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Projekty\Sodertelje\Support 2\"/>
    </mc:Choice>
  </mc:AlternateContent>
  <xr:revisionPtr revIDLastSave="0" documentId="13_ncr:1_{E843AC56-F9F3-4716-93A0-C2E3D91DC423}" xr6:coauthVersionLast="47" xr6:coauthVersionMax="47" xr10:uidLastSave="{00000000-0000-0000-0000-000000000000}"/>
  <bookViews>
    <workbookView xWindow="-120" yWindow="-120" windowWidth="29040" windowHeight="15840" tabRatio="599" firstSheet="3" activeTab="7" xr2:uid="{28F8E218-825D-4C52-AFEE-8824B80F025F}"/>
  </bookViews>
  <sheets>
    <sheet name="0" sheetId="35" r:id="rId1"/>
    <sheet name="1" sheetId="1" r:id="rId2"/>
    <sheet name="2" sheetId="3" r:id="rId3"/>
    <sheet name="3" sheetId="4" r:id="rId4"/>
    <sheet name="4.1" sheetId="5" r:id="rId5"/>
    <sheet name="4.2" sheetId="39" r:id="rId6"/>
    <sheet name="4.3" sheetId="46" r:id="rId7"/>
    <sheet name="5 Pålgrundläggning" sheetId="47" r:id="rId8"/>
    <sheet name="A1.1" sheetId="48" r:id="rId9"/>
    <sheet name="A1.2" sheetId="49" r:id="rId10"/>
    <sheet name="A1.3" sheetId="50" r:id="rId11"/>
    <sheet name="A1.4" sheetId="54" r:id="rId12"/>
    <sheet name="Eigen_help" sheetId="44" r:id="rId13"/>
    <sheet name="Beam stiffness_help" sheetId="45" r:id="rId14"/>
    <sheet name="CAE_loads_help" sheetId="52" r:id="rId15"/>
    <sheet name="CAE_piles_help" sheetId="53" r:id="rId16"/>
  </sheets>
  <functionGroups builtInGroupCount="19"/>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s>
  <definedNames>
    <definedName name="a" localSheetId="7">#REF!</definedName>
    <definedName name="A" localSheetId="11">#REF!</definedName>
    <definedName name="A">#REF!</definedName>
    <definedName name="aa" localSheetId="7">#REF!</definedName>
    <definedName name="aa">#REF!</definedName>
    <definedName name="B" localSheetId="7">#REF!</definedName>
    <definedName name="B">#REF!</definedName>
    <definedName name="bb">#REF!</definedName>
    <definedName name="BETA">#REF!</definedName>
    <definedName name="BETA2">#REF!</definedName>
    <definedName name="Btass">#REF!</definedName>
    <definedName name="cud">#REF!</definedName>
    <definedName name="cuk">#REF!</definedName>
    <definedName name="d">#REF!</definedName>
    <definedName name="dd">#REF!</definedName>
    <definedName name="ddd">#REF!</definedName>
    <definedName name="eBmax">#REF!</definedName>
    <definedName name="eBmin">#REF!</definedName>
    <definedName name="eLmax">#REF!</definedName>
    <definedName name="eLmin">#REF!</definedName>
    <definedName name="fi">#REF!</definedName>
    <definedName name="FIdg">#REF!</definedName>
    <definedName name="FIdr">#REF!</definedName>
    <definedName name="FIk">#REF!</definedName>
    <definedName name="gd">#REF!</definedName>
    <definedName name="gdprim">#REF!</definedName>
    <definedName name="geq">#REF!</definedName>
    <definedName name="gk">#REF!</definedName>
    <definedName name="gkprim">#REF!</definedName>
    <definedName name="gmc">#REF!</definedName>
    <definedName name="gmf">#REF!</definedName>
    <definedName name="gmmy">#REF!</definedName>
    <definedName name="gn">#REF!</definedName>
    <definedName name="gRd">#REF!</definedName>
    <definedName name="gttghgtr">'[1]ab lf1A'!$L$37</definedName>
    <definedName name="L" localSheetId="7">#REF!</definedName>
    <definedName name="L">#REF!</definedName>
    <definedName name="LEL">#REF!</definedName>
    <definedName name="mm">#REF!</definedName>
    <definedName name="MYd" localSheetId="7">#REF!</definedName>
    <definedName name="MYd">#REF!</definedName>
    <definedName name="MYk" localSheetId="7">#REF!</definedName>
    <definedName name="MYk">#REF!</definedName>
    <definedName name="nm">#REF!</definedName>
    <definedName name="_xlnm.Print_Area" localSheetId="1">'1'!$A$1:$I$76</definedName>
    <definedName name="_xlnm.Print_Area" localSheetId="2">'2'!$A$1:$I$65</definedName>
    <definedName name="_xlnm.Print_Area" localSheetId="3">'3'!$A$1:$I$99</definedName>
    <definedName name="_xlnm.Print_Area" localSheetId="4">'4.1'!$A$1:$N$248</definedName>
    <definedName name="_xlnm.Print_Area" localSheetId="5">'4.2'!$A$1:$M$131</definedName>
    <definedName name="_xlnm.Print_Area" localSheetId="6">'4.3'!$A$1:$AB$253</definedName>
    <definedName name="_xlnm.Print_Area" localSheetId="7">'5 Pålgrundläggning'!$A$1:$G$201</definedName>
    <definedName name="_xlnm.Print_Area" localSheetId="8">'A1.1'!$A$1:$F$82</definedName>
    <definedName name="_xlnm.Print_Area" localSheetId="9">'A1.2'!$A$1:$F$82</definedName>
    <definedName name="_xlnm.Print_Area" localSheetId="10">'A1.3'!$A$1:$F$82</definedName>
    <definedName name="trig">'[2]ab lf1A'!$L$37</definedName>
    <definedName name="wrn.klass." localSheetId="7" hidden="1">{"material",#N/A,FALSE,"Förutsättningar";"förutför",#N/A,FALSE,"Förutsättningar";"laster",#N/A,FALSE,"Förutsättningar";"trafiklast",#N/A,FALSE,"Förutsättningar"}</definedName>
    <definedName name="wrn.klass." localSheetId="11" hidden="1">{"material",#N/A,FALSE,"Förutsättningar";"förutför",#N/A,FALSE,"Förutsättningar";"laster",#N/A,FALSE,"Förutsättningar";"trafiklast",#N/A,FALSE,"Förutsättningar"}</definedName>
    <definedName name="wrn.klass." hidden="1">{"material",#N/A,FALSE,"Förutsättningar";"förutför",#N/A,FALSE,"Förutsättningar";"laster",#N/A,FALSE,"Förutsättningar";"trafiklast",#N/A,FALSE,"Förutsättningar"}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9" i="5" l="1"/>
  <c r="K205" i="5"/>
  <c r="M205" i="5"/>
  <c r="G205" i="5"/>
  <c r="G203" i="5"/>
  <c r="I205" i="5"/>
  <c r="H205" i="5"/>
  <c r="G166" i="47"/>
  <c r="G167" i="47"/>
  <c r="G168" i="47"/>
  <c r="G169" i="47"/>
  <c r="G170" i="47"/>
  <c r="G165" i="47"/>
  <c r="F165" i="47"/>
  <c r="F166" i="47"/>
  <c r="F167" i="47"/>
  <c r="F168" i="47"/>
  <c r="F169" i="47"/>
  <c r="F170" i="47"/>
  <c r="F164" i="47"/>
  <c r="E142" i="47"/>
  <c r="F150" i="47" s="1"/>
  <c r="A147" i="47"/>
  <c r="L166" i="47"/>
  <c r="L167" i="47"/>
  <c r="L168" i="47"/>
  <c r="L169" i="47"/>
  <c r="L170" i="47"/>
  <c r="L165" i="47"/>
  <c r="K166" i="47"/>
  <c r="K167" i="47"/>
  <c r="K168" i="47"/>
  <c r="K169" i="47"/>
  <c r="K170" i="47"/>
  <c r="K165" i="47"/>
  <c r="D142" i="47"/>
  <c r="D143" i="47"/>
  <c r="D144" i="47"/>
  <c r="D145" i="47"/>
  <c r="D146" i="47"/>
  <c r="D141" i="47"/>
  <c r="F126" i="47"/>
  <c r="BP37" i="53"/>
  <c r="BP32" i="53"/>
  <c r="BP10" i="53"/>
  <c r="BN4" i="53"/>
  <c r="BN5" i="53" s="1"/>
  <c r="BN6" i="53" s="1"/>
  <c r="BN7" i="53" s="1"/>
  <c r="BN8" i="53" s="1"/>
  <c r="BN9" i="53" s="1"/>
  <c r="BN10" i="53" s="1"/>
  <c r="BN11" i="53" s="1"/>
  <c r="BN12" i="53" s="1"/>
  <c r="BN13" i="53" s="1"/>
  <c r="BN14" i="53" s="1"/>
  <c r="BN15" i="53" s="1"/>
  <c r="BN16" i="53" s="1"/>
  <c r="BN17" i="53" s="1"/>
  <c r="BN18" i="53" s="1"/>
  <c r="BN19" i="53" s="1"/>
  <c r="BN20" i="53" s="1"/>
  <c r="BN21" i="53" s="1"/>
  <c r="BN22" i="53" s="1"/>
  <c r="BN23" i="53" s="1"/>
  <c r="BN24" i="53" s="1"/>
  <c r="BN25" i="53" s="1"/>
  <c r="BN26" i="53" s="1"/>
  <c r="BN27" i="53" s="1"/>
  <c r="BN28" i="53" s="1"/>
  <c r="BN29" i="53" s="1"/>
  <c r="BN30" i="53" s="1"/>
  <c r="BN31" i="53" s="1"/>
  <c r="BN32" i="53" s="1"/>
  <c r="BN33" i="53" s="1"/>
  <c r="BN34" i="53" s="1"/>
  <c r="BN35" i="53" s="1"/>
  <c r="BN36" i="53" s="1"/>
  <c r="BN37" i="53" s="1"/>
  <c r="BN3" i="53"/>
  <c r="BT5" i="53"/>
  <c r="BT6" i="53" s="1"/>
  <c r="BT7" i="53" s="1"/>
  <c r="BT8" i="53" s="1"/>
  <c r="BT9" i="53" s="1"/>
  <c r="BT10" i="53" s="1"/>
  <c r="BT11" i="53" s="1"/>
  <c r="BT12" i="53" s="1"/>
  <c r="BT13" i="53" s="1"/>
  <c r="BT14" i="53" s="1"/>
  <c r="BT15" i="53" s="1"/>
  <c r="BT16" i="53" s="1"/>
  <c r="BT17" i="53" s="1"/>
  <c r="BT18" i="53" s="1"/>
  <c r="BT19" i="53" s="1"/>
  <c r="BT20" i="53" s="1"/>
  <c r="BT21" i="53" s="1"/>
  <c r="BT22" i="53" s="1"/>
  <c r="BT23" i="53" s="1"/>
  <c r="BT24" i="53" s="1"/>
  <c r="BT25" i="53" s="1"/>
  <c r="BT26" i="53" s="1"/>
  <c r="BT27" i="53" s="1"/>
  <c r="BT28" i="53" s="1"/>
  <c r="BT29" i="53" s="1"/>
  <c r="BT30" i="53" s="1"/>
  <c r="BT31" i="53" s="1"/>
  <c r="BT32" i="53" s="1"/>
  <c r="BT33" i="53" s="1"/>
  <c r="BT34" i="53" s="1"/>
  <c r="BT35" i="53" s="1"/>
  <c r="BT36" i="53" s="1"/>
  <c r="BT37" i="53" s="1"/>
  <c r="BT4" i="53"/>
  <c r="BP25" i="53"/>
  <c r="BP24" i="53"/>
  <c r="J167" i="47"/>
  <c r="J168" i="47"/>
  <c r="J169" i="47"/>
  <c r="J170" i="47"/>
  <c r="J165" i="47"/>
  <c r="I166" i="47"/>
  <c r="J166" i="47" s="1"/>
  <c r="I167" i="47"/>
  <c r="I168" i="47"/>
  <c r="I169" i="47"/>
  <c r="I170" i="47"/>
  <c r="I165" i="47"/>
  <c r="K133" i="46"/>
  <c r="L133" i="46" s="1"/>
  <c r="M133" i="46" s="1"/>
  <c r="N133" i="46" s="1"/>
  <c r="O133" i="46" s="1"/>
  <c r="P133" i="46" s="1"/>
  <c r="Q133" i="46" s="1"/>
  <c r="R133" i="46" s="1"/>
  <c r="S133" i="46" s="1"/>
  <c r="J133" i="46"/>
  <c r="I133" i="46"/>
  <c r="BQ23" i="53" l="1"/>
  <c r="BM6" i="53"/>
  <c r="BM7" i="53" s="1"/>
  <c r="BM8" i="53" s="1"/>
  <c r="BM9" i="53" s="1"/>
  <c r="BM10" i="53" s="1"/>
  <c r="BM11" i="53" s="1"/>
  <c r="BM12" i="53" s="1"/>
  <c r="BM13" i="53" s="1"/>
  <c r="BM14" i="53" s="1"/>
  <c r="BM15" i="53" s="1"/>
  <c r="BM16" i="53" s="1"/>
  <c r="BM17" i="53" s="1"/>
  <c r="BM18" i="53" s="1"/>
  <c r="BM19" i="53" s="1"/>
  <c r="BM20" i="53" s="1"/>
  <c r="BM21" i="53" s="1"/>
  <c r="BM22" i="53" s="1"/>
  <c r="BM23" i="53" s="1"/>
  <c r="BM24" i="53" s="1"/>
  <c r="BM25" i="53" s="1"/>
  <c r="BM26" i="53" s="1"/>
  <c r="BM27" i="53" s="1"/>
  <c r="BM28" i="53" s="1"/>
  <c r="BM29" i="53" s="1"/>
  <c r="BM30" i="53" s="1"/>
  <c r="BM31" i="53" s="1"/>
  <c r="BM32" i="53" s="1"/>
  <c r="BM33" i="53" s="1"/>
  <c r="BM34" i="53" s="1"/>
  <c r="BM35" i="53" s="1"/>
  <c r="BM36" i="53" s="1"/>
  <c r="BM37" i="53" s="1"/>
  <c r="BM5" i="53"/>
  <c r="BM4" i="53"/>
  <c r="BP35" i="53"/>
  <c r="BO35" i="53"/>
  <c r="BP33" i="53"/>
  <c r="BQ31" i="53"/>
  <c r="BQ26" i="53"/>
  <c r="BQ27" i="53" s="1"/>
  <c r="BP26" i="53"/>
  <c r="BP27" i="53" s="1"/>
  <c r="BQ25" i="53"/>
  <c r="BQ24" i="53"/>
  <c r="BP23" i="53"/>
  <c r="BR21" i="53"/>
  <c r="BR22" i="53" s="1"/>
  <c r="BO21" i="53"/>
  <c r="BQ20" i="53"/>
  <c r="BP20" i="53"/>
  <c r="BS19" i="53"/>
  <c r="BS20" i="53" s="1"/>
  <c r="BS21" i="53" s="1"/>
  <c r="BS22" i="53" s="1"/>
  <c r="BQ19" i="53"/>
  <c r="BQ21" i="53" s="1"/>
  <c r="BP21" i="53"/>
  <c r="BO19" i="53"/>
  <c r="BS17" i="53"/>
  <c r="BS16" i="53"/>
  <c r="BS15" i="53"/>
  <c r="BQ15" i="53"/>
  <c r="BP15" i="53"/>
  <c r="BP16" i="53" s="1"/>
  <c r="BP17" i="53" s="1"/>
  <c r="BQ14" i="53"/>
  <c r="BQ13" i="53"/>
  <c r="BO13" i="53"/>
  <c r="BS12" i="53"/>
  <c r="BS13" i="53" s="1"/>
  <c r="BP12" i="53"/>
  <c r="BP13" i="53" s="1"/>
  <c r="BO12" i="53"/>
  <c r="BR9" i="53"/>
  <c r="BR10" i="53" s="1"/>
  <c r="BR11" i="53" s="1"/>
  <c r="BO9" i="53"/>
  <c r="BQ8" i="53"/>
  <c r="BQ7" i="53"/>
  <c r="BP7" i="53"/>
  <c r="BP9" i="53" s="1"/>
  <c r="BQ6" i="53"/>
  <c r="BQ17" i="53" s="1"/>
  <c r="BQ5" i="53"/>
  <c r="BQ16" i="53" s="1"/>
  <c r="BO5" i="53"/>
  <c r="BS4" i="53"/>
  <c r="BS5" i="53" s="1"/>
  <c r="BS6" i="53" s="1"/>
  <c r="BS7" i="53" s="1"/>
  <c r="BS8" i="53" s="1"/>
  <c r="BS9" i="53" s="1"/>
  <c r="BP4" i="53"/>
  <c r="BP5" i="53" s="1"/>
  <c r="BP6" i="53" s="1"/>
  <c r="BG35" i="53"/>
  <c r="BF35" i="53"/>
  <c r="BH31" i="53"/>
  <c r="BY33" i="53"/>
  <c r="BZ30" i="53"/>
  <c r="BZ26" i="53"/>
  <c r="BZ33" i="53" s="1"/>
  <c r="BZ32" i="53" s="1"/>
  <c r="BY26" i="53"/>
  <c r="BY27" i="53" s="1"/>
  <c r="BZ25" i="53"/>
  <c r="BX25" i="53"/>
  <c r="BZ24" i="53"/>
  <c r="BY24" i="53"/>
  <c r="BY23" i="53"/>
  <c r="BX23" i="53"/>
  <c r="CC21" i="53"/>
  <c r="CC22" i="53" s="1"/>
  <c r="CA21" i="53"/>
  <c r="CA22" i="53" s="1"/>
  <c r="CA24" i="53" s="1"/>
  <c r="CA25" i="53" s="1"/>
  <c r="CA26" i="53" s="1"/>
  <c r="CA27" i="53" s="1"/>
  <c r="BX21" i="53"/>
  <c r="BZ20" i="53"/>
  <c r="BY20" i="53"/>
  <c r="CB19" i="53"/>
  <c r="CB20" i="53" s="1"/>
  <c r="CB21" i="53" s="1"/>
  <c r="CB22" i="53" s="1"/>
  <c r="BZ19" i="53"/>
  <c r="BZ21" i="53" s="1"/>
  <c r="BY19" i="53"/>
  <c r="BY21" i="53" s="1"/>
  <c r="BX19" i="53"/>
  <c r="CB17" i="53"/>
  <c r="CB15" i="53"/>
  <c r="CB16" i="53" s="1"/>
  <c r="BZ15" i="53"/>
  <c r="BY15" i="53"/>
  <c r="BY16" i="53" s="1"/>
  <c r="BY17" i="53" s="1"/>
  <c r="BZ14" i="53"/>
  <c r="BZ13" i="53"/>
  <c r="CB12" i="53"/>
  <c r="CB13" i="53" s="1"/>
  <c r="BY12" i="53"/>
  <c r="BY13" i="53" s="1"/>
  <c r="BX12" i="53"/>
  <c r="BX13" i="53" s="1"/>
  <c r="CC9" i="53"/>
  <c r="CC10" i="53" s="1"/>
  <c r="CC11" i="53" s="1"/>
  <c r="CA9" i="53"/>
  <c r="CA10" i="53" s="1"/>
  <c r="CA11" i="53" s="1"/>
  <c r="BX9" i="53"/>
  <c r="BX10" i="53" s="1"/>
  <c r="BZ8" i="53"/>
  <c r="BW8" i="53"/>
  <c r="BW9" i="53" s="1"/>
  <c r="BW10" i="53" s="1"/>
  <c r="BW11" i="53" s="1"/>
  <c r="BW12" i="53" s="1"/>
  <c r="BW13" i="53" s="1"/>
  <c r="BW14" i="53" s="1"/>
  <c r="BW15" i="53" s="1"/>
  <c r="BW16" i="53" s="1"/>
  <c r="BW17" i="53" s="1"/>
  <c r="BW18" i="53" s="1"/>
  <c r="BW19" i="53" s="1"/>
  <c r="BW20" i="53" s="1"/>
  <c r="BW21" i="53" s="1"/>
  <c r="BW22" i="53" s="1"/>
  <c r="BW23" i="53" s="1"/>
  <c r="BW24" i="53" s="1"/>
  <c r="BW25" i="53" s="1"/>
  <c r="BW26" i="53" s="1"/>
  <c r="BW27" i="53" s="1"/>
  <c r="BW28" i="53" s="1"/>
  <c r="BW29" i="53" s="1"/>
  <c r="BW30" i="53" s="1"/>
  <c r="BW31" i="53" s="1"/>
  <c r="BW32" i="53" s="1"/>
  <c r="BW33" i="53" s="1"/>
  <c r="BZ7" i="53"/>
  <c r="BY7" i="53"/>
  <c r="BY8" i="53" s="1"/>
  <c r="BY9" i="53" s="1"/>
  <c r="BY10" i="53" s="1"/>
  <c r="BZ6" i="53"/>
  <c r="BZ17" i="53" s="1"/>
  <c r="BZ5" i="53"/>
  <c r="BZ9" i="53" s="1"/>
  <c r="BX5" i="53"/>
  <c r="BX6" i="53" s="1"/>
  <c r="CB4" i="53"/>
  <c r="CB5" i="53" s="1"/>
  <c r="CB6" i="53" s="1"/>
  <c r="CB7" i="53" s="1"/>
  <c r="CB8" i="53" s="1"/>
  <c r="CB9" i="53" s="1"/>
  <c r="BY4" i="53"/>
  <c r="BY5" i="53" s="1"/>
  <c r="BY6" i="53" s="1"/>
  <c r="CH27" i="53"/>
  <c r="CH28" i="53" s="1"/>
  <c r="CI26" i="53"/>
  <c r="CI28" i="53" s="1"/>
  <c r="CH26" i="53"/>
  <c r="CI25" i="53"/>
  <c r="CG25" i="53"/>
  <c r="CI24" i="53"/>
  <c r="CH24" i="53"/>
  <c r="CH23" i="53"/>
  <c r="CG23" i="53"/>
  <c r="CL21" i="53"/>
  <c r="CL22" i="53" s="1"/>
  <c r="CJ21" i="53"/>
  <c r="CJ22" i="53" s="1"/>
  <c r="CG21" i="53"/>
  <c r="CI20" i="53"/>
  <c r="CH20" i="53"/>
  <c r="CK19" i="53"/>
  <c r="CK20" i="53" s="1"/>
  <c r="CK21" i="53" s="1"/>
  <c r="CK22" i="53" s="1"/>
  <c r="CI19" i="53"/>
  <c r="CI21" i="53" s="1"/>
  <c r="CH19" i="53"/>
  <c r="CH21" i="53" s="1"/>
  <c r="CG19" i="53"/>
  <c r="CK17" i="53"/>
  <c r="CK15" i="53"/>
  <c r="CK16" i="53" s="1"/>
  <c r="CI15" i="53"/>
  <c r="CH15" i="53"/>
  <c r="CH16" i="53" s="1"/>
  <c r="CH17" i="53" s="1"/>
  <c r="CI14" i="53"/>
  <c r="CI13" i="53"/>
  <c r="CK12" i="53"/>
  <c r="CK13" i="53" s="1"/>
  <c r="CH12" i="53"/>
  <c r="CH13" i="53" s="1"/>
  <c r="CG12" i="53"/>
  <c r="CG13" i="53" s="1"/>
  <c r="CL9" i="53"/>
  <c r="CL10" i="53" s="1"/>
  <c r="CL11" i="53" s="1"/>
  <c r="CJ9" i="53"/>
  <c r="CJ10" i="53" s="1"/>
  <c r="CJ11" i="53" s="1"/>
  <c r="CG9" i="53"/>
  <c r="CG10" i="53" s="1"/>
  <c r="CI8" i="53"/>
  <c r="CF8" i="53"/>
  <c r="CF9" i="53" s="1"/>
  <c r="CF10" i="53" s="1"/>
  <c r="CF11" i="53" s="1"/>
  <c r="CF12" i="53" s="1"/>
  <c r="CF13" i="53" s="1"/>
  <c r="CF14" i="53" s="1"/>
  <c r="CF15" i="53" s="1"/>
  <c r="CF16" i="53" s="1"/>
  <c r="CF17" i="53" s="1"/>
  <c r="CF18" i="53" s="1"/>
  <c r="CF19" i="53" s="1"/>
  <c r="CF20" i="53" s="1"/>
  <c r="CF21" i="53" s="1"/>
  <c r="CF22" i="53" s="1"/>
  <c r="CF23" i="53" s="1"/>
  <c r="CF24" i="53" s="1"/>
  <c r="CF25" i="53" s="1"/>
  <c r="CF26" i="53" s="1"/>
  <c r="CF27" i="53" s="1"/>
  <c r="CF28" i="53" s="1"/>
  <c r="CI7" i="53"/>
  <c r="CH7" i="53"/>
  <c r="CH8" i="53" s="1"/>
  <c r="CH9" i="53" s="1"/>
  <c r="CH10" i="53" s="1"/>
  <c r="CI6" i="53"/>
  <c r="CI10" i="53" s="1"/>
  <c r="CI5" i="53"/>
  <c r="CI9" i="53" s="1"/>
  <c r="CK4" i="53"/>
  <c r="CK5" i="53" s="1"/>
  <c r="CK6" i="53" s="1"/>
  <c r="CK7" i="53" s="1"/>
  <c r="CK8" i="53" s="1"/>
  <c r="CK9" i="53" s="1"/>
  <c r="CH4" i="53"/>
  <c r="CH5" i="53" s="1"/>
  <c r="CH6" i="53" s="1"/>
  <c r="CG4" i="53"/>
  <c r="CG5" i="53" s="1"/>
  <c r="CG6" i="53" s="1"/>
  <c r="BG33" i="53"/>
  <c r="BD4" i="53"/>
  <c r="BD5" i="53" s="1"/>
  <c r="BD6" i="53" s="1"/>
  <c r="BD7" i="53" s="1"/>
  <c r="BD8" i="53" s="1"/>
  <c r="BD9" i="53" s="1"/>
  <c r="BD10" i="53" s="1"/>
  <c r="BD11" i="53" s="1"/>
  <c r="BD12" i="53" s="1"/>
  <c r="BD13" i="53" s="1"/>
  <c r="BD14" i="53" s="1"/>
  <c r="BD15" i="53" s="1"/>
  <c r="BD16" i="53" s="1"/>
  <c r="BD17" i="53" s="1"/>
  <c r="BD18" i="53" s="1"/>
  <c r="BD19" i="53" s="1"/>
  <c r="BD20" i="53" s="1"/>
  <c r="BD21" i="53" s="1"/>
  <c r="BD22" i="53" s="1"/>
  <c r="BD23" i="53" s="1"/>
  <c r="BD24" i="53" s="1"/>
  <c r="BD25" i="53" s="1"/>
  <c r="BD26" i="53" s="1"/>
  <c r="BD27" i="53" s="1"/>
  <c r="BD28" i="53" s="1"/>
  <c r="BD29" i="53" s="1"/>
  <c r="BD30" i="53" s="1"/>
  <c r="BD31" i="53" s="1"/>
  <c r="BD32" i="53" s="1"/>
  <c r="BD33" i="53" s="1"/>
  <c r="BD34" i="53" s="1"/>
  <c r="BD35" i="53" s="1"/>
  <c r="BD36" i="53" s="1"/>
  <c r="BD37" i="53" s="1"/>
  <c r="BH26" i="53"/>
  <c r="BH27" i="53" s="1"/>
  <c r="BG26" i="53"/>
  <c r="BG27" i="53" s="1"/>
  <c r="BH25" i="53"/>
  <c r="BF25" i="53"/>
  <c r="BH24" i="53"/>
  <c r="BG24" i="53"/>
  <c r="BG23" i="53"/>
  <c r="BF23" i="53"/>
  <c r="BK21" i="53"/>
  <c r="BK22" i="53" s="1"/>
  <c r="BI21" i="53"/>
  <c r="BI22" i="53" s="1"/>
  <c r="BI23" i="53" s="1"/>
  <c r="BF21" i="53"/>
  <c r="BH20" i="53"/>
  <c r="BG20" i="53"/>
  <c r="BJ19" i="53"/>
  <c r="BJ20" i="53" s="1"/>
  <c r="BJ21" i="53" s="1"/>
  <c r="BJ22" i="53" s="1"/>
  <c r="BH19" i="53"/>
  <c r="BH21" i="53" s="1"/>
  <c r="BG19" i="53"/>
  <c r="BG21" i="53" s="1"/>
  <c r="BF19" i="53"/>
  <c r="BJ17" i="53"/>
  <c r="BJ15" i="53"/>
  <c r="BJ16" i="53" s="1"/>
  <c r="BH15" i="53"/>
  <c r="BG15" i="53"/>
  <c r="BG16" i="53" s="1"/>
  <c r="BG17" i="53" s="1"/>
  <c r="BH14" i="53"/>
  <c r="BH13" i="53"/>
  <c r="BJ12" i="53"/>
  <c r="BJ13" i="53" s="1"/>
  <c r="BG12" i="53"/>
  <c r="BG13" i="53" s="1"/>
  <c r="BF12" i="53"/>
  <c r="BF13" i="53" s="1"/>
  <c r="BK9" i="53"/>
  <c r="BK10" i="53" s="1"/>
  <c r="BK11" i="53" s="1"/>
  <c r="BI9" i="53"/>
  <c r="BI10" i="53" s="1"/>
  <c r="BI11" i="53" s="1"/>
  <c r="BF9" i="53"/>
  <c r="BH8" i="53"/>
  <c r="BE8" i="53"/>
  <c r="BE9" i="53" s="1"/>
  <c r="BE10" i="53" s="1"/>
  <c r="BE11" i="53" s="1"/>
  <c r="BE12" i="53" s="1"/>
  <c r="BE13" i="53" s="1"/>
  <c r="BE14" i="53" s="1"/>
  <c r="BE15" i="53" s="1"/>
  <c r="BE16" i="53" s="1"/>
  <c r="BE17" i="53" s="1"/>
  <c r="BE18" i="53" s="1"/>
  <c r="BE19" i="53" s="1"/>
  <c r="BE20" i="53" s="1"/>
  <c r="BE21" i="53" s="1"/>
  <c r="BE22" i="53" s="1"/>
  <c r="BE23" i="53" s="1"/>
  <c r="BE24" i="53" s="1"/>
  <c r="BE25" i="53" s="1"/>
  <c r="BE26" i="53" s="1"/>
  <c r="BE27" i="53" s="1"/>
  <c r="BE28" i="53" s="1"/>
  <c r="BE29" i="53" s="1"/>
  <c r="BE30" i="53" s="1"/>
  <c r="BH7" i="53"/>
  <c r="BG7" i="53"/>
  <c r="BG8" i="53" s="1"/>
  <c r="BG9" i="53" s="1"/>
  <c r="BG10" i="53" s="1"/>
  <c r="BH6" i="53"/>
  <c r="BH17" i="53" s="1"/>
  <c r="BH5" i="53"/>
  <c r="BH9" i="53" s="1"/>
  <c r="BJ4" i="53"/>
  <c r="BJ5" i="53" s="1"/>
  <c r="BJ6" i="53" s="1"/>
  <c r="BJ7" i="53" s="1"/>
  <c r="BJ8" i="53" s="1"/>
  <c r="BJ9" i="53" s="1"/>
  <c r="BG4" i="53"/>
  <c r="BG5" i="53" s="1"/>
  <c r="BG6" i="53" s="1"/>
  <c r="BF5" i="53"/>
  <c r="AY25" i="53"/>
  <c r="AY24" i="53"/>
  <c r="AX23" i="53"/>
  <c r="AW23" i="53"/>
  <c r="BB21" i="53"/>
  <c r="BB22" i="53" s="1"/>
  <c r="BB24" i="53" s="1"/>
  <c r="BB25" i="53" s="1"/>
  <c r="BB26" i="53" s="1"/>
  <c r="BB27" i="53" s="1"/>
  <c r="BB28" i="53" s="1"/>
  <c r="AZ21" i="53"/>
  <c r="AZ22" i="53" s="1"/>
  <c r="AZ24" i="53" s="1"/>
  <c r="AZ25" i="53" s="1"/>
  <c r="AZ26" i="53" s="1"/>
  <c r="AZ27" i="53" s="1"/>
  <c r="AZ28" i="53" s="1"/>
  <c r="AX24" i="53"/>
  <c r="AW4" i="53"/>
  <c r="AW5" i="53" s="1"/>
  <c r="AW6" i="53" s="1"/>
  <c r="AX4" i="53"/>
  <c r="AX5" i="53" s="1"/>
  <c r="AX6" i="53" s="1"/>
  <c r="AY5" i="53"/>
  <c r="AY9" i="53" s="1"/>
  <c r="AY6" i="53"/>
  <c r="AY10" i="53" s="1"/>
  <c r="AX7" i="53"/>
  <c r="AX8" i="53" s="1"/>
  <c r="AX9" i="53" s="1"/>
  <c r="AX10" i="53" s="1"/>
  <c r="AY7" i="53"/>
  <c r="AY8" i="53"/>
  <c r="AW9" i="53"/>
  <c r="AW10" i="53" s="1"/>
  <c r="AZ9" i="53"/>
  <c r="AZ10" i="53" s="1"/>
  <c r="AZ11" i="53" s="1"/>
  <c r="AW12" i="53"/>
  <c r="AX12" i="53"/>
  <c r="AX13" i="53" s="1"/>
  <c r="AY13" i="53"/>
  <c r="AY14" i="53"/>
  <c r="AX15" i="53"/>
  <c r="AX16" i="53" s="1"/>
  <c r="AX17" i="53" s="1"/>
  <c r="AW27" i="53"/>
  <c r="AW28" i="53" s="1"/>
  <c r="AX26" i="53"/>
  <c r="AX27" i="53" s="1"/>
  <c r="AX28" i="53" s="1"/>
  <c r="AU4" i="53"/>
  <c r="AU5" i="53" s="1"/>
  <c r="AU6" i="53" s="1"/>
  <c r="AU7" i="53" s="1"/>
  <c r="AU8" i="53" s="1"/>
  <c r="AU9" i="53" s="1"/>
  <c r="AU10" i="53" s="1"/>
  <c r="AU11" i="53" s="1"/>
  <c r="AU12" i="53" s="1"/>
  <c r="AU13" i="53" s="1"/>
  <c r="AU14" i="53" s="1"/>
  <c r="AU15" i="53" s="1"/>
  <c r="AU16" i="53" s="1"/>
  <c r="AU17" i="53" s="1"/>
  <c r="AU18" i="53" s="1"/>
  <c r="AU19" i="53" s="1"/>
  <c r="AU20" i="53" s="1"/>
  <c r="AU21" i="53" s="1"/>
  <c r="AU22" i="53" s="1"/>
  <c r="AU23" i="53" s="1"/>
  <c r="AU24" i="53" s="1"/>
  <c r="AU25" i="53" s="1"/>
  <c r="AU26" i="53" s="1"/>
  <c r="AU27" i="53" s="1"/>
  <c r="AU28" i="53" s="1"/>
  <c r="AU29" i="53" s="1"/>
  <c r="AU30" i="53" s="1"/>
  <c r="AX20" i="53"/>
  <c r="AX19" i="53"/>
  <c r="AX21" i="53" s="1"/>
  <c r="AY19" i="53"/>
  <c r="AY21" i="53" s="1"/>
  <c r="F204" i="5"/>
  <c r="F202" i="5"/>
  <c r="G202" i="5"/>
  <c r="AY20" i="53"/>
  <c r="AW21" i="53"/>
  <c r="AW25" i="53" s="1"/>
  <c r="AW19" i="53"/>
  <c r="BA19" i="53"/>
  <c r="BA20" i="53" s="1"/>
  <c r="BA21" i="53" s="1"/>
  <c r="BA22" i="53" s="1"/>
  <c r="BA24" i="53" s="1"/>
  <c r="BA25" i="53" s="1"/>
  <c r="BA26" i="53" s="1"/>
  <c r="BA27" i="53" s="1"/>
  <c r="BA28" i="53" s="1"/>
  <c r="BA17" i="53"/>
  <c r="BA15" i="53"/>
  <c r="BA16" i="53" s="1"/>
  <c r="AY15" i="53"/>
  <c r="BA12" i="53"/>
  <c r="BA13" i="53" s="1"/>
  <c r="BB9" i="53"/>
  <c r="BB10" i="53" s="1"/>
  <c r="BB11" i="53" s="1"/>
  <c r="AV8" i="53"/>
  <c r="AV9" i="53" s="1"/>
  <c r="AV10" i="53" s="1"/>
  <c r="AV11" i="53" s="1"/>
  <c r="AV12" i="53" s="1"/>
  <c r="AV13" i="53" s="1"/>
  <c r="AV14" i="53" s="1"/>
  <c r="AV15" i="53" s="1"/>
  <c r="AV16" i="53" s="1"/>
  <c r="AV17" i="53" s="1"/>
  <c r="AV18" i="53" s="1"/>
  <c r="AV19" i="53" s="1"/>
  <c r="AV20" i="53" s="1"/>
  <c r="AV21" i="53" s="1"/>
  <c r="AV22" i="53" s="1"/>
  <c r="AV23" i="53" s="1"/>
  <c r="AV24" i="53" s="1"/>
  <c r="AV25" i="53" s="1"/>
  <c r="AV26" i="53" s="1"/>
  <c r="AV27" i="53" s="1"/>
  <c r="AV28" i="53" s="1"/>
  <c r="AY16" i="53"/>
  <c r="BA4" i="53"/>
  <c r="BA5" i="53" s="1"/>
  <c r="BA6" i="53" s="1"/>
  <c r="BA7" i="53" s="1"/>
  <c r="BA8" i="53" s="1"/>
  <c r="BA9" i="53" s="1"/>
  <c r="BQ10" i="53" l="1"/>
  <c r="BQ33" i="53"/>
  <c r="BQ35" i="53" s="1"/>
  <c r="BS23" i="53"/>
  <c r="BS24" i="53"/>
  <c r="BS25" i="53" s="1"/>
  <c r="BS26" i="53" s="1"/>
  <c r="BS27" i="53" s="1"/>
  <c r="BR23" i="53"/>
  <c r="BR24" i="53"/>
  <c r="BR25" i="53" s="1"/>
  <c r="BR26" i="53" s="1"/>
  <c r="BR27" i="53" s="1"/>
  <c r="BQ9" i="53"/>
  <c r="BQ32" i="53"/>
  <c r="BQ34" i="53" s="1"/>
  <c r="BH33" i="53"/>
  <c r="BH35" i="53" s="1"/>
  <c r="CA23" i="53"/>
  <c r="BH16" i="53"/>
  <c r="BZ27" i="53"/>
  <c r="BB23" i="53"/>
  <c r="BA23" i="53"/>
  <c r="CI17" i="53"/>
  <c r="AZ23" i="53"/>
  <c r="CB23" i="53"/>
  <c r="CB24" i="53"/>
  <c r="CB25" i="53" s="1"/>
  <c r="CB26" i="53" s="1"/>
  <c r="CB27" i="53" s="1"/>
  <c r="CC23" i="53"/>
  <c r="CC24" i="53"/>
  <c r="CC25" i="53" s="1"/>
  <c r="CC26" i="53" s="1"/>
  <c r="CC27" i="53" s="1"/>
  <c r="CA30" i="53"/>
  <c r="CA31" i="53" s="1"/>
  <c r="CA32" i="53" s="1"/>
  <c r="CA33" i="53" s="1"/>
  <c r="CA28" i="53"/>
  <c r="CA29" i="53" s="1"/>
  <c r="BZ16" i="53"/>
  <c r="BZ10" i="53"/>
  <c r="CK24" i="53"/>
  <c r="CK25" i="53" s="1"/>
  <c r="CK26" i="53" s="1"/>
  <c r="CK27" i="53" s="1"/>
  <c r="CK28" i="53" s="1"/>
  <c r="CK23" i="53"/>
  <c r="CJ24" i="53"/>
  <c r="CJ25" i="53" s="1"/>
  <c r="CJ26" i="53" s="1"/>
  <c r="CJ27" i="53" s="1"/>
  <c r="CJ28" i="53" s="1"/>
  <c r="CJ23" i="53"/>
  <c r="CL23" i="53"/>
  <c r="CL24" i="53"/>
  <c r="CL25" i="53" s="1"/>
  <c r="CL26" i="53" s="1"/>
  <c r="CL27" i="53" s="1"/>
  <c r="CL28" i="53" s="1"/>
  <c r="CI16" i="53"/>
  <c r="BE31" i="53"/>
  <c r="BE32" i="53" s="1"/>
  <c r="BE33" i="53" s="1"/>
  <c r="BE34" i="53" s="1"/>
  <c r="BE35" i="53" s="1"/>
  <c r="BE36" i="53" s="1"/>
  <c r="BE37" i="53" s="1"/>
  <c r="BJ23" i="53"/>
  <c r="BJ24" i="53"/>
  <c r="BJ25" i="53" s="1"/>
  <c r="BJ26" i="53" s="1"/>
  <c r="BK24" i="53"/>
  <c r="BK25" i="53" s="1"/>
  <c r="BK26" i="53" s="1"/>
  <c r="BK23" i="53"/>
  <c r="BH10" i="53"/>
  <c r="BI24" i="53"/>
  <c r="BI25" i="53" s="1"/>
  <c r="BI26" i="53" s="1"/>
  <c r="AY17" i="53"/>
  <c r="AY26" i="53"/>
  <c r="AY28" i="53" s="1"/>
  <c r="BR30" i="53" l="1"/>
  <c r="BR31" i="53" s="1"/>
  <c r="BR32" i="53" s="1"/>
  <c r="BR33" i="53" s="1"/>
  <c r="BR34" i="53" s="1"/>
  <c r="BR35" i="53" s="1"/>
  <c r="BR36" i="53" s="1"/>
  <c r="BR37" i="53" s="1"/>
  <c r="BR28" i="53"/>
  <c r="BR29" i="53" s="1"/>
  <c r="BS30" i="53"/>
  <c r="BS31" i="53" s="1"/>
  <c r="BS32" i="53" s="1"/>
  <c r="BS33" i="53" s="1"/>
  <c r="BS34" i="53" s="1"/>
  <c r="BS35" i="53" s="1"/>
  <c r="BS36" i="53" s="1"/>
  <c r="BS37" i="53" s="1"/>
  <c r="BS28" i="53"/>
  <c r="BS29" i="53" s="1"/>
  <c r="BH32" i="53"/>
  <c r="BH34" i="53" s="1"/>
  <c r="BI27" i="53"/>
  <c r="BI28" i="53" s="1"/>
  <c r="BI29" i="53" s="1"/>
  <c r="BK27" i="53"/>
  <c r="BK28" i="53" s="1"/>
  <c r="BK29" i="53" s="1"/>
  <c r="BJ27" i="53"/>
  <c r="BJ28" i="53" s="1"/>
  <c r="BJ29" i="53" s="1"/>
  <c r="CC28" i="53"/>
  <c r="CC29" i="53" s="1"/>
  <c r="CC30" i="53"/>
  <c r="CC31" i="53" s="1"/>
  <c r="CC32" i="53" s="1"/>
  <c r="CC33" i="53" s="1"/>
  <c r="CB30" i="53"/>
  <c r="CB31" i="53" s="1"/>
  <c r="CB32" i="53" s="1"/>
  <c r="CB33" i="53" s="1"/>
  <c r="CB28" i="53"/>
  <c r="CB29" i="53" s="1"/>
  <c r="G204" i="5"/>
  <c r="J205" i="5" l="1"/>
  <c r="N205" i="5" s="1"/>
  <c r="BJ30" i="53"/>
  <c r="BJ31" i="53" s="1"/>
  <c r="BJ32" i="53" s="1"/>
  <c r="BJ33" i="53" s="1"/>
  <c r="BJ34" i="53" s="1"/>
  <c r="BJ35" i="53" s="1"/>
  <c r="BJ36" i="53" s="1"/>
  <c r="BJ37" i="53" s="1"/>
  <c r="BK30" i="53"/>
  <c r="BK31" i="53" s="1"/>
  <c r="BK32" i="53" s="1"/>
  <c r="BK33" i="53" s="1"/>
  <c r="BK34" i="53" s="1"/>
  <c r="BK35" i="53" s="1"/>
  <c r="BK36" i="53" s="1"/>
  <c r="BK37" i="53" s="1"/>
  <c r="BI30" i="53"/>
  <c r="BI31" i="53" s="1"/>
  <c r="BI32" i="53" s="1"/>
  <c r="BI33" i="53" s="1"/>
  <c r="BI34" i="53" s="1"/>
  <c r="BI35" i="53" s="1"/>
  <c r="BI36" i="53" s="1"/>
  <c r="BI37" i="53" s="1"/>
  <c r="L205" i="5" l="1"/>
  <c r="F10" i="5"/>
  <c r="AS93" i="53"/>
  <c r="AQ93" i="53"/>
  <c r="AO91" i="53"/>
  <c r="AO92" i="53" s="1"/>
  <c r="AO93" i="53" s="1"/>
  <c r="AR88" i="53"/>
  <c r="AR89" i="53" s="1"/>
  <c r="AR90" i="53" s="1"/>
  <c r="AR91" i="53" s="1"/>
  <c r="AR92" i="53" s="1"/>
  <c r="AR93" i="53" s="1"/>
  <c r="AP88" i="53"/>
  <c r="AO88" i="53"/>
  <c r="AO89" i="53" s="1"/>
  <c r="AP87" i="53"/>
  <c r="AN87" i="53"/>
  <c r="AR86" i="53"/>
  <c r="AR84" i="53"/>
  <c r="AR85" i="53" s="1"/>
  <c r="AP84" i="53"/>
  <c r="AP91" i="53" s="1"/>
  <c r="AO84" i="53"/>
  <c r="AO85" i="53" s="1"/>
  <c r="AO86" i="53" s="1"/>
  <c r="AP83" i="53"/>
  <c r="AP90" i="53" s="1"/>
  <c r="AP82" i="53"/>
  <c r="AP79" i="53" s="1"/>
  <c r="AR81" i="53"/>
  <c r="AR82" i="53" s="1"/>
  <c r="AO81" i="53"/>
  <c r="AO82" i="53" s="1"/>
  <c r="AN81" i="53"/>
  <c r="AN88" i="53" s="1"/>
  <c r="AP78" i="53"/>
  <c r="AN78" i="53"/>
  <c r="AR77" i="53"/>
  <c r="AR78" i="53" s="1"/>
  <c r="AR79" i="53" s="1"/>
  <c r="AP77" i="53"/>
  <c r="AN76" i="53"/>
  <c r="AN84" i="53" s="1"/>
  <c r="AS75" i="53"/>
  <c r="AS76" i="53" s="1"/>
  <c r="AQ75" i="53"/>
  <c r="AQ76" i="53" s="1"/>
  <c r="AQ80" i="53" s="1"/>
  <c r="AN75" i="53"/>
  <c r="AN83" i="53" s="1"/>
  <c r="AN90" i="53" s="1"/>
  <c r="AP74" i="53"/>
  <c r="AO74" i="53"/>
  <c r="AO75" i="53" s="1"/>
  <c r="AO76" i="53" s="1"/>
  <c r="AO77" i="53" s="1"/>
  <c r="AO78" i="53" s="1"/>
  <c r="AO79" i="53" s="1"/>
  <c r="AN74" i="53"/>
  <c r="AN79" i="53" s="1"/>
  <c r="AM74" i="53"/>
  <c r="AM75" i="53" s="1"/>
  <c r="AM76" i="53" s="1"/>
  <c r="AP73" i="53"/>
  <c r="AP72" i="53"/>
  <c r="AP86" i="53" s="1"/>
  <c r="AP93" i="53" s="1"/>
  <c r="AN72" i="53"/>
  <c r="AN77" i="53" s="1"/>
  <c r="AP71" i="53"/>
  <c r="AP75" i="53" s="1"/>
  <c r="AR70" i="53"/>
  <c r="AR71" i="53" s="1"/>
  <c r="AR72" i="53" s="1"/>
  <c r="AR73" i="53" s="1"/>
  <c r="AR74" i="53" s="1"/>
  <c r="AR75" i="53" s="1"/>
  <c r="AO70" i="53"/>
  <c r="AO71" i="53" s="1"/>
  <c r="AO72" i="53" s="1"/>
  <c r="AS52" i="53"/>
  <c r="AS53" i="53" s="1"/>
  <c r="AS54" i="53" s="1"/>
  <c r="AS55" i="53" s="1"/>
  <c r="AS56" i="53" s="1"/>
  <c r="AS57" i="53" s="1"/>
  <c r="AS58" i="53" s="1"/>
  <c r="AS59" i="53" s="1"/>
  <c r="AS60" i="53" s="1"/>
  <c r="AS61" i="53" s="1"/>
  <c r="AS62" i="53" s="1"/>
  <c r="AS63" i="53" s="1"/>
  <c r="AS64" i="53" s="1"/>
  <c r="AS65" i="53" s="1"/>
  <c r="AS66" i="53" s="1"/>
  <c r="AQ52" i="53"/>
  <c r="AQ53" i="53" s="1"/>
  <c r="AQ54" i="53" s="1"/>
  <c r="AQ55" i="53" s="1"/>
  <c r="AQ56" i="53" s="1"/>
  <c r="AQ57" i="53" s="1"/>
  <c r="AQ58" i="53" s="1"/>
  <c r="AQ59" i="53" s="1"/>
  <c r="AQ60" i="53" s="1"/>
  <c r="AQ61" i="53" s="1"/>
  <c r="AQ62" i="53" s="1"/>
  <c r="AQ63" i="53" s="1"/>
  <c r="AQ64" i="53" s="1"/>
  <c r="AQ65" i="53" s="1"/>
  <c r="AQ66" i="53" s="1"/>
  <c r="AO60" i="53"/>
  <c r="AO61" i="53" s="1"/>
  <c r="AO62" i="53" s="1"/>
  <c r="AO63" i="53" s="1"/>
  <c r="AO64" i="53" s="1"/>
  <c r="AO65" i="53" s="1"/>
  <c r="AO66" i="53" s="1"/>
  <c r="AO54" i="53"/>
  <c r="AO55" i="53" s="1"/>
  <c r="AO56" i="53" s="1"/>
  <c r="AO57" i="53" s="1"/>
  <c r="AO58" i="53" s="1"/>
  <c r="AO59" i="53" s="1"/>
  <c r="AR36" i="53"/>
  <c r="AR37" i="53" s="1"/>
  <c r="AR38" i="53" s="1"/>
  <c r="AP37" i="53"/>
  <c r="AP36" i="53"/>
  <c r="AN37" i="53"/>
  <c r="AR50" i="53"/>
  <c r="AR51" i="53" s="1"/>
  <c r="AR52" i="53" s="1"/>
  <c r="AR53" i="53" s="1"/>
  <c r="AR54" i="53" s="1"/>
  <c r="AR55" i="53" s="1"/>
  <c r="AR56" i="53" s="1"/>
  <c r="AR57" i="53" s="1"/>
  <c r="AR58" i="53" s="1"/>
  <c r="AR59" i="53" s="1"/>
  <c r="AR61" i="53" s="1"/>
  <c r="AR62" i="53" s="1"/>
  <c r="AR63" i="53" s="1"/>
  <c r="AR64" i="53" s="1"/>
  <c r="AR65" i="53" s="1"/>
  <c r="AR66" i="53" s="1"/>
  <c r="AO50" i="53"/>
  <c r="AO51" i="53" s="1"/>
  <c r="AO52" i="53" s="1"/>
  <c r="AR47" i="53"/>
  <c r="AR48" i="53" s="1"/>
  <c r="AP47" i="53"/>
  <c r="AP54" i="53" s="1"/>
  <c r="AP61" i="53" s="1"/>
  <c r="AO47" i="53"/>
  <c r="AO48" i="53" s="1"/>
  <c r="AP46" i="53"/>
  <c r="AP53" i="53" s="1"/>
  <c r="AP60" i="53" s="1"/>
  <c r="AN46" i="53"/>
  <c r="AN53" i="53" s="1"/>
  <c r="AN60" i="53" s="1"/>
  <c r="AR45" i="53"/>
  <c r="AR43" i="53"/>
  <c r="AR44" i="53" s="1"/>
  <c r="AP43" i="53"/>
  <c r="AP50" i="53" s="1"/>
  <c r="AP57" i="53" s="1"/>
  <c r="AP64" i="53" s="1"/>
  <c r="AO43" i="53"/>
  <c r="AO44" i="53" s="1"/>
  <c r="AO45" i="53" s="1"/>
  <c r="AP42" i="53"/>
  <c r="AP49" i="53" s="1"/>
  <c r="AP56" i="53" s="1"/>
  <c r="AP63" i="53" s="1"/>
  <c r="AP41" i="53"/>
  <c r="AP48" i="53" s="1"/>
  <c r="AP55" i="53" s="1"/>
  <c r="AP62" i="53" s="1"/>
  <c r="AR40" i="53"/>
  <c r="AR41" i="53" s="1"/>
  <c r="AO40" i="53"/>
  <c r="AO41" i="53" s="1"/>
  <c r="AN40" i="53"/>
  <c r="AN47" i="53" s="1"/>
  <c r="AN54" i="53" s="1"/>
  <c r="AN61" i="53" s="1"/>
  <c r="AN35" i="53"/>
  <c r="AN43" i="53" s="1"/>
  <c r="AS34" i="53"/>
  <c r="AS35" i="53" s="1"/>
  <c r="AS39" i="53" s="1"/>
  <c r="AQ34" i="53"/>
  <c r="AQ35" i="53" s="1"/>
  <c r="AQ39" i="53" s="1"/>
  <c r="AN34" i="53"/>
  <c r="AN42" i="53" s="1"/>
  <c r="AN49" i="53" s="1"/>
  <c r="AN56" i="53" s="1"/>
  <c r="AN63" i="53" s="1"/>
  <c r="AP33" i="53"/>
  <c r="AO33" i="53"/>
  <c r="AO34" i="53" s="1"/>
  <c r="AO35" i="53" s="1"/>
  <c r="AO36" i="53" s="1"/>
  <c r="AO37" i="53" s="1"/>
  <c r="AO38" i="53" s="1"/>
  <c r="AN33" i="53"/>
  <c r="AN38" i="53" s="1"/>
  <c r="AM33" i="53"/>
  <c r="AM34" i="53" s="1"/>
  <c r="AM35" i="53" s="1"/>
  <c r="AM39" i="53" s="1"/>
  <c r="AM40" i="53" s="1"/>
  <c r="AM41" i="53" s="1"/>
  <c r="AM42" i="53" s="1"/>
  <c r="AM43" i="53" s="1"/>
  <c r="AM44" i="53" s="1"/>
  <c r="AM45" i="53" s="1"/>
  <c r="AM46" i="53" s="1"/>
  <c r="AM47" i="53" s="1"/>
  <c r="AM48" i="53" s="1"/>
  <c r="AM49" i="53" s="1"/>
  <c r="AM50" i="53" s="1"/>
  <c r="AM51" i="53" s="1"/>
  <c r="AM52" i="53" s="1"/>
  <c r="AM53" i="53" s="1"/>
  <c r="AM54" i="53" s="1"/>
  <c r="AM55" i="53" s="1"/>
  <c r="AM56" i="53" s="1"/>
  <c r="AM57" i="53" s="1"/>
  <c r="AM58" i="53" s="1"/>
  <c r="AM59" i="53" s="1"/>
  <c r="AM60" i="53" s="1"/>
  <c r="AM61" i="53" s="1"/>
  <c r="AM62" i="53" s="1"/>
  <c r="AM63" i="53" s="1"/>
  <c r="AM64" i="53" s="1"/>
  <c r="AM65" i="53" s="1"/>
  <c r="AM66" i="53" s="1"/>
  <c r="AP32" i="53"/>
  <c r="AP31" i="53"/>
  <c r="AP45" i="53" s="1"/>
  <c r="AP52" i="53" s="1"/>
  <c r="AP59" i="53" s="1"/>
  <c r="AP66" i="53" s="1"/>
  <c r="AN31" i="53"/>
  <c r="AN36" i="53" s="1"/>
  <c r="AP30" i="53"/>
  <c r="AP34" i="53" s="1"/>
  <c r="AR29" i="53"/>
  <c r="AR30" i="53" s="1"/>
  <c r="AR31" i="53" s="1"/>
  <c r="AR32" i="53" s="1"/>
  <c r="AR33" i="53" s="1"/>
  <c r="AR34" i="53" s="1"/>
  <c r="AO29" i="53"/>
  <c r="AO30" i="53" s="1"/>
  <c r="AO31" i="53" s="1"/>
  <c r="C165" i="47"/>
  <c r="D166" i="47"/>
  <c r="D167" i="47"/>
  <c r="D168" i="47"/>
  <c r="D169" i="47"/>
  <c r="D170" i="47"/>
  <c r="D165" i="47"/>
  <c r="D26" i="53"/>
  <c r="D28" i="53" s="1"/>
  <c r="D27" i="53"/>
  <c r="E27" i="53"/>
  <c r="E26" i="53"/>
  <c r="E28" i="53" s="1"/>
  <c r="C28" i="53"/>
  <c r="C26" i="53"/>
  <c r="H24" i="53"/>
  <c r="H25" i="53" s="1"/>
  <c r="H26" i="53" s="1"/>
  <c r="H27" i="53" s="1"/>
  <c r="H28" i="53" s="1"/>
  <c r="F24" i="53"/>
  <c r="F25" i="53" s="1"/>
  <c r="F26" i="53" s="1"/>
  <c r="F27" i="53" s="1"/>
  <c r="F28" i="53" s="1"/>
  <c r="I200" i="5"/>
  <c r="I202" i="5" s="1"/>
  <c r="I204" i="5" s="1"/>
  <c r="I199" i="5"/>
  <c r="I201" i="5" s="1"/>
  <c r="I203" i="5" s="1"/>
  <c r="G22" i="53"/>
  <c r="G23" i="53" s="1"/>
  <c r="G24" i="53" s="1"/>
  <c r="G25" i="53" s="1"/>
  <c r="G26" i="53" s="1"/>
  <c r="G27" i="53" s="1"/>
  <c r="G28" i="53" s="1"/>
  <c r="D22" i="53"/>
  <c r="D23" i="53" s="1"/>
  <c r="D24" i="53" s="1"/>
  <c r="G19" i="53"/>
  <c r="G20" i="53" s="1"/>
  <c r="E19" i="53"/>
  <c r="D19" i="53"/>
  <c r="D20" i="53" s="1"/>
  <c r="E18" i="53"/>
  <c r="C18" i="53"/>
  <c r="G17" i="53"/>
  <c r="G15" i="53"/>
  <c r="G16" i="53" s="1"/>
  <c r="E15" i="53"/>
  <c r="E22" i="53" s="1"/>
  <c r="D15" i="53"/>
  <c r="D16" i="53" s="1"/>
  <c r="D17" i="53" s="1"/>
  <c r="E14" i="53"/>
  <c r="E21" i="53" s="1"/>
  <c r="E13" i="53"/>
  <c r="E20" i="53" s="1"/>
  <c r="G12" i="53"/>
  <c r="G13" i="53" s="1"/>
  <c r="D12" i="53"/>
  <c r="D13" i="53" s="1"/>
  <c r="C12" i="53"/>
  <c r="C19" i="53" s="1"/>
  <c r="C10" i="53"/>
  <c r="C15" i="53" s="1"/>
  <c r="H9" i="53"/>
  <c r="H10" i="53" s="1"/>
  <c r="H11" i="53" s="1"/>
  <c r="F9" i="53"/>
  <c r="F10" i="53" s="1"/>
  <c r="F11" i="53" s="1"/>
  <c r="C9" i="53"/>
  <c r="C14" i="53" s="1"/>
  <c r="C21" i="53" s="1"/>
  <c r="E8" i="53"/>
  <c r="D8" i="53"/>
  <c r="D9" i="53" s="1"/>
  <c r="D10" i="53" s="1"/>
  <c r="C8" i="53"/>
  <c r="B8" i="53"/>
  <c r="B9" i="53" s="1"/>
  <c r="B10" i="53" s="1"/>
  <c r="B11" i="53" s="1"/>
  <c r="B12" i="53" s="1"/>
  <c r="B13" i="53" s="1"/>
  <c r="B14" i="53" s="1"/>
  <c r="B15" i="53" s="1"/>
  <c r="B16" i="53" s="1"/>
  <c r="B17" i="53" s="1"/>
  <c r="B18" i="53" s="1"/>
  <c r="B19" i="53" s="1"/>
  <c r="B20" i="53" s="1"/>
  <c r="B21" i="53" s="1"/>
  <c r="B22" i="53" s="1"/>
  <c r="B23" i="53" s="1"/>
  <c r="B24" i="53" s="1"/>
  <c r="B25" i="53" s="1"/>
  <c r="B26" i="53" s="1"/>
  <c r="B27" i="53" s="1"/>
  <c r="B28" i="53" s="1"/>
  <c r="E7" i="53"/>
  <c r="E6" i="53"/>
  <c r="E17" i="53" s="1"/>
  <c r="E24" i="53" s="1"/>
  <c r="C6" i="53"/>
  <c r="E5" i="53"/>
  <c r="E16" i="53" s="1"/>
  <c r="E23" i="53" s="1"/>
  <c r="G4" i="53"/>
  <c r="G5" i="53" s="1"/>
  <c r="G6" i="53" s="1"/>
  <c r="G7" i="53" s="1"/>
  <c r="G8" i="53" s="1"/>
  <c r="G9" i="53" s="1"/>
  <c r="D4" i="53"/>
  <c r="D5" i="53" s="1"/>
  <c r="D6" i="53" s="1"/>
  <c r="AR22" i="53"/>
  <c r="AR23" i="53" s="1"/>
  <c r="AR24" i="53" s="1"/>
  <c r="AO22" i="53"/>
  <c r="AO23" i="53" s="1"/>
  <c r="AO24" i="53" s="1"/>
  <c r="AR19" i="53"/>
  <c r="AR20" i="53" s="1"/>
  <c r="AP19" i="53"/>
  <c r="AO19" i="53"/>
  <c r="AO20" i="53" s="1"/>
  <c r="AP18" i="53"/>
  <c r="AN18" i="53"/>
  <c r="AR17" i="53"/>
  <c r="AR15" i="53"/>
  <c r="AR16" i="53" s="1"/>
  <c r="AP15" i="53"/>
  <c r="AP22" i="53" s="1"/>
  <c r="AO15" i="53"/>
  <c r="AO16" i="53" s="1"/>
  <c r="AO17" i="53" s="1"/>
  <c r="AP14" i="53"/>
  <c r="AP21" i="53" s="1"/>
  <c r="AP13" i="53"/>
  <c r="AP20" i="53" s="1"/>
  <c r="AR12" i="53"/>
  <c r="AR13" i="53" s="1"/>
  <c r="AO12" i="53"/>
  <c r="AO13" i="53" s="1"/>
  <c r="AN12" i="53"/>
  <c r="AN19" i="53" s="1"/>
  <c r="AN10" i="53"/>
  <c r="AN15" i="53" s="1"/>
  <c r="AS9" i="53"/>
  <c r="AS10" i="53" s="1"/>
  <c r="AS11" i="53" s="1"/>
  <c r="AQ9" i="53"/>
  <c r="AQ10" i="53" s="1"/>
  <c r="AQ11" i="53" s="1"/>
  <c r="AN9" i="53"/>
  <c r="AN14" i="53" s="1"/>
  <c r="AN21" i="53" s="1"/>
  <c r="AP8" i="53"/>
  <c r="AO8" i="53"/>
  <c r="AO9" i="53" s="1"/>
  <c r="AO10" i="53" s="1"/>
  <c r="AN8" i="53"/>
  <c r="AM8" i="53"/>
  <c r="AM9" i="53" s="1"/>
  <c r="AM10" i="53" s="1"/>
  <c r="AM11" i="53" s="1"/>
  <c r="AM12" i="53" s="1"/>
  <c r="AM13" i="53" s="1"/>
  <c r="AM14" i="53" s="1"/>
  <c r="AM15" i="53" s="1"/>
  <c r="AM16" i="53" s="1"/>
  <c r="AM17" i="53" s="1"/>
  <c r="AM18" i="53" s="1"/>
  <c r="AM19" i="53" s="1"/>
  <c r="AM20" i="53" s="1"/>
  <c r="AM21" i="53" s="1"/>
  <c r="AM22" i="53" s="1"/>
  <c r="AM23" i="53" s="1"/>
  <c r="AM24" i="53" s="1"/>
  <c r="AP7" i="53"/>
  <c r="AP6" i="53"/>
  <c r="AP17" i="53" s="1"/>
  <c r="AP24" i="53" s="1"/>
  <c r="AN6" i="53"/>
  <c r="AP5" i="53"/>
  <c r="AP9" i="53" s="1"/>
  <c r="AR4" i="53"/>
  <c r="AR5" i="53" s="1"/>
  <c r="AR6" i="53" s="1"/>
  <c r="AR7" i="53" s="1"/>
  <c r="AR8" i="53" s="1"/>
  <c r="AR9" i="53" s="1"/>
  <c r="AO4" i="53"/>
  <c r="AO5" i="53" s="1"/>
  <c r="AO6" i="53" s="1"/>
  <c r="AI39" i="53"/>
  <c r="AI40" i="53" s="1"/>
  <c r="AI41" i="53" s="1"/>
  <c r="AI42" i="53" s="1"/>
  <c r="AI43" i="53" s="1"/>
  <c r="AI44" i="53" s="1"/>
  <c r="AJ31" i="53"/>
  <c r="AJ32" i="53" s="1"/>
  <c r="AI31" i="53"/>
  <c r="AI32" i="53" s="1"/>
  <c r="AI33" i="53" s="1"/>
  <c r="AI34" i="53" s="1"/>
  <c r="AI35" i="53" s="1"/>
  <c r="AI36" i="53" s="1"/>
  <c r="AI37" i="53" s="1"/>
  <c r="AH31" i="53"/>
  <c r="AH32" i="53" s="1"/>
  <c r="AF24" i="53"/>
  <c r="AF31" i="53" s="1"/>
  <c r="AI17" i="53"/>
  <c r="AI18" i="53" s="1"/>
  <c r="AI19" i="53" s="1"/>
  <c r="AI20" i="53" s="1"/>
  <c r="AI21" i="53" s="1"/>
  <c r="AI22" i="53" s="1"/>
  <c r="AI23" i="53" s="1"/>
  <c r="AI24" i="53" s="1"/>
  <c r="AI25" i="53" s="1"/>
  <c r="AI26" i="53" s="1"/>
  <c r="AI27" i="53" s="1"/>
  <c r="AI28" i="53" s="1"/>
  <c r="AI29" i="53" s="1"/>
  <c r="AI30" i="53" s="1"/>
  <c r="AG17" i="53"/>
  <c r="AG24" i="53" s="1"/>
  <c r="AG33" i="53" s="1"/>
  <c r="AF17" i="53"/>
  <c r="AF38" i="53" s="1"/>
  <c r="AE14" i="53"/>
  <c r="AE21" i="53" s="1"/>
  <c r="AE28" i="53" s="1"/>
  <c r="AE35" i="53" s="1"/>
  <c r="AE42" i="53" s="1"/>
  <c r="AE13" i="53"/>
  <c r="AE20" i="53" s="1"/>
  <c r="AE27" i="53" s="1"/>
  <c r="AE34" i="53" s="1"/>
  <c r="AE41" i="53" s="1"/>
  <c r="AI11" i="53"/>
  <c r="AI12" i="53" s="1"/>
  <c r="AI13" i="53" s="1"/>
  <c r="AI14" i="53" s="1"/>
  <c r="AI15" i="53" s="1"/>
  <c r="AI16" i="53" s="1"/>
  <c r="AF10" i="53"/>
  <c r="AE10" i="53"/>
  <c r="AE17" i="53" s="1"/>
  <c r="AE24" i="53" s="1"/>
  <c r="AE31" i="53" s="1"/>
  <c r="AE38" i="53" s="1"/>
  <c r="AJ9" i="53"/>
  <c r="AJ10" i="53" s="1"/>
  <c r="AJ11" i="53" s="1"/>
  <c r="AH9" i="53"/>
  <c r="AH10" i="53" s="1"/>
  <c r="AH11" i="53" s="1"/>
  <c r="AE8" i="53"/>
  <c r="AE9" i="53" s="1"/>
  <c r="AE16" i="53" s="1"/>
  <c r="AE23" i="53" s="1"/>
  <c r="AE30" i="53" s="1"/>
  <c r="AE37" i="53" s="1"/>
  <c r="AE44" i="53" s="1"/>
  <c r="AD8" i="53"/>
  <c r="AD9" i="53" s="1"/>
  <c r="AD10" i="53" s="1"/>
  <c r="AD11" i="53" s="1"/>
  <c r="AD12" i="53" s="1"/>
  <c r="AD13" i="53" s="1"/>
  <c r="AD14" i="53" s="1"/>
  <c r="AD15" i="53" s="1"/>
  <c r="AD16" i="53" s="1"/>
  <c r="AD17" i="53" s="1"/>
  <c r="AD18" i="53" s="1"/>
  <c r="AD19" i="53" s="1"/>
  <c r="AD20" i="53" s="1"/>
  <c r="AD21" i="53" s="1"/>
  <c r="AD22" i="53" s="1"/>
  <c r="AD23" i="53" s="1"/>
  <c r="AD24" i="53" s="1"/>
  <c r="AD25" i="53" s="1"/>
  <c r="AD26" i="53" s="1"/>
  <c r="AD27" i="53" s="1"/>
  <c r="AD28" i="53" s="1"/>
  <c r="AD29" i="53" s="1"/>
  <c r="AD30" i="53" s="1"/>
  <c r="AD31" i="53" s="1"/>
  <c r="AD32" i="53" s="1"/>
  <c r="AD33" i="53" s="1"/>
  <c r="AD34" i="53" s="1"/>
  <c r="AD35" i="53" s="1"/>
  <c r="AD36" i="53" s="1"/>
  <c r="AD37" i="53" s="1"/>
  <c r="AD38" i="53" s="1"/>
  <c r="AD39" i="53" s="1"/>
  <c r="AD40" i="53" s="1"/>
  <c r="AD41" i="53" s="1"/>
  <c r="AD42" i="53" s="1"/>
  <c r="AD43" i="53" s="1"/>
  <c r="AD44" i="53" s="1"/>
  <c r="AI4" i="53"/>
  <c r="AI5" i="53" s="1"/>
  <c r="AI6" i="53" s="1"/>
  <c r="AI7" i="53" s="1"/>
  <c r="AI8" i="53" s="1"/>
  <c r="AI9" i="53" s="1"/>
  <c r="AG4" i="53"/>
  <c r="AG5" i="53" s="1"/>
  <c r="AF4" i="53"/>
  <c r="AF5" i="53" s="1"/>
  <c r="AE4" i="53"/>
  <c r="AE5" i="53" s="1"/>
  <c r="AE12" i="53" s="1"/>
  <c r="AE19" i="53" s="1"/>
  <c r="AE26" i="53" s="1"/>
  <c r="AE33" i="53" s="1"/>
  <c r="AE40" i="53" s="1"/>
  <c r="A142" i="46"/>
  <c r="A206" i="46" s="1"/>
  <c r="D76" i="46"/>
  <c r="D142" i="46" s="1"/>
  <c r="D206" i="46" s="1"/>
  <c r="E76" i="46"/>
  <c r="E142" i="46" s="1"/>
  <c r="E206" i="46" s="1"/>
  <c r="K199" i="5"/>
  <c r="G200" i="5"/>
  <c r="F200" i="5"/>
  <c r="E10" i="5"/>
  <c r="O77" i="46"/>
  <c r="F214" i="5"/>
  <c r="D168" i="5"/>
  <c r="D167" i="5"/>
  <c r="M201" i="5" l="1"/>
  <c r="M203" i="5"/>
  <c r="M202" i="5"/>
  <c r="M204" i="5"/>
  <c r="K201" i="5"/>
  <c r="K202" i="5"/>
  <c r="K203" i="5"/>
  <c r="K204" i="5"/>
  <c r="K200" i="5"/>
  <c r="H200" i="5"/>
  <c r="H202" i="5" s="1"/>
  <c r="H201" i="5"/>
  <c r="J201" i="5" s="1"/>
  <c r="H199" i="5"/>
  <c r="J199" i="5" s="1"/>
  <c r="L199" i="5" s="1"/>
  <c r="AP89" i="53"/>
  <c r="AN82" i="53"/>
  <c r="AN89" i="53" s="1"/>
  <c r="AS80" i="53"/>
  <c r="AS77" i="53"/>
  <c r="AS78" i="53" s="1"/>
  <c r="AS79" i="53" s="1"/>
  <c r="AP38" i="53"/>
  <c r="AP76" i="53"/>
  <c r="AQ36" i="53"/>
  <c r="AQ37" i="53" s="1"/>
  <c r="AQ38" i="53" s="1"/>
  <c r="AM36" i="53"/>
  <c r="AM37" i="53" s="1"/>
  <c r="AM38" i="53" s="1"/>
  <c r="AS36" i="53"/>
  <c r="AS37" i="53" s="1"/>
  <c r="AS38" i="53" s="1"/>
  <c r="AN85" i="53"/>
  <c r="AN91" i="53"/>
  <c r="AM77" i="53"/>
  <c r="AM78" i="53" s="1"/>
  <c r="AM79" i="53" s="1"/>
  <c r="AM80" i="53"/>
  <c r="AM81" i="53" s="1"/>
  <c r="AM82" i="53" s="1"/>
  <c r="AM83" i="53" s="1"/>
  <c r="AM84" i="53" s="1"/>
  <c r="AM85" i="53" s="1"/>
  <c r="AM86" i="53" s="1"/>
  <c r="AM87" i="53" s="1"/>
  <c r="AM88" i="53" s="1"/>
  <c r="AM89" i="53" s="1"/>
  <c r="AM90" i="53" s="1"/>
  <c r="AM91" i="53" s="1"/>
  <c r="AM92" i="53" s="1"/>
  <c r="AM93" i="53" s="1"/>
  <c r="AQ77" i="53"/>
  <c r="AQ78" i="53" s="1"/>
  <c r="AQ79" i="53" s="1"/>
  <c r="AP85" i="53"/>
  <c r="AP92" i="53" s="1"/>
  <c r="AP35" i="53"/>
  <c r="E10" i="53"/>
  <c r="AG19" i="53"/>
  <c r="AG26" i="53" s="1"/>
  <c r="AG35" i="53" s="1"/>
  <c r="AG6" i="53"/>
  <c r="AG20" i="53" s="1"/>
  <c r="AG27" i="53" s="1"/>
  <c r="AG36" i="53" s="1"/>
  <c r="AG18" i="53"/>
  <c r="AG25" i="53" s="1"/>
  <c r="AG34" i="53" s="1"/>
  <c r="AP10" i="53"/>
  <c r="AF18" i="53"/>
  <c r="AF39" i="53" s="1"/>
  <c r="AN50" i="53"/>
  <c r="AN57" i="53" s="1"/>
  <c r="AN64" i="53" s="1"/>
  <c r="AN44" i="53"/>
  <c r="AP44" i="53"/>
  <c r="AP51" i="53" s="1"/>
  <c r="AP58" i="53" s="1"/>
  <c r="AP65" i="53" s="1"/>
  <c r="AN41" i="53"/>
  <c r="AN48" i="53" s="1"/>
  <c r="AN55" i="53" s="1"/>
  <c r="AN62" i="53" s="1"/>
  <c r="C13" i="53"/>
  <c r="C20" i="53" s="1"/>
  <c r="C22" i="53"/>
  <c r="C16" i="53"/>
  <c r="E9" i="53"/>
  <c r="AN16" i="53"/>
  <c r="AN22" i="53"/>
  <c r="AP16" i="53"/>
  <c r="AP23" i="53" s="1"/>
  <c r="AN13" i="53"/>
  <c r="AN20" i="53" s="1"/>
  <c r="AG38" i="53"/>
  <c r="AG39" i="53" s="1"/>
  <c r="AG40" i="53" s="1"/>
  <c r="AG41" i="53" s="1"/>
  <c r="AG42" i="53" s="1"/>
  <c r="AG43" i="53" s="1"/>
  <c r="AG44" i="53" s="1"/>
  <c r="AG32" i="53"/>
  <c r="AG31" i="53" s="1"/>
  <c r="AF6" i="53"/>
  <c r="AF26" i="53"/>
  <c r="AF19" i="53"/>
  <c r="AF40" i="53" s="1"/>
  <c r="AF12" i="53"/>
  <c r="AF33" i="53" s="1"/>
  <c r="AE11" i="53"/>
  <c r="AE18" i="53" s="1"/>
  <c r="AE25" i="53" s="1"/>
  <c r="AE32" i="53" s="1"/>
  <c r="AE39" i="53" s="1"/>
  <c r="AF11" i="53"/>
  <c r="AG12" i="53"/>
  <c r="AG11" i="53" s="1"/>
  <c r="AG10" i="53" s="1"/>
  <c r="AF25" i="53"/>
  <c r="AF32" i="53" s="1"/>
  <c r="AE15" i="53"/>
  <c r="AE22" i="53" s="1"/>
  <c r="AE29" i="53" s="1"/>
  <c r="AE36" i="53" s="1"/>
  <c r="AE43" i="53" s="1"/>
  <c r="J202" i="5" l="1"/>
  <c r="N202" i="5" s="1"/>
  <c r="H204" i="5"/>
  <c r="J204" i="5" s="1"/>
  <c r="N204" i="5" s="1"/>
  <c r="N201" i="5"/>
  <c r="J200" i="5"/>
  <c r="N200" i="5" s="1"/>
  <c r="L201" i="5"/>
  <c r="L202" i="5"/>
  <c r="AN92" i="53"/>
  <c r="AN86" i="53"/>
  <c r="AN93" i="53" s="1"/>
  <c r="AG7" i="53"/>
  <c r="AG13" i="53"/>
  <c r="AN51" i="53"/>
  <c r="AN58" i="53" s="1"/>
  <c r="AN65" i="53" s="1"/>
  <c r="AN45" i="53"/>
  <c r="AN52" i="53" s="1"/>
  <c r="AN59" i="53" s="1"/>
  <c r="AN66" i="53" s="1"/>
  <c r="C23" i="53"/>
  <c r="C24" i="53" s="1"/>
  <c r="AN23" i="53"/>
  <c r="AN17" i="53"/>
  <c r="AN24" i="53" s="1"/>
  <c r="N199" i="5"/>
  <c r="AF13" i="53"/>
  <c r="AF34" i="53" s="1"/>
  <c r="AF27" i="53"/>
  <c r="AF7" i="53"/>
  <c r="AF20" i="53"/>
  <c r="AF41" i="53" s="1"/>
  <c r="L204" i="5" l="1"/>
  <c r="L200" i="5"/>
  <c r="AG14" i="53"/>
  <c r="AG8" i="53"/>
  <c r="AG21" i="53"/>
  <c r="AG28" i="53" s="1"/>
  <c r="AG37" i="53" s="1"/>
  <c r="AF21" i="53"/>
  <c r="AF42" i="53" s="1"/>
  <c r="AF8" i="53"/>
  <c r="AF14" i="53"/>
  <c r="AF35" i="53" s="1"/>
  <c r="AF28" i="53"/>
  <c r="AG9" i="53" l="1"/>
  <c r="AG22" i="53"/>
  <c r="AG29" i="53" s="1"/>
  <c r="AG15" i="53"/>
  <c r="AF29" i="53"/>
  <c r="AF9" i="53"/>
  <c r="AF22" i="53"/>
  <c r="AF43" i="53" s="1"/>
  <c r="AF15" i="53"/>
  <c r="AF36" i="53" s="1"/>
  <c r="AG16" i="53" l="1"/>
  <c r="AG23" i="53"/>
  <c r="AG30" i="53" s="1"/>
  <c r="AF16" i="53"/>
  <c r="AF37" i="53" s="1"/>
  <c r="AF30" i="53"/>
  <c r="AF23" i="53"/>
  <c r="AF44" i="53" s="1"/>
  <c r="U32" i="53" l="1"/>
  <c r="U38" i="53" s="1"/>
  <c r="U44" i="53" s="1"/>
  <c r="U27" i="53"/>
  <c r="U33" i="53" s="1"/>
  <c r="U39" i="53" s="1"/>
  <c r="U22" i="53"/>
  <c r="U28" i="53" s="1"/>
  <c r="U34" i="53" s="1"/>
  <c r="U40" i="53" s="1"/>
  <c r="Y16" i="53"/>
  <c r="Y17" i="53" s="1"/>
  <c r="Y18" i="53" s="1"/>
  <c r="Y19" i="53" s="1"/>
  <c r="Y20" i="53" s="1"/>
  <c r="U16" i="53"/>
  <c r="U17" i="53" s="1"/>
  <c r="U18" i="53" s="1"/>
  <c r="U19" i="53" s="1"/>
  <c r="U20" i="53" s="1"/>
  <c r="W14" i="53"/>
  <c r="W20" i="53" s="1"/>
  <c r="W26" i="53" s="1"/>
  <c r="W32" i="53" s="1"/>
  <c r="W38" i="53" s="1"/>
  <c r="W44" i="53" s="1"/>
  <c r="W13" i="53"/>
  <c r="W19" i="53" s="1"/>
  <c r="W25" i="53" s="1"/>
  <c r="W31" i="53" s="1"/>
  <c r="W37" i="53" s="1"/>
  <c r="W43" i="53" s="1"/>
  <c r="W12" i="53"/>
  <c r="W18" i="53" s="1"/>
  <c r="W24" i="53" s="1"/>
  <c r="W30" i="53" s="1"/>
  <c r="W36" i="53" s="1"/>
  <c r="W42" i="53" s="1"/>
  <c r="W11" i="53"/>
  <c r="W17" i="53" s="1"/>
  <c r="W23" i="53" s="1"/>
  <c r="W29" i="53" s="1"/>
  <c r="W35" i="53" s="1"/>
  <c r="W41" i="53" s="1"/>
  <c r="W10" i="53"/>
  <c r="W16" i="53" s="1"/>
  <c r="W22" i="53" s="1"/>
  <c r="W28" i="53" s="1"/>
  <c r="W34" i="53" s="1"/>
  <c r="W40" i="53" s="1"/>
  <c r="W9" i="53"/>
  <c r="W15" i="53" s="1"/>
  <c r="W21" i="53" s="1"/>
  <c r="W27" i="53" s="1"/>
  <c r="W33" i="53" s="1"/>
  <c r="W39" i="53" s="1"/>
  <c r="V9" i="53"/>
  <c r="V15" i="53" s="1"/>
  <c r="V21" i="53" s="1"/>
  <c r="V27" i="53" s="1"/>
  <c r="V33" i="53" s="1"/>
  <c r="V39" i="53" s="1"/>
  <c r="U9" i="53"/>
  <c r="Y4" i="53"/>
  <c r="Y5" i="53" s="1"/>
  <c r="Y6" i="53" s="1"/>
  <c r="Y7" i="53" s="1"/>
  <c r="Y8" i="53" s="1"/>
  <c r="Y9" i="53" s="1"/>
  <c r="Y10" i="53" s="1"/>
  <c r="Y11" i="53" s="1"/>
  <c r="Y12" i="53" s="1"/>
  <c r="Y13" i="53" s="1"/>
  <c r="Y14" i="53" s="1"/>
  <c r="V4" i="53"/>
  <c r="V5" i="53" s="1"/>
  <c r="V11" i="53" s="1"/>
  <c r="V17" i="53" s="1"/>
  <c r="V23" i="53" s="1"/>
  <c r="V29" i="53" s="1"/>
  <c r="V35" i="53" s="1"/>
  <c r="V41" i="53" s="1"/>
  <c r="U4" i="53"/>
  <c r="U5" i="53" s="1"/>
  <c r="U11" i="53" s="1"/>
  <c r="U10" i="53" l="1"/>
  <c r="U23" i="53"/>
  <c r="U29" i="53" s="1"/>
  <c r="U35" i="53" s="1"/>
  <c r="U41" i="53" s="1"/>
  <c r="V10" i="53"/>
  <c r="V16" i="53" s="1"/>
  <c r="V22" i="53" s="1"/>
  <c r="V28" i="53" s="1"/>
  <c r="V34" i="53" s="1"/>
  <c r="V40" i="53" s="1"/>
  <c r="U6" i="53"/>
  <c r="V6" i="53"/>
  <c r="U24" i="53" l="1"/>
  <c r="U25" i="53" s="1"/>
  <c r="U31" i="53" s="1"/>
  <c r="U37" i="53" s="1"/>
  <c r="U43" i="53" s="1"/>
  <c r="U7" i="53"/>
  <c r="U12" i="53"/>
  <c r="V7" i="53"/>
  <c r="V12" i="53"/>
  <c r="V18" i="53" s="1"/>
  <c r="V24" i="53" s="1"/>
  <c r="V30" i="53" s="1"/>
  <c r="V36" i="53" s="1"/>
  <c r="V42" i="53" s="1"/>
  <c r="U30" i="53" l="1"/>
  <c r="U36" i="53" s="1"/>
  <c r="U42" i="53" s="1"/>
  <c r="V13" i="53"/>
  <c r="V19" i="53" s="1"/>
  <c r="V25" i="53" s="1"/>
  <c r="V31" i="53" s="1"/>
  <c r="V37" i="53" s="1"/>
  <c r="V43" i="53" s="1"/>
  <c r="V8" i="53"/>
  <c r="V14" i="53" s="1"/>
  <c r="V20" i="53" s="1"/>
  <c r="V26" i="53" s="1"/>
  <c r="V32" i="53" s="1"/>
  <c r="V38" i="53" s="1"/>
  <c r="V44" i="53" s="1"/>
  <c r="U13" i="53"/>
  <c r="U8" i="53"/>
  <c r="U14" i="53" s="1"/>
  <c r="I3" i="53" l="1"/>
  <c r="E165" i="47"/>
  <c r="E166" i="47"/>
  <c r="E167" i="47"/>
  <c r="E168" i="47"/>
  <c r="E169" i="47"/>
  <c r="E170" i="47"/>
  <c r="D164" i="47"/>
  <c r="C166" i="47"/>
  <c r="C167" i="47"/>
  <c r="C168" i="47"/>
  <c r="C169" i="47"/>
  <c r="C170" i="47"/>
  <c r="C164" i="47"/>
  <c r="B165" i="47"/>
  <c r="B166" i="47"/>
  <c r="B167" i="47"/>
  <c r="B168" i="47"/>
  <c r="B169" i="47"/>
  <c r="B170" i="47"/>
  <c r="B164" i="47"/>
  <c r="A165" i="47"/>
  <c r="A166" i="47" s="1"/>
  <c r="A167" i="47" s="1"/>
  <c r="A168" i="47" s="1"/>
  <c r="A169" i="47" s="1"/>
  <c r="A170" i="47" s="1"/>
  <c r="C161" i="47"/>
  <c r="C140" i="47"/>
  <c r="C141" i="47" s="1"/>
  <c r="C142" i="47" l="1"/>
  <c r="C143" i="47" l="1"/>
  <c r="C144" i="47" l="1"/>
  <c r="C145" i="47" l="1"/>
  <c r="C146" i="47" l="1"/>
  <c r="C115" i="39" l="1"/>
  <c r="C112" i="39"/>
  <c r="C111" i="39"/>
  <c r="D143" i="5"/>
  <c r="C69" i="54"/>
  <c r="C70" i="54" s="1"/>
  <c r="C73" i="54" s="1"/>
  <c r="C58" i="54"/>
  <c r="C64" i="54" s="1"/>
  <c r="C57" i="54"/>
  <c r="C59" i="54" s="1"/>
  <c r="C49" i="54"/>
  <c r="C43" i="54"/>
  <c r="C41" i="54"/>
  <c r="C40" i="54"/>
  <c r="C39" i="54"/>
  <c r="C34" i="54"/>
  <c r="C33" i="54"/>
  <c r="C68" i="54" s="1"/>
  <c r="D30" i="54"/>
  <c r="C30" i="54"/>
  <c r="C42" i="54" s="1"/>
  <c r="C50" i="54" s="1"/>
  <c r="D27" i="54"/>
  <c r="F26" i="54"/>
  <c r="C25" i="54"/>
  <c r="C21" i="54"/>
  <c r="C48" i="54" s="1"/>
  <c r="C51" i="54" s="1"/>
  <c r="D20" i="54"/>
  <c r="D18" i="54"/>
  <c r="D13" i="54"/>
  <c r="C11" i="54"/>
  <c r="C83" i="54" l="1"/>
  <c r="C84" i="54" s="1"/>
  <c r="C74" i="54" s="1"/>
  <c r="C75" i="54" s="1"/>
  <c r="C61" i="54"/>
  <c r="C62" i="54" s="1"/>
  <c r="C14" i="54" s="1"/>
  <c r="C15" i="54" s="1"/>
  <c r="C85" i="54"/>
  <c r="C71" i="54"/>
  <c r="C26" i="54"/>
  <c r="C27" i="54" s="1"/>
  <c r="C76" i="54" l="1"/>
  <c r="C77" i="54" s="1"/>
  <c r="C78" i="54"/>
  <c r="C79" i="54" s="1"/>
  <c r="C72" i="54"/>
  <c r="C80" i="54" l="1"/>
  <c r="C81" i="54" s="1"/>
  <c r="C82" i="54" s="1"/>
  <c r="C86" i="54" l="1"/>
  <c r="C36" i="54"/>
  <c r="C44" i="54" s="1"/>
  <c r="C52" i="54" l="1"/>
  <c r="C53" i="54" s="1"/>
  <c r="C45" i="54"/>
  <c r="C1" i="53" l="1"/>
  <c r="E1" i="53" s="1"/>
  <c r="D1" i="53" l="1"/>
  <c r="M10" i="53" l="1"/>
  <c r="M7" i="53"/>
  <c r="BZ8" i="52"/>
  <c r="CA8" i="52"/>
  <c r="CB8" i="52"/>
  <c r="BY8" i="52"/>
  <c r="BX8" i="52"/>
  <c r="BX7" i="52"/>
  <c r="BY7" i="52"/>
  <c r="BZ7" i="52"/>
  <c r="CA7" i="52"/>
  <c r="CB7" i="52"/>
  <c r="BW7" i="52"/>
  <c r="BV7" i="52"/>
  <c r="O8" i="53"/>
  <c r="O5" i="53"/>
  <c r="O9" i="53" s="1"/>
  <c r="Q4" i="53"/>
  <c r="Q5" i="53" s="1"/>
  <c r="Q6" i="53" s="1"/>
  <c r="Q7" i="53" s="1"/>
  <c r="Q8" i="53" s="1"/>
  <c r="Q9" i="53" s="1"/>
  <c r="Q10" i="53" s="1"/>
  <c r="R4" i="53"/>
  <c r="R5" i="53" s="1"/>
  <c r="R6" i="53" s="1"/>
  <c r="R7" i="53" s="1"/>
  <c r="R8" i="53" s="1"/>
  <c r="R9" i="53" s="1"/>
  <c r="R10" i="53" s="1"/>
  <c r="P4" i="53"/>
  <c r="P5" i="53" s="1"/>
  <c r="P6" i="53" s="1"/>
  <c r="P7" i="53" s="1"/>
  <c r="P8" i="53" s="1"/>
  <c r="P9" i="53" s="1"/>
  <c r="P10" i="53" s="1"/>
  <c r="N8" i="53"/>
  <c r="N9" i="53" s="1"/>
  <c r="N10" i="53" s="1"/>
  <c r="N4" i="53"/>
  <c r="N5" i="53" s="1"/>
  <c r="L4" i="53"/>
  <c r="L5" i="53" s="1"/>
  <c r="L6" i="53" s="1"/>
  <c r="L7" i="53" s="1"/>
  <c r="L8" i="53" s="1"/>
  <c r="L9" i="53" s="1"/>
  <c r="L10" i="53" s="1"/>
  <c r="M5" i="53"/>
  <c r="O7" i="53"/>
  <c r="O6" i="53"/>
  <c r="O10" i="53" s="1"/>
  <c r="N6" i="53"/>
  <c r="K4" i="53"/>
  <c r="K5" i="53" s="1"/>
  <c r="K6" i="53" s="1"/>
  <c r="K7" i="53" s="1"/>
  <c r="K8" i="53" s="1"/>
  <c r="K9" i="53" s="1"/>
  <c r="K10" i="53" s="1"/>
  <c r="BZ9" i="52" l="1"/>
  <c r="BY10" i="52"/>
  <c r="BZ12" i="52" s="1"/>
  <c r="BZ10" i="52"/>
  <c r="BV8" i="52"/>
  <c r="BX9" i="52"/>
  <c r="BY9" i="52"/>
  <c r="CB9" i="52"/>
  <c r="CB10" i="52"/>
  <c r="CA9" i="52"/>
  <c r="CA10" i="52"/>
  <c r="M9" i="53"/>
  <c r="D173" i="5"/>
  <c r="H203" i="5" s="1"/>
  <c r="J203" i="5" s="1"/>
  <c r="J206" i="5" s="1"/>
  <c r="B181" i="5"/>
  <c r="A46" i="53"/>
  <c r="A47" i="53" s="1"/>
  <c r="A48" i="53" s="1"/>
  <c r="A49" i="53" s="1"/>
  <c r="A50" i="53" s="1"/>
  <c r="A51" i="53" s="1"/>
  <c r="A52" i="53" s="1"/>
  <c r="A53" i="53" s="1"/>
  <c r="A54" i="53" s="1"/>
  <c r="A55" i="53" s="1"/>
  <c r="A56" i="53" s="1"/>
  <c r="A57" i="53" s="1"/>
  <c r="A58" i="53" s="1"/>
  <c r="A59" i="53" s="1"/>
  <c r="A60" i="53" s="1"/>
  <c r="A61" i="53" s="1"/>
  <c r="A62" i="53" s="1"/>
  <c r="A63" i="53" s="1"/>
  <c r="A64" i="53" s="1"/>
  <c r="A65" i="53" s="1"/>
  <c r="A66" i="53" s="1"/>
  <c r="A67" i="53" s="1"/>
  <c r="A68" i="53" s="1"/>
  <c r="A69" i="53" s="1"/>
  <c r="A70" i="53" s="1"/>
  <c r="A71" i="53" s="1"/>
  <c r="A72" i="53" s="1"/>
  <c r="A73" i="53" s="1"/>
  <c r="A74" i="53" s="1"/>
  <c r="A75" i="53" s="1"/>
  <c r="A76" i="53" s="1"/>
  <c r="A77" i="53" s="1"/>
  <c r="A78" i="53" s="1"/>
  <c r="A79" i="53" s="1"/>
  <c r="A80" i="53" s="1"/>
  <c r="A81" i="53" s="1"/>
  <c r="A82" i="53" s="1"/>
  <c r="A83" i="53" s="1"/>
  <c r="A84" i="53" s="1"/>
  <c r="A85" i="53" s="1"/>
  <c r="A86" i="53" s="1"/>
  <c r="A87" i="53" s="1"/>
  <c r="A88" i="53" s="1"/>
  <c r="A89" i="53" s="1"/>
  <c r="A90" i="53" s="1"/>
  <c r="A91" i="53" s="1"/>
  <c r="A92" i="53" s="1"/>
  <c r="A93" i="53" s="1"/>
  <c r="A94" i="53" s="1"/>
  <c r="A95" i="53" s="1"/>
  <c r="A96" i="53" s="1"/>
  <c r="A7" i="52"/>
  <c r="A8" i="52" s="1"/>
  <c r="A9" i="52" s="1"/>
  <c r="A10" i="52" s="1"/>
  <c r="A11" i="52" s="1"/>
  <c r="A12" i="52" s="1"/>
  <c r="A13" i="52" s="1"/>
  <c r="A14" i="52" s="1"/>
  <c r="A15" i="52" s="1"/>
  <c r="A16" i="52" s="1"/>
  <c r="A17" i="52" s="1"/>
  <c r="A18" i="52" s="1"/>
  <c r="A19" i="52" s="1"/>
  <c r="A20" i="52" s="1"/>
  <c r="A21" i="52" s="1"/>
  <c r="A22" i="52" s="1"/>
  <c r="A23" i="52" s="1"/>
  <c r="A24" i="52" s="1"/>
  <c r="A25" i="52" s="1"/>
  <c r="A26" i="52" s="1"/>
  <c r="A27" i="52" s="1"/>
  <c r="A28" i="52" s="1"/>
  <c r="A29" i="52" s="1"/>
  <c r="A30" i="52" s="1"/>
  <c r="A31" i="52" s="1"/>
  <c r="A32" i="52" s="1"/>
  <c r="A33" i="52" s="1"/>
  <c r="A34" i="52" s="1"/>
  <c r="A35" i="52" s="1"/>
  <c r="A36" i="52" s="1"/>
  <c r="A37" i="52" s="1"/>
  <c r="A38" i="52" s="1"/>
  <c r="A39" i="52" s="1"/>
  <c r="A40" i="52" s="1"/>
  <c r="A41" i="52" s="1"/>
  <c r="A42" i="52" s="1"/>
  <c r="A43" i="52" s="1"/>
  <c r="A44" i="52" s="1"/>
  <c r="A45" i="52" s="1"/>
  <c r="A46" i="52" s="1"/>
  <c r="A47" i="52" s="1"/>
  <c r="A48" i="52" s="1"/>
  <c r="A49" i="52" s="1"/>
  <c r="A50" i="52" s="1"/>
  <c r="A51" i="52" s="1"/>
  <c r="A52" i="52" s="1"/>
  <c r="A53" i="52" s="1"/>
  <c r="A54" i="52" s="1"/>
  <c r="A55" i="52" s="1"/>
  <c r="A56" i="52" s="1"/>
  <c r="A57" i="52" s="1"/>
  <c r="A58" i="52" s="1"/>
  <c r="A59" i="52" s="1"/>
  <c r="A60" i="52" s="1"/>
  <c r="A61" i="52" s="1"/>
  <c r="A62" i="52" s="1"/>
  <c r="A63" i="52" s="1"/>
  <c r="A64" i="52" s="1"/>
  <c r="A65" i="52" s="1"/>
  <c r="A66" i="52" s="1"/>
  <c r="A67" i="52" s="1"/>
  <c r="A68" i="52" s="1"/>
  <c r="A69" i="52" s="1"/>
  <c r="A70" i="52" s="1"/>
  <c r="A71" i="52" s="1"/>
  <c r="A72" i="52" s="1"/>
  <c r="A73" i="52" s="1"/>
  <c r="A74" i="52" s="1"/>
  <c r="A75" i="52" s="1"/>
  <c r="A76" i="52" s="1"/>
  <c r="AY3" i="52"/>
  <c r="AY2" i="52"/>
  <c r="BK3" i="52"/>
  <c r="BK2" i="52"/>
  <c r="BI7" i="52"/>
  <c r="AM3" i="52"/>
  <c r="AM2" i="52"/>
  <c r="Y7" i="52"/>
  <c r="AA3" i="52"/>
  <c r="AA2" i="52"/>
  <c r="D146" i="5"/>
  <c r="N203" i="5" l="1"/>
  <c r="N206" i="5" s="1"/>
  <c r="F11" i="46" s="1"/>
  <c r="F76" i="46" s="1"/>
  <c r="F142" i="46" s="1"/>
  <c r="F206" i="46" s="1"/>
  <c r="L203" i="5"/>
  <c r="C11" i="46"/>
  <c r="C76" i="46" s="1"/>
  <c r="C142" i="46" s="1"/>
  <c r="C206" i="46" s="1"/>
  <c r="BI8" i="52"/>
  <c r="BZ11" i="52"/>
  <c r="CB12" i="52"/>
  <c r="CA14" i="52"/>
  <c r="CB11" i="52"/>
  <c r="BY11" i="52"/>
  <c r="CA12" i="52"/>
  <c r="CA11" i="52"/>
  <c r="BV9" i="52"/>
  <c r="Y8" i="52"/>
  <c r="L206" i="5" l="1"/>
  <c r="G11" i="46" s="1"/>
  <c r="G76" i="46" s="1"/>
  <c r="G142" i="46" s="1"/>
  <c r="G206" i="46" s="1"/>
  <c r="BI9" i="52"/>
  <c r="CB13" i="52"/>
  <c r="BV10" i="52"/>
  <c r="CA13" i="52"/>
  <c r="BZ13" i="52"/>
  <c r="CB14" i="52"/>
  <c r="Y9" i="52"/>
  <c r="BI10" i="52" l="1"/>
  <c r="CA15" i="52"/>
  <c r="BV11" i="52"/>
  <c r="CB15" i="52"/>
  <c r="Y10" i="52"/>
  <c r="BI11" i="52" l="1"/>
  <c r="BV12" i="52"/>
  <c r="Y11" i="52"/>
  <c r="BI12" i="52" l="1"/>
  <c r="BV13" i="52"/>
  <c r="Y12" i="52"/>
  <c r="BI13" i="52" l="1"/>
  <c r="BV14" i="52"/>
  <c r="Y13" i="52"/>
  <c r="BI14" i="52" l="1"/>
  <c r="BV15" i="52"/>
  <c r="Y14" i="52"/>
  <c r="BI15" i="52" l="1"/>
  <c r="Y15" i="52"/>
  <c r="BI16" i="52" l="1"/>
  <c r="BI17" i="52" s="1"/>
  <c r="BI18" i="52" s="1"/>
  <c r="BI19" i="52" s="1"/>
  <c r="BI20" i="52" s="1"/>
  <c r="BI21" i="52" s="1"/>
  <c r="BI22" i="52" s="1"/>
  <c r="BI23" i="52" s="1"/>
  <c r="BI24" i="52" s="1"/>
  <c r="BI25" i="52" s="1"/>
  <c r="BI26" i="52" s="1"/>
  <c r="BI27" i="52" s="1"/>
  <c r="BI28" i="52" s="1"/>
  <c r="BI29" i="52" s="1"/>
  <c r="BI30" i="52" s="1"/>
  <c r="BI31" i="52" s="1"/>
  <c r="BI32" i="52" s="1"/>
  <c r="BI33" i="52" s="1"/>
  <c r="BI34" i="52" s="1"/>
  <c r="BI35" i="52" s="1"/>
  <c r="Y16" i="52"/>
  <c r="Y17" i="52" l="1"/>
  <c r="Y18" i="52" l="1"/>
  <c r="Y19" i="52" l="1"/>
  <c r="Y20" i="52" l="1"/>
  <c r="Y21" i="52" l="1"/>
  <c r="Y22" i="52" l="1"/>
  <c r="Y23" i="52" l="1"/>
  <c r="Y24" i="52" l="1"/>
  <c r="AK6" i="52" l="1"/>
  <c r="AK7" i="52" s="1"/>
  <c r="AK8" i="52" s="1"/>
  <c r="AK9" i="52" s="1"/>
  <c r="AK10" i="52" s="1"/>
  <c r="AK11" i="52" s="1"/>
  <c r="AK12" i="52" s="1"/>
  <c r="AK13" i="52" s="1"/>
  <c r="AK14" i="52" s="1"/>
  <c r="AK15" i="52" s="1"/>
  <c r="AK16" i="52" s="1"/>
  <c r="AK17" i="52" s="1"/>
  <c r="AK18" i="52" s="1"/>
  <c r="AK19" i="52" s="1"/>
  <c r="AK20" i="52" s="1"/>
  <c r="AK21" i="52" s="1"/>
  <c r="AK22" i="52" s="1"/>
  <c r="AK23" i="52" s="1"/>
  <c r="AK24" i="52" s="1"/>
  <c r="AK25" i="52" s="1"/>
  <c r="AK26" i="52" s="1"/>
  <c r="AK27" i="52" s="1"/>
  <c r="AK28" i="52" s="1"/>
  <c r="AK29" i="52" s="1"/>
  <c r="AK30" i="52" s="1"/>
  <c r="AK31" i="52" s="1"/>
  <c r="AK32" i="52" s="1"/>
  <c r="AK33" i="52" s="1"/>
  <c r="AK34" i="52" s="1"/>
  <c r="AK35" i="52" s="1"/>
  <c r="Y25" i="52"/>
  <c r="AW6" i="52" l="1"/>
  <c r="AW7" i="52" s="1"/>
  <c r="AW8" i="52" s="1"/>
  <c r="AW9" i="52" s="1"/>
  <c r="AW10" i="52" s="1"/>
  <c r="AW11" i="52" s="1"/>
  <c r="AW12" i="52" s="1"/>
  <c r="AW13" i="52" s="1"/>
  <c r="AW14" i="52" s="1"/>
  <c r="AW15" i="52" s="1"/>
  <c r="AW16" i="52" s="1"/>
  <c r="AW17" i="52" s="1"/>
  <c r="AW18" i="52" s="1"/>
  <c r="AW19" i="52" s="1"/>
  <c r="AW20" i="52" s="1"/>
  <c r="AW21" i="52" s="1"/>
  <c r="AW22" i="52" s="1"/>
  <c r="AW23" i="52" s="1"/>
  <c r="AW24" i="52" s="1"/>
  <c r="AW25" i="52" s="1"/>
  <c r="AW26" i="52" s="1"/>
  <c r="AW27" i="52" s="1"/>
  <c r="AW28" i="52" s="1"/>
  <c r="AW29" i="52" s="1"/>
  <c r="AW30" i="52" s="1"/>
  <c r="AW31" i="52" s="1"/>
  <c r="AW32" i="52" s="1"/>
  <c r="AW33" i="52" s="1"/>
  <c r="AW34" i="52" s="1"/>
  <c r="AP25" i="52"/>
  <c r="AO25" i="52"/>
  <c r="AN25" i="52"/>
  <c r="AM25" i="52"/>
  <c r="AQ25" i="52"/>
  <c r="Y26" i="52"/>
  <c r="AM26" i="52" l="1"/>
  <c r="AQ26" i="52"/>
  <c r="AO26" i="52"/>
  <c r="AL26" i="52"/>
  <c r="AP26" i="52"/>
  <c r="AN26" i="52"/>
  <c r="Y27" i="52"/>
  <c r="Y28" i="52" l="1"/>
  <c r="Y29" i="52" s="1"/>
  <c r="Y30" i="52" s="1"/>
  <c r="Y31" i="52" s="1"/>
  <c r="Y32" i="52" s="1"/>
  <c r="Y33" i="52" s="1"/>
  <c r="Y34" i="52" s="1"/>
  <c r="Y35" i="52" s="1"/>
  <c r="Y36" i="52" s="1"/>
  <c r="Y37" i="52" s="1"/>
  <c r="Y38" i="52" s="1"/>
  <c r="Y39" i="52" s="1"/>
  <c r="Y40" i="52" s="1"/>
  <c r="Y41" i="52" s="1"/>
  <c r="Y42" i="52" s="1"/>
  <c r="Y43" i="52" s="1"/>
  <c r="Y44" i="52" s="1"/>
  <c r="Y45" i="52" s="1"/>
  <c r="Y46" i="52" s="1"/>
  <c r="AO27" i="52"/>
  <c r="AQ27" i="52"/>
  <c r="AM27" i="52"/>
  <c r="AL27" i="52"/>
  <c r="AP27" i="52"/>
  <c r="AN27" i="52"/>
  <c r="C55" i="50" l="1"/>
  <c r="C54" i="50"/>
  <c r="C44" i="50"/>
  <c r="C101" i="39" s="1"/>
  <c r="C43" i="50"/>
  <c r="C47" i="50" s="1"/>
  <c r="C102" i="39" s="1"/>
  <c r="C37" i="50"/>
  <c r="C36" i="50"/>
  <c r="C29" i="50"/>
  <c r="C74" i="50" s="1"/>
  <c r="D27" i="50"/>
  <c r="D24" i="50"/>
  <c r="C23" i="50"/>
  <c r="C24" i="50" s="1"/>
  <c r="D19" i="50"/>
  <c r="D17" i="50"/>
  <c r="Q15" i="50"/>
  <c r="J13" i="50"/>
  <c r="D13" i="50"/>
  <c r="L5" i="50"/>
  <c r="N3" i="50"/>
  <c r="P25" i="50" s="1"/>
  <c r="I3" i="50"/>
  <c r="G27" i="50" s="1"/>
  <c r="C55" i="49"/>
  <c r="C54" i="49"/>
  <c r="C70" i="49" s="1"/>
  <c r="C73" i="49" s="1"/>
  <c r="C44" i="49"/>
  <c r="C43" i="49"/>
  <c r="C37" i="49"/>
  <c r="D27" i="49"/>
  <c r="D24" i="49"/>
  <c r="C20" i="49"/>
  <c r="D19" i="49"/>
  <c r="D17" i="49"/>
  <c r="M16" i="49"/>
  <c r="D13" i="49"/>
  <c r="J10" i="49"/>
  <c r="P9" i="49"/>
  <c r="P8" i="49"/>
  <c r="N6" i="49"/>
  <c r="M6" i="49"/>
  <c r="L5" i="49"/>
  <c r="N3" i="49"/>
  <c r="M27" i="49" s="1"/>
  <c r="I3" i="49"/>
  <c r="J27" i="49" s="1"/>
  <c r="C55" i="48"/>
  <c r="C54" i="48"/>
  <c r="C70" i="48" s="1"/>
  <c r="C73" i="48" s="1"/>
  <c r="C44" i="48"/>
  <c r="C43" i="48"/>
  <c r="C45" i="48" s="1"/>
  <c r="C37" i="48"/>
  <c r="D27" i="48"/>
  <c r="D24" i="48"/>
  <c r="C20" i="48"/>
  <c r="C29" i="48" s="1"/>
  <c r="D19" i="48"/>
  <c r="D17" i="48"/>
  <c r="D13" i="48"/>
  <c r="L5" i="48"/>
  <c r="N3" i="48"/>
  <c r="P27" i="48" s="1"/>
  <c r="I3" i="48"/>
  <c r="I26" i="48" s="1"/>
  <c r="A141" i="47"/>
  <c r="B143" i="47"/>
  <c r="B144" i="47"/>
  <c r="B145" i="47"/>
  <c r="B146" i="47"/>
  <c r="A142" i="47" l="1"/>
  <c r="G9" i="48"/>
  <c r="M10" i="49"/>
  <c r="G19" i="49"/>
  <c r="H10" i="48"/>
  <c r="H12" i="49"/>
  <c r="J11" i="48"/>
  <c r="Q20" i="49"/>
  <c r="O13" i="49"/>
  <c r="G14" i="48"/>
  <c r="H8" i="49"/>
  <c r="Q14" i="49"/>
  <c r="I24" i="49"/>
  <c r="M19" i="48"/>
  <c r="M6" i="48"/>
  <c r="I15" i="49"/>
  <c r="I25" i="49"/>
  <c r="C61" i="49"/>
  <c r="Q7" i="48"/>
  <c r="O15" i="48"/>
  <c r="M20" i="48"/>
  <c r="G8" i="49"/>
  <c r="J11" i="49"/>
  <c r="O15" i="49"/>
  <c r="P20" i="49"/>
  <c r="J25" i="49"/>
  <c r="O16" i="48"/>
  <c r="C61" i="48"/>
  <c r="I12" i="49"/>
  <c r="P16" i="49"/>
  <c r="M22" i="49"/>
  <c r="I27" i="49"/>
  <c r="G23" i="50"/>
  <c r="P19" i="48"/>
  <c r="P22" i="48"/>
  <c r="M9" i="48"/>
  <c r="P18" i="48"/>
  <c r="O25" i="48"/>
  <c r="L25" i="48" s="1"/>
  <c r="I9" i="49"/>
  <c r="J23" i="49"/>
  <c r="I12" i="50"/>
  <c r="M10" i="48"/>
  <c r="M26" i="48"/>
  <c r="J9" i="49"/>
  <c r="N13" i="49"/>
  <c r="G18" i="49"/>
  <c r="M23" i="49"/>
  <c r="Q6" i="48"/>
  <c r="H8" i="48"/>
  <c r="J9" i="48"/>
  <c r="J10" i="48"/>
  <c r="G12" i="48"/>
  <c r="I13" i="48"/>
  <c r="I14" i="48"/>
  <c r="Q15" i="48"/>
  <c r="J18" i="48"/>
  <c r="O19" i="48"/>
  <c r="H21" i="48"/>
  <c r="O22" i="48"/>
  <c r="H24" i="48"/>
  <c r="J26" i="48"/>
  <c r="Q27" i="48"/>
  <c r="C47" i="48"/>
  <c r="C78" i="39" s="1"/>
  <c r="H6" i="49"/>
  <c r="Q7" i="49"/>
  <c r="G9" i="49"/>
  <c r="H10" i="49"/>
  <c r="G12" i="49"/>
  <c r="M13" i="49"/>
  <c r="H15" i="49"/>
  <c r="O16" i="49"/>
  <c r="J18" i="49"/>
  <c r="O20" i="49"/>
  <c r="P22" i="49"/>
  <c r="H25" i="49"/>
  <c r="M21" i="50"/>
  <c r="J27" i="50"/>
  <c r="J14" i="48"/>
  <c r="I24" i="48"/>
  <c r="M8" i="48"/>
  <c r="I17" i="48"/>
  <c r="G7" i="48"/>
  <c r="G16" i="48"/>
  <c r="I16" i="48"/>
  <c r="Q22" i="48"/>
  <c r="J7" i="48"/>
  <c r="O8" i="48"/>
  <c r="O9" i="48"/>
  <c r="G11" i="48"/>
  <c r="O12" i="48"/>
  <c r="M13" i="48"/>
  <c r="G15" i="48"/>
  <c r="J16" i="48"/>
  <c r="J17" i="48"/>
  <c r="G20" i="48"/>
  <c r="P21" i="48"/>
  <c r="J23" i="48"/>
  <c r="Q24" i="48"/>
  <c r="C36" i="48"/>
  <c r="C38" i="48" s="1"/>
  <c r="Q6" i="49"/>
  <c r="I8" i="49"/>
  <c r="M9" i="49"/>
  <c r="N10" i="49"/>
  <c r="O12" i="49"/>
  <c r="H14" i="49"/>
  <c r="P15" i="49"/>
  <c r="I17" i="49"/>
  <c r="H19" i="49"/>
  <c r="N21" i="49"/>
  <c r="N23" i="49"/>
  <c r="H26" i="49"/>
  <c r="C45" i="49"/>
  <c r="G7" i="50"/>
  <c r="G16" i="50"/>
  <c r="N9" i="48"/>
  <c r="G6" i="48"/>
  <c r="P8" i="48"/>
  <c r="P9" i="48"/>
  <c r="H11" i="48"/>
  <c r="P12" i="48"/>
  <c r="N13" i="48"/>
  <c r="H15" i="48"/>
  <c r="M16" i="48"/>
  <c r="M17" i="48"/>
  <c r="G19" i="48"/>
  <c r="I20" i="48"/>
  <c r="Q21" i="48"/>
  <c r="M23" i="48"/>
  <c r="G25" i="48"/>
  <c r="G27" i="48"/>
  <c r="I7" i="49"/>
  <c r="M8" i="49"/>
  <c r="N9" i="49"/>
  <c r="H11" i="49"/>
  <c r="P12" i="49"/>
  <c r="I14" i="49"/>
  <c r="Q15" i="49"/>
  <c r="J17" i="49"/>
  <c r="I19" i="49"/>
  <c r="O21" i="49"/>
  <c r="I26" i="49"/>
  <c r="J7" i="50"/>
  <c r="I8" i="48"/>
  <c r="H12" i="48"/>
  <c r="J13" i="48"/>
  <c r="G17" i="48"/>
  <c r="I21" i="48"/>
  <c r="I7" i="48"/>
  <c r="N10" i="48"/>
  <c r="I12" i="48"/>
  <c r="Q14" i="48"/>
  <c r="Q18" i="48"/>
  <c r="J21" i="48"/>
  <c r="P24" i="48"/>
  <c r="N26" i="48"/>
  <c r="H6" i="48"/>
  <c r="O7" i="48"/>
  <c r="L7" i="48" s="1"/>
  <c r="H7" i="48" s="1"/>
  <c r="Q8" i="48"/>
  <c r="G10" i="48"/>
  <c r="I11" i="48"/>
  <c r="Q12" i="48"/>
  <c r="O13" i="48"/>
  <c r="L13" i="48" s="1"/>
  <c r="I15" i="48"/>
  <c r="N16" i="48"/>
  <c r="G18" i="48"/>
  <c r="J19" i="48"/>
  <c r="J20" i="48"/>
  <c r="G22" i="48"/>
  <c r="N23" i="48"/>
  <c r="N25" i="48"/>
  <c r="H27" i="48"/>
  <c r="J7" i="49"/>
  <c r="O8" i="49"/>
  <c r="O9" i="49"/>
  <c r="I11" i="49"/>
  <c r="Q12" i="49"/>
  <c r="J14" i="49"/>
  <c r="G16" i="49"/>
  <c r="M17" i="49"/>
  <c r="Q19" i="49"/>
  <c r="P21" i="49"/>
  <c r="H24" i="49"/>
  <c r="G11" i="50"/>
  <c r="H17" i="50"/>
  <c r="G26" i="50"/>
  <c r="C38" i="50"/>
  <c r="H18" i="48"/>
  <c r="H22" i="48"/>
  <c r="I27" i="48"/>
  <c r="N6" i="48"/>
  <c r="G8" i="48"/>
  <c r="I9" i="48"/>
  <c r="I10" i="48"/>
  <c r="Q11" i="48"/>
  <c r="H13" i="48"/>
  <c r="H14" i="48"/>
  <c r="P15" i="48"/>
  <c r="P16" i="48"/>
  <c r="I18" i="48"/>
  <c r="N19" i="48"/>
  <c r="G21" i="48"/>
  <c r="N22" i="48"/>
  <c r="G24" i="48"/>
  <c r="P25" i="48"/>
  <c r="J27" i="48"/>
  <c r="G6" i="49"/>
  <c r="O7" i="49"/>
  <c r="L7" i="49" s="1"/>
  <c r="H7" i="49" s="1"/>
  <c r="Q8" i="49"/>
  <c r="G10" i="49"/>
  <c r="Q11" i="49"/>
  <c r="I13" i="49"/>
  <c r="G15" i="49"/>
  <c r="N16" i="49"/>
  <c r="I18" i="49"/>
  <c r="G20" i="49"/>
  <c r="N22" i="49"/>
  <c r="J24" i="49"/>
  <c r="C56" i="49"/>
  <c r="C58" i="49" s="1"/>
  <c r="C59" i="49" s="1"/>
  <c r="C63" i="49" s="1"/>
  <c r="C64" i="49" s="1"/>
  <c r="J12" i="50"/>
  <c r="G20" i="50"/>
  <c r="M26" i="50"/>
  <c r="O25" i="50"/>
  <c r="Q24" i="50"/>
  <c r="M23" i="50"/>
  <c r="P22" i="50"/>
  <c r="N19" i="50"/>
  <c r="Q18" i="50"/>
  <c r="N16" i="50"/>
  <c r="P15" i="50"/>
  <c r="M13" i="50"/>
  <c r="P12" i="50"/>
  <c r="N9" i="50"/>
  <c r="P8" i="50"/>
  <c r="Q27" i="50"/>
  <c r="N25" i="50"/>
  <c r="P24" i="50"/>
  <c r="O22" i="50"/>
  <c r="L22" i="50" s="1"/>
  <c r="Q21" i="50"/>
  <c r="M19" i="50"/>
  <c r="P18" i="50"/>
  <c r="M16" i="50"/>
  <c r="O15" i="50"/>
  <c r="L15" i="50" s="1"/>
  <c r="Q14" i="50"/>
  <c r="O12" i="50"/>
  <c r="L12" i="50" s="1"/>
  <c r="Q11" i="50"/>
  <c r="M9" i="50"/>
  <c r="O8" i="50"/>
  <c r="L8" i="50" s="1"/>
  <c r="J8" i="50" s="1"/>
  <c r="Q7" i="50"/>
  <c r="O27" i="50"/>
  <c r="L27" i="50" s="1"/>
  <c r="N24" i="50"/>
  <c r="M22" i="50"/>
  <c r="O21" i="50"/>
  <c r="Q20" i="50"/>
  <c r="N18" i="50"/>
  <c r="P17" i="50"/>
  <c r="M15" i="50"/>
  <c r="O14" i="50"/>
  <c r="L14" i="50" s="1"/>
  <c r="M12" i="50"/>
  <c r="O11" i="50"/>
  <c r="L11" i="50" s="1"/>
  <c r="Q10" i="50"/>
  <c r="M8" i="50"/>
  <c r="O7" i="50"/>
  <c r="L7" i="50" s="1"/>
  <c r="H7" i="50" s="1"/>
  <c r="Q6" i="50"/>
  <c r="O26" i="50"/>
  <c r="L26" i="50" s="1"/>
  <c r="Q25" i="50"/>
  <c r="O23" i="50"/>
  <c r="N20" i="50"/>
  <c r="P19" i="50"/>
  <c r="M25" i="50"/>
  <c r="Q22" i="50"/>
  <c r="O19" i="50"/>
  <c r="L19" i="50" s="1"/>
  <c r="Q16" i="50"/>
  <c r="N15" i="50"/>
  <c r="O10" i="50"/>
  <c r="P6" i="50"/>
  <c r="Q26" i="50"/>
  <c r="Q23" i="50"/>
  <c r="N22" i="50"/>
  <c r="Q17" i="50"/>
  <c r="P16" i="50"/>
  <c r="P11" i="50"/>
  <c r="N10" i="50"/>
  <c r="O6" i="50"/>
  <c r="P26" i="50"/>
  <c r="P23" i="50"/>
  <c r="P20" i="50"/>
  <c r="O17" i="50"/>
  <c r="L17" i="50" s="1"/>
  <c r="O16" i="50"/>
  <c r="L16" i="50" s="1"/>
  <c r="N11" i="50"/>
  <c r="M10" i="50"/>
  <c r="P7" i="50"/>
  <c r="N6" i="50"/>
  <c r="P27" i="50"/>
  <c r="N26" i="50"/>
  <c r="N23" i="50"/>
  <c r="O20" i="50"/>
  <c r="L20" i="50" s="1"/>
  <c r="N17" i="50"/>
  <c r="Q13" i="50"/>
  <c r="Q12" i="50"/>
  <c r="M11" i="50"/>
  <c r="N7" i="50"/>
  <c r="M6" i="50"/>
  <c r="N27" i="50"/>
  <c r="O24" i="50"/>
  <c r="L24" i="50" s="1"/>
  <c r="M20" i="50"/>
  <c r="M17" i="50"/>
  <c r="P13" i="50"/>
  <c r="N12" i="50"/>
  <c r="Q8" i="50"/>
  <c r="M7" i="50"/>
  <c r="M27" i="50"/>
  <c r="M24" i="50"/>
  <c r="P21" i="50"/>
  <c r="O18" i="50"/>
  <c r="L18" i="50" s="1"/>
  <c r="P14" i="50"/>
  <c r="O13" i="50"/>
  <c r="Q9" i="50"/>
  <c r="N8" i="50"/>
  <c r="P10" i="50"/>
  <c r="N14" i="50"/>
  <c r="Q19" i="50"/>
  <c r="N21" i="50"/>
  <c r="C70" i="50"/>
  <c r="C73" i="50" s="1"/>
  <c r="C56" i="50"/>
  <c r="C58" i="50" s="1"/>
  <c r="C59" i="50" s="1"/>
  <c r="O9" i="50"/>
  <c r="L9" i="50" s="1"/>
  <c r="N13" i="50"/>
  <c r="M18" i="50"/>
  <c r="C61" i="50"/>
  <c r="C74" i="48"/>
  <c r="C36" i="49"/>
  <c r="C38" i="49" s="1"/>
  <c r="C23" i="49"/>
  <c r="C24" i="49" s="1"/>
  <c r="C29" i="49"/>
  <c r="I27" i="50"/>
  <c r="H24" i="50"/>
  <c r="G22" i="50"/>
  <c r="I21" i="50"/>
  <c r="H18" i="50"/>
  <c r="J17" i="50"/>
  <c r="G15" i="50"/>
  <c r="I14" i="50"/>
  <c r="G12" i="50"/>
  <c r="I11" i="50"/>
  <c r="G8" i="50"/>
  <c r="I7" i="50"/>
  <c r="H27" i="50"/>
  <c r="G24" i="50"/>
  <c r="H21" i="50"/>
  <c r="J20" i="50"/>
  <c r="G18" i="50"/>
  <c r="I17" i="50"/>
  <c r="H14" i="50"/>
  <c r="H11" i="50"/>
  <c r="J10" i="50"/>
  <c r="H6" i="50"/>
  <c r="I26" i="50"/>
  <c r="I23" i="50"/>
  <c r="H20" i="50"/>
  <c r="J19" i="50"/>
  <c r="G17" i="50"/>
  <c r="J16" i="50"/>
  <c r="I13" i="50"/>
  <c r="H10" i="50"/>
  <c r="J9" i="50"/>
  <c r="H25" i="50"/>
  <c r="J24" i="50"/>
  <c r="I22" i="50"/>
  <c r="G19" i="50"/>
  <c r="J18" i="50"/>
  <c r="J21" i="50"/>
  <c r="I18" i="50"/>
  <c r="H13" i="50"/>
  <c r="H12" i="50"/>
  <c r="I8" i="50"/>
  <c r="J25" i="50"/>
  <c r="G21" i="50"/>
  <c r="J14" i="50"/>
  <c r="G13" i="50"/>
  <c r="I9" i="50"/>
  <c r="H8" i="50"/>
  <c r="I25" i="50"/>
  <c r="I19" i="50"/>
  <c r="J15" i="50"/>
  <c r="G14" i="50"/>
  <c r="H9" i="50"/>
  <c r="G25" i="50"/>
  <c r="J22" i="50"/>
  <c r="H19" i="50"/>
  <c r="I15" i="50"/>
  <c r="I10" i="50"/>
  <c r="G9" i="50"/>
  <c r="J26" i="50"/>
  <c r="J23" i="50"/>
  <c r="H22" i="50"/>
  <c r="I16" i="50"/>
  <c r="H15" i="50"/>
  <c r="G10" i="50"/>
  <c r="G6" i="50"/>
  <c r="H26" i="50"/>
  <c r="H23" i="50"/>
  <c r="I20" i="50"/>
  <c r="H16" i="50"/>
  <c r="J11" i="50"/>
  <c r="P9" i="50"/>
  <c r="M14" i="50"/>
  <c r="I24" i="50"/>
  <c r="M26" i="49"/>
  <c r="O6" i="48"/>
  <c r="L6" i="48" s="1"/>
  <c r="M7" i="48"/>
  <c r="H9" i="48"/>
  <c r="Q9" i="48"/>
  <c r="O10" i="48"/>
  <c r="L10" i="48" s="1"/>
  <c r="M11" i="48"/>
  <c r="J12" i="48"/>
  <c r="G13" i="48"/>
  <c r="P13" i="48"/>
  <c r="M14" i="48"/>
  <c r="J15" i="48"/>
  <c r="H16" i="48"/>
  <c r="Q16" i="48"/>
  <c r="N17" i="48"/>
  <c r="H19" i="48"/>
  <c r="Q19" i="48"/>
  <c r="N20" i="48"/>
  <c r="I22" i="48"/>
  <c r="C23" i="48"/>
  <c r="C24" i="48" s="1"/>
  <c r="O23" i="48"/>
  <c r="L23" i="48" s="1"/>
  <c r="J24" i="48"/>
  <c r="H25" i="48"/>
  <c r="Q25" i="48"/>
  <c r="O26" i="48"/>
  <c r="L26" i="48" s="1"/>
  <c r="H27" i="49"/>
  <c r="G24" i="49"/>
  <c r="H21" i="49"/>
  <c r="J20" i="49"/>
  <c r="H18" i="49"/>
  <c r="G27" i="49"/>
  <c r="J26" i="49"/>
  <c r="O6" i="49"/>
  <c r="L6" i="49" s="1"/>
  <c r="M7" i="49"/>
  <c r="H9" i="49"/>
  <c r="Q9" i="49"/>
  <c r="O10" i="49"/>
  <c r="L10" i="49" s="1"/>
  <c r="M11" i="49"/>
  <c r="J12" i="49"/>
  <c r="G13" i="49"/>
  <c r="P13" i="49"/>
  <c r="M14" i="49"/>
  <c r="J15" i="49"/>
  <c r="H16" i="49"/>
  <c r="Q16" i="49"/>
  <c r="N17" i="49"/>
  <c r="M18" i="49"/>
  <c r="J19" i="49"/>
  <c r="H20" i="49"/>
  <c r="G21" i="49"/>
  <c r="G22" i="49"/>
  <c r="Q22" i="49"/>
  <c r="O23" i="49"/>
  <c r="L23" i="49" s="1"/>
  <c r="N26" i="49"/>
  <c r="P6" i="48"/>
  <c r="N7" i="48"/>
  <c r="L8" i="48"/>
  <c r="J8" i="48" s="1"/>
  <c r="P10" i="48"/>
  <c r="N11" i="48"/>
  <c r="L12" i="48"/>
  <c r="Q13" i="48"/>
  <c r="N14" i="48"/>
  <c r="L15" i="48"/>
  <c r="O17" i="48"/>
  <c r="L17" i="48" s="1"/>
  <c r="M18" i="48"/>
  <c r="I19" i="48"/>
  <c r="O20" i="48"/>
  <c r="L20" i="48" s="1"/>
  <c r="M21" i="48"/>
  <c r="J22" i="48"/>
  <c r="G23" i="48"/>
  <c r="P23" i="48"/>
  <c r="I25" i="48"/>
  <c r="G26" i="48"/>
  <c r="P26" i="48"/>
  <c r="M27" i="48"/>
  <c r="Q27" i="49"/>
  <c r="N25" i="49"/>
  <c r="P24" i="49"/>
  <c r="O22" i="49"/>
  <c r="Q21" i="49"/>
  <c r="N19" i="49"/>
  <c r="Q18" i="49"/>
  <c r="P27" i="49"/>
  <c r="M25" i="49"/>
  <c r="O24" i="49"/>
  <c r="L24" i="49" s="1"/>
  <c r="P6" i="49"/>
  <c r="N7" i="49"/>
  <c r="L8" i="49"/>
  <c r="J8" i="49" s="1"/>
  <c r="P10" i="49"/>
  <c r="N11" i="49"/>
  <c r="L12" i="49"/>
  <c r="H13" i="49"/>
  <c r="Q13" i="49"/>
  <c r="N14" i="49"/>
  <c r="L15" i="49"/>
  <c r="I16" i="49"/>
  <c r="O17" i="49"/>
  <c r="L17" i="49" s="1"/>
  <c r="N18" i="49"/>
  <c r="I20" i="49"/>
  <c r="I21" i="49"/>
  <c r="H22" i="49"/>
  <c r="P23" i="49"/>
  <c r="M24" i="49"/>
  <c r="O25" i="49"/>
  <c r="L25" i="49" s="1"/>
  <c r="O26" i="49"/>
  <c r="L26" i="49" s="1"/>
  <c r="N27" i="49"/>
  <c r="C47" i="49"/>
  <c r="C90" i="39" s="1"/>
  <c r="Q10" i="48"/>
  <c r="O11" i="48"/>
  <c r="L11" i="48" s="1"/>
  <c r="M12" i="48"/>
  <c r="O14" i="48"/>
  <c r="L14" i="48" s="1"/>
  <c r="M15" i="48"/>
  <c r="P17" i="48"/>
  <c r="N18" i="48"/>
  <c r="P20" i="48"/>
  <c r="N21" i="48"/>
  <c r="L22" i="48"/>
  <c r="H23" i="48"/>
  <c r="Q23" i="48"/>
  <c r="M24" i="48"/>
  <c r="J25" i="48"/>
  <c r="H26" i="48"/>
  <c r="Q26" i="48"/>
  <c r="N27" i="48"/>
  <c r="Q10" i="49"/>
  <c r="O11" i="49"/>
  <c r="L11" i="49" s="1"/>
  <c r="M12" i="49"/>
  <c r="O14" i="49"/>
  <c r="L14" i="49" s="1"/>
  <c r="M15" i="49"/>
  <c r="J16" i="49"/>
  <c r="G17" i="49"/>
  <c r="P17" i="49"/>
  <c r="O18" i="49"/>
  <c r="L18" i="49" s="1"/>
  <c r="M19" i="49"/>
  <c r="L20" i="49"/>
  <c r="J21" i="49"/>
  <c r="I22" i="49"/>
  <c r="G23" i="49"/>
  <c r="Q23" i="49"/>
  <c r="N24" i="49"/>
  <c r="P25" i="49"/>
  <c r="P26" i="49"/>
  <c r="O27" i="49"/>
  <c r="L27" i="49" s="1"/>
  <c r="P7" i="48"/>
  <c r="N8" i="48"/>
  <c r="L9" i="48"/>
  <c r="P11" i="48"/>
  <c r="N12" i="48"/>
  <c r="P14" i="48"/>
  <c r="N15" i="48"/>
  <c r="L16" i="48"/>
  <c r="H17" i="48"/>
  <c r="Q17" i="48"/>
  <c r="O18" i="48"/>
  <c r="L18" i="48" s="1"/>
  <c r="L19" i="48"/>
  <c r="H20" i="48"/>
  <c r="Q20" i="48"/>
  <c r="O21" i="48"/>
  <c r="L21" i="48" s="1"/>
  <c r="M22" i="48"/>
  <c r="I23" i="48"/>
  <c r="N24" i="48"/>
  <c r="O27" i="48"/>
  <c r="L27" i="48" s="1"/>
  <c r="C56" i="48"/>
  <c r="C58" i="48" s="1"/>
  <c r="C59" i="48" s="1"/>
  <c r="G7" i="49"/>
  <c r="P7" i="49"/>
  <c r="N8" i="49"/>
  <c r="L9" i="49"/>
  <c r="I10" i="49"/>
  <c r="G11" i="49"/>
  <c r="P11" i="49"/>
  <c r="N12" i="49"/>
  <c r="J13" i="49"/>
  <c r="G14" i="49"/>
  <c r="P14" i="49"/>
  <c r="N15" i="49"/>
  <c r="L16" i="49"/>
  <c r="H17" i="49"/>
  <c r="Q17" i="49"/>
  <c r="P18" i="49"/>
  <c r="O19" i="49"/>
  <c r="L19" i="49" s="1"/>
  <c r="M20" i="49"/>
  <c r="L21" i="49"/>
  <c r="J22" i="49"/>
  <c r="H23" i="49"/>
  <c r="Q24" i="49"/>
  <c r="Q25" i="49"/>
  <c r="Q26" i="49"/>
  <c r="O24" i="48"/>
  <c r="L24" i="48" s="1"/>
  <c r="M25" i="48"/>
  <c r="L13" i="49"/>
  <c r="P19" i="49"/>
  <c r="N20" i="49"/>
  <c r="M21" i="49"/>
  <c r="L22" i="49"/>
  <c r="I23" i="49"/>
  <c r="G25" i="49"/>
  <c r="G26" i="49"/>
  <c r="L21" i="50"/>
  <c r="L25" i="50"/>
  <c r="L13" i="50"/>
  <c r="L23" i="50"/>
  <c r="C45" i="50"/>
  <c r="L6" i="50"/>
  <c r="L10" i="50"/>
  <c r="C111" i="47"/>
  <c r="C112" i="47" s="1"/>
  <c r="E140" i="47" s="1"/>
  <c r="E141" i="47" l="1"/>
  <c r="A143" i="47"/>
  <c r="F143" i="47" s="1"/>
  <c r="I28" i="48"/>
  <c r="J28" i="49"/>
  <c r="G28" i="50"/>
  <c r="H28" i="48"/>
  <c r="G28" i="49"/>
  <c r="H28" i="49"/>
  <c r="J28" i="50"/>
  <c r="G28" i="48"/>
  <c r="C14" i="48" s="1"/>
  <c r="C63" i="48"/>
  <c r="C64" i="48" s="1"/>
  <c r="J28" i="48"/>
  <c r="C63" i="50"/>
  <c r="C64" i="50" s="1"/>
  <c r="C74" i="49"/>
  <c r="H28" i="50"/>
  <c r="I28" i="49"/>
  <c r="I28" i="50"/>
  <c r="A144" i="47" l="1"/>
  <c r="F144" i="47" s="1"/>
  <c r="E143" i="47"/>
  <c r="C14" i="49"/>
  <c r="C14" i="50"/>
  <c r="C65" i="49"/>
  <c r="C65" i="50"/>
  <c r="C65" i="48"/>
  <c r="A145" i="47" l="1"/>
  <c r="F145" i="47" s="1"/>
  <c r="E144" i="47"/>
  <c r="C57" i="47"/>
  <c r="C56" i="47"/>
  <c r="C55" i="47"/>
  <c r="C54" i="47"/>
  <c r="C52" i="47"/>
  <c r="C63" i="47" s="1"/>
  <c r="C51" i="47"/>
  <c r="L144" i="47" l="1"/>
  <c r="A146" i="47"/>
  <c r="F146" i="47" s="1"/>
  <c r="E145" i="47"/>
  <c r="C61" i="47"/>
  <c r="C65" i="47" s="1"/>
  <c r="C60" i="47"/>
  <c r="C64" i="47" s="1"/>
  <c r="E146" i="47" l="1"/>
  <c r="L146" i="47"/>
  <c r="I147" i="47" s="1"/>
  <c r="J148" i="47" s="1"/>
  <c r="L145" i="47"/>
  <c r="G143" i="47"/>
  <c r="G144" i="47"/>
  <c r="G145" i="47"/>
  <c r="G146" i="47" l="1"/>
  <c r="C53" i="47"/>
  <c r="G189" i="47"/>
  <c r="F189" i="47"/>
  <c r="D189" i="47"/>
  <c r="C189" i="47"/>
  <c r="G188" i="47"/>
  <c r="F188" i="47"/>
  <c r="D188" i="47"/>
  <c r="C188" i="47"/>
  <c r="G187" i="47"/>
  <c r="F187" i="47"/>
  <c r="E187" i="47"/>
  <c r="D187" i="47"/>
  <c r="C187" i="47"/>
  <c r="G186" i="47"/>
  <c r="F186" i="47"/>
  <c r="E186" i="47"/>
  <c r="D186" i="47"/>
  <c r="C186" i="47"/>
  <c r="G185" i="47"/>
  <c r="F185" i="47"/>
  <c r="E185" i="47"/>
  <c r="D185" i="47"/>
  <c r="C185" i="47"/>
  <c r="G184" i="47"/>
  <c r="F184" i="47"/>
  <c r="E184" i="47"/>
  <c r="D184" i="47"/>
  <c r="C184" i="47"/>
  <c r="G183" i="47"/>
  <c r="F183" i="47"/>
  <c r="E183" i="47"/>
  <c r="D183" i="47"/>
  <c r="C183" i="47"/>
  <c r="G182" i="47"/>
  <c r="F182" i="47"/>
  <c r="E182" i="47"/>
  <c r="D182" i="47"/>
  <c r="C182" i="47"/>
  <c r="G181" i="47"/>
  <c r="F181" i="47"/>
  <c r="E181" i="47"/>
  <c r="D181" i="47"/>
  <c r="C181" i="47"/>
  <c r="G180" i="47"/>
  <c r="F180" i="47"/>
  <c r="E180" i="47"/>
  <c r="D180" i="47"/>
  <c r="C180" i="47"/>
  <c r="B142" i="47"/>
  <c r="B141" i="47"/>
  <c r="B140" i="47"/>
  <c r="F140" i="47" s="1"/>
  <c r="B121" i="47"/>
  <c r="B118" i="47"/>
  <c r="C104" i="47"/>
  <c r="F141" i="47" l="1"/>
  <c r="F149" i="47"/>
  <c r="F142" i="47"/>
  <c r="F151" i="47" s="1"/>
  <c r="D140" i="47"/>
  <c r="X234" i="46"/>
  <c r="W234" i="46"/>
  <c r="V234" i="46"/>
  <c r="U234" i="46"/>
  <c r="T234" i="46"/>
  <c r="S234" i="46"/>
  <c r="R234" i="46"/>
  <c r="Q234" i="46"/>
  <c r="W222" i="46"/>
  <c r="U222" i="46"/>
  <c r="S222" i="46"/>
  <c r="Q222" i="46"/>
  <c r="W211" i="46"/>
  <c r="U211" i="46"/>
  <c r="S211" i="46"/>
  <c r="Q211" i="46"/>
  <c r="W209" i="46"/>
  <c r="U209" i="46"/>
  <c r="S209" i="46"/>
  <c r="Q209" i="46"/>
  <c r="W204" i="46"/>
  <c r="U204" i="46"/>
  <c r="S204" i="46"/>
  <c r="Q204" i="46"/>
  <c r="V203" i="46"/>
  <c r="U203" i="46"/>
  <c r="R203" i="46"/>
  <c r="Q203" i="46"/>
  <c r="P234" i="46"/>
  <c r="O234" i="46"/>
  <c r="N234" i="46"/>
  <c r="M234" i="46"/>
  <c r="O222" i="46"/>
  <c r="M222" i="46"/>
  <c r="O211" i="46"/>
  <c r="O209" i="46"/>
  <c r="O204" i="46"/>
  <c r="N203" i="46"/>
  <c r="M211" i="46"/>
  <c r="M209" i="46"/>
  <c r="M204" i="46"/>
  <c r="M203" i="46"/>
  <c r="L234" i="46"/>
  <c r="K222" i="46"/>
  <c r="K234" i="46"/>
  <c r="K211" i="46"/>
  <c r="I211" i="46"/>
  <c r="K209" i="46"/>
  <c r="K204" i="46"/>
  <c r="J234" i="46"/>
  <c r="I234" i="46"/>
  <c r="J203" i="46"/>
  <c r="I222" i="46"/>
  <c r="I209" i="46"/>
  <c r="I204" i="46"/>
  <c r="I203" i="46"/>
  <c r="V38" i="46"/>
  <c r="V47" i="46"/>
  <c r="V52" i="46"/>
  <c r="V16" i="46"/>
  <c r="V103" i="46"/>
  <c r="Z22" i="46"/>
  <c r="Q22" i="46"/>
  <c r="Q88" i="46"/>
  <c r="Z15" i="46"/>
  <c r="Z117" i="46"/>
  <c r="Z112" i="46"/>
  <c r="Z52" i="46"/>
  <c r="Z47" i="46"/>
  <c r="AA122" i="46"/>
  <c r="Z122" i="46"/>
  <c r="Y122" i="46"/>
  <c r="X123" i="46"/>
  <c r="V123" i="46"/>
  <c r="W123" i="46"/>
  <c r="U123" i="46"/>
  <c r="T122" i="46"/>
  <c r="S120" i="46"/>
  <c r="R122" i="46"/>
  <c r="Q122" i="46"/>
  <c r="P122" i="46"/>
  <c r="O123" i="46"/>
  <c r="M123" i="46"/>
  <c r="N123" i="46"/>
  <c r="L123" i="46"/>
  <c r="K122" i="46"/>
  <c r="AA57" i="46"/>
  <c r="Z57" i="46"/>
  <c r="Y57" i="46"/>
  <c r="X58" i="46"/>
  <c r="V58" i="46"/>
  <c r="W58" i="46"/>
  <c r="U58" i="46"/>
  <c r="T57" i="46"/>
  <c r="S55" i="46"/>
  <c r="R57" i="46"/>
  <c r="Q57" i="46"/>
  <c r="P57" i="46"/>
  <c r="O58" i="46"/>
  <c r="N58" i="46"/>
  <c r="M58" i="46"/>
  <c r="L58" i="46"/>
  <c r="K57" i="46"/>
  <c r="J55" i="46"/>
  <c r="J120" i="46"/>
  <c r="A139" i="46"/>
  <c r="A140" i="46"/>
  <c r="A204" i="46" s="1"/>
  <c r="A141" i="46"/>
  <c r="A205" i="46" s="1"/>
  <c r="A143" i="46"/>
  <c r="A207" i="46" s="1"/>
  <c r="A144" i="46"/>
  <c r="A208" i="46" s="1"/>
  <c r="A145" i="46"/>
  <c r="A209" i="46" s="1"/>
  <c r="A146" i="46"/>
  <c r="A210" i="46" s="1"/>
  <c r="A147" i="46"/>
  <c r="A211" i="46" s="1"/>
  <c r="A138" i="46"/>
  <c r="A203" i="46" s="1"/>
  <c r="I120" i="46"/>
  <c r="AA107" i="46"/>
  <c r="Z107" i="46"/>
  <c r="V107" i="46"/>
  <c r="S107" i="46"/>
  <c r="R107" i="46"/>
  <c r="Q107" i="46"/>
  <c r="M107" i="46"/>
  <c r="J107" i="46"/>
  <c r="I107" i="46"/>
  <c r="Y106" i="46"/>
  <c r="U106" i="46"/>
  <c r="P106" i="46"/>
  <c r="L106" i="46"/>
  <c r="X105" i="46"/>
  <c r="T105" i="46"/>
  <c r="O105" i="46"/>
  <c r="K105" i="46"/>
  <c r="AA104" i="46"/>
  <c r="W104" i="46"/>
  <c r="S104" i="46"/>
  <c r="R104" i="46"/>
  <c r="N104" i="46"/>
  <c r="J104" i="46"/>
  <c r="M103" i="46"/>
  <c r="Y102" i="46"/>
  <c r="U102" i="46"/>
  <c r="P102" i="46"/>
  <c r="L102" i="46"/>
  <c r="X101" i="46"/>
  <c r="T101" i="46"/>
  <c r="O101" i="46"/>
  <c r="K101" i="46"/>
  <c r="Z79" i="46"/>
  <c r="V79" i="46"/>
  <c r="Q79" i="46"/>
  <c r="M79" i="46"/>
  <c r="M75" i="46"/>
  <c r="L75" i="46"/>
  <c r="Z74" i="46"/>
  <c r="Y74" i="46"/>
  <c r="Q74" i="46"/>
  <c r="P74" i="46"/>
  <c r="W73" i="46"/>
  <c r="V73" i="46"/>
  <c r="U73" i="46"/>
  <c r="T73" i="46"/>
  <c r="S73" i="46"/>
  <c r="N73" i="46"/>
  <c r="M73" i="46"/>
  <c r="L73" i="46"/>
  <c r="K73" i="46"/>
  <c r="J73" i="46"/>
  <c r="I73" i="46"/>
  <c r="W72" i="46"/>
  <c r="V72" i="46"/>
  <c r="U72" i="46"/>
  <c r="T72" i="46"/>
  <c r="S72" i="46"/>
  <c r="N72" i="46"/>
  <c r="M72" i="46"/>
  <c r="L72" i="46"/>
  <c r="K72" i="46"/>
  <c r="J72" i="46"/>
  <c r="I72" i="46"/>
  <c r="C74" i="46"/>
  <c r="C140" i="46" s="1"/>
  <c r="C204" i="46" s="1"/>
  <c r="C75" i="46"/>
  <c r="C141" i="46" s="1"/>
  <c r="C205" i="46" s="1"/>
  <c r="D77" i="46"/>
  <c r="D143" i="46" s="1"/>
  <c r="D207" i="46" s="1"/>
  <c r="E77" i="46"/>
  <c r="E143" i="46" s="1"/>
  <c r="E207" i="46" s="1"/>
  <c r="F77" i="46"/>
  <c r="F143" i="46" s="1"/>
  <c r="F207" i="46" s="1"/>
  <c r="H77" i="46"/>
  <c r="H143" i="46" s="1"/>
  <c r="H207" i="46" s="1"/>
  <c r="D78" i="46"/>
  <c r="D144" i="46" s="1"/>
  <c r="D208" i="46" s="1"/>
  <c r="E78" i="46"/>
  <c r="E144" i="46" s="1"/>
  <c r="E208" i="46" s="1"/>
  <c r="F78" i="46"/>
  <c r="F144" i="46" s="1"/>
  <c r="F208" i="46" s="1"/>
  <c r="H78" i="46"/>
  <c r="H144" i="46" s="1"/>
  <c r="C79" i="46"/>
  <c r="C145" i="46" s="1"/>
  <c r="C209" i="46" s="1"/>
  <c r="E79" i="46"/>
  <c r="E145" i="46" s="1"/>
  <c r="E209" i="46" s="1"/>
  <c r="F79" i="46"/>
  <c r="F145" i="46" s="1"/>
  <c r="F209" i="46" s="1"/>
  <c r="H79" i="46"/>
  <c r="H145" i="46" s="1"/>
  <c r="C80" i="46"/>
  <c r="C146" i="46" s="1"/>
  <c r="C210" i="46" s="1"/>
  <c r="E80" i="46"/>
  <c r="E146" i="46" s="1"/>
  <c r="E210" i="46" s="1"/>
  <c r="F80" i="46"/>
  <c r="F146" i="46" s="1"/>
  <c r="F210" i="46" s="1"/>
  <c r="H80" i="46"/>
  <c r="H146" i="46" s="1"/>
  <c r="C81" i="46"/>
  <c r="C147" i="46" s="1"/>
  <c r="C211" i="46" s="1"/>
  <c r="E81" i="46"/>
  <c r="E147" i="46" s="1"/>
  <c r="E211" i="46" s="1"/>
  <c r="F81" i="46"/>
  <c r="F147" i="46" s="1"/>
  <c r="F211" i="46" s="1"/>
  <c r="H81" i="46"/>
  <c r="H147" i="46" s="1"/>
  <c r="C82" i="46"/>
  <c r="C148" i="46" s="1"/>
  <c r="D82" i="46"/>
  <c r="D148" i="46" s="1"/>
  <c r="E82" i="46"/>
  <c r="E148" i="46" s="1"/>
  <c r="F82" i="46"/>
  <c r="F148" i="46" s="1"/>
  <c r="G82" i="46"/>
  <c r="G148" i="46" s="1"/>
  <c r="H82" i="46"/>
  <c r="H148" i="46" s="1"/>
  <c r="D72" i="46"/>
  <c r="E72" i="46"/>
  <c r="H72" i="46"/>
  <c r="AA39" i="46"/>
  <c r="AA42" i="46"/>
  <c r="Z42" i="46"/>
  <c r="Y41" i="46"/>
  <c r="Z14" i="46"/>
  <c r="Z9" i="46"/>
  <c r="X40" i="46"/>
  <c r="Y37" i="46"/>
  <c r="Y9" i="46"/>
  <c r="X36" i="46"/>
  <c r="W39" i="46"/>
  <c r="W7" i="46"/>
  <c r="W8" i="46"/>
  <c r="V42" i="46"/>
  <c r="V14" i="46"/>
  <c r="V7" i="46"/>
  <c r="V8" i="46"/>
  <c r="U41" i="46"/>
  <c r="U37" i="46"/>
  <c r="U7" i="46"/>
  <c r="U8" i="46"/>
  <c r="T40" i="46"/>
  <c r="T36" i="46"/>
  <c r="T8" i="46"/>
  <c r="T7" i="46"/>
  <c r="S42" i="46"/>
  <c r="S39" i="46"/>
  <c r="S8" i="46"/>
  <c r="S7" i="46"/>
  <c r="R42" i="46"/>
  <c r="R39" i="46"/>
  <c r="Q42" i="46"/>
  <c r="G51" i="46"/>
  <c r="G116" i="46" s="1"/>
  <c r="G182" i="46" s="1"/>
  <c r="G52" i="46"/>
  <c r="G117" i="46" s="1"/>
  <c r="G183" i="46" s="1"/>
  <c r="G53" i="46"/>
  <c r="G118" i="46" s="1"/>
  <c r="G184" i="46" s="1"/>
  <c r="G54" i="46"/>
  <c r="G119" i="46" s="1"/>
  <c r="G185" i="46" s="1"/>
  <c r="E47" i="46"/>
  <c r="E112" i="46" s="1"/>
  <c r="E178" i="46" s="1"/>
  <c r="F47" i="46"/>
  <c r="F112" i="46" s="1"/>
  <c r="F178" i="46" s="1"/>
  <c r="E48" i="46"/>
  <c r="E113" i="46" s="1"/>
  <c r="E179" i="46" s="1"/>
  <c r="F48" i="46"/>
  <c r="F113" i="46" s="1"/>
  <c r="F179" i="46" s="1"/>
  <c r="J53" i="39"/>
  <c r="J54" i="39" s="1"/>
  <c r="F50" i="46" s="1"/>
  <c r="F115" i="46" s="1"/>
  <c r="F181" i="46" s="1"/>
  <c r="P41" i="46"/>
  <c r="O40" i="46"/>
  <c r="P37" i="46"/>
  <c r="O36" i="46"/>
  <c r="Q14" i="46"/>
  <c r="Q9" i="46"/>
  <c r="P9" i="46"/>
  <c r="M14" i="46"/>
  <c r="M10" i="46"/>
  <c r="L10" i="46"/>
  <c r="M42" i="46"/>
  <c r="N39" i="46"/>
  <c r="M38" i="46"/>
  <c r="M7" i="46"/>
  <c r="N7" i="46"/>
  <c r="M8" i="46"/>
  <c r="N8" i="46"/>
  <c r="L41" i="46"/>
  <c r="L37" i="46"/>
  <c r="L7" i="46"/>
  <c r="L8" i="46"/>
  <c r="K40" i="46"/>
  <c r="K36" i="46"/>
  <c r="K7" i="46"/>
  <c r="K8" i="46"/>
  <c r="J42" i="46"/>
  <c r="J39" i="46"/>
  <c r="J8" i="46"/>
  <c r="J7" i="46"/>
  <c r="G142" i="47" l="1"/>
  <c r="L143" i="47"/>
  <c r="L142" i="47"/>
  <c r="G141" i="47"/>
  <c r="E138" i="46"/>
  <c r="F49" i="46"/>
  <c r="F114" i="46" s="1"/>
  <c r="F180" i="46" s="1"/>
  <c r="L141" i="47"/>
  <c r="D138" i="46"/>
  <c r="H138" i="46"/>
  <c r="H203" i="46" s="1"/>
  <c r="D203" i="46" l="1"/>
  <c r="E203" i="46"/>
  <c r="C176" i="47"/>
  <c r="C177" i="47" l="1"/>
  <c r="D197" i="47" s="1"/>
  <c r="D196" i="47"/>
  <c r="I195" i="47"/>
  <c r="D195" i="47"/>
  <c r="I55" i="46" l="1"/>
  <c r="I42" i="46"/>
  <c r="I8" i="46"/>
  <c r="I7" i="46"/>
  <c r="J2" i="46"/>
  <c r="K2" i="46" s="1"/>
  <c r="L2" i="46" s="1"/>
  <c r="M2" i="46" s="1"/>
  <c r="N2" i="46" s="1"/>
  <c r="O2" i="46" s="1"/>
  <c r="P2" i="46" s="1"/>
  <c r="Q2" i="46" s="1"/>
  <c r="R2" i="46" s="1"/>
  <c r="S2" i="46" s="1"/>
  <c r="T2" i="46" s="1"/>
  <c r="U2" i="46" s="1"/>
  <c r="V2" i="46" s="1"/>
  <c r="W2" i="46" s="1"/>
  <c r="X2" i="46" s="1"/>
  <c r="Y2" i="46" s="1"/>
  <c r="Z2" i="46" s="1"/>
  <c r="AA2" i="46" s="1"/>
  <c r="I67" i="46" s="1"/>
  <c r="J67" i="46" s="1"/>
  <c r="K67" i="46" s="1"/>
  <c r="L67" i="46" s="1"/>
  <c r="M67" i="46" s="1"/>
  <c r="N67" i="46" s="1"/>
  <c r="O67" i="46" s="1"/>
  <c r="P67" i="46" s="1"/>
  <c r="Q67" i="46" s="1"/>
  <c r="R67" i="46" s="1"/>
  <c r="S67" i="46" s="1"/>
  <c r="T67" i="46" s="1"/>
  <c r="U67" i="46" s="1"/>
  <c r="V67" i="46" s="1"/>
  <c r="W67" i="46" s="1"/>
  <c r="X67" i="46" s="1"/>
  <c r="Y67" i="46" s="1"/>
  <c r="Z67" i="46" s="1"/>
  <c r="AA67" i="46" s="1"/>
  <c r="I198" i="46" s="1"/>
  <c r="J198" i="46" s="1"/>
  <c r="K198" i="46" s="1"/>
  <c r="L198" i="46" s="1"/>
  <c r="M198" i="46" s="1"/>
  <c r="N198" i="46" s="1"/>
  <c r="O198" i="46" s="1"/>
  <c r="P198" i="46" s="1"/>
  <c r="Q198" i="46" s="1"/>
  <c r="R198" i="46" s="1"/>
  <c r="S198" i="46" s="1"/>
  <c r="T198" i="46" s="1"/>
  <c r="U198" i="46" s="1"/>
  <c r="V198" i="46" s="1"/>
  <c r="W198" i="46" s="1"/>
  <c r="X198" i="46" s="1"/>
  <c r="Y198" i="46" s="1"/>
  <c r="Z198" i="46" s="1"/>
  <c r="AA198" i="46" s="1"/>
  <c r="AB198" i="46" s="1"/>
  <c r="D98" i="5"/>
  <c r="E98" i="5"/>
  <c r="G242" i="5"/>
  <c r="I241" i="5"/>
  <c r="E241" i="5"/>
  <c r="E242" i="5" s="1"/>
  <c r="D241" i="5"/>
  <c r="D242" i="5" s="1"/>
  <c r="D235" i="5"/>
  <c r="F98" i="5" l="1"/>
  <c r="A56" i="46"/>
  <c r="A121" i="46" s="1"/>
  <c r="A187" i="46" s="1"/>
  <c r="A57" i="46"/>
  <c r="A122" i="46" s="1"/>
  <c r="A188" i="46" s="1"/>
  <c r="A58" i="46"/>
  <c r="A123" i="46" s="1"/>
  <c r="A189" i="46" s="1"/>
  <c r="A55" i="46"/>
  <c r="A120" i="46" s="1"/>
  <c r="A186" i="46" s="1"/>
  <c r="C52" i="46"/>
  <c r="C117" i="46" s="1"/>
  <c r="C183" i="46" s="1"/>
  <c r="H52" i="46"/>
  <c r="H117" i="46" s="1"/>
  <c r="H183" i="46" s="1"/>
  <c r="C53" i="46"/>
  <c r="C118" i="46" s="1"/>
  <c r="C184" i="46" s="1"/>
  <c r="D53" i="46"/>
  <c r="D118" i="46" s="1"/>
  <c r="D184" i="46" s="1"/>
  <c r="H53" i="46"/>
  <c r="H118" i="46" s="1"/>
  <c r="H184" i="46" s="1"/>
  <c r="C54" i="46"/>
  <c r="C119" i="46" s="1"/>
  <c r="C185" i="46" s="1"/>
  <c r="D54" i="46"/>
  <c r="D119" i="46" s="1"/>
  <c r="D185" i="46" s="1"/>
  <c r="H54" i="46"/>
  <c r="H119" i="46" s="1"/>
  <c r="H185" i="46" s="1"/>
  <c r="H51" i="46"/>
  <c r="H116" i="46" s="1"/>
  <c r="H182" i="46" s="1"/>
  <c r="C51" i="46"/>
  <c r="C116" i="46" s="1"/>
  <c r="C182" i="46" s="1"/>
  <c r="A52" i="46"/>
  <c r="A117" i="46" s="1"/>
  <c r="A183" i="46" s="1"/>
  <c r="A53" i="46"/>
  <c r="A118" i="46" s="1"/>
  <c r="A184" i="46" s="1"/>
  <c r="A54" i="46"/>
  <c r="A119" i="46" s="1"/>
  <c r="A185" i="46" s="1"/>
  <c r="A51" i="46"/>
  <c r="A116" i="46" s="1"/>
  <c r="A182" i="46" s="1"/>
  <c r="C48" i="46"/>
  <c r="C113" i="46" s="1"/>
  <c r="C179" i="46" s="1"/>
  <c r="H48" i="46"/>
  <c r="H113" i="46" s="1"/>
  <c r="H179" i="46" s="1"/>
  <c r="C49" i="46"/>
  <c r="C114" i="46" s="1"/>
  <c r="C180" i="46" s="1"/>
  <c r="H49" i="46"/>
  <c r="H114" i="46" s="1"/>
  <c r="H180" i="46" s="1"/>
  <c r="C50" i="46"/>
  <c r="C115" i="46" s="1"/>
  <c r="C181" i="46" s="1"/>
  <c r="H50" i="46"/>
  <c r="H115" i="46" s="1"/>
  <c r="H181" i="46" s="1"/>
  <c r="H47" i="46"/>
  <c r="H112" i="46" s="1"/>
  <c r="H178" i="46" s="1"/>
  <c r="C47" i="46"/>
  <c r="C112" i="46" s="1"/>
  <c r="C178" i="46" s="1"/>
  <c r="A48" i="46"/>
  <c r="A113" i="46" s="1"/>
  <c r="A179" i="46" s="1"/>
  <c r="A49" i="46"/>
  <c r="A114" i="46" s="1"/>
  <c r="A180" i="46" s="1"/>
  <c r="A50" i="46"/>
  <c r="A115" i="46" s="1"/>
  <c r="A181" i="46" s="1"/>
  <c r="A47" i="46"/>
  <c r="A112" i="46" s="1"/>
  <c r="A178" i="46" s="1"/>
  <c r="A43" i="46"/>
  <c r="A108" i="46" s="1"/>
  <c r="A174" i="46" s="1"/>
  <c r="A44" i="46"/>
  <c r="A109" i="46" s="1"/>
  <c r="A175" i="46" s="1"/>
  <c r="A45" i="46"/>
  <c r="A110" i="46" s="1"/>
  <c r="A176" i="46" s="1"/>
  <c r="A46" i="46"/>
  <c r="A111" i="46" s="1"/>
  <c r="A177" i="46" s="1"/>
  <c r="A19" i="46"/>
  <c r="A84" i="46" s="1"/>
  <c r="A150" i="46" s="1"/>
  <c r="A20" i="46"/>
  <c r="A85" i="46" s="1"/>
  <c r="A151" i="46" s="1"/>
  <c r="A21" i="46"/>
  <c r="A86" i="46" s="1"/>
  <c r="A152" i="46" s="1"/>
  <c r="A22" i="46"/>
  <c r="A87" i="46" s="1"/>
  <c r="A153" i="46" s="1"/>
  <c r="A23" i="46"/>
  <c r="A88" i="46" s="1"/>
  <c r="A154" i="46" s="1"/>
  <c r="A24" i="46"/>
  <c r="A89" i="46" s="1"/>
  <c r="A155" i="46" s="1"/>
  <c r="A25" i="46"/>
  <c r="A90" i="46" s="1"/>
  <c r="A156" i="46" s="1"/>
  <c r="A26" i="46"/>
  <c r="A91" i="46" s="1"/>
  <c r="A157" i="46" s="1"/>
  <c r="A27" i="46"/>
  <c r="A92" i="46" s="1"/>
  <c r="A158" i="46" s="1"/>
  <c r="A28" i="46"/>
  <c r="A93" i="46" s="1"/>
  <c r="A159" i="46" s="1"/>
  <c r="A29" i="46"/>
  <c r="A94" i="46" s="1"/>
  <c r="A160" i="46" s="1"/>
  <c r="A30" i="46"/>
  <c r="A95" i="46" s="1"/>
  <c r="A161" i="46" s="1"/>
  <c r="A31" i="46"/>
  <c r="A96" i="46" s="1"/>
  <c r="A162" i="46" s="1"/>
  <c r="A32" i="46"/>
  <c r="A97" i="46" s="1"/>
  <c r="A163" i="46" s="1"/>
  <c r="A33" i="46"/>
  <c r="A98" i="46" s="1"/>
  <c r="A164" i="46" s="1"/>
  <c r="A34" i="46"/>
  <c r="A99" i="46" s="1"/>
  <c r="A165" i="46" s="1"/>
  <c r="A35" i="46"/>
  <c r="A100" i="46" s="1"/>
  <c r="A166" i="46" s="1"/>
  <c r="A36" i="46"/>
  <c r="A101" i="46" s="1"/>
  <c r="A167" i="46" s="1"/>
  <c r="A37" i="46"/>
  <c r="A102" i="46" s="1"/>
  <c r="A168" i="46" s="1"/>
  <c r="A38" i="46"/>
  <c r="A103" i="46" s="1"/>
  <c r="A169" i="46" s="1"/>
  <c r="A39" i="46"/>
  <c r="A104" i="46" s="1"/>
  <c r="A170" i="46" s="1"/>
  <c r="A40" i="46"/>
  <c r="A105" i="46" s="1"/>
  <c r="A171" i="46" s="1"/>
  <c r="A41" i="46"/>
  <c r="A106" i="46" s="1"/>
  <c r="A172" i="46" s="1"/>
  <c r="A42" i="46"/>
  <c r="A107" i="46" s="1"/>
  <c r="A173" i="46" s="1"/>
  <c r="A18" i="46"/>
  <c r="A83" i="46" s="1"/>
  <c r="A149" i="46" s="1"/>
  <c r="A152" i="5" l="1"/>
  <c r="B212" i="46" s="1"/>
  <c r="B224" i="46" s="1"/>
  <c r="D97" i="5" l="1"/>
  <c r="E101" i="5" s="1"/>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61" i="5"/>
  <c r="B152" i="5" l="1"/>
  <c r="C212" i="46" s="1"/>
  <c r="D152" i="5"/>
  <c r="F97" i="5"/>
  <c r="E99" i="5" s="1"/>
  <c r="E102" i="5" s="1"/>
  <c r="D154" i="5"/>
  <c r="D155" i="5"/>
  <c r="D156" i="5"/>
  <c r="D157" i="5"/>
  <c r="D158" i="5"/>
  <c r="D159" i="5"/>
  <c r="D160" i="5"/>
  <c r="D161" i="5"/>
  <c r="D162" i="5"/>
  <c r="D153" i="5"/>
  <c r="B154" i="5"/>
  <c r="C214" i="46" s="1"/>
  <c r="B155" i="5"/>
  <c r="C215" i="46" s="1"/>
  <c r="B156" i="5"/>
  <c r="C216" i="46" s="1"/>
  <c r="B157" i="5"/>
  <c r="C217" i="46" s="1"/>
  <c r="B158" i="5"/>
  <c r="C218" i="46" s="1"/>
  <c r="B159" i="5"/>
  <c r="C219" i="46" s="1"/>
  <c r="B160" i="5"/>
  <c r="C220" i="46" s="1"/>
  <c r="B161" i="5"/>
  <c r="C221" i="46" s="1"/>
  <c r="B162" i="5"/>
  <c r="C222" i="46" s="1"/>
  <c r="B153" i="5"/>
  <c r="C213" i="46" s="1"/>
  <c r="A153" i="5"/>
  <c r="B213" i="46" s="1"/>
  <c r="B225" i="46" s="1"/>
  <c r="A127" i="5"/>
  <c r="A128" i="5" s="1"/>
  <c r="A129" i="5" s="1"/>
  <c r="A130" i="5" s="1"/>
  <c r="A131" i="5" s="1"/>
  <c r="A132" i="5" s="1"/>
  <c r="A133" i="5" s="1"/>
  <c r="A134" i="5" s="1"/>
  <c r="A135" i="5" s="1"/>
  <c r="A136" i="5" s="1"/>
  <c r="K130" i="39"/>
  <c r="L130" i="39"/>
  <c r="H129" i="39"/>
  <c r="G127" i="39"/>
  <c r="G128" i="39" s="1"/>
  <c r="G129" i="39" s="1"/>
  <c r="G130" i="39" s="1"/>
  <c r="H125" i="39"/>
  <c r="D57" i="46" s="1"/>
  <c r="D122" i="46" s="1"/>
  <c r="D188" i="46" s="1"/>
  <c r="H123" i="39"/>
  <c r="D55" i="46" s="1"/>
  <c r="D120" i="46" s="1"/>
  <c r="D186" i="46" s="1"/>
  <c r="C89" i="39"/>
  <c r="C77" i="39"/>
  <c r="G20" i="45"/>
  <c r="F20" i="45"/>
  <c r="G19" i="45"/>
  <c r="F19" i="45"/>
  <c r="G18" i="45"/>
  <c r="F18" i="45"/>
  <c r="F17" i="45"/>
  <c r="E17" i="45"/>
  <c r="G17" i="45" s="1"/>
  <c r="G16" i="45"/>
  <c r="F16" i="45"/>
  <c r="G15" i="45"/>
  <c r="F15" i="45"/>
  <c r="F14" i="45"/>
  <c r="G13" i="45"/>
  <c r="F13" i="45"/>
  <c r="G12" i="45"/>
  <c r="F12" i="45"/>
  <c r="E12" i="45"/>
  <c r="G11" i="45"/>
  <c r="F11" i="45"/>
  <c r="G10" i="45"/>
  <c r="F10" i="45"/>
  <c r="F9" i="45"/>
  <c r="D9" i="45"/>
  <c r="G9" i="45" s="1"/>
  <c r="G8" i="45"/>
  <c r="F8" i="45"/>
  <c r="F7" i="45"/>
  <c r="E7" i="45"/>
  <c r="G7" i="45" s="1"/>
  <c r="F6" i="45"/>
  <c r="D6" i="45"/>
  <c r="G6" i="45" s="1"/>
  <c r="G5" i="45"/>
  <c r="F5" i="45"/>
  <c r="G4" i="45"/>
  <c r="F4" i="45"/>
  <c r="E11" i="44"/>
  <c r="D11" i="44"/>
  <c r="C11" i="44"/>
  <c r="C8" i="44"/>
  <c r="C2" i="44"/>
  <c r="H62" i="39"/>
  <c r="D51" i="46" s="1"/>
  <c r="D116" i="46" s="1"/>
  <c r="D182" i="46" s="1"/>
  <c r="D57" i="39"/>
  <c r="I62" i="39" s="1"/>
  <c r="E51" i="46" s="1"/>
  <c r="E116" i="46" s="1"/>
  <c r="E182" i="46" s="1"/>
  <c r="I53" i="39"/>
  <c r="H51" i="39"/>
  <c r="D41" i="39"/>
  <c r="C71" i="39" s="1"/>
  <c r="C110" i="39" s="1"/>
  <c r="A41" i="39"/>
  <c r="H124" i="39" l="1"/>
  <c r="D56" i="46" s="1"/>
  <c r="D121" i="46" s="1"/>
  <c r="D187" i="46" s="1"/>
  <c r="H126" i="39"/>
  <c r="D58" i="46" s="1"/>
  <c r="D123" i="46" s="1"/>
  <c r="D189" i="46" s="1"/>
  <c r="E100" i="5"/>
  <c r="C116" i="39"/>
  <c r="F24" i="45"/>
  <c r="C1" i="44" s="1"/>
  <c r="C4" i="44" s="1"/>
  <c r="H52" i="39"/>
  <c r="D48" i="46" s="1"/>
  <c r="D113" i="46" s="1"/>
  <c r="D179" i="46" s="1"/>
  <c r="D47" i="46"/>
  <c r="D112" i="46" s="1"/>
  <c r="D178" i="46" s="1"/>
  <c r="C30" i="48"/>
  <c r="C69" i="48" s="1"/>
  <c r="I54" i="39"/>
  <c r="E50" i="46" s="1"/>
  <c r="E115" i="46" s="1"/>
  <c r="E181" i="46" s="1"/>
  <c r="E49" i="46"/>
  <c r="E114" i="46" s="1"/>
  <c r="E180" i="46" s="1"/>
  <c r="A154" i="5"/>
  <c r="E104" i="5"/>
  <c r="C5" i="44"/>
  <c r="C30" i="49" s="1"/>
  <c r="C69" i="49" s="1"/>
  <c r="D14" i="45"/>
  <c r="G14" i="45" s="1"/>
  <c r="G24" i="45" s="1"/>
  <c r="G26" i="45" s="1"/>
  <c r="C97" i="39" s="1"/>
  <c r="C103" i="39" s="1"/>
  <c r="K51" i="39"/>
  <c r="G47" i="46" s="1"/>
  <c r="G112" i="46" s="1"/>
  <c r="G178" i="46" s="1"/>
  <c r="J62" i="39"/>
  <c r="F51" i="46" s="1"/>
  <c r="F116" i="46" s="1"/>
  <c r="F182" i="46" s="1"/>
  <c r="K52" i="39"/>
  <c r="G48" i="46" s="1"/>
  <c r="G113" i="46" s="1"/>
  <c r="G179" i="46" s="1"/>
  <c r="I63" i="39"/>
  <c r="H63" i="39"/>
  <c r="D52" i="46" s="1"/>
  <c r="D117" i="46" s="1"/>
  <c r="D183" i="46" s="1"/>
  <c r="O26" i="39"/>
  <c r="O27" i="39" s="1"/>
  <c r="D3" i="39"/>
  <c r="C30" i="50" l="1"/>
  <c r="C69" i="50" s="1"/>
  <c r="C85" i="39"/>
  <c r="C91" i="39" s="1"/>
  <c r="J63" i="39"/>
  <c r="F52" i="46" s="1"/>
  <c r="F117" i="46" s="1"/>
  <c r="F183" i="46" s="1"/>
  <c r="E52" i="46"/>
  <c r="E117" i="46" s="1"/>
  <c r="E183" i="46" s="1"/>
  <c r="C73" i="39"/>
  <c r="C79" i="39" s="1"/>
  <c r="A155" i="5"/>
  <c r="B214" i="46"/>
  <c r="B226" i="46" s="1"/>
  <c r="E111" i="5"/>
  <c r="I9" i="45"/>
  <c r="I16" i="45"/>
  <c r="I14" i="45"/>
  <c r="I4" i="45"/>
  <c r="I5" i="45"/>
  <c r="I19" i="45"/>
  <c r="I7" i="45"/>
  <c r="I12" i="45"/>
  <c r="I10" i="45"/>
  <c r="I6" i="45"/>
  <c r="I18" i="45"/>
  <c r="I11" i="45"/>
  <c r="I20" i="45"/>
  <c r="I15" i="45"/>
  <c r="I17" i="45"/>
  <c r="I13" i="45"/>
  <c r="I8" i="45"/>
  <c r="E3" i="39"/>
  <c r="O28" i="39"/>
  <c r="D223" i="5"/>
  <c r="D45" i="39" s="1"/>
  <c r="D222" i="5"/>
  <c r="H215" i="5"/>
  <c r="M215" i="5"/>
  <c r="N215" i="5"/>
  <c r="B193" i="5"/>
  <c r="B191" i="5"/>
  <c r="B190" i="5"/>
  <c r="E20" i="39" a="1"/>
  <c r="E36" i="39" a="1"/>
  <c r="E17" i="39" a="1"/>
  <c r="E23" i="39" a="1"/>
  <c r="E37" i="39" a="1"/>
  <c r="E13" i="39" a="1"/>
  <c r="E18" i="39" a="1"/>
  <c r="E38" i="39" a="1"/>
  <c r="E26" i="39" a="1"/>
  <c r="E28" i="39" a="1"/>
  <c r="E35" i="39" a="1"/>
  <c r="E33" i="39" a="1"/>
  <c r="E10" i="39" a="1"/>
  <c r="E32" i="39" a="1"/>
  <c r="E12" i="39" a="1"/>
  <c r="E11" i="39" a="1"/>
  <c r="E14" i="39" a="1"/>
  <c r="E22" i="39" a="1"/>
  <c r="E16" i="39" a="1"/>
  <c r="E24" i="39" a="1"/>
  <c r="E27" i="39" a="1"/>
  <c r="E21" i="39" a="1"/>
  <c r="E19" i="39" a="1"/>
  <c r="E25" i="39" a="1"/>
  <c r="E15" i="39" a="1"/>
  <c r="G92" i="5" a="1"/>
  <c r="G68" i="5" a="1"/>
  <c r="G78" i="5" a="1"/>
  <c r="G79" i="5" a="1"/>
  <c r="G83" i="5" a="1"/>
  <c r="G67" i="5" a="1"/>
  <c r="G73" i="5" a="1"/>
  <c r="G65" i="5" a="1"/>
  <c r="G98" i="5" a="1"/>
  <c r="G84" i="5" a="1"/>
  <c r="G88" i="5" a="1"/>
  <c r="G61" i="5" a="1"/>
  <c r="G90" i="5" a="1"/>
  <c r="G85" i="5" a="1"/>
  <c r="G62" i="5" a="1"/>
  <c r="G74" i="5" a="1"/>
  <c r="G86" i="5" a="1"/>
  <c r="G82" i="5" a="1"/>
  <c r="G71" i="5" a="1"/>
  <c r="G72" i="5" a="1"/>
  <c r="G76" i="5" a="1"/>
  <c r="G75" i="5" a="1"/>
  <c r="G81" i="5" a="1"/>
  <c r="G93" i="5" a="1"/>
  <c r="G91" i="5" a="1"/>
  <c r="G64" i="5" a="1"/>
  <c r="G87" i="5" a="1"/>
  <c r="G89" i="5" a="1"/>
  <c r="G96" i="5" a="1"/>
  <c r="G70" i="5" a="1"/>
  <c r="G95" i="5" a="1"/>
  <c r="G69" i="5" a="1"/>
  <c r="G66" i="5" a="1"/>
  <c r="G63" i="5" a="1"/>
  <c r="G77" i="5" a="1"/>
  <c r="G94" i="5" a="1"/>
  <c r="G80" i="5" a="1"/>
  <c r="G229" i="5" l="1"/>
  <c r="D15" i="46" s="1"/>
  <c r="D80" i="46" s="1"/>
  <c r="D146" i="46" s="1"/>
  <c r="D210" i="46" s="1"/>
  <c r="D214" i="5"/>
  <c r="D220" i="5" s="1"/>
  <c r="K229" i="5" s="1"/>
  <c r="K230" i="5" s="1"/>
  <c r="G91" i="5"/>
  <c r="G93" i="5"/>
  <c r="G89" i="5"/>
  <c r="G81" i="5"/>
  <c r="G72" i="5"/>
  <c r="G63" i="5"/>
  <c r="G70" i="5"/>
  <c r="G75" i="5"/>
  <c r="G88" i="5"/>
  <c r="G65" i="5"/>
  <c r="G68" i="5"/>
  <c r="H97" i="5"/>
  <c r="J97" i="5"/>
  <c r="D8" i="46" s="1"/>
  <c r="K97" i="5"/>
  <c r="E8" i="46" s="1"/>
  <c r="G61" i="5"/>
  <c r="M97" i="5"/>
  <c r="G8" i="46" s="1"/>
  <c r="G73" i="46" s="1"/>
  <c r="G139" i="46" s="1"/>
  <c r="I97" i="5"/>
  <c r="C8" i="46" s="1"/>
  <c r="C73" i="46" s="1"/>
  <c r="C139" i="46" s="1"/>
  <c r="L97" i="5"/>
  <c r="F8" i="46" s="1"/>
  <c r="F73" i="46" s="1"/>
  <c r="F139" i="46" s="1"/>
  <c r="N97" i="5"/>
  <c r="H8" i="46" s="1"/>
  <c r="H73" i="46" s="1"/>
  <c r="H139" i="46" s="1"/>
  <c r="G78" i="5"/>
  <c r="G87" i="5"/>
  <c r="G90" i="5"/>
  <c r="G96" i="5"/>
  <c r="G84" i="5"/>
  <c r="G77" i="5"/>
  <c r="G85" i="5"/>
  <c r="G66" i="5"/>
  <c r="G98" i="5"/>
  <c r="G71" i="5"/>
  <c r="G80" i="5"/>
  <c r="G82" i="5"/>
  <c r="G76" i="5"/>
  <c r="G73" i="5"/>
  <c r="G83" i="5"/>
  <c r="G62" i="5"/>
  <c r="G67" i="5"/>
  <c r="G74" i="5"/>
  <c r="G92" i="5"/>
  <c r="G64" i="5"/>
  <c r="G94" i="5"/>
  <c r="G79" i="5"/>
  <c r="G95" i="5"/>
  <c r="G69" i="5"/>
  <c r="G86" i="5"/>
  <c r="A156" i="5"/>
  <c r="B215" i="46"/>
  <c r="B227" i="46" s="1"/>
  <c r="G29" i="46"/>
  <c r="G94" i="46" s="1"/>
  <c r="G160" i="46" s="1"/>
  <c r="H29" i="46"/>
  <c r="H94" i="46" s="1"/>
  <c r="H160" i="46" s="1"/>
  <c r="F29" i="46"/>
  <c r="F94" i="46" s="1"/>
  <c r="F160" i="46" s="1"/>
  <c r="D29" i="46"/>
  <c r="D94" i="46" s="1"/>
  <c r="D160" i="46" s="1"/>
  <c r="E29" i="46"/>
  <c r="E94" i="46" s="1"/>
  <c r="E160" i="46" s="1"/>
  <c r="C29" i="46"/>
  <c r="C94" i="46" s="1"/>
  <c r="C160" i="46" s="1"/>
  <c r="D18" i="46"/>
  <c r="D83" i="46" s="1"/>
  <c r="D149" i="46" s="1"/>
  <c r="AF165" i="46" s="1"/>
  <c r="H18" i="46"/>
  <c r="H83" i="46" s="1"/>
  <c r="H149" i="46" s="1"/>
  <c r="E18" i="46"/>
  <c r="E83" i="46" s="1"/>
  <c r="E149" i="46" s="1"/>
  <c r="F18" i="46"/>
  <c r="F83" i="46" s="1"/>
  <c r="F149" i="46" s="1"/>
  <c r="C18" i="46"/>
  <c r="C83" i="46" s="1"/>
  <c r="C149" i="46" s="1"/>
  <c r="G18" i="46"/>
  <c r="G83" i="46" s="1"/>
  <c r="G149" i="46" s="1"/>
  <c r="E44" i="46"/>
  <c r="E109" i="46" s="1"/>
  <c r="E175" i="46" s="1"/>
  <c r="F44" i="46"/>
  <c r="F109" i="46" s="1"/>
  <c r="F175" i="46" s="1"/>
  <c r="G44" i="46"/>
  <c r="G109" i="46" s="1"/>
  <c r="G175" i="46" s="1"/>
  <c r="H44" i="46"/>
  <c r="H109" i="46" s="1"/>
  <c r="H175" i="46" s="1"/>
  <c r="C44" i="46"/>
  <c r="C109" i="46" s="1"/>
  <c r="C175" i="46" s="1"/>
  <c r="D44" i="46"/>
  <c r="D109" i="46" s="1"/>
  <c r="D175" i="46" s="1"/>
  <c r="C46" i="46"/>
  <c r="C111" i="46" s="1"/>
  <c r="C177" i="46" s="1"/>
  <c r="F46" i="46"/>
  <c r="F111" i="46" s="1"/>
  <c r="F177" i="46" s="1"/>
  <c r="H46" i="46"/>
  <c r="H111" i="46" s="1"/>
  <c r="H177" i="46" s="1"/>
  <c r="D46" i="46"/>
  <c r="D111" i="46" s="1"/>
  <c r="D177" i="46" s="1"/>
  <c r="G46" i="46"/>
  <c r="G111" i="46" s="1"/>
  <c r="G177" i="46" s="1"/>
  <c r="E46" i="46"/>
  <c r="E111" i="46" s="1"/>
  <c r="E177" i="46" s="1"/>
  <c r="C22" i="46"/>
  <c r="C87" i="46" s="1"/>
  <c r="C153" i="46" s="1"/>
  <c r="D22" i="46"/>
  <c r="D87" i="46" s="1"/>
  <c r="D153" i="46" s="1"/>
  <c r="F22" i="46"/>
  <c r="F87" i="46" s="1"/>
  <c r="F153" i="46" s="1"/>
  <c r="G22" i="46"/>
  <c r="G87" i="46" s="1"/>
  <c r="G153" i="46" s="1"/>
  <c r="E22" i="46"/>
  <c r="E87" i="46" s="1"/>
  <c r="E153" i="46" s="1"/>
  <c r="H22" i="46"/>
  <c r="H87" i="46" s="1"/>
  <c r="H153" i="46" s="1"/>
  <c r="E20" i="46"/>
  <c r="E85" i="46" s="1"/>
  <c r="E151" i="46" s="1"/>
  <c r="C20" i="46"/>
  <c r="C85" i="46" s="1"/>
  <c r="C151" i="46" s="1"/>
  <c r="F20" i="46"/>
  <c r="F85" i="46" s="1"/>
  <c r="F151" i="46" s="1"/>
  <c r="G20" i="46"/>
  <c r="G85" i="46" s="1"/>
  <c r="G151" i="46" s="1"/>
  <c r="H20" i="46"/>
  <c r="H85" i="46" s="1"/>
  <c r="H151" i="46" s="1"/>
  <c r="D20" i="46"/>
  <c r="D85" i="46" s="1"/>
  <c r="D151" i="46" s="1"/>
  <c r="C19" i="46"/>
  <c r="C84" i="46" s="1"/>
  <c r="C150" i="46" s="1"/>
  <c r="D19" i="46"/>
  <c r="D84" i="46" s="1"/>
  <c r="D150" i="46" s="1"/>
  <c r="E19" i="46"/>
  <c r="E84" i="46" s="1"/>
  <c r="E150" i="46" s="1"/>
  <c r="H19" i="46"/>
  <c r="H84" i="46" s="1"/>
  <c r="H150" i="46" s="1"/>
  <c r="F19" i="46"/>
  <c r="F84" i="46" s="1"/>
  <c r="F150" i="46" s="1"/>
  <c r="G19" i="46"/>
  <c r="G84" i="46" s="1"/>
  <c r="G150" i="46" s="1"/>
  <c r="G45" i="46"/>
  <c r="G110" i="46" s="1"/>
  <c r="G176" i="46" s="1"/>
  <c r="E45" i="46"/>
  <c r="E110" i="46" s="1"/>
  <c r="E176" i="46" s="1"/>
  <c r="H45" i="46"/>
  <c r="H110" i="46" s="1"/>
  <c r="H176" i="46" s="1"/>
  <c r="C45" i="46"/>
  <c r="C110" i="46" s="1"/>
  <c r="C176" i="46" s="1"/>
  <c r="F45" i="46"/>
  <c r="F110" i="46" s="1"/>
  <c r="F176" i="46" s="1"/>
  <c r="D45" i="46"/>
  <c r="D110" i="46" s="1"/>
  <c r="D176" i="46" s="1"/>
  <c r="C35" i="46"/>
  <c r="C100" i="46" s="1"/>
  <c r="C166" i="46" s="1"/>
  <c r="H35" i="46"/>
  <c r="H100" i="46" s="1"/>
  <c r="H166" i="46" s="1"/>
  <c r="D35" i="46"/>
  <c r="D100" i="46" s="1"/>
  <c r="D166" i="46" s="1"/>
  <c r="E35" i="46"/>
  <c r="E100" i="46" s="1"/>
  <c r="E166" i="46" s="1"/>
  <c r="F35" i="46"/>
  <c r="F100" i="46" s="1"/>
  <c r="F166" i="46" s="1"/>
  <c r="G35" i="46"/>
  <c r="G100" i="46" s="1"/>
  <c r="G166" i="46" s="1"/>
  <c r="C27" i="46"/>
  <c r="C92" i="46" s="1"/>
  <c r="C158" i="46" s="1"/>
  <c r="D27" i="46"/>
  <c r="D92" i="46" s="1"/>
  <c r="D158" i="46" s="1"/>
  <c r="E27" i="46"/>
  <c r="E92" i="46" s="1"/>
  <c r="E158" i="46" s="1"/>
  <c r="F27" i="46"/>
  <c r="F92" i="46" s="1"/>
  <c r="F158" i="46" s="1"/>
  <c r="H27" i="46"/>
  <c r="H92" i="46" s="1"/>
  <c r="H158" i="46" s="1"/>
  <c r="G27" i="46"/>
  <c r="G92" i="46" s="1"/>
  <c r="G158" i="46" s="1"/>
  <c r="E24" i="46"/>
  <c r="E89" i="46" s="1"/>
  <c r="E155" i="46" s="1"/>
  <c r="F24" i="46"/>
  <c r="F89" i="46" s="1"/>
  <c r="F155" i="46" s="1"/>
  <c r="G24" i="46"/>
  <c r="G89" i="46" s="1"/>
  <c r="G155" i="46" s="1"/>
  <c r="H24" i="46"/>
  <c r="H89" i="46" s="1"/>
  <c r="H155" i="46" s="1"/>
  <c r="D24" i="46"/>
  <c r="D89" i="46" s="1"/>
  <c r="D155" i="46" s="1"/>
  <c r="C24" i="46"/>
  <c r="C89" i="46" s="1"/>
  <c r="C155" i="46" s="1"/>
  <c r="H34" i="46"/>
  <c r="H99" i="46" s="1"/>
  <c r="H165" i="46" s="1"/>
  <c r="C34" i="46"/>
  <c r="C99" i="46" s="1"/>
  <c r="C165" i="46" s="1"/>
  <c r="F34" i="46"/>
  <c r="F99" i="46" s="1"/>
  <c r="F165" i="46" s="1"/>
  <c r="D34" i="46"/>
  <c r="D99" i="46" s="1"/>
  <c r="D165" i="46" s="1"/>
  <c r="G34" i="46"/>
  <c r="G99" i="46" s="1"/>
  <c r="G165" i="46" s="1"/>
  <c r="E34" i="46"/>
  <c r="E99" i="46" s="1"/>
  <c r="E165" i="46" s="1"/>
  <c r="C43" i="46"/>
  <c r="C108" i="46" s="1"/>
  <c r="C174" i="46" s="1"/>
  <c r="D43" i="46"/>
  <c r="D108" i="46" s="1"/>
  <c r="D174" i="46" s="1"/>
  <c r="E43" i="46"/>
  <c r="E108" i="46" s="1"/>
  <c r="E174" i="46" s="1"/>
  <c r="H43" i="46"/>
  <c r="H108" i="46" s="1"/>
  <c r="H174" i="46" s="1"/>
  <c r="F43" i="46"/>
  <c r="F108" i="46" s="1"/>
  <c r="F174" i="46" s="1"/>
  <c r="G43" i="46"/>
  <c r="G108" i="46" s="1"/>
  <c r="G174" i="46" s="1"/>
  <c r="G21" i="46"/>
  <c r="G86" i="46" s="1"/>
  <c r="G152" i="46" s="1"/>
  <c r="D21" i="46"/>
  <c r="D86" i="46" s="1"/>
  <c r="D152" i="46" s="1"/>
  <c r="F21" i="46"/>
  <c r="F86" i="46" s="1"/>
  <c r="F152" i="46" s="1"/>
  <c r="H21" i="46"/>
  <c r="H86" i="46" s="1"/>
  <c r="H152" i="46" s="1"/>
  <c r="C21" i="46"/>
  <c r="C86" i="46" s="1"/>
  <c r="C152" i="46" s="1"/>
  <c r="E21" i="46"/>
  <c r="E86" i="46" s="1"/>
  <c r="E152" i="46" s="1"/>
  <c r="C31" i="46"/>
  <c r="C96" i="46" s="1"/>
  <c r="C162" i="46" s="1"/>
  <c r="D31" i="46"/>
  <c r="D96" i="46" s="1"/>
  <c r="D162" i="46" s="1"/>
  <c r="E31" i="46"/>
  <c r="E96" i="46" s="1"/>
  <c r="E162" i="46" s="1"/>
  <c r="F31" i="46"/>
  <c r="F96" i="46" s="1"/>
  <c r="F162" i="46" s="1"/>
  <c r="G31" i="46"/>
  <c r="G96" i="46" s="1"/>
  <c r="G162" i="46" s="1"/>
  <c r="H31" i="46"/>
  <c r="H96" i="46" s="1"/>
  <c r="H162" i="46" s="1"/>
  <c r="G25" i="46"/>
  <c r="G90" i="46" s="1"/>
  <c r="G156" i="46" s="1"/>
  <c r="F25" i="46"/>
  <c r="F90" i="46" s="1"/>
  <c r="F156" i="46" s="1"/>
  <c r="H25" i="46"/>
  <c r="H90" i="46" s="1"/>
  <c r="H156" i="46" s="1"/>
  <c r="D25" i="46"/>
  <c r="D90" i="46" s="1"/>
  <c r="D156" i="46" s="1"/>
  <c r="E25" i="46"/>
  <c r="E90" i="46" s="1"/>
  <c r="E156" i="46" s="1"/>
  <c r="C25" i="46"/>
  <c r="C90" i="46" s="1"/>
  <c r="C156" i="46" s="1"/>
  <c r="E40" i="46"/>
  <c r="E105" i="46" s="1"/>
  <c r="E171" i="46" s="1"/>
  <c r="D40" i="46"/>
  <c r="D105" i="46" s="1"/>
  <c r="D171" i="46" s="1"/>
  <c r="F40" i="46"/>
  <c r="F105" i="46" s="1"/>
  <c r="F171" i="46" s="1"/>
  <c r="G40" i="46"/>
  <c r="G105" i="46" s="1"/>
  <c r="G171" i="46" s="1"/>
  <c r="H40" i="46"/>
  <c r="H105" i="46" s="1"/>
  <c r="H171" i="46" s="1"/>
  <c r="C40" i="46"/>
  <c r="C105" i="46" s="1"/>
  <c r="C171" i="46" s="1"/>
  <c r="C23" i="46"/>
  <c r="C88" i="46" s="1"/>
  <c r="C154" i="46" s="1"/>
  <c r="D23" i="46"/>
  <c r="D88" i="46" s="1"/>
  <c r="D154" i="46" s="1"/>
  <c r="E23" i="46"/>
  <c r="E88" i="46" s="1"/>
  <c r="E154" i="46" s="1"/>
  <c r="F23" i="46"/>
  <c r="F88" i="46" s="1"/>
  <c r="F154" i="46" s="1"/>
  <c r="G23" i="46"/>
  <c r="G88" i="46" s="1"/>
  <c r="G154" i="46" s="1"/>
  <c r="H23" i="46"/>
  <c r="H88" i="46" s="1"/>
  <c r="H154" i="46" s="1"/>
  <c r="G33" i="46"/>
  <c r="G98" i="46" s="1"/>
  <c r="G164" i="46" s="1"/>
  <c r="E33" i="46"/>
  <c r="E98" i="46" s="1"/>
  <c r="E164" i="46" s="1"/>
  <c r="H33" i="46"/>
  <c r="H98" i="46" s="1"/>
  <c r="H164" i="46" s="1"/>
  <c r="D33" i="46"/>
  <c r="D98" i="46" s="1"/>
  <c r="D164" i="46" s="1"/>
  <c r="C33" i="46"/>
  <c r="C98" i="46" s="1"/>
  <c r="C164" i="46" s="1"/>
  <c r="F33" i="46"/>
  <c r="F98" i="46" s="1"/>
  <c r="F164" i="46" s="1"/>
  <c r="E32" i="46"/>
  <c r="E97" i="46" s="1"/>
  <c r="E163" i="46" s="1"/>
  <c r="F32" i="46"/>
  <c r="F97" i="46" s="1"/>
  <c r="F163" i="46" s="1"/>
  <c r="G32" i="46"/>
  <c r="G97" i="46" s="1"/>
  <c r="G163" i="46" s="1"/>
  <c r="H32" i="46"/>
  <c r="H97" i="46" s="1"/>
  <c r="H163" i="46" s="1"/>
  <c r="D32" i="46"/>
  <c r="D97" i="46" s="1"/>
  <c r="D163" i="46" s="1"/>
  <c r="C32" i="46"/>
  <c r="C97" i="46" s="1"/>
  <c r="C163" i="46" s="1"/>
  <c r="F26" i="46"/>
  <c r="F91" i="46" s="1"/>
  <c r="F157" i="46" s="1"/>
  <c r="G26" i="46"/>
  <c r="G91" i="46" s="1"/>
  <c r="G157" i="46" s="1"/>
  <c r="C26" i="46"/>
  <c r="C91" i="46" s="1"/>
  <c r="C157" i="46" s="1"/>
  <c r="D26" i="46"/>
  <c r="D91" i="46" s="1"/>
  <c r="D157" i="46" s="1"/>
  <c r="E26" i="46"/>
  <c r="E91" i="46" s="1"/>
  <c r="E157" i="46" s="1"/>
  <c r="H26" i="46"/>
  <c r="H91" i="46" s="1"/>
  <c r="H157" i="46" s="1"/>
  <c r="F30" i="46"/>
  <c r="F95" i="46" s="1"/>
  <c r="F161" i="46" s="1"/>
  <c r="G30" i="46"/>
  <c r="G95" i="46" s="1"/>
  <c r="G161" i="46" s="1"/>
  <c r="H30" i="46"/>
  <c r="H95" i="46" s="1"/>
  <c r="H161" i="46" s="1"/>
  <c r="C30" i="46"/>
  <c r="C95" i="46" s="1"/>
  <c r="C161" i="46" s="1"/>
  <c r="D30" i="46"/>
  <c r="D95" i="46" s="1"/>
  <c r="D161" i="46" s="1"/>
  <c r="E30" i="46"/>
  <c r="E95" i="46" s="1"/>
  <c r="E161" i="46" s="1"/>
  <c r="G41" i="46"/>
  <c r="G106" i="46" s="1"/>
  <c r="G172" i="46" s="1"/>
  <c r="D41" i="46"/>
  <c r="D106" i="46" s="1"/>
  <c r="D172" i="46" s="1"/>
  <c r="E41" i="46"/>
  <c r="E106" i="46" s="1"/>
  <c r="E172" i="46" s="1"/>
  <c r="H41" i="46"/>
  <c r="H106" i="46" s="1"/>
  <c r="H172" i="46" s="1"/>
  <c r="C41" i="46"/>
  <c r="C106" i="46" s="1"/>
  <c r="C172" i="46" s="1"/>
  <c r="F41" i="46"/>
  <c r="F106" i="46" s="1"/>
  <c r="F172" i="46" s="1"/>
  <c r="E28" i="46"/>
  <c r="E93" i="46" s="1"/>
  <c r="E159" i="46" s="1"/>
  <c r="F28" i="46"/>
  <c r="F93" i="46" s="1"/>
  <c r="F159" i="46" s="1"/>
  <c r="G28" i="46"/>
  <c r="G93" i="46" s="1"/>
  <c r="G159" i="46" s="1"/>
  <c r="H28" i="46"/>
  <c r="H93" i="46" s="1"/>
  <c r="H159" i="46" s="1"/>
  <c r="D28" i="46"/>
  <c r="D93" i="46" s="1"/>
  <c r="D159" i="46" s="1"/>
  <c r="C28" i="46"/>
  <c r="C93" i="46" s="1"/>
  <c r="C159" i="46" s="1"/>
  <c r="E36" i="46"/>
  <c r="E101" i="46" s="1"/>
  <c r="E167" i="46" s="1"/>
  <c r="F36" i="46"/>
  <c r="F101" i="46" s="1"/>
  <c r="F167" i="46" s="1"/>
  <c r="G36" i="46"/>
  <c r="G101" i="46" s="1"/>
  <c r="G167" i="46" s="1"/>
  <c r="H36" i="46"/>
  <c r="H101" i="46" s="1"/>
  <c r="H167" i="46" s="1"/>
  <c r="D36" i="46"/>
  <c r="D101" i="46" s="1"/>
  <c r="D167" i="46" s="1"/>
  <c r="C36" i="46"/>
  <c r="C101" i="46" s="1"/>
  <c r="C167" i="46" s="1"/>
  <c r="E115" i="5"/>
  <c r="B126" i="5" s="1"/>
  <c r="I126" i="5" s="1"/>
  <c r="E108" i="5"/>
  <c r="E117" i="5" s="1"/>
  <c r="C126" i="5" s="1"/>
  <c r="E114" i="5"/>
  <c r="I24" i="45"/>
  <c r="C6" i="44" s="1"/>
  <c r="E38" i="39"/>
  <c r="E37" i="39"/>
  <c r="E33" i="39"/>
  <c r="F34" i="39"/>
  <c r="J34" i="39"/>
  <c r="F42" i="46" s="1"/>
  <c r="F107" i="46" s="1"/>
  <c r="F173" i="46" s="1"/>
  <c r="G34" i="39"/>
  <c r="C42" i="46" s="1"/>
  <c r="C107" i="46" s="1"/>
  <c r="C173" i="46" s="1"/>
  <c r="H34" i="39"/>
  <c r="D42" i="46" s="1"/>
  <c r="D107" i="46" s="1"/>
  <c r="D173" i="46" s="1"/>
  <c r="I34" i="39"/>
  <c r="E42" i="46" s="1"/>
  <c r="E107" i="46" s="1"/>
  <c r="E173" i="46" s="1"/>
  <c r="K34" i="39"/>
  <c r="G42" i="46" s="1"/>
  <c r="G107" i="46" s="1"/>
  <c r="G173" i="46" s="1"/>
  <c r="L34" i="39"/>
  <c r="H42" i="46" s="1"/>
  <c r="H107" i="46" s="1"/>
  <c r="H173" i="46" s="1"/>
  <c r="E32" i="39"/>
  <c r="E17" i="39"/>
  <c r="E35" i="39"/>
  <c r="E36" i="39"/>
  <c r="E19" i="39"/>
  <c r="E18" i="39"/>
  <c r="E14" i="39"/>
  <c r="E16" i="39"/>
  <c r="E27" i="39"/>
  <c r="E26" i="39"/>
  <c r="E25" i="39"/>
  <c r="D44" i="39"/>
  <c r="D46" i="39" s="1"/>
  <c r="D47" i="39" s="1"/>
  <c r="E11" i="39"/>
  <c r="E15" i="39"/>
  <c r="E20" i="39"/>
  <c r="E24" i="39"/>
  <c r="E12" i="39"/>
  <c r="E13" i="39"/>
  <c r="E23" i="39"/>
  <c r="E21" i="39"/>
  <c r="E10" i="39"/>
  <c r="E22" i="39"/>
  <c r="E28" i="39"/>
  <c r="O29" i="39"/>
  <c r="L229" i="5"/>
  <c r="G15" i="46" s="1"/>
  <c r="G80" i="46" s="1"/>
  <c r="G146" i="46" s="1"/>
  <c r="G210" i="46" s="1"/>
  <c r="D221" i="5"/>
  <c r="K214" i="5"/>
  <c r="B184" i="5"/>
  <c r="B182" i="5"/>
  <c r="E29" i="39" a="1"/>
  <c r="D224" i="5" l="1"/>
  <c r="D225" i="5" s="1"/>
  <c r="G230" i="5" s="1"/>
  <c r="E73" i="46"/>
  <c r="D73" i="46"/>
  <c r="G97" i="5"/>
  <c r="A157" i="5"/>
  <c r="B216" i="46"/>
  <c r="B228" i="46" s="1"/>
  <c r="G37" i="46"/>
  <c r="G102" i="46" s="1"/>
  <c r="G168" i="46" s="1"/>
  <c r="E37" i="46"/>
  <c r="E102" i="46" s="1"/>
  <c r="E168" i="46" s="1"/>
  <c r="H37" i="46"/>
  <c r="H102" i="46" s="1"/>
  <c r="H168" i="46" s="1"/>
  <c r="C37" i="46"/>
  <c r="C102" i="46" s="1"/>
  <c r="C168" i="46" s="1"/>
  <c r="D37" i="46"/>
  <c r="D102" i="46" s="1"/>
  <c r="D168" i="46" s="1"/>
  <c r="F37" i="46"/>
  <c r="F102" i="46" s="1"/>
  <c r="F168" i="46" s="1"/>
  <c r="L230" i="5"/>
  <c r="G16" i="46" s="1"/>
  <c r="G81" i="46" s="1"/>
  <c r="G147" i="46" s="1"/>
  <c r="G211" i="46" s="1"/>
  <c r="D16" i="46"/>
  <c r="D81" i="46" s="1"/>
  <c r="D147" i="46" s="1"/>
  <c r="D211" i="46" s="1"/>
  <c r="J126" i="5"/>
  <c r="H126" i="5"/>
  <c r="D126" i="5"/>
  <c r="K126" i="5"/>
  <c r="E126" i="5"/>
  <c r="B134" i="5"/>
  <c r="B128" i="5"/>
  <c r="B136" i="5"/>
  <c r="B135" i="5"/>
  <c r="B129" i="5"/>
  <c r="B127" i="5"/>
  <c r="B130" i="5"/>
  <c r="B131" i="5"/>
  <c r="B133" i="5"/>
  <c r="B132" i="5"/>
  <c r="C128" i="5"/>
  <c r="C136" i="5"/>
  <c r="C130" i="5"/>
  <c r="C129" i="5"/>
  <c r="C127" i="5"/>
  <c r="C131" i="5"/>
  <c r="C132" i="5"/>
  <c r="C133" i="5"/>
  <c r="C134" i="5"/>
  <c r="C135" i="5"/>
  <c r="E116" i="5"/>
  <c r="E34" i="39"/>
  <c r="C12" i="44"/>
  <c r="C31" i="48" s="1"/>
  <c r="E12" i="44"/>
  <c r="D12" i="44"/>
  <c r="C31" i="49" s="1"/>
  <c r="D58" i="39"/>
  <c r="I64" i="39" s="1"/>
  <c r="E53" i="46" s="1"/>
  <c r="E118" i="46" s="1"/>
  <c r="E184" i="46" s="1"/>
  <c r="H53" i="39"/>
  <c r="D49" i="46" s="1"/>
  <c r="D114" i="46" s="1"/>
  <c r="D180" i="46" s="1"/>
  <c r="E29" i="39"/>
  <c r="O30" i="39"/>
  <c r="E30" i="39" a="1"/>
  <c r="D139" i="46" l="1"/>
  <c r="E139" i="46"/>
  <c r="C31" i="50"/>
  <c r="C75" i="48"/>
  <c r="C76" i="48" s="1"/>
  <c r="C78" i="48"/>
  <c r="C77" i="48"/>
  <c r="C71" i="48"/>
  <c r="C72" i="48" s="1"/>
  <c r="A158" i="5"/>
  <c r="B217" i="46"/>
  <c r="B229" i="46" s="1"/>
  <c r="C75" i="49"/>
  <c r="C76" i="49" s="1"/>
  <c r="C78" i="49"/>
  <c r="C77" i="49"/>
  <c r="C71" i="49"/>
  <c r="C72" i="49" s="1"/>
  <c r="E38" i="46"/>
  <c r="E103" i="46" s="1"/>
  <c r="E169" i="46" s="1"/>
  <c r="H38" i="46"/>
  <c r="H103" i="46" s="1"/>
  <c r="H169" i="46" s="1"/>
  <c r="C38" i="46"/>
  <c r="C103" i="46" s="1"/>
  <c r="C169" i="46" s="1"/>
  <c r="D38" i="46"/>
  <c r="D103" i="46" s="1"/>
  <c r="D169" i="46" s="1"/>
  <c r="F38" i="46"/>
  <c r="F103" i="46" s="1"/>
  <c r="F169" i="46" s="1"/>
  <c r="G38" i="46"/>
  <c r="G103" i="46" s="1"/>
  <c r="G169" i="46" s="1"/>
  <c r="F152" i="5"/>
  <c r="E152" i="5"/>
  <c r="D136" i="5"/>
  <c r="H136" i="5"/>
  <c r="J136" i="5"/>
  <c r="I136" i="5"/>
  <c r="K136" i="5"/>
  <c r="E132" i="5"/>
  <c r="J132" i="5"/>
  <c r="H132" i="5"/>
  <c r="I132" i="5"/>
  <c r="K132" i="5"/>
  <c r="D134" i="5"/>
  <c r="J134" i="5"/>
  <c r="H134" i="5"/>
  <c r="I134" i="5"/>
  <c r="K134" i="5"/>
  <c r="E131" i="5"/>
  <c r="H131" i="5"/>
  <c r="J131" i="5"/>
  <c r="I131" i="5"/>
  <c r="K131" i="5"/>
  <c r="D130" i="5"/>
  <c r="H130" i="5"/>
  <c r="J130" i="5"/>
  <c r="I130" i="5"/>
  <c r="K130" i="5"/>
  <c r="E127" i="5"/>
  <c r="H127" i="5"/>
  <c r="J127" i="5"/>
  <c r="I127" i="5"/>
  <c r="K127" i="5"/>
  <c r="E128" i="5"/>
  <c r="H128" i="5"/>
  <c r="J128" i="5"/>
  <c r="I128" i="5"/>
  <c r="K128" i="5"/>
  <c r="D133" i="5"/>
  <c r="H133" i="5"/>
  <c r="J133" i="5"/>
  <c r="K133" i="5"/>
  <c r="I133" i="5"/>
  <c r="E129" i="5"/>
  <c r="H129" i="5"/>
  <c r="J129" i="5"/>
  <c r="I129" i="5"/>
  <c r="K129" i="5"/>
  <c r="E135" i="5"/>
  <c r="H135" i="5"/>
  <c r="J135" i="5"/>
  <c r="K135" i="5"/>
  <c r="I135" i="5"/>
  <c r="F126" i="5"/>
  <c r="C152" i="5" s="1"/>
  <c r="G212" i="46" s="1"/>
  <c r="G126" i="5"/>
  <c r="E134" i="5"/>
  <c r="E133" i="5"/>
  <c r="D132" i="5"/>
  <c r="D135" i="5"/>
  <c r="E130" i="5"/>
  <c r="E136" i="5"/>
  <c r="D129" i="5"/>
  <c r="F128" i="5"/>
  <c r="F132" i="5"/>
  <c r="F136" i="5"/>
  <c r="F134" i="5"/>
  <c r="F135" i="5"/>
  <c r="F129" i="5"/>
  <c r="F133" i="5"/>
  <c r="F130" i="5"/>
  <c r="F131" i="5"/>
  <c r="F127" i="5"/>
  <c r="G130" i="5"/>
  <c r="G131" i="5"/>
  <c r="G127" i="5"/>
  <c r="G133" i="5"/>
  <c r="G128" i="5"/>
  <c r="G135" i="5"/>
  <c r="G132" i="5"/>
  <c r="G129" i="5"/>
  <c r="G136" i="5"/>
  <c r="G134" i="5"/>
  <c r="D128" i="5"/>
  <c r="D127" i="5"/>
  <c r="D131" i="5"/>
  <c r="K53" i="39"/>
  <c r="G49" i="46" s="1"/>
  <c r="G114" i="46" s="1"/>
  <c r="G180" i="46" s="1"/>
  <c r="H54" i="39"/>
  <c r="J64" i="39"/>
  <c r="F53" i="46" s="1"/>
  <c r="F118" i="46" s="1"/>
  <c r="F184" i="46" s="1"/>
  <c r="I65" i="39"/>
  <c r="E30" i="39"/>
  <c r="O31" i="39"/>
  <c r="E31" i="39" a="1"/>
  <c r="A159" i="5" l="1"/>
  <c r="B218" i="46"/>
  <c r="B230" i="46" s="1"/>
  <c r="C79" i="49"/>
  <c r="C80" i="49" s="1"/>
  <c r="C81" i="49" s="1"/>
  <c r="C79" i="48"/>
  <c r="C80" i="48" s="1"/>
  <c r="C81" i="48" s="1"/>
  <c r="C75" i="50"/>
  <c r="C76" i="50" s="1"/>
  <c r="C78" i="50"/>
  <c r="C77" i="50"/>
  <c r="C71" i="50"/>
  <c r="C72" i="50" s="1"/>
  <c r="C39" i="46"/>
  <c r="C104" i="46" s="1"/>
  <c r="C170" i="46" s="1"/>
  <c r="E39" i="46"/>
  <c r="E104" i="46" s="1"/>
  <c r="E170" i="46" s="1"/>
  <c r="D39" i="46"/>
  <c r="D104" i="46" s="1"/>
  <c r="D170" i="46" s="1"/>
  <c r="H39" i="46"/>
  <c r="H104" i="46" s="1"/>
  <c r="H170" i="46" s="1"/>
  <c r="F39" i="46"/>
  <c r="F104" i="46" s="1"/>
  <c r="F170" i="46" s="1"/>
  <c r="G39" i="46"/>
  <c r="G104" i="46" s="1"/>
  <c r="G170" i="46" s="1"/>
  <c r="J65" i="39"/>
  <c r="F54" i="46" s="1"/>
  <c r="F119" i="46" s="1"/>
  <c r="F185" i="46" s="1"/>
  <c r="E54" i="46"/>
  <c r="E119" i="46" s="1"/>
  <c r="E185" i="46" s="1"/>
  <c r="K54" i="39"/>
  <c r="G50" i="46" s="1"/>
  <c r="G115" i="46" s="1"/>
  <c r="G181" i="46" s="1"/>
  <c r="D50" i="46"/>
  <c r="D115" i="46" s="1"/>
  <c r="D181" i="46" s="1"/>
  <c r="G152" i="5"/>
  <c r="H152" i="5"/>
  <c r="AE224" i="46" s="1"/>
  <c r="C162" i="5"/>
  <c r="G222" i="46" s="1"/>
  <c r="C159" i="5"/>
  <c r="G219" i="46" s="1"/>
  <c r="E161" i="5"/>
  <c r="F159" i="5"/>
  <c r="E159" i="5"/>
  <c r="F153" i="5"/>
  <c r="F162" i="5"/>
  <c r="E156" i="5"/>
  <c r="E153" i="5"/>
  <c r="F157" i="5"/>
  <c r="E160" i="5"/>
  <c r="F155" i="5"/>
  <c r="E155" i="5"/>
  <c r="F154" i="5"/>
  <c r="E162" i="5"/>
  <c r="E158" i="5"/>
  <c r="E157" i="5"/>
  <c r="F158" i="5"/>
  <c r="F160" i="5"/>
  <c r="F161" i="5"/>
  <c r="E154" i="5"/>
  <c r="F156" i="5"/>
  <c r="C160" i="5"/>
  <c r="G220" i="46" s="1"/>
  <c r="C156" i="5"/>
  <c r="G216" i="46" s="1"/>
  <c r="C158" i="5"/>
  <c r="G218" i="46" s="1"/>
  <c r="C153" i="5"/>
  <c r="G213" i="46" s="1"/>
  <c r="C157" i="5"/>
  <c r="G217" i="46" s="1"/>
  <c r="C154" i="5"/>
  <c r="G214" i="46" s="1"/>
  <c r="C161" i="5"/>
  <c r="G221" i="46" s="1"/>
  <c r="C155" i="5"/>
  <c r="G215" i="46" s="1"/>
  <c r="E31" i="39"/>
  <c r="C79" i="50" l="1"/>
  <c r="C80" i="50" s="1"/>
  <c r="C81" i="50" s="1"/>
  <c r="C82" i="49"/>
  <c r="C33" i="49"/>
  <c r="C82" i="48"/>
  <c r="C33" i="48"/>
  <c r="A160" i="5"/>
  <c r="B219" i="46"/>
  <c r="B231" i="46" s="1"/>
  <c r="G158" i="5"/>
  <c r="H153" i="5"/>
  <c r="AE225" i="46" s="1"/>
  <c r="H161" i="5"/>
  <c r="AE233" i="46" s="1"/>
  <c r="H158" i="5"/>
  <c r="AE230" i="46" s="1"/>
  <c r="G160" i="5"/>
  <c r="H160" i="5"/>
  <c r="AE232" i="46" s="1"/>
  <c r="H162" i="5"/>
  <c r="AE234" i="46" s="1"/>
  <c r="H159" i="5"/>
  <c r="AE231" i="46" s="1"/>
  <c r="G157" i="5"/>
  <c r="H155" i="5"/>
  <c r="AE227" i="46" s="1"/>
  <c r="H157" i="5"/>
  <c r="AE229" i="46" s="1"/>
  <c r="G156" i="5"/>
  <c r="G159" i="5"/>
  <c r="H156" i="5"/>
  <c r="AE228" i="46" s="1"/>
  <c r="H154" i="5"/>
  <c r="AE226" i="46" s="1"/>
  <c r="G155" i="5"/>
  <c r="G154" i="5"/>
  <c r="G153" i="5"/>
  <c r="G162" i="5"/>
  <c r="G161" i="5"/>
  <c r="I9" i="5"/>
  <c r="H9" i="5"/>
  <c r="K30" i="5"/>
  <c r="D31" i="5"/>
  <c r="H31" i="5" s="1"/>
  <c r="E23" i="5"/>
  <c r="F23" i="5"/>
  <c r="E24" i="5"/>
  <c r="E25" i="5"/>
  <c r="D24" i="5"/>
  <c r="D25" i="5"/>
  <c r="D23" i="5"/>
  <c r="I22" i="5"/>
  <c r="I25" i="5" s="1"/>
  <c r="K22" i="5"/>
  <c r="K25" i="5" s="1"/>
  <c r="I21" i="5"/>
  <c r="I24" i="5" s="1"/>
  <c r="K21" i="5"/>
  <c r="K24" i="5" s="1"/>
  <c r="F21" i="5"/>
  <c r="F22" i="5" s="1"/>
  <c r="F25" i="5" s="1"/>
  <c r="I20" i="5"/>
  <c r="I23" i="5" s="1"/>
  <c r="K20" i="5"/>
  <c r="K23" i="5" s="1"/>
  <c r="I18" i="5"/>
  <c r="I19" i="5" s="1"/>
  <c r="E19" i="5"/>
  <c r="F19" i="5"/>
  <c r="K18" i="5" s="1"/>
  <c r="K19" i="5" s="1"/>
  <c r="D19" i="5"/>
  <c r="E17" i="5"/>
  <c r="F17" i="5"/>
  <c r="I17" i="5"/>
  <c r="D17" i="5"/>
  <c r="K16" i="5"/>
  <c r="K17" i="5" s="1"/>
  <c r="I16" i="5"/>
  <c r="E29" i="5"/>
  <c r="I28" i="5"/>
  <c r="I31" i="5" s="1"/>
  <c r="F28" i="5"/>
  <c r="E28" i="5"/>
  <c r="K27" i="5"/>
  <c r="K28" i="5" s="1"/>
  <c r="I15" i="5"/>
  <c r="D15" i="5"/>
  <c r="F15" i="5" s="1"/>
  <c r="D14" i="5"/>
  <c r="D184" i="5" s="1"/>
  <c r="D193" i="5" s="1"/>
  <c r="E214" i="5" s="1"/>
  <c r="G214" i="5" s="1"/>
  <c r="F14" i="5"/>
  <c r="I14" i="5" s="1"/>
  <c r="I13" i="5"/>
  <c r="F12" i="5"/>
  <c r="E12" i="5"/>
  <c r="K11" i="5"/>
  <c r="K12" i="5" s="1"/>
  <c r="I11" i="5"/>
  <c r="G10" i="5"/>
  <c r="H10" i="5" s="1"/>
  <c r="C48" i="3"/>
  <c r="C49" i="3" s="1"/>
  <c r="E15" i="5" l="1"/>
  <c r="D29" i="5"/>
  <c r="H29" i="5" s="1"/>
  <c r="L29" i="5" s="1"/>
  <c r="D27" i="5"/>
  <c r="D30" i="5" s="1"/>
  <c r="A161" i="5"/>
  <c r="B220" i="46"/>
  <c r="B232" i="46" s="1"/>
  <c r="C39" i="48"/>
  <c r="C40" i="48" s="1"/>
  <c r="C75" i="39" s="1"/>
  <c r="C48" i="48"/>
  <c r="C49" i="48" s="1"/>
  <c r="C76" i="39" s="1"/>
  <c r="C39" i="49"/>
  <c r="C40" i="49" s="1"/>
  <c r="C87" i="39" s="1"/>
  <c r="C48" i="49"/>
  <c r="C49" i="49" s="1"/>
  <c r="C88" i="39" s="1"/>
  <c r="C82" i="50"/>
  <c r="C33" i="50"/>
  <c r="I29" i="5"/>
  <c r="I242" i="5"/>
  <c r="C190" i="5"/>
  <c r="E190" i="5" s="1"/>
  <c r="D236" i="5"/>
  <c r="C181" i="5"/>
  <c r="F181" i="5" s="1"/>
  <c r="D237" i="5"/>
  <c r="B183" i="5"/>
  <c r="B192" i="5"/>
  <c r="G215" i="5"/>
  <c r="D14" i="46" s="1"/>
  <c r="D79" i="46" s="1"/>
  <c r="D145" i="46" s="1"/>
  <c r="D209" i="46" s="1"/>
  <c r="L214" i="5"/>
  <c r="L215" i="5" s="1"/>
  <c r="G14" i="46" s="1"/>
  <c r="G79" i="46" s="1"/>
  <c r="G145" i="46" s="1"/>
  <c r="G209" i="46" s="1"/>
  <c r="H30" i="5"/>
  <c r="L30" i="5" s="1"/>
  <c r="D182" i="5"/>
  <c r="D181" i="5"/>
  <c r="D190" i="5" s="1"/>
  <c r="J31" i="5"/>
  <c r="J9" i="5"/>
  <c r="L9" i="5"/>
  <c r="K31" i="5"/>
  <c r="L31" i="5" s="1"/>
  <c r="F24" i="5"/>
  <c r="I27" i="5"/>
  <c r="I30" i="5" s="1"/>
  <c r="I12" i="5"/>
  <c r="J10" i="5"/>
  <c r="L10" i="5"/>
  <c r="G11" i="5"/>
  <c r="F242" i="5" l="1"/>
  <c r="H242" i="5" s="1"/>
  <c r="F241" i="5"/>
  <c r="H241" i="5" s="1"/>
  <c r="C39" i="50"/>
  <c r="C40" i="50" s="1"/>
  <c r="C99" i="39" s="1"/>
  <c r="C48" i="50"/>
  <c r="A162" i="5"/>
  <c r="B222" i="46" s="1"/>
  <c r="B234" i="46" s="1"/>
  <c r="B221" i="46"/>
  <c r="B233" i="46" s="1"/>
  <c r="C191" i="5"/>
  <c r="C192" i="5" s="1"/>
  <c r="F190" i="5"/>
  <c r="H190" i="5" s="1"/>
  <c r="E181" i="5"/>
  <c r="H181" i="5" s="1"/>
  <c r="C182" i="5"/>
  <c r="C183" i="5" s="1"/>
  <c r="I190" i="5"/>
  <c r="I182" i="5"/>
  <c r="D191" i="5"/>
  <c r="I191" i="5" s="1"/>
  <c r="J30" i="5"/>
  <c r="D183" i="5"/>
  <c r="I181" i="5"/>
  <c r="J29" i="5"/>
  <c r="H11" i="5"/>
  <c r="G12" i="5"/>
  <c r="C13" i="46" l="1"/>
  <c r="C78" i="46" s="1"/>
  <c r="C144" i="46" s="1"/>
  <c r="C208" i="46" s="1"/>
  <c r="J242" i="5"/>
  <c r="G13" i="46" s="1"/>
  <c r="G78" i="46" s="1"/>
  <c r="G144" i="46" s="1"/>
  <c r="G208" i="46" s="1"/>
  <c r="J241" i="5"/>
  <c r="G12" i="46" s="1"/>
  <c r="G77" i="46" s="1"/>
  <c r="G143" i="46" s="1"/>
  <c r="G207" i="46" s="1"/>
  <c r="C12" i="46"/>
  <c r="C77" i="46" s="1"/>
  <c r="C143" i="46" s="1"/>
  <c r="C207" i="46" s="1"/>
  <c r="M190" i="5"/>
  <c r="K190" i="5" s="1"/>
  <c r="M181" i="5"/>
  <c r="K181" i="5" s="1"/>
  <c r="F191" i="5"/>
  <c r="J154" i="5"/>
  <c r="D226" i="46" s="1"/>
  <c r="C49" i="50"/>
  <c r="C100" i="39" s="1"/>
  <c r="D142" i="5"/>
  <c r="J152" i="5"/>
  <c r="D224" i="46" s="1"/>
  <c r="J162" i="5"/>
  <c r="D234" i="46" s="1"/>
  <c r="J153" i="5"/>
  <c r="D225" i="46" s="1"/>
  <c r="G125" i="39"/>
  <c r="C94" i="39"/>
  <c r="J125" i="39" s="1"/>
  <c r="C93" i="39"/>
  <c r="K125" i="39" s="1"/>
  <c r="G123" i="39"/>
  <c r="C81" i="39"/>
  <c r="K123" i="39" s="1"/>
  <c r="C82" i="39"/>
  <c r="J123" i="39" s="1"/>
  <c r="I123" i="39"/>
  <c r="C80" i="39"/>
  <c r="L123" i="39" s="1"/>
  <c r="E191" i="5"/>
  <c r="F182" i="5"/>
  <c r="E182" i="5"/>
  <c r="F192" i="5"/>
  <c r="C193" i="5"/>
  <c r="I183" i="5"/>
  <c r="D192" i="5"/>
  <c r="I192" i="5" s="1"/>
  <c r="N190" i="5"/>
  <c r="E192" i="5"/>
  <c r="N181" i="5"/>
  <c r="C184" i="5"/>
  <c r="F183" i="5"/>
  <c r="E183" i="5"/>
  <c r="J11" i="5"/>
  <c r="L11" i="5"/>
  <c r="G13" i="5"/>
  <c r="G16" i="5" s="1"/>
  <c r="H16" i="5" s="1"/>
  <c r="H12" i="5"/>
  <c r="E193" i="5" l="1"/>
  <c r="L193" i="5" s="1"/>
  <c r="F193" i="5"/>
  <c r="F184" i="5"/>
  <c r="E184" i="5"/>
  <c r="J157" i="5"/>
  <c r="D229" i="46" s="1"/>
  <c r="J156" i="5"/>
  <c r="D228" i="46" s="1"/>
  <c r="J159" i="5"/>
  <c r="D231" i="46" s="1"/>
  <c r="M182" i="5"/>
  <c r="J160" i="5"/>
  <c r="D232" i="46" s="1"/>
  <c r="J155" i="5"/>
  <c r="D227" i="46" s="1"/>
  <c r="J158" i="5"/>
  <c r="D230" i="46" s="1"/>
  <c r="H191" i="5"/>
  <c r="N191" i="5" s="1"/>
  <c r="H182" i="5"/>
  <c r="N182" i="5" s="1"/>
  <c r="M191" i="5"/>
  <c r="J161" i="5"/>
  <c r="D233" i="46" s="1"/>
  <c r="I129" i="39"/>
  <c r="I130" i="39" s="1"/>
  <c r="C117" i="39"/>
  <c r="L127" i="39" s="1"/>
  <c r="L128" i="39" s="1"/>
  <c r="C119" i="39"/>
  <c r="J129" i="39" s="1"/>
  <c r="J130" i="39" s="1"/>
  <c r="H127" i="39"/>
  <c r="H128" i="39" s="1"/>
  <c r="C118" i="39"/>
  <c r="K127" i="39" s="1"/>
  <c r="K128" i="39" s="1"/>
  <c r="C104" i="39"/>
  <c r="J126" i="39"/>
  <c r="F58" i="46" s="1"/>
  <c r="F123" i="46" s="1"/>
  <c r="F189" i="46" s="1"/>
  <c r="F57" i="46"/>
  <c r="F122" i="46" s="1"/>
  <c r="F188" i="46" s="1"/>
  <c r="C57" i="46"/>
  <c r="C122" i="46" s="1"/>
  <c r="C188" i="46" s="1"/>
  <c r="G126" i="39"/>
  <c r="C58" i="46" s="1"/>
  <c r="C123" i="46" s="1"/>
  <c r="C189" i="46" s="1"/>
  <c r="I125" i="39"/>
  <c r="C92" i="39"/>
  <c r="L125" i="39" s="1"/>
  <c r="G57" i="46"/>
  <c r="G122" i="46" s="1"/>
  <c r="G188" i="46" s="1"/>
  <c r="K126" i="39"/>
  <c r="G58" i="46" s="1"/>
  <c r="G123" i="46" s="1"/>
  <c r="G189" i="46" s="1"/>
  <c r="H55" i="46"/>
  <c r="H120" i="46" s="1"/>
  <c r="H186" i="46" s="1"/>
  <c r="L124" i="39"/>
  <c r="H56" i="46" s="1"/>
  <c r="H121" i="46" s="1"/>
  <c r="H187" i="46" s="1"/>
  <c r="F55" i="46"/>
  <c r="F120" i="46" s="1"/>
  <c r="F186" i="46" s="1"/>
  <c r="J124" i="39"/>
  <c r="F56" i="46" s="1"/>
  <c r="F121" i="46" s="1"/>
  <c r="F187" i="46" s="1"/>
  <c r="E55" i="46"/>
  <c r="E120" i="46" s="1"/>
  <c r="E186" i="46" s="1"/>
  <c r="I124" i="39"/>
  <c r="E56" i="46" s="1"/>
  <c r="E121" i="46" s="1"/>
  <c r="E187" i="46" s="1"/>
  <c r="G55" i="46"/>
  <c r="G120" i="46" s="1"/>
  <c r="G186" i="46" s="1"/>
  <c r="K124" i="39"/>
  <c r="G56" i="46" s="1"/>
  <c r="G121" i="46" s="1"/>
  <c r="G187" i="46" s="1"/>
  <c r="C55" i="46"/>
  <c r="C120" i="46" s="1"/>
  <c r="C186" i="46" s="1"/>
  <c r="G124" i="39"/>
  <c r="C56" i="46" s="1"/>
  <c r="C121" i="46" s="1"/>
  <c r="C187" i="46" s="1"/>
  <c r="H183" i="5"/>
  <c r="H192" i="5"/>
  <c r="N192" i="5" s="1"/>
  <c r="M192" i="5"/>
  <c r="M183" i="5"/>
  <c r="J16" i="5"/>
  <c r="L16" i="5"/>
  <c r="G14" i="5"/>
  <c r="G17" i="5" s="1"/>
  <c r="H13" i="5"/>
  <c r="J12" i="5"/>
  <c r="L12" i="5"/>
  <c r="H185" i="5" l="1"/>
  <c r="E10" i="46" s="1"/>
  <c r="E75" i="46" s="1"/>
  <c r="E141" i="46" s="1"/>
  <c r="E205" i="46" s="1"/>
  <c r="M185" i="5"/>
  <c r="F10" i="46" s="1"/>
  <c r="F75" i="46" s="1"/>
  <c r="F141" i="46" s="1"/>
  <c r="F205" i="46" s="1"/>
  <c r="K191" i="5"/>
  <c r="K182" i="5"/>
  <c r="I152" i="5"/>
  <c r="I162" i="5"/>
  <c r="I158" i="5"/>
  <c r="I155" i="5"/>
  <c r="I157" i="5"/>
  <c r="I161" i="5"/>
  <c r="I153" i="5"/>
  <c r="I160" i="5"/>
  <c r="I156" i="5"/>
  <c r="I154" i="5"/>
  <c r="I159" i="5"/>
  <c r="C105" i="39"/>
  <c r="C106" i="39"/>
  <c r="H57" i="46"/>
  <c r="H122" i="46" s="1"/>
  <c r="H188" i="46" s="1"/>
  <c r="L126" i="39"/>
  <c r="H58" i="46" s="1"/>
  <c r="H123" i="46" s="1"/>
  <c r="H189" i="46" s="1"/>
  <c r="E57" i="46"/>
  <c r="E122" i="46" s="1"/>
  <c r="E188" i="46" s="1"/>
  <c r="I126" i="39"/>
  <c r="E58" i="46" s="1"/>
  <c r="E123" i="46" s="1"/>
  <c r="E189" i="46" s="1"/>
  <c r="N183" i="5"/>
  <c r="H194" i="5"/>
  <c r="E9" i="46" s="1"/>
  <c r="G193" i="5"/>
  <c r="N193" i="5" s="1"/>
  <c r="N194" i="5" s="1"/>
  <c r="H9" i="46" s="1"/>
  <c r="L194" i="5"/>
  <c r="G9" i="46" s="1"/>
  <c r="G74" i="46" s="1"/>
  <c r="G140" i="46" s="1"/>
  <c r="G204" i="46" s="1"/>
  <c r="L184" i="5"/>
  <c r="L185" i="5" s="1"/>
  <c r="G10" i="46" s="1"/>
  <c r="G75" i="46" s="1"/>
  <c r="G141" i="46" s="1"/>
  <c r="G205" i="46" s="1"/>
  <c r="K192" i="5"/>
  <c r="M194" i="5"/>
  <c r="F9" i="46" s="1"/>
  <c r="F74" i="46" s="1"/>
  <c r="F140" i="46" s="1"/>
  <c r="F204" i="46" s="1"/>
  <c r="K183" i="5"/>
  <c r="G184" i="5"/>
  <c r="H17" i="5"/>
  <c r="J17" i="5" s="1"/>
  <c r="G18" i="5"/>
  <c r="L13" i="5"/>
  <c r="J13" i="5"/>
  <c r="H14" i="5"/>
  <c r="G15" i="5"/>
  <c r="C229" i="46" l="1"/>
  <c r="K157" i="5"/>
  <c r="G229" i="46" s="1"/>
  <c r="C225" i="46"/>
  <c r="K153" i="5"/>
  <c r="G225" i="46" s="1"/>
  <c r="C227" i="46"/>
  <c r="K155" i="5"/>
  <c r="G227" i="46" s="1"/>
  <c r="C234" i="46"/>
  <c r="K162" i="5"/>
  <c r="G234" i="46" s="1"/>
  <c r="C232" i="46"/>
  <c r="K160" i="5"/>
  <c r="G232" i="46" s="1"/>
  <c r="C233" i="46"/>
  <c r="K161" i="5"/>
  <c r="G233" i="46" s="1"/>
  <c r="C231" i="46"/>
  <c r="K159" i="5"/>
  <c r="G231" i="46" s="1"/>
  <c r="C230" i="46"/>
  <c r="K158" i="5"/>
  <c r="G230" i="46" s="1"/>
  <c r="C226" i="46"/>
  <c r="K154" i="5"/>
  <c r="G226" i="46" s="1"/>
  <c r="C228" i="46"/>
  <c r="K156" i="5"/>
  <c r="G228" i="46" s="1"/>
  <c r="C224" i="46"/>
  <c r="K152" i="5"/>
  <c r="G224" i="46" s="1"/>
  <c r="H74" i="46"/>
  <c r="E74" i="46"/>
  <c r="U61" i="46"/>
  <c r="T61" i="46"/>
  <c r="Y61" i="46"/>
  <c r="S61" i="46"/>
  <c r="Z61" i="46"/>
  <c r="V61" i="46"/>
  <c r="X61" i="46"/>
  <c r="W61" i="46"/>
  <c r="AA61" i="46"/>
  <c r="L61" i="46"/>
  <c r="P61" i="46"/>
  <c r="O61" i="46"/>
  <c r="N61" i="46"/>
  <c r="Q61" i="46"/>
  <c r="K61" i="46"/>
  <c r="R61" i="46"/>
  <c r="M61" i="46"/>
  <c r="J61" i="46"/>
  <c r="I61" i="46"/>
  <c r="K193" i="5"/>
  <c r="G194" i="5"/>
  <c r="D9" i="46" s="1"/>
  <c r="G185" i="5"/>
  <c r="D10" i="46" s="1"/>
  <c r="N184" i="5"/>
  <c r="N185" i="5" s="1"/>
  <c r="H10" i="46" s="1"/>
  <c r="V64" i="46" s="1"/>
  <c r="K184" i="5"/>
  <c r="L17" i="5"/>
  <c r="G19" i="5"/>
  <c r="H18" i="5"/>
  <c r="G27" i="5"/>
  <c r="H15" i="5"/>
  <c r="L14" i="5"/>
  <c r="J14" i="5"/>
  <c r="AA15" i="52" l="1"/>
  <c r="C15" i="52" s="1"/>
  <c r="AA20" i="52"/>
  <c r="C20" i="52" s="1"/>
  <c r="AA8" i="52"/>
  <c r="C8" i="52" s="1"/>
  <c r="AA14" i="52"/>
  <c r="C14" i="52" s="1"/>
  <c r="AA19" i="52"/>
  <c r="C19" i="52" s="1"/>
  <c r="AA11" i="52"/>
  <c r="C11" i="52" s="1"/>
  <c r="AA23" i="52"/>
  <c r="C23" i="52" s="1"/>
  <c r="AA21" i="52"/>
  <c r="C21" i="52" s="1"/>
  <c r="AA12" i="52"/>
  <c r="C12" i="52" s="1"/>
  <c r="AA16" i="52"/>
  <c r="C16" i="52" s="1"/>
  <c r="AA6" i="52"/>
  <c r="C6" i="52" s="1"/>
  <c r="AA13" i="52"/>
  <c r="C13" i="52" s="1"/>
  <c r="AA22" i="52"/>
  <c r="C22" i="52" s="1"/>
  <c r="AA7" i="52"/>
  <c r="C7" i="52" s="1"/>
  <c r="AA9" i="52"/>
  <c r="C9" i="52" s="1"/>
  <c r="AA17" i="52"/>
  <c r="C17" i="52" s="1"/>
  <c r="AE19" i="52"/>
  <c r="G19" i="52" s="1"/>
  <c r="AA10" i="52"/>
  <c r="C10" i="52" s="1"/>
  <c r="AA24" i="52"/>
  <c r="C24" i="52" s="1"/>
  <c r="AA18" i="52"/>
  <c r="C18" i="52" s="1"/>
  <c r="U64" i="46"/>
  <c r="D74" i="46"/>
  <c r="X60" i="46"/>
  <c r="S60" i="46"/>
  <c r="V60" i="46"/>
  <c r="Y60" i="46"/>
  <c r="AA60" i="46"/>
  <c r="T60" i="46"/>
  <c r="W60" i="46"/>
  <c r="U60" i="46"/>
  <c r="Z60" i="46"/>
  <c r="S64" i="46"/>
  <c r="Z64" i="46"/>
  <c r="Y64" i="46"/>
  <c r="W64" i="46"/>
  <c r="E140" i="46"/>
  <c r="T126" i="46"/>
  <c r="W126" i="46"/>
  <c r="J126" i="46"/>
  <c r="P126" i="46"/>
  <c r="Z126" i="46"/>
  <c r="N126" i="46"/>
  <c r="Q126" i="46"/>
  <c r="O126" i="46"/>
  <c r="L126" i="46"/>
  <c r="R126" i="46"/>
  <c r="I126" i="46"/>
  <c r="X126" i="46"/>
  <c r="U126" i="46"/>
  <c r="Y126" i="46"/>
  <c r="S126" i="46"/>
  <c r="K126" i="46"/>
  <c r="AA126" i="46"/>
  <c r="V126" i="46"/>
  <c r="M126" i="46"/>
  <c r="T64" i="46"/>
  <c r="X64" i="46"/>
  <c r="I64" i="46"/>
  <c r="H75" i="46"/>
  <c r="H141" i="46" s="1"/>
  <c r="H205" i="46" s="1"/>
  <c r="I60" i="46"/>
  <c r="D75" i="46"/>
  <c r="D141" i="46" s="1"/>
  <c r="D205" i="46" s="1"/>
  <c r="AA64" i="46"/>
  <c r="H140" i="46"/>
  <c r="H204" i="46" s="1"/>
  <c r="P64" i="46"/>
  <c r="O64" i="46"/>
  <c r="N64" i="46"/>
  <c r="M64" i="46"/>
  <c r="L64" i="46"/>
  <c r="R64" i="46"/>
  <c r="Q64" i="46"/>
  <c r="K64" i="46"/>
  <c r="J60" i="46"/>
  <c r="Q60" i="46"/>
  <c r="R60" i="46"/>
  <c r="L60" i="46"/>
  <c r="M60" i="46"/>
  <c r="K60" i="46"/>
  <c r="O60" i="46"/>
  <c r="P60" i="46"/>
  <c r="N60" i="46"/>
  <c r="J64" i="46"/>
  <c r="L18" i="5"/>
  <c r="J18" i="5"/>
  <c r="G20" i="5"/>
  <c r="G23" i="5" s="1"/>
  <c r="H23" i="5" s="1"/>
  <c r="H19" i="5"/>
  <c r="J15" i="5"/>
  <c r="L15" i="5"/>
  <c r="G28" i="5"/>
  <c r="H28" i="5" s="1"/>
  <c r="H27" i="5"/>
  <c r="AE6" i="52" l="1"/>
  <c r="G6" i="52" s="1"/>
  <c r="M240" i="46"/>
  <c r="O240" i="46"/>
  <c r="AB240" i="46"/>
  <c r="Y240" i="46"/>
  <c r="V240" i="46"/>
  <c r="T240" i="46"/>
  <c r="U240" i="46"/>
  <c r="K240" i="46"/>
  <c r="P240" i="46"/>
  <c r="X240" i="46"/>
  <c r="I240" i="46"/>
  <c r="L240" i="46"/>
  <c r="J240" i="46"/>
  <c r="S240" i="46"/>
  <c r="R240" i="46"/>
  <c r="N240" i="46"/>
  <c r="W240" i="46"/>
  <c r="Q240" i="46"/>
  <c r="AA240" i="46"/>
  <c r="Z240" i="46"/>
  <c r="Z6" i="52"/>
  <c r="B6" i="52" s="1"/>
  <c r="Z9" i="52"/>
  <c r="B9" i="52" s="1"/>
  <c r="AE10" i="52"/>
  <c r="G10" i="52" s="1"/>
  <c r="AM16" i="52"/>
  <c r="C35" i="52" s="1"/>
  <c r="AM14" i="52"/>
  <c r="C33" i="52" s="1"/>
  <c r="AE20" i="52"/>
  <c r="G20" i="52" s="1"/>
  <c r="Z24" i="52"/>
  <c r="B24" i="52" s="1"/>
  <c r="Z10" i="52"/>
  <c r="B10" i="52" s="1"/>
  <c r="AE11" i="52"/>
  <c r="G11" i="52" s="1"/>
  <c r="AM22" i="52"/>
  <c r="C41" i="52" s="1"/>
  <c r="AM11" i="52"/>
  <c r="C30" i="52" s="1"/>
  <c r="AE22" i="52"/>
  <c r="G22" i="52" s="1"/>
  <c r="Z22" i="52"/>
  <c r="B22" i="52" s="1"/>
  <c r="Z17" i="52"/>
  <c r="B17" i="52" s="1"/>
  <c r="Z14" i="52"/>
  <c r="B14" i="52" s="1"/>
  <c r="AE12" i="52"/>
  <c r="G12" i="52" s="1"/>
  <c r="AE21" i="52"/>
  <c r="G21" i="52" s="1"/>
  <c r="AM18" i="52"/>
  <c r="C37" i="52" s="1"/>
  <c r="AM23" i="52"/>
  <c r="C42" i="52" s="1"/>
  <c r="AE23" i="52"/>
  <c r="G23" i="52" s="1"/>
  <c r="Z19" i="52"/>
  <c r="B19" i="52" s="1"/>
  <c r="AM12" i="52"/>
  <c r="C31" i="52" s="1"/>
  <c r="Z11" i="52"/>
  <c r="B11" i="52" s="1"/>
  <c r="Z7" i="52"/>
  <c r="B7" i="52" s="1"/>
  <c r="AE13" i="52"/>
  <c r="G13" i="52" s="1"/>
  <c r="AE17" i="52"/>
  <c r="G17" i="52" s="1"/>
  <c r="AM21" i="52"/>
  <c r="C40" i="52" s="1"/>
  <c r="AM13" i="52"/>
  <c r="C32" i="52" s="1"/>
  <c r="AE16" i="52"/>
  <c r="G16" i="52" s="1"/>
  <c r="Z16" i="52"/>
  <c r="B16" i="52" s="1"/>
  <c r="AE9" i="52"/>
  <c r="G9" i="52" s="1"/>
  <c r="Z13" i="52"/>
  <c r="B13" i="52" s="1"/>
  <c r="AE8" i="52"/>
  <c r="G8" i="52" s="1"/>
  <c r="AM10" i="52"/>
  <c r="C29" i="52" s="1"/>
  <c r="AM6" i="52"/>
  <c r="C25" i="52" s="1"/>
  <c r="AM7" i="52"/>
  <c r="C26" i="52" s="1"/>
  <c r="Z23" i="52"/>
  <c r="B23" i="52" s="1"/>
  <c r="Z21" i="52"/>
  <c r="B21" i="52" s="1"/>
  <c r="Z15" i="52"/>
  <c r="B15" i="52" s="1"/>
  <c r="Z12" i="52"/>
  <c r="B12" i="52" s="1"/>
  <c r="AE14" i="52"/>
  <c r="G14" i="52" s="1"/>
  <c r="AE24" i="52"/>
  <c r="G24" i="52" s="1"/>
  <c r="AM19" i="52"/>
  <c r="C38" i="52" s="1"/>
  <c r="AM15" i="52"/>
  <c r="C34" i="52" s="1"/>
  <c r="AM20" i="52"/>
  <c r="C39" i="52" s="1"/>
  <c r="Z18" i="52"/>
  <c r="B18" i="52" s="1"/>
  <c r="AM8" i="52"/>
  <c r="C27" i="52" s="1"/>
  <c r="AE7" i="52"/>
  <c r="G7" i="52" s="1"/>
  <c r="Z8" i="52"/>
  <c r="B8" i="52" s="1"/>
  <c r="AE15" i="52"/>
  <c r="G15" i="52" s="1"/>
  <c r="AM24" i="52"/>
  <c r="C43" i="52" s="1"/>
  <c r="AM9" i="52"/>
  <c r="C28" i="52" s="1"/>
  <c r="AM17" i="52"/>
  <c r="C36" i="52" s="1"/>
  <c r="Z20" i="52"/>
  <c r="B20" i="52" s="1"/>
  <c r="AE18" i="52"/>
  <c r="G18" i="52" s="1"/>
  <c r="I192" i="46"/>
  <c r="E204" i="46"/>
  <c r="K129" i="46"/>
  <c r="Z129" i="46"/>
  <c r="V129" i="46"/>
  <c r="R129" i="46"/>
  <c r="W129" i="46"/>
  <c r="P129" i="46"/>
  <c r="Q129" i="46"/>
  <c r="I129" i="46"/>
  <c r="T129" i="46"/>
  <c r="M129" i="46"/>
  <c r="I195" i="46"/>
  <c r="X129" i="46"/>
  <c r="Y129" i="46"/>
  <c r="J192" i="46"/>
  <c r="O192" i="46"/>
  <c r="M192" i="46"/>
  <c r="N192" i="46"/>
  <c r="P192" i="46"/>
  <c r="Q192" i="46"/>
  <c r="K192" i="46"/>
  <c r="L192" i="46"/>
  <c r="S192" i="46"/>
  <c r="R192" i="46"/>
  <c r="AA129" i="46"/>
  <c r="O129" i="46"/>
  <c r="J129" i="46"/>
  <c r="M195" i="46"/>
  <c r="L195" i="46"/>
  <c r="Q195" i="46"/>
  <c r="O195" i="46"/>
  <c r="J195" i="46"/>
  <c r="R195" i="46"/>
  <c r="S195" i="46"/>
  <c r="P195" i="46"/>
  <c r="K195" i="46"/>
  <c r="N195" i="46"/>
  <c r="L129" i="46"/>
  <c r="U129" i="46"/>
  <c r="D140" i="46"/>
  <c r="AA125" i="46"/>
  <c r="T125" i="46"/>
  <c r="J125" i="46"/>
  <c r="R125" i="46"/>
  <c r="I125" i="46"/>
  <c r="Q125" i="46"/>
  <c r="Y125" i="46"/>
  <c r="U125" i="46"/>
  <c r="S125" i="46"/>
  <c r="M125" i="46"/>
  <c r="W125" i="46"/>
  <c r="V125" i="46"/>
  <c r="P125" i="46"/>
  <c r="L125" i="46"/>
  <c r="X125" i="46"/>
  <c r="K125" i="46"/>
  <c r="O125" i="46"/>
  <c r="N125" i="46"/>
  <c r="Z125" i="46"/>
  <c r="N129" i="46"/>
  <c r="S129" i="46"/>
  <c r="J23" i="5"/>
  <c r="L23" i="5"/>
  <c r="H20" i="5"/>
  <c r="J20" i="5" s="1"/>
  <c r="G21" i="5"/>
  <c r="G24" i="5" s="1"/>
  <c r="H24" i="5" s="1"/>
  <c r="J19" i="5"/>
  <c r="L19" i="5"/>
  <c r="L27" i="5"/>
  <c r="J27" i="5"/>
  <c r="L28" i="5"/>
  <c r="J28" i="5"/>
  <c r="L20" i="5" l="1"/>
  <c r="BC16" i="52"/>
  <c r="G54" i="52" s="1"/>
  <c r="BC17" i="52"/>
  <c r="G55" i="52" s="1"/>
  <c r="BC7" i="52"/>
  <c r="G45" i="52" s="1"/>
  <c r="BC19" i="52"/>
  <c r="G57" i="52" s="1"/>
  <c r="BC23" i="52"/>
  <c r="G61" i="52" s="1"/>
  <c r="BC9" i="52"/>
  <c r="G47" i="52" s="1"/>
  <c r="BC22" i="52"/>
  <c r="G60" i="52" s="1"/>
  <c r="BC24" i="52"/>
  <c r="G62" i="52" s="1"/>
  <c r="BC6" i="52"/>
  <c r="G44" i="52" s="1"/>
  <c r="BC25" i="52"/>
  <c r="G63" i="52" s="1"/>
  <c r="BC14" i="52"/>
  <c r="G52" i="52" s="1"/>
  <c r="BC21" i="52"/>
  <c r="G59" i="52" s="1"/>
  <c r="BC12" i="52"/>
  <c r="G50" i="52" s="1"/>
  <c r="BC20" i="52"/>
  <c r="G58" i="52" s="1"/>
  <c r="BC13" i="52"/>
  <c r="G51" i="52" s="1"/>
  <c r="BC10" i="52"/>
  <c r="G48" i="52" s="1"/>
  <c r="BC11" i="52"/>
  <c r="G49" i="52" s="1"/>
  <c r="BC8" i="52"/>
  <c r="G46" i="52" s="1"/>
  <c r="BC15" i="52"/>
  <c r="G53" i="52" s="1"/>
  <c r="BC18" i="52"/>
  <c r="G56" i="52" s="1"/>
  <c r="AQ22" i="52"/>
  <c r="G41" i="52" s="1"/>
  <c r="AL21" i="52"/>
  <c r="B40" i="52" s="1"/>
  <c r="AL22" i="52"/>
  <c r="B41" i="52" s="1"/>
  <c r="AQ18" i="52"/>
  <c r="G37" i="52" s="1"/>
  <c r="BO12" i="52"/>
  <c r="G70" i="52" s="1"/>
  <c r="BK16" i="52"/>
  <c r="C74" i="52" s="1"/>
  <c r="BK7" i="52"/>
  <c r="C65" i="52" s="1"/>
  <c r="AQ13" i="52"/>
  <c r="G32" i="52" s="1"/>
  <c r="AL9" i="52"/>
  <c r="B28" i="52" s="1"/>
  <c r="AQ16" i="52"/>
  <c r="G35" i="52" s="1"/>
  <c r="AL13" i="52"/>
  <c r="B32" i="52" s="1"/>
  <c r="AL6" i="52"/>
  <c r="B25" i="52" s="1"/>
  <c r="BO11" i="52"/>
  <c r="G69" i="52" s="1"/>
  <c r="BO9" i="52"/>
  <c r="G67" i="52" s="1"/>
  <c r="BK8" i="52"/>
  <c r="C66" i="52" s="1"/>
  <c r="AQ21" i="52"/>
  <c r="G40" i="52" s="1"/>
  <c r="AQ15" i="52"/>
  <c r="G34" i="52" s="1"/>
  <c r="BO14" i="52"/>
  <c r="G72" i="52" s="1"/>
  <c r="AL19" i="52"/>
  <c r="B38" i="52" s="1"/>
  <c r="AL15" i="52"/>
  <c r="B34" i="52" s="1"/>
  <c r="BO8" i="52"/>
  <c r="G66" i="52" s="1"/>
  <c r="BO10" i="52"/>
  <c r="G68" i="52" s="1"/>
  <c r="BK14" i="52"/>
  <c r="C72" i="52" s="1"/>
  <c r="BO6" i="52"/>
  <c r="G64" i="52" s="1"/>
  <c r="AQ19" i="52"/>
  <c r="G38" i="52" s="1"/>
  <c r="AQ20" i="52"/>
  <c r="G39" i="52" s="1"/>
  <c r="AL23" i="52"/>
  <c r="B42" i="52" s="1"/>
  <c r="AL7" i="52"/>
  <c r="B26" i="52" s="1"/>
  <c r="BO13" i="52"/>
  <c r="G71" i="52" s="1"/>
  <c r="AQ7" i="52"/>
  <c r="G26" i="52" s="1"/>
  <c r="BK13" i="52"/>
  <c r="C71" i="52" s="1"/>
  <c r="AQ10" i="52"/>
  <c r="G29" i="52" s="1"/>
  <c r="AQ23" i="52"/>
  <c r="G42" i="52" s="1"/>
  <c r="BK9" i="52"/>
  <c r="C67" i="52" s="1"/>
  <c r="AL20" i="52"/>
  <c r="B39" i="52" s="1"/>
  <c r="AL10" i="52"/>
  <c r="B29" i="52" s="1"/>
  <c r="AL17" i="52"/>
  <c r="B36" i="52" s="1"/>
  <c r="BO16" i="52"/>
  <c r="G74" i="52" s="1"/>
  <c r="AQ12" i="52"/>
  <c r="G31" i="52" s="1"/>
  <c r="BK11" i="52"/>
  <c r="C69" i="52" s="1"/>
  <c r="AQ17" i="52"/>
  <c r="G36" i="52" s="1"/>
  <c r="AQ8" i="52"/>
  <c r="G27" i="52" s="1"/>
  <c r="AQ9" i="52"/>
  <c r="G28" i="52" s="1"/>
  <c r="AL12" i="52"/>
  <c r="B31" i="52" s="1"/>
  <c r="AL16" i="52"/>
  <c r="B35" i="52" s="1"/>
  <c r="AL24" i="52"/>
  <c r="B43" i="52" s="1"/>
  <c r="BO15" i="52"/>
  <c r="G73" i="52" s="1"/>
  <c r="AQ24" i="52"/>
  <c r="G43" i="52" s="1"/>
  <c r="BK10" i="52"/>
  <c r="C68" i="52" s="1"/>
  <c r="AQ6" i="52"/>
  <c r="G25" i="52" s="1"/>
  <c r="AL14" i="52"/>
  <c r="B33" i="52" s="1"/>
  <c r="AQ11" i="52"/>
  <c r="G30" i="52" s="1"/>
  <c r="AL11" i="52"/>
  <c r="B30" i="52" s="1"/>
  <c r="AL8" i="52"/>
  <c r="B27" i="52" s="1"/>
  <c r="AL18" i="52"/>
  <c r="B37" i="52" s="1"/>
  <c r="BO7" i="52"/>
  <c r="G65" i="52" s="1"/>
  <c r="BK15" i="52"/>
  <c r="C73" i="52" s="1"/>
  <c r="BK12" i="52"/>
  <c r="C70" i="52" s="1"/>
  <c r="AQ14" i="52"/>
  <c r="G33" i="52" s="1"/>
  <c r="BK6" i="52"/>
  <c r="C64" i="52" s="1"/>
  <c r="AB237" i="46"/>
  <c r="M237" i="46"/>
  <c r="T237" i="46"/>
  <c r="I237" i="46"/>
  <c r="O237" i="46"/>
  <c r="V237" i="46"/>
  <c r="U237" i="46"/>
  <c r="S237" i="46"/>
  <c r="Z237" i="46"/>
  <c r="L237" i="46"/>
  <c r="W237" i="46"/>
  <c r="Y237" i="46"/>
  <c r="J237" i="46"/>
  <c r="AA237" i="46"/>
  <c r="X237" i="46"/>
  <c r="Q237" i="46"/>
  <c r="K237" i="46"/>
  <c r="N237" i="46"/>
  <c r="R237" i="46"/>
  <c r="P237" i="46"/>
  <c r="I191" i="46"/>
  <c r="D204" i="46"/>
  <c r="S191" i="46"/>
  <c r="O191" i="46"/>
  <c r="Q191" i="46"/>
  <c r="J191" i="46"/>
  <c r="M191" i="46"/>
  <c r="L191" i="46"/>
  <c r="R191" i="46"/>
  <c r="P191" i="46"/>
  <c r="K191" i="46"/>
  <c r="N191" i="46"/>
  <c r="J24" i="5"/>
  <c r="L24" i="5"/>
  <c r="H21" i="5"/>
  <c r="G22" i="5"/>
  <c r="AY20" i="52" l="1"/>
  <c r="C58" i="52" s="1"/>
  <c r="AY17" i="52"/>
  <c r="C55" i="52" s="1"/>
  <c r="AY11" i="52"/>
  <c r="C49" i="52" s="1"/>
  <c r="AY9" i="52"/>
  <c r="C47" i="52" s="1"/>
  <c r="AY10" i="52"/>
  <c r="C48" i="52" s="1"/>
  <c r="AY22" i="52"/>
  <c r="C60" i="52" s="1"/>
  <c r="AY8" i="52"/>
  <c r="C46" i="52" s="1"/>
  <c r="AY23" i="52"/>
  <c r="C61" i="52" s="1"/>
  <c r="AY25" i="52"/>
  <c r="C63" i="52" s="1"/>
  <c r="AY6" i="52"/>
  <c r="C44" i="52" s="1"/>
  <c r="AY14" i="52"/>
  <c r="C52" i="52" s="1"/>
  <c r="AY16" i="52"/>
  <c r="C54" i="52" s="1"/>
  <c r="AY15" i="52"/>
  <c r="C53" i="52" s="1"/>
  <c r="AY21" i="52"/>
  <c r="C59" i="52" s="1"/>
  <c r="AY18" i="52"/>
  <c r="C56" i="52" s="1"/>
  <c r="AY24" i="52"/>
  <c r="C62" i="52" s="1"/>
  <c r="AY19" i="52"/>
  <c r="C57" i="52" s="1"/>
  <c r="AY13" i="52"/>
  <c r="C51" i="52" s="1"/>
  <c r="AY7" i="52"/>
  <c r="C45" i="52" s="1"/>
  <c r="AY12" i="52"/>
  <c r="C50" i="52" s="1"/>
  <c r="BJ11" i="52"/>
  <c r="BJ12" i="52"/>
  <c r="BJ6" i="52"/>
  <c r="BJ9" i="52"/>
  <c r="BJ16" i="52"/>
  <c r="B74" i="52" s="1"/>
  <c r="BJ15" i="52"/>
  <c r="BJ10" i="52"/>
  <c r="BJ8" i="52"/>
  <c r="BJ13" i="52"/>
  <c r="BJ7" i="52"/>
  <c r="BJ14" i="52"/>
  <c r="I236" i="46"/>
  <c r="AA236" i="46"/>
  <c r="J236" i="46"/>
  <c r="U236" i="46"/>
  <c r="Y236" i="46"/>
  <c r="N236" i="46"/>
  <c r="R236" i="46"/>
  <c r="W236" i="46"/>
  <c r="Z236" i="46"/>
  <c r="T236" i="46"/>
  <c r="Q236" i="46"/>
  <c r="AB236" i="46"/>
  <c r="M236" i="46"/>
  <c r="O236" i="46"/>
  <c r="V236" i="46"/>
  <c r="S236" i="46"/>
  <c r="L236" i="46"/>
  <c r="K236" i="46"/>
  <c r="P236" i="46"/>
  <c r="X236" i="46"/>
  <c r="J21" i="5"/>
  <c r="L21" i="5"/>
  <c r="H22" i="5"/>
  <c r="L22" i="5" s="1"/>
  <c r="G25" i="5"/>
  <c r="H25" i="5" s="1"/>
  <c r="AX25" i="52" l="1"/>
  <c r="B63" i="52" s="1"/>
  <c r="AX18" i="52"/>
  <c r="B56" i="52" s="1"/>
  <c r="AX10" i="52"/>
  <c r="B48" i="52" s="1"/>
  <c r="AX14" i="52"/>
  <c r="B52" i="52" s="1"/>
  <c r="AX7" i="52"/>
  <c r="B45" i="52" s="1"/>
  <c r="AX8" i="52"/>
  <c r="B46" i="52" s="1"/>
  <c r="AX24" i="52"/>
  <c r="B62" i="52" s="1"/>
  <c r="AX21" i="52"/>
  <c r="B59" i="52" s="1"/>
  <c r="AX23" i="52"/>
  <c r="B61" i="52" s="1"/>
  <c r="AX6" i="52"/>
  <c r="B44" i="52" s="1"/>
  <c r="AX22" i="52"/>
  <c r="B60" i="52" s="1"/>
  <c r="AX9" i="52"/>
  <c r="B47" i="52" s="1"/>
  <c r="AX16" i="52"/>
  <c r="B54" i="52" s="1"/>
  <c r="AX20" i="52"/>
  <c r="B58" i="52" s="1"/>
  <c r="AX13" i="52"/>
  <c r="B51" i="52" s="1"/>
  <c r="AX19" i="52"/>
  <c r="B57" i="52" s="1"/>
  <c r="AX15" i="52"/>
  <c r="B53" i="52" s="1"/>
  <c r="AX17" i="52"/>
  <c r="B55" i="52" s="1"/>
  <c r="AX12" i="52"/>
  <c r="B50" i="52" s="1"/>
  <c r="AX11" i="52"/>
  <c r="B49" i="52" s="1"/>
  <c r="B66" i="52"/>
  <c r="B67" i="52"/>
  <c r="B72" i="52"/>
  <c r="B65" i="52"/>
  <c r="B70" i="52"/>
  <c r="B68" i="52"/>
  <c r="B73" i="52"/>
  <c r="B71" i="52"/>
  <c r="B69" i="52"/>
  <c r="B64" i="52"/>
  <c r="H32" i="5"/>
  <c r="C7" i="46" s="1"/>
  <c r="J22" i="5"/>
  <c r="L25" i="5"/>
  <c r="L32" i="5" s="1"/>
  <c r="F7" i="46" s="1"/>
  <c r="J25" i="5"/>
  <c r="P66" i="46" l="1" a="1"/>
  <c r="P66" i="46" s="1"/>
  <c r="AG13" i="52" s="1"/>
  <c r="I13" i="52" s="1"/>
  <c r="AA66" i="46" a="1"/>
  <c r="AA66" i="46" s="1"/>
  <c r="AG24" i="52" s="1"/>
  <c r="I24" i="52" s="1"/>
  <c r="I66" i="46" a="1"/>
  <c r="I66" i="46" s="1"/>
  <c r="AG6" i="52" s="1"/>
  <c r="I6" i="52" s="1"/>
  <c r="S66" i="46" a="1"/>
  <c r="S66" i="46" s="1"/>
  <c r="AG16" i="52" s="1"/>
  <c r="I16" i="52" s="1"/>
  <c r="Q66" i="46" a="1"/>
  <c r="Q66" i="46" s="1"/>
  <c r="AG14" i="52" s="1"/>
  <c r="I14" i="52" s="1"/>
  <c r="J66" i="46" a="1"/>
  <c r="J66" i="46" s="1"/>
  <c r="AG7" i="52" s="1"/>
  <c r="I7" i="52" s="1"/>
  <c r="N66" i="46" a="1"/>
  <c r="N66" i="46" s="1"/>
  <c r="AG11" i="52" s="1"/>
  <c r="I11" i="52" s="1"/>
  <c r="Z66" i="46" a="1"/>
  <c r="Z66" i="46" s="1"/>
  <c r="AG23" i="52" s="1"/>
  <c r="I23" i="52" s="1"/>
  <c r="L66" i="46" a="1"/>
  <c r="L66" i="46" s="1"/>
  <c r="AG9" i="52" s="1"/>
  <c r="I9" i="52" s="1"/>
  <c r="W66" i="46" a="1"/>
  <c r="W66" i="46" s="1"/>
  <c r="AG20" i="52" s="1"/>
  <c r="I20" i="52" s="1"/>
  <c r="U66" i="46" a="1"/>
  <c r="U66" i="46" s="1"/>
  <c r="AG18" i="52" s="1"/>
  <c r="I18" i="52" s="1"/>
  <c r="Y66" i="46" a="1"/>
  <c r="Y66" i="46" s="1"/>
  <c r="AG22" i="52" s="1"/>
  <c r="I22" i="52" s="1"/>
  <c r="R66" i="46" a="1"/>
  <c r="R66" i="46" s="1"/>
  <c r="AG15" i="52" s="1"/>
  <c r="I15" i="52" s="1"/>
  <c r="V66" i="46" a="1"/>
  <c r="V66" i="46" s="1"/>
  <c r="AG19" i="52" s="1"/>
  <c r="I19" i="52" s="1"/>
  <c r="T66" i="46" a="1"/>
  <c r="T66" i="46" s="1"/>
  <c r="AG17" i="52" s="1"/>
  <c r="I17" i="52" s="1"/>
  <c r="O66" i="46" a="1"/>
  <c r="O66" i="46" s="1"/>
  <c r="AG12" i="52" s="1"/>
  <c r="I12" i="52" s="1"/>
  <c r="K66" i="46" a="1"/>
  <c r="K66" i="46" s="1"/>
  <c r="AG8" i="52" s="1"/>
  <c r="I8" i="52" s="1"/>
  <c r="X66" i="46" a="1"/>
  <c r="X66" i="46" s="1"/>
  <c r="AG21" i="52" s="1"/>
  <c r="I21" i="52" s="1"/>
  <c r="M66" i="46" a="1"/>
  <c r="M66" i="46" s="1"/>
  <c r="AG10" i="52" s="1"/>
  <c r="I10" i="52" s="1"/>
  <c r="W62" i="46"/>
  <c r="F72" i="46"/>
  <c r="S62" i="46"/>
  <c r="Z62" i="46"/>
  <c r="V62" i="46"/>
  <c r="Y62" i="46"/>
  <c r="AA62" i="46"/>
  <c r="U62" i="46"/>
  <c r="T62" i="46"/>
  <c r="X62" i="46"/>
  <c r="C72" i="46"/>
  <c r="T59" i="46"/>
  <c r="W59" i="46"/>
  <c r="V59" i="46"/>
  <c r="X59" i="46"/>
  <c r="Z59" i="46"/>
  <c r="U59" i="46"/>
  <c r="AA59" i="46"/>
  <c r="S59" i="46"/>
  <c r="Y59" i="46"/>
  <c r="I62" i="46"/>
  <c r="K62" i="46"/>
  <c r="M62" i="46"/>
  <c r="N62" i="46"/>
  <c r="O62" i="46"/>
  <c r="L62" i="46"/>
  <c r="P62" i="46"/>
  <c r="J62" i="46"/>
  <c r="Q62" i="46"/>
  <c r="R62" i="46"/>
  <c r="I59" i="46"/>
  <c r="P59" i="46"/>
  <c r="J59" i="46"/>
  <c r="L59" i="46"/>
  <c r="O59" i="46"/>
  <c r="N59" i="46"/>
  <c r="R59" i="46"/>
  <c r="K59" i="46"/>
  <c r="Q59" i="46"/>
  <c r="M59" i="46"/>
  <c r="J32" i="5"/>
  <c r="G7" i="46" s="1"/>
  <c r="S131" i="46" l="1" a="1"/>
  <c r="S131" i="46" s="1"/>
  <c r="AS16" i="52" s="1"/>
  <c r="I35" i="52" s="1"/>
  <c r="AA131" i="46" a="1"/>
  <c r="AA131" i="46" s="1"/>
  <c r="AS24" i="52" s="1"/>
  <c r="I43" i="52" s="1"/>
  <c r="N131" i="46" a="1"/>
  <c r="N131" i="46" s="1"/>
  <c r="AS11" i="52" s="1"/>
  <c r="I30" i="52" s="1"/>
  <c r="M131" i="46" a="1"/>
  <c r="M131" i="46" s="1"/>
  <c r="AS10" i="52" s="1"/>
  <c r="I29" i="52" s="1"/>
  <c r="V131" i="46" a="1"/>
  <c r="V131" i="46" s="1"/>
  <c r="AS19" i="52" s="1"/>
  <c r="I38" i="52" s="1"/>
  <c r="O131" i="46" a="1"/>
  <c r="O131" i="46" s="1"/>
  <c r="AS12" i="52" s="1"/>
  <c r="I31" i="52" s="1"/>
  <c r="Z131" i="46" a="1"/>
  <c r="Z131" i="46" s="1"/>
  <c r="AS23" i="52" s="1"/>
  <c r="I42" i="52" s="1"/>
  <c r="R131" i="46" a="1"/>
  <c r="R131" i="46" s="1"/>
  <c r="AS15" i="52" s="1"/>
  <c r="I34" i="52" s="1"/>
  <c r="Q131" i="46" a="1"/>
  <c r="Q131" i="46" s="1"/>
  <c r="AS14" i="52" s="1"/>
  <c r="I33" i="52" s="1"/>
  <c r="X131" i="46" a="1"/>
  <c r="X131" i="46" s="1"/>
  <c r="AS21" i="52" s="1"/>
  <c r="I40" i="52" s="1"/>
  <c r="L131" i="46" a="1"/>
  <c r="L131" i="46" s="1"/>
  <c r="AS9" i="52" s="1"/>
  <c r="I28" i="52" s="1"/>
  <c r="Y131" i="46" a="1"/>
  <c r="Y131" i="46" s="1"/>
  <c r="AS22" i="52" s="1"/>
  <c r="I41" i="52" s="1"/>
  <c r="P131" i="46" a="1"/>
  <c r="P131" i="46" s="1"/>
  <c r="AS13" i="52" s="1"/>
  <c r="I32" i="52" s="1"/>
  <c r="U131" i="46" a="1"/>
  <c r="U131" i="46" s="1"/>
  <c r="AS18" i="52" s="1"/>
  <c r="I37" i="52" s="1"/>
  <c r="W131" i="46" a="1"/>
  <c r="W131" i="46" s="1"/>
  <c r="AS20" i="52" s="1"/>
  <c r="I39" i="52" s="1"/>
  <c r="I131" i="46" a="1"/>
  <c r="I131" i="46" s="1"/>
  <c r="AS6" i="52" s="1"/>
  <c r="I25" i="52" s="1"/>
  <c r="T131" i="46" a="1"/>
  <c r="T131" i="46" s="1"/>
  <c r="AS17" i="52" s="1"/>
  <c r="I36" i="52" s="1"/>
  <c r="J131" i="46" a="1"/>
  <c r="J131" i="46" s="1"/>
  <c r="AS7" i="52" s="1"/>
  <c r="I26" i="52" s="1"/>
  <c r="K131" i="46" a="1"/>
  <c r="K131" i="46" s="1"/>
  <c r="AS8" i="52" s="1"/>
  <c r="I27" i="52" s="1"/>
  <c r="O65" i="46" a="1"/>
  <c r="O65" i="46" s="1"/>
  <c r="AF12" i="52" s="1"/>
  <c r="H12" i="52" s="1"/>
  <c r="J65" i="46" a="1"/>
  <c r="J65" i="46" s="1"/>
  <c r="AF7" i="52" s="1"/>
  <c r="H7" i="52" s="1"/>
  <c r="U65" i="46" a="1"/>
  <c r="U65" i="46" s="1"/>
  <c r="AF18" i="52" s="1"/>
  <c r="H18" i="52" s="1"/>
  <c r="Y65" i="46" a="1"/>
  <c r="Y65" i="46" s="1"/>
  <c r="AF22" i="52" s="1"/>
  <c r="H22" i="52" s="1"/>
  <c r="N65" i="46" a="1"/>
  <c r="N65" i="46" s="1"/>
  <c r="AF11" i="52" s="1"/>
  <c r="H11" i="52" s="1"/>
  <c r="K65" i="46" a="1"/>
  <c r="K65" i="46" s="1"/>
  <c r="AF8" i="52" s="1"/>
  <c r="H8" i="52" s="1"/>
  <c r="X65" i="46" a="1"/>
  <c r="X65" i="46" s="1"/>
  <c r="AF21" i="52" s="1"/>
  <c r="H21" i="52" s="1"/>
  <c r="V65" i="46" a="1"/>
  <c r="V65" i="46" s="1"/>
  <c r="AF19" i="52" s="1"/>
  <c r="H19" i="52" s="1"/>
  <c r="T65" i="46" a="1"/>
  <c r="T65" i="46" s="1"/>
  <c r="AF17" i="52" s="1"/>
  <c r="H17" i="52" s="1"/>
  <c r="AA65" i="46" a="1"/>
  <c r="AA65" i="46" s="1"/>
  <c r="AF24" i="52" s="1"/>
  <c r="H24" i="52" s="1"/>
  <c r="W65" i="46" a="1"/>
  <c r="W65" i="46" s="1"/>
  <c r="AF20" i="52" s="1"/>
  <c r="H20" i="52" s="1"/>
  <c r="L65" i="46" a="1"/>
  <c r="L65" i="46" s="1"/>
  <c r="AF9" i="52" s="1"/>
  <c r="H9" i="52" s="1"/>
  <c r="Q65" i="46" a="1"/>
  <c r="Q65" i="46" s="1"/>
  <c r="AF14" i="52" s="1"/>
  <c r="H14" i="52" s="1"/>
  <c r="P65" i="46" a="1"/>
  <c r="P65" i="46" s="1"/>
  <c r="AF13" i="52" s="1"/>
  <c r="H13" i="52" s="1"/>
  <c r="M65" i="46" a="1"/>
  <c r="M65" i="46" s="1"/>
  <c r="AF10" i="52" s="1"/>
  <c r="H10" i="52" s="1"/>
  <c r="R65" i="46" a="1"/>
  <c r="R65" i="46" s="1"/>
  <c r="AF15" i="52" s="1"/>
  <c r="H15" i="52" s="1"/>
  <c r="I65" i="46" a="1"/>
  <c r="I65" i="46" s="1"/>
  <c r="AF6" i="52" s="1"/>
  <c r="H6" i="52" s="1"/>
  <c r="Z65" i="46" a="1"/>
  <c r="Z65" i="46" s="1"/>
  <c r="AF23" i="52" s="1"/>
  <c r="H23" i="52" s="1"/>
  <c r="S65" i="46" a="1"/>
  <c r="S65" i="46" s="1"/>
  <c r="AF16" i="52" s="1"/>
  <c r="H16" i="52" s="1"/>
  <c r="AB10" i="52"/>
  <c r="D10" i="52" s="1"/>
  <c r="S10" i="52" s="1"/>
  <c r="AB13" i="52"/>
  <c r="D13" i="52" s="1"/>
  <c r="S13" i="52" s="1"/>
  <c r="AC11" i="52"/>
  <c r="AB23" i="52"/>
  <c r="D23" i="52" s="1"/>
  <c r="AC18" i="52"/>
  <c r="AC2" i="52"/>
  <c r="AB6" i="52"/>
  <c r="D6" i="52" s="1"/>
  <c r="S6" i="52" s="1"/>
  <c r="AC15" i="52"/>
  <c r="AC8" i="52"/>
  <c r="AB19" i="52"/>
  <c r="D19" i="52" s="1"/>
  <c r="AC22" i="52"/>
  <c r="AB21" i="52"/>
  <c r="D21" i="52" s="1"/>
  <c r="AC14" i="52"/>
  <c r="AC6" i="52"/>
  <c r="AB20" i="52"/>
  <c r="D20" i="52" s="1"/>
  <c r="AC19" i="52"/>
  <c r="AC10" i="52"/>
  <c r="AB11" i="52"/>
  <c r="D11" i="52" s="1"/>
  <c r="S11" i="52" s="1"/>
  <c r="AB22" i="52"/>
  <c r="D22" i="52" s="1"/>
  <c r="AB17" i="52"/>
  <c r="D17" i="52" s="1"/>
  <c r="S17" i="52" s="1"/>
  <c r="AC23" i="52"/>
  <c r="AC24" i="52"/>
  <c r="AC7" i="52"/>
  <c r="AB12" i="52"/>
  <c r="D12" i="52" s="1"/>
  <c r="S12" i="52" s="1"/>
  <c r="AC13" i="52"/>
  <c r="AB16" i="52"/>
  <c r="D16" i="52" s="1"/>
  <c r="S16" i="52" s="1"/>
  <c r="AC16" i="52"/>
  <c r="AB14" i="52"/>
  <c r="D14" i="52" s="1"/>
  <c r="S14" i="52" s="1"/>
  <c r="AB15" i="52"/>
  <c r="D15" i="52" s="1"/>
  <c r="S15" i="52" s="1"/>
  <c r="AB9" i="52"/>
  <c r="D9" i="52" s="1"/>
  <c r="S9" i="52" s="1"/>
  <c r="AC9" i="52"/>
  <c r="AB24" i="52"/>
  <c r="D24" i="52" s="1"/>
  <c r="S24" i="52" s="1"/>
  <c r="AC21" i="52"/>
  <c r="AB8" i="52"/>
  <c r="D8" i="52" s="1"/>
  <c r="S8" i="52" s="1"/>
  <c r="AB7" i="52"/>
  <c r="D7" i="52" s="1"/>
  <c r="S7" i="52" s="1"/>
  <c r="AC12" i="52"/>
  <c r="AB18" i="52"/>
  <c r="D18" i="52" s="1"/>
  <c r="AC17" i="52"/>
  <c r="AC20" i="52"/>
  <c r="T124" i="46"/>
  <c r="C138" i="46"/>
  <c r="AA124" i="46"/>
  <c r="I124" i="46"/>
  <c r="L124" i="46"/>
  <c r="W124" i="46"/>
  <c r="S124" i="46"/>
  <c r="V124" i="46"/>
  <c r="Y124" i="46"/>
  <c r="O124" i="46"/>
  <c r="X124" i="46"/>
  <c r="Z124" i="46"/>
  <c r="J124" i="46"/>
  <c r="U124" i="46"/>
  <c r="P124" i="46"/>
  <c r="K124" i="46"/>
  <c r="Q124" i="46"/>
  <c r="M124" i="46"/>
  <c r="N124" i="46"/>
  <c r="R124" i="46"/>
  <c r="T127" i="46"/>
  <c r="U127" i="46"/>
  <c r="V127" i="46"/>
  <c r="X127" i="46"/>
  <c r="N127" i="46"/>
  <c r="O127" i="46"/>
  <c r="F138" i="46"/>
  <c r="Y127" i="46"/>
  <c r="AA127" i="46"/>
  <c r="I127" i="46"/>
  <c r="L127" i="46"/>
  <c r="J127" i="46"/>
  <c r="S127" i="46"/>
  <c r="W127" i="46"/>
  <c r="K127" i="46"/>
  <c r="P127" i="46"/>
  <c r="R127" i="46"/>
  <c r="Q127" i="46"/>
  <c r="M127" i="46"/>
  <c r="Z127" i="46"/>
  <c r="AA63" i="46"/>
  <c r="T63" i="46"/>
  <c r="G72" i="46"/>
  <c r="V63" i="46"/>
  <c r="U63" i="46"/>
  <c r="Z63" i="46"/>
  <c r="S63" i="46"/>
  <c r="Y63" i="46"/>
  <c r="X63" i="46"/>
  <c r="W63" i="46"/>
  <c r="I63" i="46"/>
  <c r="M63" i="46"/>
  <c r="L63" i="46"/>
  <c r="K63" i="46"/>
  <c r="O63" i="46"/>
  <c r="J63" i="46"/>
  <c r="R63" i="46"/>
  <c r="Q63" i="46"/>
  <c r="P63" i="46"/>
  <c r="N63" i="46"/>
  <c r="E129" i="4"/>
  <c r="F129" i="4"/>
  <c r="G129" i="4"/>
  <c r="H129" i="4"/>
  <c r="I129" i="4"/>
  <c r="E130" i="4"/>
  <c r="F130" i="4"/>
  <c r="G130" i="4"/>
  <c r="H130" i="4"/>
  <c r="I130" i="4"/>
  <c r="E131" i="4"/>
  <c r="F131" i="4"/>
  <c r="G131" i="4"/>
  <c r="H131" i="4"/>
  <c r="I131" i="4"/>
  <c r="E132" i="4"/>
  <c r="F132" i="4"/>
  <c r="G132" i="4"/>
  <c r="H132" i="4"/>
  <c r="I132" i="4"/>
  <c r="E133" i="4"/>
  <c r="F133" i="4"/>
  <c r="G133" i="4"/>
  <c r="H133" i="4"/>
  <c r="I133" i="4"/>
  <c r="E134" i="4"/>
  <c r="F134" i="4"/>
  <c r="G134" i="4"/>
  <c r="H134" i="4"/>
  <c r="I134" i="4"/>
  <c r="E135" i="4"/>
  <c r="F135" i="4"/>
  <c r="G135" i="4"/>
  <c r="H135" i="4"/>
  <c r="I135" i="4"/>
  <c r="E136" i="4"/>
  <c r="F136" i="4"/>
  <c r="G136" i="4"/>
  <c r="H136" i="4"/>
  <c r="I136" i="4"/>
  <c r="D136" i="4"/>
  <c r="D135" i="4"/>
  <c r="D130" i="4"/>
  <c r="D131" i="4"/>
  <c r="D132" i="4"/>
  <c r="D133" i="4"/>
  <c r="D134" i="4"/>
  <c r="D129" i="4"/>
  <c r="O130" i="46" l="1" a="1"/>
  <c r="O130" i="46" s="1"/>
  <c r="AR12" i="52" s="1"/>
  <c r="H31" i="52" s="1"/>
  <c r="M130" i="46" a="1"/>
  <c r="M130" i="46" s="1"/>
  <c r="AR10" i="52" s="1"/>
  <c r="H29" i="52" s="1"/>
  <c r="U130" i="46" a="1"/>
  <c r="U130" i="46" s="1"/>
  <c r="AR18" i="52" s="1"/>
  <c r="H37" i="52" s="1"/>
  <c r="N130" i="46" a="1"/>
  <c r="N130" i="46" s="1"/>
  <c r="AR11" i="52" s="1"/>
  <c r="H30" i="52" s="1"/>
  <c r="R130" i="46" a="1"/>
  <c r="R130" i="46" s="1"/>
  <c r="AR15" i="52" s="1"/>
  <c r="H34" i="52" s="1"/>
  <c r="T130" i="46" a="1"/>
  <c r="T130" i="46" s="1"/>
  <c r="AR17" i="52" s="1"/>
  <c r="H36" i="52" s="1"/>
  <c r="X130" i="46" a="1"/>
  <c r="X130" i="46" s="1"/>
  <c r="AR21" i="52" s="1"/>
  <c r="H40" i="52" s="1"/>
  <c r="Q130" i="46" a="1"/>
  <c r="Q130" i="46" s="1"/>
  <c r="AR14" i="52" s="1"/>
  <c r="H33" i="52" s="1"/>
  <c r="J130" i="46" a="1"/>
  <c r="J130" i="46" s="1"/>
  <c r="AR7" i="52" s="1"/>
  <c r="H26" i="52" s="1"/>
  <c r="L130" i="46" a="1"/>
  <c r="L130" i="46" s="1"/>
  <c r="AR9" i="52" s="1"/>
  <c r="H28" i="52" s="1"/>
  <c r="AA130" i="46" a="1"/>
  <c r="AA130" i="46" s="1"/>
  <c r="AR24" i="52" s="1"/>
  <c r="H43" i="52" s="1"/>
  <c r="K130" i="46" a="1"/>
  <c r="K130" i="46" s="1"/>
  <c r="AR8" i="52" s="1"/>
  <c r="H27" i="52" s="1"/>
  <c r="W130" i="46" a="1"/>
  <c r="W130" i="46" s="1"/>
  <c r="AR20" i="52" s="1"/>
  <c r="H39" i="52" s="1"/>
  <c r="P130" i="46" a="1"/>
  <c r="P130" i="46" s="1"/>
  <c r="AR13" i="52" s="1"/>
  <c r="H32" i="52" s="1"/>
  <c r="V130" i="46" a="1"/>
  <c r="V130" i="46" s="1"/>
  <c r="AR19" i="52" s="1"/>
  <c r="H38" i="52" s="1"/>
  <c r="Z130" i="46" a="1"/>
  <c r="Z130" i="46" s="1"/>
  <c r="AR23" i="52" s="1"/>
  <c r="H42" i="52" s="1"/>
  <c r="S130" i="46" a="1"/>
  <c r="S130" i="46" s="1"/>
  <c r="AR16" i="52" s="1"/>
  <c r="H35" i="52" s="1"/>
  <c r="I130" i="46" a="1"/>
  <c r="I130" i="46" s="1"/>
  <c r="AR6" i="52" s="1"/>
  <c r="H25" i="52" s="1"/>
  <c r="Y130" i="46" a="1"/>
  <c r="Y130" i="46" s="1"/>
  <c r="AR22" i="52" s="1"/>
  <c r="H41" i="52" s="1"/>
  <c r="I197" i="46" a="1"/>
  <c r="I197" i="46" s="1"/>
  <c r="BQ6" i="52" s="1"/>
  <c r="I64" i="52" s="1"/>
  <c r="R197" i="46" a="1"/>
  <c r="R197" i="46" s="1"/>
  <c r="BQ15" i="52" s="1"/>
  <c r="I73" i="52" s="1"/>
  <c r="P197" i="46" a="1"/>
  <c r="P197" i="46" s="1"/>
  <c r="BQ13" i="52" s="1"/>
  <c r="I71" i="52" s="1"/>
  <c r="Q197" i="46" a="1"/>
  <c r="Q197" i="46" s="1"/>
  <c r="BQ14" i="52" s="1"/>
  <c r="I72" i="52" s="1"/>
  <c r="N197" i="46" a="1"/>
  <c r="N197" i="46" s="1"/>
  <c r="BQ11" i="52" s="1"/>
  <c r="I69" i="52" s="1"/>
  <c r="O197" i="46" a="1"/>
  <c r="O197" i="46" s="1"/>
  <c r="BQ12" i="52" s="1"/>
  <c r="I70" i="52" s="1"/>
  <c r="S197" i="46" a="1"/>
  <c r="S197" i="46" s="1"/>
  <c r="BQ16" i="52" s="1"/>
  <c r="I74" i="52" s="1"/>
  <c r="K197" i="46" a="1"/>
  <c r="K197" i="46" s="1"/>
  <c r="BQ8" i="52" s="1"/>
  <c r="I66" i="52" s="1"/>
  <c r="M197" i="46" a="1"/>
  <c r="M197" i="46" s="1"/>
  <c r="BQ10" i="52" s="1"/>
  <c r="I68" i="52" s="1"/>
  <c r="J197" i="46" a="1"/>
  <c r="J197" i="46" s="1"/>
  <c r="BQ7" i="52" s="1"/>
  <c r="I65" i="52" s="1"/>
  <c r="L197" i="46" a="1"/>
  <c r="L197" i="46" s="1"/>
  <c r="BQ9" i="52" s="1"/>
  <c r="I67" i="52" s="1"/>
  <c r="AH7" i="52"/>
  <c r="J7" i="52" s="1"/>
  <c r="AH10" i="52"/>
  <c r="J10" i="52" s="1"/>
  <c r="AH15" i="52"/>
  <c r="J15" i="52" s="1"/>
  <c r="AH19" i="52"/>
  <c r="J19" i="52" s="1"/>
  <c r="AH16" i="52"/>
  <c r="J16" i="52" s="1"/>
  <c r="AH20" i="52"/>
  <c r="J20" i="52" s="1"/>
  <c r="AH13" i="52"/>
  <c r="J13" i="52" s="1"/>
  <c r="AH17" i="52"/>
  <c r="J17" i="52" s="1"/>
  <c r="AH23" i="52"/>
  <c r="J23" i="52" s="1"/>
  <c r="AH9" i="52"/>
  <c r="J9" i="52" s="1"/>
  <c r="AH14" i="52"/>
  <c r="J14" i="52" s="1"/>
  <c r="AH21" i="52"/>
  <c r="J21" i="52" s="1"/>
  <c r="AH24" i="52"/>
  <c r="J24" i="52" s="1"/>
  <c r="AH6" i="52"/>
  <c r="J6" i="52" s="1"/>
  <c r="AH18" i="52"/>
  <c r="J18" i="52" s="1"/>
  <c r="AH12" i="52"/>
  <c r="J12" i="52" s="1"/>
  <c r="AH22" i="52"/>
  <c r="J22" i="52" s="1"/>
  <c r="AH11" i="52"/>
  <c r="J11" i="52" s="1"/>
  <c r="AH8" i="52"/>
  <c r="J8" i="52" s="1"/>
  <c r="E20" i="52"/>
  <c r="E9" i="52"/>
  <c r="E7" i="52"/>
  <c r="E15" i="52"/>
  <c r="E17" i="52"/>
  <c r="E24" i="52"/>
  <c r="E23" i="52"/>
  <c r="E14" i="52"/>
  <c r="E18" i="52"/>
  <c r="E12" i="52"/>
  <c r="E16" i="52"/>
  <c r="E22" i="52"/>
  <c r="E11" i="52"/>
  <c r="E19" i="52"/>
  <c r="E21" i="52"/>
  <c r="E13" i="52"/>
  <c r="E10" i="52"/>
  <c r="E8" i="52"/>
  <c r="E6" i="52"/>
  <c r="R18" i="52"/>
  <c r="S18" i="52"/>
  <c r="R19" i="52"/>
  <c r="S19" i="52"/>
  <c r="R21" i="52"/>
  <c r="S21" i="52"/>
  <c r="R22" i="52"/>
  <c r="S22" i="52"/>
  <c r="R23" i="52"/>
  <c r="S23" i="52"/>
  <c r="R20" i="52"/>
  <c r="S20" i="52"/>
  <c r="R17" i="52"/>
  <c r="T17" i="52" s="1"/>
  <c r="R16" i="52"/>
  <c r="T16" i="52" s="1"/>
  <c r="R11" i="52"/>
  <c r="T11" i="52" s="1"/>
  <c r="R13" i="52"/>
  <c r="T13" i="52" s="1"/>
  <c r="R10" i="52"/>
  <c r="T10" i="52" s="1"/>
  <c r="R15" i="52"/>
  <c r="T15" i="52" s="1"/>
  <c r="R12" i="52"/>
  <c r="T12" i="52" s="1"/>
  <c r="R14" i="52"/>
  <c r="T14" i="52" s="1"/>
  <c r="R7" i="52"/>
  <c r="T7" i="52" s="1"/>
  <c r="R8" i="52"/>
  <c r="T8" i="52" s="1"/>
  <c r="R9" i="52"/>
  <c r="T9" i="52" s="1"/>
  <c r="R6" i="52"/>
  <c r="T6" i="52" s="1"/>
  <c r="Q24" i="52"/>
  <c r="R24" i="52"/>
  <c r="T24" i="52" s="1"/>
  <c r="Q15" i="52"/>
  <c r="Q7" i="52"/>
  <c r="Q22" i="52"/>
  <c r="Q18" i="52"/>
  <c r="Q16" i="52"/>
  <c r="Q11" i="52"/>
  <c r="Q19" i="52"/>
  <c r="Q13" i="52"/>
  <c r="Q17" i="52"/>
  <c r="Q10" i="52"/>
  <c r="Q21" i="52"/>
  <c r="Q12" i="52"/>
  <c r="Q14" i="52"/>
  <c r="Q8" i="52"/>
  <c r="Q23" i="52"/>
  <c r="Q20" i="52"/>
  <c r="Q9" i="52"/>
  <c r="Q6" i="52"/>
  <c r="AD15" i="52"/>
  <c r="AI15" i="52" s="1"/>
  <c r="K15" i="52" s="1"/>
  <c r="AO11" i="52"/>
  <c r="AD14" i="52"/>
  <c r="AI14" i="52" s="1"/>
  <c r="K14" i="52" s="1"/>
  <c r="AD20" i="52"/>
  <c r="AI20" i="52" s="1"/>
  <c r="K20" i="52" s="1"/>
  <c r="AD17" i="52"/>
  <c r="AI17" i="52" s="1"/>
  <c r="K17" i="52" s="1"/>
  <c r="AO20" i="52"/>
  <c r="AO12" i="52"/>
  <c r="AN10" i="52"/>
  <c r="D29" i="52" s="1"/>
  <c r="S29" i="52" s="1"/>
  <c r="AN12" i="52"/>
  <c r="D31" i="52" s="1"/>
  <c r="S31" i="52" s="1"/>
  <c r="AD24" i="52"/>
  <c r="AI24" i="52" s="1"/>
  <c r="K24" i="52" s="1"/>
  <c r="AD7" i="52"/>
  <c r="AI7" i="52" s="1"/>
  <c r="K7" i="52" s="1"/>
  <c r="AD22" i="52"/>
  <c r="AI22" i="52" s="1"/>
  <c r="K22" i="52" s="1"/>
  <c r="AO23" i="52"/>
  <c r="AO7" i="52"/>
  <c r="AO21" i="52"/>
  <c r="AN8" i="52"/>
  <c r="D27" i="52" s="1"/>
  <c r="S27" i="52" s="1"/>
  <c r="AN19" i="52"/>
  <c r="D38" i="52" s="1"/>
  <c r="S38" i="52" s="1"/>
  <c r="AN17" i="52"/>
  <c r="D36" i="52" s="1"/>
  <c r="S36" i="52" s="1"/>
  <c r="AD16" i="52"/>
  <c r="AI16" i="52" s="1"/>
  <c r="K16" i="52" s="1"/>
  <c r="AO10" i="52"/>
  <c r="AO9" i="52"/>
  <c r="AO19" i="52"/>
  <c r="AN13" i="52"/>
  <c r="D32" i="52" s="1"/>
  <c r="S32" i="52" s="1"/>
  <c r="AN16" i="52"/>
  <c r="D35" i="52" s="1"/>
  <c r="S35" i="52" s="1"/>
  <c r="AN22" i="52"/>
  <c r="D41" i="52" s="1"/>
  <c r="S41" i="52" s="1"/>
  <c r="AD23" i="52"/>
  <c r="AI23" i="52" s="1"/>
  <c r="K23" i="52" s="1"/>
  <c r="AO14" i="52"/>
  <c r="AO6" i="52"/>
  <c r="AO18" i="52"/>
  <c r="AN18" i="52"/>
  <c r="D37" i="52" s="1"/>
  <c r="S37" i="52" s="1"/>
  <c r="AN20" i="52"/>
  <c r="D39" i="52" s="1"/>
  <c r="S39" i="52" s="1"/>
  <c r="AD21" i="52"/>
  <c r="AI21" i="52" s="1"/>
  <c r="K21" i="52" s="1"/>
  <c r="AD12" i="52"/>
  <c r="AI12" i="52" s="1"/>
  <c r="K12" i="52" s="1"/>
  <c r="AD9" i="52"/>
  <c r="AI9" i="52" s="1"/>
  <c r="K9" i="52" s="1"/>
  <c r="AD18" i="52"/>
  <c r="AI18" i="52" s="1"/>
  <c r="K18" i="52" s="1"/>
  <c r="AO15" i="52"/>
  <c r="AO24" i="52"/>
  <c r="AO17" i="52"/>
  <c r="AN7" i="52"/>
  <c r="D26" i="52" s="1"/>
  <c r="S26" i="52" s="1"/>
  <c r="AN9" i="52"/>
  <c r="D28" i="52" s="1"/>
  <c r="S28" i="52" s="1"/>
  <c r="AO16" i="52"/>
  <c r="AD8" i="52"/>
  <c r="AI8" i="52" s="1"/>
  <c r="K8" i="52" s="1"/>
  <c r="AD19" i="52"/>
  <c r="AI19" i="52" s="1"/>
  <c r="K19" i="52" s="1"/>
  <c r="AO13" i="52"/>
  <c r="AO22" i="52"/>
  <c r="AN15" i="52"/>
  <c r="D34" i="52" s="1"/>
  <c r="S34" i="52" s="1"/>
  <c r="AN23" i="52"/>
  <c r="D42" i="52" s="1"/>
  <c r="S42" i="52" s="1"/>
  <c r="AO2" i="52"/>
  <c r="AN6" i="52"/>
  <c r="D25" i="52" s="1"/>
  <c r="S25" i="52" s="1"/>
  <c r="AN14" i="52"/>
  <c r="D33" i="52" s="1"/>
  <c r="S33" i="52" s="1"/>
  <c r="AD11" i="52"/>
  <c r="AI11" i="52" s="1"/>
  <c r="K11" i="52" s="1"/>
  <c r="AD10" i="52"/>
  <c r="AI10" i="52" s="1"/>
  <c r="K10" i="52" s="1"/>
  <c r="AD13" i="52"/>
  <c r="AI13" i="52" s="1"/>
  <c r="K13" i="52" s="1"/>
  <c r="AD6" i="52"/>
  <c r="AI6" i="52" s="1"/>
  <c r="K6" i="52" s="1"/>
  <c r="AO8" i="52"/>
  <c r="AN11" i="52"/>
  <c r="D30" i="52" s="1"/>
  <c r="S30" i="52" s="1"/>
  <c r="AN21" i="52"/>
  <c r="D40" i="52" s="1"/>
  <c r="S40" i="52" s="1"/>
  <c r="AN24" i="52"/>
  <c r="D43" i="52" s="1"/>
  <c r="S43" i="52" s="1"/>
  <c r="I193" i="46"/>
  <c r="F203" i="46"/>
  <c r="I190" i="46"/>
  <c r="C203" i="46"/>
  <c r="R128" i="46"/>
  <c r="U128" i="46"/>
  <c r="X128" i="46"/>
  <c r="AA128" i="46"/>
  <c r="G138" i="46"/>
  <c r="J128" i="46"/>
  <c r="L128" i="46"/>
  <c r="I128" i="46"/>
  <c r="Q128" i="46"/>
  <c r="S128" i="46"/>
  <c r="O128" i="46"/>
  <c r="T128" i="46"/>
  <c r="W128" i="46"/>
  <c r="N128" i="46"/>
  <c r="Z128" i="46"/>
  <c r="Y128" i="46"/>
  <c r="V128" i="46"/>
  <c r="P128" i="46"/>
  <c r="K128" i="46"/>
  <c r="M128" i="46"/>
  <c r="P193" i="46"/>
  <c r="Q193" i="46"/>
  <c r="J193" i="46"/>
  <c r="K193" i="46"/>
  <c r="R193" i="46"/>
  <c r="L193" i="46"/>
  <c r="S193" i="46"/>
  <c r="M193" i="46"/>
  <c r="N193" i="46"/>
  <c r="O193" i="46"/>
  <c r="N190" i="46"/>
  <c r="O190" i="46"/>
  <c r="P190" i="46"/>
  <c r="Q190" i="46"/>
  <c r="J190" i="46"/>
  <c r="S190" i="46"/>
  <c r="K190" i="46"/>
  <c r="R190" i="46"/>
  <c r="L190" i="46"/>
  <c r="M190" i="46"/>
  <c r="H4" i="35"/>
  <c r="H5" i="35" s="1"/>
  <c r="H6" i="35" s="1"/>
  <c r="H7" i="35" s="1"/>
  <c r="K242" i="46" l="1" a="1"/>
  <c r="K242" i="46" s="1"/>
  <c r="BE8" i="52" s="1"/>
  <c r="P242" i="46" a="1"/>
  <c r="P242" i="46" s="1"/>
  <c r="BE13" i="52" s="1"/>
  <c r="M242" i="46" a="1"/>
  <c r="M242" i="46" s="1"/>
  <c r="BE10" i="52" s="1"/>
  <c r="Y242" i="46" a="1"/>
  <c r="Y242" i="46" s="1"/>
  <c r="BE22" i="52" s="1"/>
  <c r="I60" i="52" s="1"/>
  <c r="Q242" i="46" a="1"/>
  <c r="Q242" i="46" s="1"/>
  <c r="BE14" i="52" s="1"/>
  <c r="I242" i="46" a="1"/>
  <c r="I242" i="46" s="1"/>
  <c r="BE6" i="52" s="1"/>
  <c r="AB242" i="46" a="1"/>
  <c r="AB242" i="46" s="1"/>
  <c r="BE25" i="52" s="1"/>
  <c r="I63" i="52" s="1"/>
  <c r="N242" i="46" a="1"/>
  <c r="N242" i="46" s="1"/>
  <c r="BE11" i="52" s="1"/>
  <c r="R242" i="46" a="1"/>
  <c r="R242" i="46" s="1"/>
  <c r="BE15" i="52" s="1"/>
  <c r="V242" i="46" a="1"/>
  <c r="V242" i="46" s="1"/>
  <c r="BE19" i="52" s="1"/>
  <c r="I57" i="52" s="1"/>
  <c r="U242" i="46" a="1"/>
  <c r="U242" i="46" s="1"/>
  <c r="BE18" i="52" s="1"/>
  <c r="I56" i="52" s="1"/>
  <c r="O242" i="46" a="1"/>
  <c r="O242" i="46" s="1"/>
  <c r="BE12" i="52" s="1"/>
  <c r="S242" i="46" a="1"/>
  <c r="S242" i="46" s="1"/>
  <c r="BE16" i="52" s="1"/>
  <c r="I54" i="52" s="1"/>
  <c r="W242" i="46" a="1"/>
  <c r="W242" i="46" s="1"/>
  <c r="BE20" i="52" s="1"/>
  <c r="I58" i="52" s="1"/>
  <c r="J242" i="46" a="1"/>
  <c r="J242" i="46" s="1"/>
  <c r="BE7" i="52" s="1"/>
  <c r="T242" i="46" a="1"/>
  <c r="T242" i="46" s="1"/>
  <c r="BE17" i="52" s="1"/>
  <c r="I55" i="52" s="1"/>
  <c r="L242" i="46" a="1"/>
  <c r="L242" i="46" s="1"/>
  <c r="BE9" i="52" s="1"/>
  <c r="X242" i="46" a="1"/>
  <c r="X242" i="46" s="1"/>
  <c r="BE21" i="52" s="1"/>
  <c r="I59" i="52" s="1"/>
  <c r="Z242" i="46" a="1"/>
  <c r="Z242" i="46" s="1"/>
  <c r="BE23" i="52" s="1"/>
  <c r="I61" i="52" s="1"/>
  <c r="AA242" i="46" a="1"/>
  <c r="AA242" i="46" s="1"/>
  <c r="BE24" i="52" s="1"/>
  <c r="I62" i="52" s="1"/>
  <c r="N196" i="46" a="1"/>
  <c r="N196" i="46" s="1"/>
  <c r="BP11" i="52" s="1"/>
  <c r="H69" i="52" s="1"/>
  <c r="R196" i="46" a="1"/>
  <c r="R196" i="46" s="1"/>
  <c r="BP15" i="52" s="1"/>
  <c r="H73" i="52" s="1"/>
  <c r="J196" i="46" a="1"/>
  <c r="J196" i="46" s="1"/>
  <c r="BP7" i="52" s="1"/>
  <c r="H65" i="52" s="1"/>
  <c r="M196" i="46" a="1"/>
  <c r="M196" i="46" s="1"/>
  <c r="BP10" i="52" s="1"/>
  <c r="H68" i="52" s="1"/>
  <c r="S196" i="46" a="1"/>
  <c r="S196" i="46" s="1"/>
  <c r="BP16" i="52" s="1"/>
  <c r="H74" i="52" s="1"/>
  <c r="P196" i="46" a="1"/>
  <c r="P196" i="46" s="1"/>
  <c r="BP13" i="52" s="1"/>
  <c r="H71" i="52" s="1"/>
  <c r="L196" i="46" a="1"/>
  <c r="L196" i="46" s="1"/>
  <c r="BP9" i="52" s="1"/>
  <c r="H67" i="52" s="1"/>
  <c r="I196" i="46" a="1"/>
  <c r="I196" i="46" s="1"/>
  <c r="BP6" i="52" s="1"/>
  <c r="H64" i="52" s="1"/>
  <c r="AF145" i="46" a="1"/>
  <c r="AF145" i="46" s="1"/>
  <c r="O196" i="46" a="1"/>
  <c r="O196" i="46" s="1"/>
  <c r="BP12" i="52" s="1"/>
  <c r="H70" i="52" s="1"/>
  <c r="K196" i="46" a="1"/>
  <c r="K196" i="46" s="1"/>
  <c r="BP8" i="52" s="1"/>
  <c r="H66" i="52" s="1"/>
  <c r="Q196" i="46" a="1"/>
  <c r="Q196" i="46" s="1"/>
  <c r="BP14" i="52" s="1"/>
  <c r="H72" i="52" s="1"/>
  <c r="AT17" i="52"/>
  <c r="J36" i="52" s="1"/>
  <c r="AT22" i="52"/>
  <c r="J41" i="52" s="1"/>
  <c r="AT12" i="52"/>
  <c r="J31" i="52" s="1"/>
  <c r="AT19" i="52"/>
  <c r="J38" i="52" s="1"/>
  <c r="AT21" i="52"/>
  <c r="J40" i="52" s="1"/>
  <c r="AT7" i="52"/>
  <c r="J26" i="52" s="1"/>
  <c r="AT20" i="52"/>
  <c r="J39" i="52" s="1"/>
  <c r="AT24" i="52"/>
  <c r="J43" i="52" s="1"/>
  <c r="AT18" i="52"/>
  <c r="J37" i="52" s="1"/>
  <c r="AT9" i="52"/>
  <c r="J28" i="52" s="1"/>
  <c r="AT23" i="52"/>
  <c r="J42" i="52" s="1"/>
  <c r="AT13" i="52"/>
  <c r="J32" i="52" s="1"/>
  <c r="AT15" i="52"/>
  <c r="J34" i="52" s="1"/>
  <c r="AT6" i="52"/>
  <c r="J25" i="52" s="1"/>
  <c r="AT10" i="52"/>
  <c r="J29" i="52" s="1"/>
  <c r="AT14" i="52"/>
  <c r="J33" i="52" s="1"/>
  <c r="AT11" i="52"/>
  <c r="J30" i="52" s="1"/>
  <c r="AT8" i="52"/>
  <c r="J27" i="52" s="1"/>
  <c r="AT16" i="52"/>
  <c r="J35" i="52" s="1"/>
  <c r="E41" i="52"/>
  <c r="E43" i="52"/>
  <c r="E37" i="52"/>
  <c r="E28" i="52"/>
  <c r="E42" i="52"/>
  <c r="E32" i="52"/>
  <c r="E26" i="52"/>
  <c r="E25" i="52"/>
  <c r="E33" i="52"/>
  <c r="E39" i="52"/>
  <c r="E29" i="52"/>
  <c r="E30" i="52"/>
  <c r="E36" i="52"/>
  <c r="E34" i="52"/>
  <c r="E35" i="52"/>
  <c r="E38" i="52"/>
  <c r="E27" i="52"/>
  <c r="E40" i="52"/>
  <c r="E31" i="52"/>
  <c r="F10" i="52"/>
  <c r="N10" i="52" s="1"/>
  <c r="F22" i="52"/>
  <c r="N22" i="52" s="1"/>
  <c r="F20" i="52"/>
  <c r="N20" i="52" s="1"/>
  <c r="F17" i="52"/>
  <c r="N17" i="52" s="1"/>
  <c r="F11" i="52"/>
  <c r="N11" i="52" s="1"/>
  <c r="F14" i="52"/>
  <c r="N14" i="52" s="1"/>
  <c r="F8" i="52"/>
  <c r="N8" i="52" s="1"/>
  <c r="F9" i="52"/>
  <c r="N9" i="52" s="1"/>
  <c r="F23" i="52"/>
  <c r="N23" i="52" s="1"/>
  <c r="F24" i="52"/>
  <c r="N24" i="52" s="1"/>
  <c r="F18" i="52"/>
  <c r="N18" i="52" s="1"/>
  <c r="F7" i="52"/>
  <c r="N7" i="52" s="1"/>
  <c r="F12" i="52"/>
  <c r="N12" i="52" s="1"/>
  <c r="F15" i="52"/>
  <c r="N15" i="52" s="1"/>
  <c r="F13" i="52"/>
  <c r="N13" i="52" s="1"/>
  <c r="F19" i="52"/>
  <c r="N19" i="52" s="1"/>
  <c r="F16" i="52"/>
  <c r="N16" i="52" s="1"/>
  <c r="F21" i="52"/>
  <c r="N21" i="52" s="1"/>
  <c r="F6" i="52"/>
  <c r="N6" i="52" s="1"/>
  <c r="T23" i="52"/>
  <c r="U23" i="52" s="1"/>
  <c r="V23" i="52" s="1"/>
  <c r="T18" i="52"/>
  <c r="U18" i="52" s="1"/>
  <c r="V18" i="52" s="1"/>
  <c r="U8" i="52"/>
  <c r="V8" i="52" s="1"/>
  <c r="U16" i="52"/>
  <c r="V16" i="52" s="1"/>
  <c r="U11" i="52"/>
  <c r="V11" i="52" s="1"/>
  <c r="U7" i="52"/>
  <c r="V7" i="52" s="1"/>
  <c r="U17" i="52"/>
  <c r="V17" i="52" s="1"/>
  <c r="U13" i="52"/>
  <c r="V13" i="52" s="1"/>
  <c r="U9" i="52"/>
  <c r="V9" i="52" s="1"/>
  <c r="U14" i="52"/>
  <c r="V14" i="52" s="1"/>
  <c r="U12" i="52"/>
  <c r="V12" i="52" s="1"/>
  <c r="U24" i="52"/>
  <c r="V24" i="52" s="1"/>
  <c r="U15" i="52"/>
  <c r="V15" i="52" s="1"/>
  <c r="U10" i="52"/>
  <c r="V10" i="52" s="1"/>
  <c r="U6" i="52"/>
  <c r="V6" i="52" s="1"/>
  <c r="T20" i="52"/>
  <c r="T22" i="52"/>
  <c r="T21" i="52"/>
  <c r="T19" i="52"/>
  <c r="Q25" i="52"/>
  <c r="R25" i="52"/>
  <c r="T25" i="52" s="1"/>
  <c r="Q30" i="52"/>
  <c r="R30" i="52"/>
  <c r="T30" i="52" s="1"/>
  <c r="Q28" i="52"/>
  <c r="R28" i="52"/>
  <c r="T28" i="52" s="1"/>
  <c r="Q35" i="52"/>
  <c r="R35" i="52"/>
  <c r="T35" i="52" s="1"/>
  <c r="Q27" i="52"/>
  <c r="R27" i="52"/>
  <c r="T27" i="52" s="1"/>
  <c r="Q29" i="52"/>
  <c r="R29" i="52"/>
  <c r="T29" i="52" s="1"/>
  <c r="Q42" i="52"/>
  <c r="R42" i="52"/>
  <c r="T42" i="52" s="1"/>
  <c r="Q26" i="52"/>
  <c r="R26" i="52"/>
  <c r="T26" i="52" s="1"/>
  <c r="Q39" i="52"/>
  <c r="R39" i="52"/>
  <c r="T39" i="52" s="1"/>
  <c r="Q32" i="52"/>
  <c r="R32" i="52"/>
  <c r="T32" i="52" s="1"/>
  <c r="Q41" i="52"/>
  <c r="R41" i="52"/>
  <c r="T41" i="52" s="1"/>
  <c r="Q38" i="52"/>
  <c r="R38" i="52"/>
  <c r="T38" i="52" s="1"/>
  <c r="Q40" i="52"/>
  <c r="R40" i="52"/>
  <c r="T40" i="52" s="1"/>
  <c r="Q31" i="52"/>
  <c r="R31" i="52"/>
  <c r="T31" i="52" s="1"/>
  <c r="Q37" i="52"/>
  <c r="R37" i="52"/>
  <c r="T37" i="52" s="1"/>
  <c r="Q34" i="52"/>
  <c r="R34" i="52"/>
  <c r="T34" i="52" s="1"/>
  <c r="Q43" i="52"/>
  <c r="R43" i="52"/>
  <c r="T43" i="52" s="1"/>
  <c r="Q33" i="52"/>
  <c r="R33" i="52"/>
  <c r="T33" i="52" s="1"/>
  <c r="Q36" i="52"/>
  <c r="R36" i="52"/>
  <c r="T36" i="52" s="1"/>
  <c r="H8" i="35"/>
  <c r="H10" i="35" s="1"/>
  <c r="H11" i="35" s="1"/>
  <c r="H12" i="35" s="1"/>
  <c r="H13" i="35" s="1"/>
  <c r="H15" i="35" s="1"/>
  <c r="H16" i="35" s="1"/>
  <c r="H17" i="35" s="1"/>
  <c r="H18" i="35" s="1"/>
  <c r="BL10" i="52"/>
  <c r="D68" i="52" s="1"/>
  <c r="BL12" i="52"/>
  <c r="D70" i="52" s="1"/>
  <c r="BM8" i="52"/>
  <c r="E66" i="52" s="1"/>
  <c r="AP22" i="52"/>
  <c r="AU22" i="52" s="1"/>
  <c r="K41" i="52" s="1"/>
  <c r="AP6" i="52"/>
  <c r="AU6" i="52" s="1"/>
  <c r="K25" i="52" s="1"/>
  <c r="BL11" i="52"/>
  <c r="D69" i="52" s="1"/>
  <c r="BL15" i="52"/>
  <c r="D73" i="52" s="1"/>
  <c r="BM12" i="52"/>
  <c r="E70" i="52" s="1"/>
  <c r="BM14" i="52"/>
  <c r="E72" i="52" s="1"/>
  <c r="AP11" i="52"/>
  <c r="AU11" i="52" s="1"/>
  <c r="K30" i="52" s="1"/>
  <c r="AP7" i="52"/>
  <c r="AU7" i="52" s="1"/>
  <c r="K26" i="52" s="1"/>
  <c r="AP23" i="52"/>
  <c r="AU23" i="52" s="1"/>
  <c r="K42" i="52" s="1"/>
  <c r="BL8" i="52"/>
  <c r="D66" i="52" s="1"/>
  <c r="BM11" i="52"/>
  <c r="E69" i="52" s="1"/>
  <c r="BM13" i="52"/>
  <c r="E71" i="52" s="1"/>
  <c r="AP20" i="52"/>
  <c r="AU20" i="52" s="1"/>
  <c r="K39" i="52" s="1"/>
  <c r="BM6" i="52"/>
  <c r="E64" i="52" s="1"/>
  <c r="BM2" i="52"/>
  <c r="BL6" i="52"/>
  <c r="D64" i="52" s="1"/>
  <c r="BM10" i="52"/>
  <c r="E68" i="52" s="1"/>
  <c r="AP10" i="52"/>
  <c r="AU10" i="52" s="1"/>
  <c r="K29" i="52" s="1"/>
  <c r="AP17" i="52"/>
  <c r="AU17" i="52" s="1"/>
  <c r="K36" i="52" s="1"/>
  <c r="AP24" i="52"/>
  <c r="AU24" i="52" s="1"/>
  <c r="K43" i="52" s="1"/>
  <c r="AP9" i="52"/>
  <c r="AU9" i="52" s="1"/>
  <c r="K28" i="52" s="1"/>
  <c r="BL7" i="52"/>
  <c r="D65" i="52" s="1"/>
  <c r="BM16" i="52"/>
  <c r="E74" i="52" s="1"/>
  <c r="AP8" i="52"/>
  <c r="AU8" i="52" s="1"/>
  <c r="K27" i="52" s="1"/>
  <c r="AP12" i="52"/>
  <c r="AU12" i="52" s="1"/>
  <c r="K31" i="52" s="1"/>
  <c r="AP21" i="52"/>
  <c r="AU21" i="52" s="1"/>
  <c r="K40" i="52" s="1"/>
  <c r="BL9" i="52"/>
  <c r="D67" i="52" s="1"/>
  <c r="BL16" i="52"/>
  <c r="D74" i="52" s="1"/>
  <c r="BL14" i="52"/>
  <c r="D72" i="52" s="1"/>
  <c r="BM9" i="52"/>
  <c r="E67" i="52" s="1"/>
  <c r="AP13" i="52"/>
  <c r="AU13" i="52" s="1"/>
  <c r="K32" i="52" s="1"/>
  <c r="AP16" i="52"/>
  <c r="AU16" i="52" s="1"/>
  <c r="K35" i="52" s="1"/>
  <c r="AP18" i="52"/>
  <c r="AU18" i="52" s="1"/>
  <c r="K37" i="52" s="1"/>
  <c r="BM7" i="52"/>
  <c r="E65" i="52" s="1"/>
  <c r="BL13" i="52"/>
  <c r="D71" i="52" s="1"/>
  <c r="BM15" i="52"/>
  <c r="E73" i="52" s="1"/>
  <c r="AP19" i="52"/>
  <c r="AU19" i="52" s="1"/>
  <c r="K38" i="52" s="1"/>
  <c r="AP14" i="52"/>
  <c r="AU14" i="52" s="1"/>
  <c r="K33" i="52" s="1"/>
  <c r="AP15" i="52"/>
  <c r="AU15" i="52" s="1"/>
  <c r="K34" i="52" s="1"/>
  <c r="P235" i="46"/>
  <c r="L235" i="46"/>
  <c r="Y235" i="46"/>
  <c r="O235" i="46"/>
  <c r="N235" i="46"/>
  <c r="X235" i="46"/>
  <c r="AA235" i="46"/>
  <c r="W235" i="46"/>
  <c r="AB235" i="46"/>
  <c r="V235" i="46"/>
  <c r="T235" i="46"/>
  <c r="R235" i="46"/>
  <c r="Q235" i="46"/>
  <c r="K235" i="46"/>
  <c r="M235" i="46"/>
  <c r="J235" i="46"/>
  <c r="U235" i="46"/>
  <c r="I235" i="46"/>
  <c r="Z235" i="46"/>
  <c r="S235" i="46"/>
  <c r="X238" i="46"/>
  <c r="N238" i="46"/>
  <c r="AA238" i="46"/>
  <c r="W238" i="46"/>
  <c r="AB238" i="46"/>
  <c r="V238" i="46"/>
  <c r="T238" i="46"/>
  <c r="R238" i="46"/>
  <c r="Q238" i="46"/>
  <c r="O238" i="46"/>
  <c r="J238" i="46"/>
  <c r="P238" i="46"/>
  <c r="L238" i="46"/>
  <c r="I238" i="46"/>
  <c r="M238" i="46"/>
  <c r="K238" i="46"/>
  <c r="Y238" i="46"/>
  <c r="U238" i="46"/>
  <c r="Z238" i="46"/>
  <c r="S238" i="46"/>
  <c r="I194" i="46"/>
  <c r="G203" i="46"/>
  <c r="N194" i="46"/>
  <c r="O194" i="46"/>
  <c r="P194" i="46"/>
  <c r="Q194" i="46"/>
  <c r="J194" i="46"/>
  <c r="L194" i="46"/>
  <c r="M194" i="46"/>
  <c r="R194" i="46"/>
  <c r="K194" i="46"/>
  <c r="S194" i="46"/>
  <c r="BA10" i="52" l="1"/>
  <c r="E48" i="52" s="1"/>
  <c r="BA17" i="52"/>
  <c r="E55" i="52" s="1"/>
  <c r="AZ23" i="52"/>
  <c r="D61" i="52" s="1"/>
  <c r="S61" i="52" s="1"/>
  <c r="AZ17" i="52"/>
  <c r="D55" i="52" s="1"/>
  <c r="S55" i="52" s="1"/>
  <c r="AZ22" i="52"/>
  <c r="D60" i="52" s="1"/>
  <c r="S60" i="52" s="1"/>
  <c r="BA6" i="52"/>
  <c r="E44" i="52" s="1"/>
  <c r="BA19" i="52"/>
  <c r="E57" i="52" s="1"/>
  <c r="AZ19" i="52"/>
  <c r="D57" i="52" s="1"/>
  <c r="S57" i="52" s="1"/>
  <c r="AZ9" i="52"/>
  <c r="D47" i="52" s="1"/>
  <c r="S47" i="52" s="1"/>
  <c r="AZ18" i="52"/>
  <c r="D56" i="52" s="1"/>
  <c r="S56" i="52" s="1"/>
  <c r="AZ25" i="52"/>
  <c r="D63" i="52" s="1"/>
  <c r="S63" i="52" s="1"/>
  <c r="AZ13" i="52"/>
  <c r="D51" i="52" s="1"/>
  <c r="S51" i="52" s="1"/>
  <c r="AZ7" i="52"/>
  <c r="D45" i="52" s="1"/>
  <c r="S45" i="52" s="1"/>
  <c r="BA9" i="52"/>
  <c r="BA16" i="52"/>
  <c r="E54" i="52" s="1"/>
  <c r="BA20" i="52"/>
  <c r="BA23" i="52"/>
  <c r="E61" i="52" s="1"/>
  <c r="BA7" i="52"/>
  <c r="BA24" i="52"/>
  <c r="AZ10" i="52"/>
  <c r="D48" i="52" s="1"/>
  <c r="S48" i="52" s="1"/>
  <c r="AZ24" i="52"/>
  <c r="D62" i="52" s="1"/>
  <c r="S62" i="52" s="1"/>
  <c r="BA25" i="52"/>
  <c r="E63" i="52" s="1"/>
  <c r="BA13" i="52"/>
  <c r="AZ20" i="52"/>
  <c r="D58" i="52" s="1"/>
  <c r="S58" i="52" s="1"/>
  <c r="BA18" i="52"/>
  <c r="E56" i="52" s="1"/>
  <c r="BA12" i="52"/>
  <c r="BA11" i="52"/>
  <c r="E49" i="52" s="1"/>
  <c r="AZ8" i="52"/>
  <c r="D46" i="52" s="1"/>
  <c r="S46" i="52" s="1"/>
  <c r="AZ21" i="52"/>
  <c r="D59" i="52" s="1"/>
  <c r="S59" i="52" s="1"/>
  <c r="BA22" i="52"/>
  <c r="BA21" i="52"/>
  <c r="E59" i="52" s="1"/>
  <c r="AZ11" i="52"/>
  <c r="D49" i="52" s="1"/>
  <c r="S49" i="52" s="1"/>
  <c r="BA14" i="52"/>
  <c r="E52" i="52" s="1"/>
  <c r="AZ14" i="52"/>
  <c r="D52" i="52" s="1"/>
  <c r="S52" i="52" s="1"/>
  <c r="BA8" i="52"/>
  <c r="E46" i="52" s="1"/>
  <c r="BA15" i="52"/>
  <c r="E53" i="52" s="1"/>
  <c r="AZ16" i="52"/>
  <c r="D54" i="52" s="1"/>
  <c r="S54" i="52" s="1"/>
  <c r="AZ15" i="52"/>
  <c r="D53" i="52" s="1"/>
  <c r="S53" i="52" s="1"/>
  <c r="AZ12" i="52"/>
  <c r="D50" i="52" s="1"/>
  <c r="S50" i="52" s="1"/>
  <c r="BR15" i="52"/>
  <c r="J73" i="52" s="1"/>
  <c r="I49" i="52"/>
  <c r="I45" i="52"/>
  <c r="I44" i="52"/>
  <c r="BE3" i="52"/>
  <c r="I52" i="52"/>
  <c r="I50" i="52"/>
  <c r="I48" i="52"/>
  <c r="I51" i="52"/>
  <c r="I47" i="52"/>
  <c r="I53" i="52"/>
  <c r="I46" i="52"/>
  <c r="K241" i="46" a="1"/>
  <c r="K241" i="46" s="1"/>
  <c r="BD8" i="52" s="1"/>
  <c r="AB241" i="46" a="1"/>
  <c r="AB241" i="46" s="1"/>
  <c r="BD25" i="52" s="1"/>
  <c r="H63" i="52" s="1"/>
  <c r="L241" i="46" a="1"/>
  <c r="L241" i="46" s="1"/>
  <c r="BD9" i="52" s="1"/>
  <c r="Q241" i="46" a="1"/>
  <c r="Q241" i="46" s="1"/>
  <c r="BD14" i="52" s="1"/>
  <c r="V241" i="46" a="1"/>
  <c r="V241" i="46" s="1"/>
  <c r="BD19" i="52" s="1"/>
  <c r="H57" i="52" s="1"/>
  <c r="I241" i="46" a="1"/>
  <c r="I241" i="46" s="1"/>
  <c r="BD6" i="52" s="1"/>
  <c r="W241" i="46" a="1"/>
  <c r="W241" i="46" s="1"/>
  <c r="BD20" i="52" s="1"/>
  <c r="H58" i="52" s="1"/>
  <c r="M241" i="46" a="1"/>
  <c r="M241" i="46" s="1"/>
  <c r="BD10" i="52" s="1"/>
  <c r="R241" i="46" a="1"/>
  <c r="R241" i="46" s="1"/>
  <c r="BD15" i="52" s="1"/>
  <c r="X241" i="46" a="1"/>
  <c r="X241" i="46" s="1"/>
  <c r="BD21" i="52" s="1"/>
  <c r="H59" i="52" s="1"/>
  <c r="S241" i="46" a="1"/>
  <c r="S241" i="46" s="1"/>
  <c r="BD16" i="52" s="1"/>
  <c r="H54" i="52" s="1"/>
  <c r="N241" i="46" a="1"/>
  <c r="N241" i="46" s="1"/>
  <c r="BD11" i="52" s="1"/>
  <c r="T241" i="46" a="1"/>
  <c r="T241" i="46" s="1"/>
  <c r="BD17" i="52" s="1"/>
  <c r="H55" i="52" s="1"/>
  <c r="Y241" i="46" a="1"/>
  <c r="Y241" i="46" s="1"/>
  <c r="BD22" i="52" s="1"/>
  <c r="H60" i="52" s="1"/>
  <c r="O241" i="46" a="1"/>
  <c r="O241" i="46" s="1"/>
  <c r="BD12" i="52" s="1"/>
  <c r="Z241" i="46" a="1"/>
  <c r="Z241" i="46" s="1"/>
  <c r="BD23" i="52" s="1"/>
  <c r="H61" i="52" s="1"/>
  <c r="J241" i="46" a="1"/>
  <c r="J241" i="46" s="1"/>
  <c r="BD7" i="52" s="1"/>
  <c r="P241" i="46" a="1"/>
  <c r="P241" i="46" s="1"/>
  <c r="BD13" i="52" s="1"/>
  <c r="U241" i="46" a="1"/>
  <c r="U241" i="46" s="1"/>
  <c r="BD18" i="52" s="1"/>
  <c r="H56" i="52" s="1"/>
  <c r="AA241" i="46" a="1"/>
  <c r="AA241" i="46" s="1"/>
  <c r="BD24" i="52" s="1"/>
  <c r="H62" i="52" s="1"/>
  <c r="BR16" i="52"/>
  <c r="J74" i="52" s="1"/>
  <c r="BR10" i="52"/>
  <c r="J68" i="52" s="1"/>
  <c r="BR11" i="52"/>
  <c r="J69" i="52" s="1"/>
  <c r="BR7" i="52"/>
  <c r="J65" i="52" s="1"/>
  <c r="BR12" i="52"/>
  <c r="J70" i="52" s="1"/>
  <c r="BR8" i="52"/>
  <c r="J66" i="52" s="1"/>
  <c r="BR9" i="52"/>
  <c r="J67" i="52" s="1"/>
  <c r="BR14" i="52"/>
  <c r="J72" i="52" s="1"/>
  <c r="BR13" i="52"/>
  <c r="J71" i="52" s="1"/>
  <c r="BR6" i="52"/>
  <c r="J64" i="52" s="1"/>
  <c r="F38" i="52"/>
  <c r="N38" i="52" s="1"/>
  <c r="F28" i="52"/>
  <c r="N28" i="52" s="1"/>
  <c r="F39" i="52"/>
  <c r="N39" i="52" s="1"/>
  <c r="F43" i="52"/>
  <c r="N43" i="52" s="1"/>
  <c r="F36" i="52"/>
  <c r="N36" i="52" s="1"/>
  <c r="F40" i="52"/>
  <c r="N40" i="52" s="1"/>
  <c r="F29" i="52"/>
  <c r="N29" i="52" s="1"/>
  <c r="F25" i="52"/>
  <c r="N25" i="52" s="1"/>
  <c r="F37" i="52"/>
  <c r="N37" i="52" s="1"/>
  <c r="F31" i="52"/>
  <c r="N31" i="52" s="1"/>
  <c r="F42" i="52"/>
  <c r="N42" i="52" s="1"/>
  <c r="F41" i="52"/>
  <c r="N41" i="52" s="1"/>
  <c r="F35" i="52"/>
  <c r="N35" i="52" s="1"/>
  <c r="F27" i="52"/>
  <c r="N27" i="52" s="1"/>
  <c r="F26" i="52"/>
  <c r="N26" i="52" s="1"/>
  <c r="F33" i="52"/>
  <c r="N33" i="52" s="1"/>
  <c r="F34" i="52"/>
  <c r="N34" i="52" s="1"/>
  <c r="F32" i="52"/>
  <c r="N32" i="52" s="1"/>
  <c r="F30" i="52"/>
  <c r="N30" i="52" s="1"/>
  <c r="U37" i="52"/>
  <c r="V37" i="52" s="1"/>
  <c r="U28" i="52"/>
  <c r="V28" i="52" s="1"/>
  <c r="U20" i="52"/>
  <c r="V20" i="52" s="1"/>
  <c r="U21" i="52"/>
  <c r="V21" i="52" s="1"/>
  <c r="U36" i="52"/>
  <c r="V36" i="52" s="1"/>
  <c r="U42" i="52"/>
  <c r="V42" i="52" s="1"/>
  <c r="U22" i="52"/>
  <c r="V22" i="52" s="1"/>
  <c r="U33" i="52"/>
  <c r="V33" i="52" s="1"/>
  <c r="U31" i="52"/>
  <c r="V31" i="52" s="1"/>
  <c r="U32" i="52"/>
  <c r="V32" i="52" s="1"/>
  <c r="U29" i="52"/>
  <c r="V29" i="52" s="1"/>
  <c r="U30" i="52"/>
  <c r="V30" i="52" s="1"/>
  <c r="U41" i="52"/>
  <c r="V41" i="52" s="1"/>
  <c r="U43" i="52"/>
  <c r="V43" i="52" s="1"/>
  <c r="U40" i="52"/>
  <c r="V40" i="52" s="1"/>
  <c r="U39" i="52"/>
  <c r="V39" i="52" s="1"/>
  <c r="U27" i="52"/>
  <c r="V27" i="52" s="1"/>
  <c r="U25" i="52"/>
  <c r="V25" i="52" s="1"/>
  <c r="U34" i="52"/>
  <c r="V34" i="52" s="1"/>
  <c r="U38" i="52"/>
  <c r="V38" i="52" s="1"/>
  <c r="U26" i="52"/>
  <c r="V26" i="52" s="1"/>
  <c r="U35" i="52"/>
  <c r="V35" i="52" s="1"/>
  <c r="U19" i="52"/>
  <c r="V19" i="52" s="1"/>
  <c r="BA2" i="52"/>
  <c r="AZ6" i="52"/>
  <c r="D44" i="52" s="1"/>
  <c r="S44" i="52" s="1"/>
  <c r="H19" i="35"/>
  <c r="H21" i="35" s="1"/>
  <c r="H22" i="35" s="1"/>
  <c r="H23" i="35" s="1"/>
  <c r="H24" i="35" s="1"/>
  <c r="H26" i="35" s="1"/>
  <c r="H27" i="35" s="1"/>
  <c r="H28" i="35" s="1"/>
  <c r="H29" i="35" s="1"/>
  <c r="H30" i="35" s="1"/>
  <c r="H31" i="35" s="1"/>
  <c r="H32" i="35" s="1"/>
  <c r="H33" i="35" s="1"/>
  <c r="H34" i="35" s="1"/>
  <c r="H35" i="35" s="1"/>
  <c r="H37" i="35" s="1"/>
  <c r="BN12" i="52"/>
  <c r="BN6" i="52"/>
  <c r="BN8" i="52"/>
  <c r="BN9" i="52"/>
  <c r="BN16" i="52"/>
  <c r="BN7" i="52"/>
  <c r="BN11" i="52"/>
  <c r="BN10" i="52"/>
  <c r="BN14" i="52"/>
  <c r="BN15" i="52"/>
  <c r="BN13" i="52"/>
  <c r="O239" i="46"/>
  <c r="P239" i="46"/>
  <c r="L239" i="46"/>
  <c r="X239" i="46"/>
  <c r="N239" i="46"/>
  <c r="AA239" i="46"/>
  <c r="W239" i="46"/>
  <c r="AB239" i="46"/>
  <c r="V239" i="46"/>
  <c r="T239" i="46"/>
  <c r="R239" i="46"/>
  <c r="Y239" i="46"/>
  <c r="Q239" i="46"/>
  <c r="U239" i="46"/>
  <c r="J239" i="46"/>
  <c r="I239" i="46"/>
  <c r="K239" i="46"/>
  <c r="S239" i="46"/>
  <c r="M239" i="46"/>
  <c r="Z239" i="46"/>
  <c r="Q60" i="52" l="1"/>
  <c r="Q47" i="52"/>
  <c r="R61" i="52"/>
  <c r="T61" i="52" s="1"/>
  <c r="U61" i="52" s="1"/>
  <c r="V61" i="52" s="1"/>
  <c r="R56" i="52"/>
  <c r="T56" i="52" s="1"/>
  <c r="U56" i="52" s="1"/>
  <c r="V56" i="52" s="1"/>
  <c r="Q55" i="52"/>
  <c r="R59" i="52"/>
  <c r="T59" i="52" s="1"/>
  <c r="U59" i="52" s="1"/>
  <c r="V59" i="52" s="1"/>
  <c r="R47" i="52"/>
  <c r="T47" i="52" s="1"/>
  <c r="U47" i="52" s="1"/>
  <c r="V47" i="52" s="1"/>
  <c r="R54" i="52"/>
  <c r="T54" i="52" s="1"/>
  <c r="U54" i="52" s="1"/>
  <c r="V54" i="52" s="1"/>
  <c r="Q58" i="52"/>
  <c r="R45" i="52"/>
  <c r="T45" i="52" s="1"/>
  <c r="U45" i="52" s="1"/>
  <c r="V45" i="52" s="1"/>
  <c r="BF24" i="52"/>
  <c r="J62" i="52" s="1"/>
  <c r="Q59" i="52"/>
  <c r="Q62" i="52"/>
  <c r="Q45" i="52"/>
  <c r="BF22" i="52"/>
  <c r="J60" i="52" s="1"/>
  <c r="BF7" i="52"/>
  <c r="BF9" i="52"/>
  <c r="R62" i="52"/>
  <c r="T62" i="52" s="1"/>
  <c r="U62" i="52" s="1"/>
  <c r="V62" i="52" s="1"/>
  <c r="R55" i="52"/>
  <c r="T55" i="52" s="1"/>
  <c r="U55" i="52" s="1"/>
  <c r="V55" i="52" s="1"/>
  <c r="R60" i="52"/>
  <c r="T60" i="52" s="1"/>
  <c r="U60" i="52" s="1"/>
  <c r="V60" i="52" s="1"/>
  <c r="Q61" i="52"/>
  <c r="E62" i="52"/>
  <c r="Q54" i="52"/>
  <c r="R63" i="52"/>
  <c r="T63" i="52" s="1"/>
  <c r="U63" i="52" s="1"/>
  <c r="V63" i="52" s="1"/>
  <c r="Q48" i="52"/>
  <c r="R46" i="52"/>
  <c r="T46" i="52" s="1"/>
  <c r="U46" i="52" s="1"/>
  <c r="V46" i="52" s="1"/>
  <c r="R50" i="52"/>
  <c r="T50" i="52" s="1"/>
  <c r="U50" i="52" s="1"/>
  <c r="V50" i="52" s="1"/>
  <c r="Q63" i="52"/>
  <c r="Q56" i="52"/>
  <c r="R52" i="52"/>
  <c r="T52" i="52" s="1"/>
  <c r="U52" i="52" s="1"/>
  <c r="V52" i="52" s="1"/>
  <c r="R53" i="52"/>
  <c r="T53" i="52" s="1"/>
  <c r="U53" i="52" s="1"/>
  <c r="V53" i="52" s="1"/>
  <c r="Q52" i="52"/>
  <c r="R51" i="52"/>
  <c r="T51" i="52" s="1"/>
  <c r="U51" i="52" s="1"/>
  <c r="V51" i="52" s="1"/>
  <c r="Q51" i="52"/>
  <c r="R57" i="52"/>
  <c r="T57" i="52" s="1"/>
  <c r="U57" i="52" s="1"/>
  <c r="V57" i="52" s="1"/>
  <c r="BF16" i="52"/>
  <c r="J54" i="52" s="1"/>
  <c r="R48" i="52"/>
  <c r="T48" i="52" s="1"/>
  <c r="U48" i="52" s="1"/>
  <c r="V48" i="52" s="1"/>
  <c r="Q57" i="52"/>
  <c r="Q50" i="52"/>
  <c r="BF23" i="52"/>
  <c r="J61" i="52" s="1"/>
  <c r="BF21" i="52"/>
  <c r="J59" i="52" s="1"/>
  <c r="E47" i="52"/>
  <c r="R49" i="52"/>
  <c r="T49" i="52" s="1"/>
  <c r="U49" i="52" s="1"/>
  <c r="V49" i="52" s="1"/>
  <c r="BF11" i="52"/>
  <c r="BF20" i="52"/>
  <c r="J58" i="52" s="1"/>
  <c r="R58" i="52"/>
  <c r="T58" i="52" s="1"/>
  <c r="U58" i="52" s="1"/>
  <c r="V58" i="52" s="1"/>
  <c r="BF18" i="52"/>
  <c r="J56" i="52" s="1"/>
  <c r="BF8" i="52"/>
  <c r="BF13" i="52"/>
  <c r="BF19" i="52"/>
  <c r="J57" i="52" s="1"/>
  <c r="Q49" i="52"/>
  <c r="E58" i="52"/>
  <c r="BF10" i="52"/>
  <c r="E60" i="52"/>
  <c r="E51" i="52"/>
  <c r="Q53" i="52"/>
  <c r="Q46" i="52"/>
  <c r="E45" i="52"/>
  <c r="BF12" i="52"/>
  <c r="E50" i="52"/>
  <c r="BF25" i="52"/>
  <c r="J63" i="52" s="1"/>
  <c r="BF15" i="52"/>
  <c r="BF14" i="52"/>
  <c r="BF17" i="52"/>
  <c r="J55" i="52" s="1"/>
  <c r="BB6" i="52"/>
  <c r="BG6" i="52" s="1"/>
  <c r="BB25" i="52"/>
  <c r="BG25" i="52" s="1"/>
  <c r="K63" i="52" s="1"/>
  <c r="BB7" i="52"/>
  <c r="BG7" i="52" s="1"/>
  <c r="BB20" i="52"/>
  <c r="F58" i="52" s="1"/>
  <c r="N58" i="52" s="1"/>
  <c r="BB19" i="52"/>
  <c r="F57" i="52" s="1"/>
  <c r="N57" i="52" s="1"/>
  <c r="BB24" i="52"/>
  <c r="F62" i="52" s="1"/>
  <c r="N62" i="52" s="1"/>
  <c r="BB11" i="52"/>
  <c r="BG11" i="52" s="1"/>
  <c r="BB12" i="52"/>
  <c r="F50" i="52" s="1"/>
  <c r="N50" i="52" s="1"/>
  <c r="BB18" i="52"/>
  <c r="BG18" i="52" s="1"/>
  <c r="K56" i="52" s="1"/>
  <c r="BB14" i="52"/>
  <c r="F52" i="52" s="1"/>
  <c r="N52" i="52" s="1"/>
  <c r="BB23" i="52"/>
  <c r="BG23" i="52" s="1"/>
  <c r="K61" i="52" s="1"/>
  <c r="BB22" i="52"/>
  <c r="F60" i="52" s="1"/>
  <c r="N60" i="52" s="1"/>
  <c r="BB21" i="52"/>
  <c r="BG21" i="52" s="1"/>
  <c r="K59" i="52" s="1"/>
  <c r="BB8" i="52"/>
  <c r="BG8" i="52" s="1"/>
  <c r="BB10" i="52"/>
  <c r="BG10" i="52" s="1"/>
  <c r="BB15" i="52"/>
  <c r="BG15" i="52" s="1"/>
  <c r="BB9" i="52"/>
  <c r="F47" i="52" s="1"/>
  <c r="N47" i="52" s="1"/>
  <c r="BB16" i="52"/>
  <c r="BG16" i="52" s="1"/>
  <c r="K54" i="52" s="1"/>
  <c r="BB17" i="52"/>
  <c r="BG17" i="52" s="1"/>
  <c r="K55" i="52" s="1"/>
  <c r="BB13" i="52"/>
  <c r="BG13" i="52" s="1"/>
  <c r="BS15" i="52"/>
  <c r="K73" i="52" s="1"/>
  <c r="F73" i="52"/>
  <c r="N73" i="52" s="1"/>
  <c r="BS12" i="52"/>
  <c r="K70" i="52" s="1"/>
  <c r="F70" i="52"/>
  <c r="N70" i="52" s="1"/>
  <c r="BS8" i="52"/>
  <c r="K66" i="52" s="1"/>
  <c r="F66" i="52"/>
  <c r="N66" i="52" s="1"/>
  <c r="BS14" i="52"/>
  <c r="K72" i="52" s="1"/>
  <c r="F72" i="52"/>
  <c r="N72" i="52" s="1"/>
  <c r="BS10" i="52"/>
  <c r="K68" i="52" s="1"/>
  <c r="F68" i="52"/>
  <c r="N68" i="52" s="1"/>
  <c r="BS11" i="52"/>
  <c r="K69" i="52" s="1"/>
  <c r="F69" i="52"/>
  <c r="N69" i="52" s="1"/>
  <c r="BS7" i="52"/>
  <c r="K65" i="52" s="1"/>
  <c r="F65" i="52"/>
  <c r="N65" i="52" s="1"/>
  <c r="BS13" i="52"/>
  <c r="K71" i="52" s="1"/>
  <c r="F71" i="52"/>
  <c r="N71" i="52" s="1"/>
  <c r="BS16" i="52"/>
  <c r="K74" i="52" s="1"/>
  <c r="F74" i="52"/>
  <c r="N74" i="52" s="1"/>
  <c r="BS9" i="52"/>
  <c r="K67" i="52" s="1"/>
  <c r="F67" i="52"/>
  <c r="N67" i="52" s="1"/>
  <c r="BS6" i="52"/>
  <c r="K64" i="52" s="1"/>
  <c r="F64" i="52"/>
  <c r="N64" i="52" s="1"/>
  <c r="I3" i="52"/>
  <c r="H48" i="52"/>
  <c r="H50" i="52"/>
  <c r="H44" i="52"/>
  <c r="BD3" i="52"/>
  <c r="H49" i="52"/>
  <c r="H52" i="52"/>
  <c r="H47" i="52"/>
  <c r="H51" i="52"/>
  <c r="H45" i="52"/>
  <c r="H53" i="52"/>
  <c r="H46" i="52"/>
  <c r="BF6" i="52"/>
  <c r="Q44" i="52"/>
  <c r="R44" i="52"/>
  <c r="T44" i="52" s="1"/>
  <c r="H38" i="35"/>
  <c r="H39" i="35" s="1"/>
  <c r="H40" i="35" s="1"/>
  <c r="H41" i="35" s="1"/>
  <c r="H42" i="35" s="1"/>
  <c r="H43" i="35" s="1"/>
  <c r="H44" i="35" s="1"/>
  <c r="H46" i="35" s="1"/>
  <c r="H47" i="35" s="1"/>
  <c r="H48" i="35" s="1"/>
  <c r="H49" i="35" s="1"/>
  <c r="H51" i="35" s="1"/>
  <c r="J47" i="52" l="1"/>
  <c r="J45" i="52"/>
  <c r="J46" i="52"/>
  <c r="J49" i="52"/>
  <c r="J51" i="52"/>
  <c r="F63" i="52"/>
  <c r="N63" i="52" s="1"/>
  <c r="J50" i="52"/>
  <c r="J48" i="52"/>
  <c r="J52" i="52"/>
  <c r="J53" i="52"/>
  <c r="F44" i="52"/>
  <c r="N44" i="52" s="1"/>
  <c r="BG24" i="52"/>
  <c r="K62" i="52" s="1"/>
  <c r="F46" i="52"/>
  <c r="N46" i="52" s="1"/>
  <c r="BG14" i="52"/>
  <c r="F54" i="52"/>
  <c r="N54" i="52" s="1"/>
  <c r="F45" i="52"/>
  <c r="N45" i="52" s="1"/>
  <c r="BG20" i="52"/>
  <c r="K58" i="52" s="1"/>
  <c r="F53" i="52"/>
  <c r="N53" i="52" s="1"/>
  <c r="BG22" i="52"/>
  <c r="K60" i="52" s="1"/>
  <c r="F48" i="52"/>
  <c r="N48" i="52" s="1"/>
  <c r="F55" i="52"/>
  <c r="N55" i="52" s="1"/>
  <c r="F61" i="52"/>
  <c r="N61" i="52" s="1"/>
  <c r="BG12" i="52"/>
  <c r="F51" i="52"/>
  <c r="N51" i="52" s="1"/>
  <c r="F59" i="52"/>
  <c r="N59" i="52" s="1"/>
  <c r="F56" i="52"/>
  <c r="N56" i="52" s="1"/>
  <c r="BG9" i="52"/>
  <c r="BG19" i="52"/>
  <c r="K57" i="52" s="1"/>
  <c r="F49" i="52"/>
  <c r="N49" i="52" s="1"/>
  <c r="K53" i="52"/>
  <c r="K46" i="52"/>
  <c r="K45" i="52"/>
  <c r="K49" i="52"/>
  <c r="K51" i="52"/>
  <c r="K48" i="52"/>
  <c r="H3" i="52"/>
  <c r="J44" i="52"/>
  <c r="BF3" i="52"/>
  <c r="K44" i="52"/>
  <c r="U44" i="52"/>
  <c r="V44" i="52" s="1"/>
  <c r="J3" i="52" l="1"/>
  <c r="K52" i="52"/>
  <c r="K50" i="52"/>
  <c r="BG3" i="52"/>
  <c r="K47" i="52"/>
  <c r="K3" i="5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<sst xmlns="http://schemas.openxmlformats.org/spreadsheetml/2006/main" count="2983" uniqueCount="1148">
  <si>
    <t>1 Basis</t>
  </si>
  <si>
    <t>1.1 General, object description</t>
  </si>
  <si>
    <t>Client:</t>
  </si>
  <si>
    <t>Trafikverket</t>
  </si>
  <si>
    <t>1.2 Governing documents</t>
  </si>
  <si>
    <t>Standards apply for construction:</t>
  </si>
  <si>
    <t>1.3 Safety class</t>
  </si>
  <si>
    <t>Safety class</t>
  </si>
  <si>
    <t>1.4 Bridge characteristic</t>
  </si>
  <si>
    <t>Bridge type</t>
  </si>
  <si>
    <t>Foundation method</t>
  </si>
  <si>
    <t>Theoretical spans</t>
  </si>
  <si>
    <t>Bridge lenght</t>
  </si>
  <si>
    <t>Bridge width</t>
  </si>
  <si>
    <t>Horizontal radius</t>
  </si>
  <si>
    <t>1.5 Calculation programs</t>
  </si>
  <si>
    <t>2 Materials</t>
  </si>
  <si>
    <t>Summary of used materials:</t>
  </si>
  <si>
    <t>Concrete:</t>
  </si>
  <si>
    <t>Reinforcement:</t>
  </si>
  <si>
    <t>Partial coefficients SS-EN 1992-1-1 Table 2.1N</t>
  </si>
  <si>
    <r>
      <rPr>
        <sz val="10"/>
        <color theme="1"/>
        <rFont val="Symbol"/>
        <family val="1"/>
        <charset val="2"/>
      </rPr>
      <t>g</t>
    </r>
    <r>
      <rPr>
        <vertAlign val="subscript"/>
        <sz val="10"/>
        <color theme="1"/>
        <rFont val="Arial"/>
        <family val="2"/>
        <charset val="238"/>
      </rPr>
      <t>c</t>
    </r>
  </si>
  <si>
    <r>
      <rPr>
        <sz val="10"/>
        <color theme="1"/>
        <rFont val="Symbol"/>
        <family val="1"/>
        <charset val="2"/>
      </rPr>
      <t>g</t>
    </r>
    <r>
      <rPr>
        <vertAlign val="subscript"/>
        <sz val="10"/>
        <color theme="1"/>
        <rFont val="Arial"/>
        <family val="2"/>
        <charset val="238"/>
      </rPr>
      <t>c.acc</t>
    </r>
  </si>
  <si>
    <r>
      <rPr>
        <sz val="10"/>
        <color theme="1"/>
        <rFont val="Symbol"/>
        <family val="1"/>
        <charset val="2"/>
      </rPr>
      <t>g</t>
    </r>
    <r>
      <rPr>
        <vertAlign val="subscript"/>
        <sz val="10"/>
        <color theme="1"/>
        <rFont val="Arial"/>
        <family val="2"/>
        <charset val="238"/>
      </rPr>
      <t>c.fat</t>
    </r>
  </si>
  <si>
    <r>
      <t>f</t>
    </r>
    <r>
      <rPr>
        <vertAlign val="subscript"/>
        <sz val="10"/>
        <color theme="1"/>
        <rFont val="Arial"/>
        <family val="2"/>
        <charset val="238"/>
      </rPr>
      <t>ck</t>
    </r>
  </si>
  <si>
    <r>
      <t>f</t>
    </r>
    <r>
      <rPr>
        <vertAlign val="subscript"/>
        <sz val="10"/>
        <color theme="1"/>
        <rFont val="Arial"/>
        <family val="2"/>
        <charset val="238"/>
      </rPr>
      <t>ctm</t>
    </r>
  </si>
  <si>
    <t>MPa</t>
  </si>
  <si>
    <r>
      <t>f</t>
    </r>
    <r>
      <rPr>
        <vertAlign val="subscript"/>
        <sz val="10"/>
        <color theme="1"/>
        <rFont val="Arial"/>
        <family val="2"/>
        <charset val="238"/>
      </rPr>
      <t>ctk,0.05</t>
    </r>
  </si>
  <si>
    <r>
      <t>E</t>
    </r>
    <r>
      <rPr>
        <vertAlign val="subscript"/>
        <sz val="10"/>
        <color theme="1"/>
        <rFont val="Arial"/>
        <family val="2"/>
        <charset val="238"/>
      </rPr>
      <t>cm</t>
    </r>
  </si>
  <si>
    <t>GPa</t>
  </si>
  <si>
    <t>2.1 Concrete</t>
  </si>
  <si>
    <t>2.2 Reinforcement</t>
  </si>
  <si>
    <r>
      <rPr>
        <sz val="10"/>
        <color theme="1"/>
        <rFont val="Symbol"/>
        <family val="1"/>
        <charset val="2"/>
      </rPr>
      <t>g</t>
    </r>
    <r>
      <rPr>
        <vertAlign val="subscript"/>
        <sz val="10"/>
        <color theme="1"/>
        <rFont val="Arial"/>
        <family val="2"/>
        <charset val="238"/>
      </rPr>
      <t>s</t>
    </r>
  </si>
  <si>
    <r>
      <rPr>
        <sz val="10"/>
        <color theme="1"/>
        <rFont val="Symbol"/>
        <family val="1"/>
        <charset val="2"/>
      </rPr>
      <t>g</t>
    </r>
    <r>
      <rPr>
        <vertAlign val="subscript"/>
        <sz val="10"/>
        <color theme="1"/>
        <rFont val="Arial"/>
        <family val="2"/>
        <charset val="238"/>
      </rPr>
      <t>s.acc</t>
    </r>
  </si>
  <si>
    <r>
      <rPr>
        <sz val="10"/>
        <color theme="1"/>
        <rFont val="Symbol"/>
        <family val="1"/>
        <charset val="2"/>
      </rPr>
      <t>g</t>
    </r>
    <r>
      <rPr>
        <vertAlign val="subscript"/>
        <sz val="10"/>
        <color theme="1"/>
        <rFont val="Arial"/>
        <family val="2"/>
        <charset val="238"/>
      </rPr>
      <t>s.fat</t>
    </r>
  </si>
  <si>
    <r>
      <t>f</t>
    </r>
    <r>
      <rPr>
        <vertAlign val="subscript"/>
        <sz val="10"/>
        <color theme="1"/>
        <rFont val="Arial"/>
        <family val="2"/>
        <charset val="238"/>
      </rPr>
      <t>yk</t>
    </r>
  </si>
  <si>
    <r>
      <t>E</t>
    </r>
    <r>
      <rPr>
        <vertAlign val="subscript"/>
        <sz val="10"/>
        <color theme="1"/>
        <rFont val="Arial"/>
        <family val="2"/>
        <charset val="238"/>
      </rPr>
      <t>s</t>
    </r>
  </si>
  <si>
    <t>m</t>
  </si>
  <si>
    <t>Picture 3.2 Elevation</t>
  </si>
  <si>
    <t>Picture 3.1 Plan</t>
  </si>
  <si>
    <t>Picture 3.3 Section B-B, support 4</t>
  </si>
  <si>
    <t>B</t>
  </si>
  <si>
    <t>H</t>
  </si>
  <si>
    <t>Coordinate system    
A right-oriented coordinate system is used throughout the calculation. For bridge coordinate systems, the x-axis is set in the direction of the center line in the plane and the z-axis in the opposite direction to gravity.</t>
  </si>
  <si>
    <t>3.3 System description</t>
  </si>
  <si>
    <t>The system is built up as a combinations of beam and area elements. Beam elements in longitudinal direction carry dead weight. Bridge deck is modeled as a ortotropic area elements without dead weight and with stiffness only in transveral direction, y-direction.</t>
  </si>
  <si>
    <t>The bearings are modeled with free and locked degrees of freedom according to the bearing arrangement presented below. The bearings are modeled fully movable in the free directions and infinitely rigid in the fixed directions.</t>
  </si>
  <si>
    <t>The pillars, abutments and bottom slabs are modeled with beam elements. (The substructure is only modeled to include the stiffness of the system, dimensioning is done separately).</t>
  </si>
  <si>
    <t>Supports</t>
  </si>
  <si>
    <t>Support 1</t>
  </si>
  <si>
    <t>Support 2</t>
  </si>
  <si>
    <t>Support 3</t>
  </si>
  <si>
    <t>Support 4</t>
  </si>
  <si>
    <t>Support 5</t>
  </si>
  <si>
    <t>Support 6</t>
  </si>
  <si>
    <t>Axial stiffness in x-direction [kN/m]</t>
  </si>
  <si>
    <t>Axial stiffness in y-direction [kN/m]</t>
  </si>
  <si>
    <t>Axial stiffness in z-direction [kN/m]</t>
  </si>
  <si>
    <t>Rotational stiffness around x-direction [kNm/rad]</t>
  </si>
  <si>
    <t>Rotational stiffness around y-direction [kNm/rad]</t>
  </si>
  <si>
    <t>Rotational stiffness around z-direction [kNm/rad]</t>
  </si>
  <si>
    <t>Distance from PAP and center of pile group in x-direction [m]</t>
  </si>
  <si>
    <t>Distance from PAP and center of pile group in y-direction [m]</t>
  </si>
  <si>
    <t>Picture 3.6 Bearing arragment</t>
  </si>
  <si>
    <t>Name</t>
  </si>
  <si>
    <t>Description</t>
  </si>
  <si>
    <t>The tension cables are modeled in fur tension cable groups per beam. The position of the tension cables is only varied vertically and horizontally.</t>
  </si>
  <si>
    <t>Bridge structure is divided into groups:</t>
  </si>
  <si>
    <t>Group number</t>
  </si>
  <si>
    <t>11-15</t>
  </si>
  <si>
    <t>Left girder</t>
  </si>
  <si>
    <t>21-25</t>
  </si>
  <si>
    <t>Right girder</t>
  </si>
  <si>
    <t>Typ of element</t>
  </si>
  <si>
    <t>beams</t>
  </si>
  <si>
    <t>31-35</t>
  </si>
  <si>
    <t>Deck between girders. Ortotropic material</t>
  </si>
  <si>
    <t>quads</t>
  </si>
  <si>
    <t>2-7</t>
  </si>
  <si>
    <t>Fictues beams to read reaction on PAP</t>
  </si>
  <si>
    <t>65-115</t>
  </si>
  <si>
    <t>spring</t>
  </si>
  <si>
    <t>Spring supports acc Tab 3.2.</t>
  </si>
  <si>
    <t>61+10i,62+10i, 66+10i,67+10i, 68+10i, 69+10i,</t>
  </si>
  <si>
    <t>Bearings (i-number of support)</t>
  </si>
  <si>
    <t>210-213</t>
  </si>
  <si>
    <t>Abutment 1</t>
  </si>
  <si>
    <t>Abutment 2</t>
  </si>
  <si>
    <t>Abutment 1-front wall</t>
  </si>
  <si>
    <t>260-263</t>
  </si>
  <si>
    <t>Abutment 2-front wall</t>
  </si>
  <si>
    <t>220+10i; 221+10i; 223+10i</t>
  </si>
  <si>
    <t>Middle supports (i-number of support)</t>
  </si>
  <si>
    <t>4 Loads</t>
  </si>
  <si>
    <t>4.1 Pernament loads</t>
  </si>
  <si>
    <r>
      <rPr>
        <sz val="10"/>
        <color theme="1"/>
        <rFont val="Symbol"/>
        <family val="1"/>
        <charset val="2"/>
      </rPr>
      <t>g</t>
    </r>
    <r>
      <rPr>
        <vertAlign val="subscript"/>
        <sz val="10"/>
        <color theme="1"/>
        <rFont val="Arial"/>
        <family val="2"/>
        <charset val="238"/>
      </rPr>
      <t>btg</t>
    </r>
  </si>
  <si>
    <r>
      <t>kN/m</t>
    </r>
    <r>
      <rPr>
        <vertAlign val="superscript"/>
        <sz val="10"/>
        <color theme="1"/>
        <rFont val="Arial"/>
        <family val="2"/>
        <charset val="238"/>
      </rPr>
      <t>3</t>
    </r>
  </si>
  <si>
    <t>kN</t>
  </si>
  <si>
    <t>[mm]</t>
  </si>
  <si>
    <t>4.2 Variable loads</t>
  </si>
  <si>
    <t>a</t>
  </si>
  <si>
    <t>m/s</t>
  </si>
  <si>
    <t>kPa</t>
  </si>
  <si>
    <t>b</t>
  </si>
  <si>
    <t>Loads</t>
  </si>
  <si>
    <t>Pernament loads</t>
  </si>
  <si>
    <t>[m]</t>
  </si>
  <si>
    <t>Load combination</t>
  </si>
  <si>
    <t>h</t>
  </si>
  <si>
    <t>Concrete</t>
  </si>
  <si>
    <t>Prestressing steel</t>
  </si>
  <si>
    <t>Reinforcement</t>
  </si>
  <si>
    <t>kNm</t>
  </si>
  <si>
    <t>Variable loads</t>
  </si>
  <si>
    <t>α</t>
  </si>
  <si>
    <t>ρ</t>
  </si>
  <si>
    <t>[kNm]</t>
  </si>
  <si>
    <t xml:space="preserve"> </t>
  </si>
  <si>
    <t>φ</t>
  </si>
  <si>
    <t>[kN]</t>
  </si>
  <si>
    <t>Brotyp</t>
  </si>
  <si>
    <t>Table of Contents</t>
  </si>
  <si>
    <t>Annex</t>
  </si>
  <si>
    <t>Inneffective parts of the cross section are calcualted by the effective flange width, see 5.1.</t>
  </si>
  <si>
    <t>Support stiffness</t>
  </si>
  <si>
    <t>Sofistik. Input data</t>
  </si>
  <si>
    <t>Sofistik. Results</t>
  </si>
  <si>
    <t>Veryfication of system model</t>
  </si>
  <si>
    <t>This chapter contains a description of the system model and its input data. The system model is made in Sofistik 2020 and the programme's input data are presented in annex 2, the results from the system calculation are reported in annex 3. A verification of the system model is presented in annex 4.</t>
  </si>
  <si>
    <t>FEM model Design of section</t>
  </si>
  <si>
    <t>Main girder. Parameters of cross section</t>
  </si>
  <si>
    <t>Main girder. ULS design. Bending moment capacity</t>
  </si>
  <si>
    <t>Main girder. ULS design. Shear force capacity</t>
  </si>
  <si>
    <t>Main girder. ULS design. Torsion capacity</t>
  </si>
  <si>
    <t xml:space="preserve">Main girder. Fatigue design. </t>
  </si>
  <si>
    <t>Main girder. Accidental limit state. Comparition of results</t>
  </si>
  <si>
    <t>Main girder. ACCI, collision with superstructure</t>
  </si>
  <si>
    <t>Main girder. ACCI, brittle failure</t>
  </si>
  <si>
    <t>Deck. FEM model of deck</t>
  </si>
  <si>
    <t>Deck. Design of fatigue. Bending moment</t>
  </si>
  <si>
    <t>Deck. Design of fatigue. Shear force</t>
  </si>
  <si>
    <t>Shear between beam and flange</t>
  </si>
  <si>
    <t>Basis</t>
  </si>
  <si>
    <t>General, object description</t>
  </si>
  <si>
    <t>Governing documents</t>
  </si>
  <si>
    <t>Bridge characteristic</t>
  </si>
  <si>
    <t>Calculation programs</t>
  </si>
  <si>
    <t>Materials</t>
  </si>
  <si>
    <t>System</t>
  </si>
  <si>
    <t>Dimensions</t>
  </si>
  <si>
    <t>System sketch</t>
  </si>
  <si>
    <t>System description</t>
  </si>
  <si>
    <t>Time schedule</t>
  </si>
  <si>
    <t>Dimensions of main beams</t>
  </si>
  <si>
    <t>Design main beam in ULS</t>
  </si>
  <si>
    <t>Design main beam in SLS</t>
  </si>
  <si>
    <t>Deformations</t>
  </si>
  <si>
    <t>Dynamic aspects</t>
  </si>
  <si>
    <t>Accidental limit state</t>
  </si>
  <si>
    <t>Anchorage zone</t>
  </si>
  <si>
    <t>Dimensioning of concrete deck</t>
  </si>
  <si>
    <t>Dimensions of deck</t>
  </si>
  <si>
    <t>Internal forces</t>
  </si>
  <si>
    <t>Desgin of deck. Cantilever</t>
  </si>
  <si>
    <t>Fatigue design in deck</t>
  </si>
  <si>
    <t>Shear between beam and flanges</t>
  </si>
  <si>
    <t>Detaling of reinforcement</t>
  </si>
  <si>
    <t>Minimal reinforcement</t>
  </si>
  <si>
    <t>Lap and anchorage lenght</t>
  </si>
  <si>
    <t>Number of pages</t>
  </si>
  <si>
    <t>A</t>
  </si>
  <si>
    <t>Partially loaded area</t>
  </si>
  <si>
    <t>Reinforcement sketch</t>
  </si>
  <si>
    <t>C 30/37</t>
  </si>
  <si>
    <t>Bending radius</t>
  </si>
  <si>
    <t>Prestress</t>
  </si>
  <si>
    <t>Table 3.1 Groups in structure</t>
  </si>
  <si>
    <t>Boundary conditions are modeled with axial and rotationa springs in x, y, z directions. Vertical spring and rotational springs are place at PAP level at each support, horizontal springs in x and y direction are placed at level of center of gravity of pile group. Spring stiffness is summarised in Table 3.2, detail calcualtions are presented in annex 1. To give the possibility to calculate results for influence lines / surfaces, a 100mm long beam element is placed over the boundary condition (influence lines only work for elements not nodes, this has not been done but the elements remain), the effect of the element is negligible and the dead weight is 0. The rigidity of the substructure is modeled by connecting the elements of the substructure to the elements of the crossbeam through a spring.</t>
  </si>
  <si>
    <t>Table 3.2 Support stiffness</t>
  </si>
  <si>
    <t>Design of main beams U2/N2</t>
  </si>
  <si>
    <t xml:space="preserve">Desgin of deck. </t>
  </si>
  <si>
    <t>Construction stages</t>
  </si>
  <si>
    <t>e</t>
  </si>
  <si>
    <r>
      <t xml:space="preserve">Safety class </t>
    </r>
    <r>
      <rPr>
        <b/>
        <sz val="10"/>
        <color theme="1"/>
        <rFont val="Arial"/>
        <family val="2"/>
        <charset val="238"/>
      </rPr>
      <t>2</t>
    </r>
    <r>
      <rPr>
        <sz val="10"/>
        <color theme="1"/>
        <rFont val="Arial"/>
        <family val="2"/>
        <charset val="238"/>
      </rPr>
      <t xml:space="preserve"> is used to design:</t>
    </r>
  </si>
  <si>
    <t>-Piles and geotechnical capacity</t>
  </si>
  <si>
    <t>-Foundation slab</t>
  </si>
  <si>
    <t>-Pernament sheet piles</t>
  </si>
  <si>
    <r>
      <t xml:space="preserve">Other elements safty class </t>
    </r>
    <r>
      <rPr>
        <b/>
        <sz val="10"/>
        <color theme="1"/>
        <rFont val="Arial"/>
        <family val="2"/>
        <charset val="238"/>
      </rPr>
      <t>3</t>
    </r>
    <r>
      <rPr>
        <sz val="10"/>
        <color theme="1"/>
        <rFont val="Arial"/>
        <family val="2"/>
        <charset val="238"/>
      </rPr>
      <t>.</t>
    </r>
  </si>
  <si>
    <t>Technical service life 120 years.</t>
  </si>
  <si>
    <t>[2] Krav med rådstexter TRVINFRA-00227, Bro och broliknande konstruktion, Ver 2.0</t>
  </si>
  <si>
    <t xml:space="preserve">[1] Krav med rådstexter TRVINFRA-00226, Bro och broliknande konstruktion, Ver 2.0 </t>
  </si>
  <si>
    <t>[3] Krav med rådstexter TRVINFRA-00229, Geokonstruktion, Ver 1.0</t>
  </si>
  <si>
    <t xml:space="preserve">[4] Krav med rådstexter TRVINFRA-00230, Geokonstruktion, dim och utformning, Ver 1.0 </t>
  </si>
  <si>
    <t>[5] Krav med rådstexter TRVINFRA-00231, Avvattning dimension. och utformn, Ver 2.0</t>
  </si>
  <si>
    <t xml:space="preserve">[6] Transportstyrelsens författningssamling (TSFS 2018:57) </t>
  </si>
  <si>
    <t>[7] SS-EN 1990, Eurokod – Grundläggande dimensioneringsregler för bärverk</t>
  </si>
  <si>
    <t>[8] SS-EN 1991, Eurokod 1: Laster på bärverk</t>
  </si>
  <si>
    <t xml:space="preserve">[9] SS-EN 1992, Eurokod 2: Dimensionering av betongkonstruktioner </t>
  </si>
  <si>
    <t>[10] SS-EN 1993, Eurokod 3: Dimensionering av stålkonstruktioner</t>
  </si>
  <si>
    <t>[11] SS-EN 1994, Eurokod 4: Dimensionering av samverkanskonstruktioner i stål och betong</t>
  </si>
  <si>
    <t>[12] SS-EN 1997, Eurokod 7: Dimensionering av geokonstruktioner</t>
  </si>
  <si>
    <t xml:space="preserve">[13] Maskindirektivet 2006/42/EG </t>
  </si>
  <si>
    <t>Opening flap bridge</t>
  </si>
  <si>
    <t>Pile foundation. Drilled steel piles</t>
  </si>
  <si>
    <t>33.5m</t>
  </si>
  <si>
    <t>78.1m</t>
  </si>
  <si>
    <t>11.5m</t>
  </si>
  <si>
    <t>Straight line</t>
  </si>
  <si>
    <t>Purpose of this document is to design pile group for support no 2 for new Kanal bridge over Södertälje kanal. Abutment 2 called flap chamber contains the counterweight, the pivot bearings and the lifting machinery is built within the temporary sheet piles on the eastern side of the channel. The flap chamber roof is made with slots for the two main beams for the flap. Stairs and retaining walls for the roads connect to the back walls.</t>
  </si>
  <si>
    <t>The system analysis is performed in Sofistik. Pile grup is designed in CAE Rymdpålgrupp, version 2.1.8. Mathcad Prime 6 and Excel are used to calculate local effects and special parts.</t>
  </si>
  <si>
    <r>
      <t>E</t>
    </r>
    <r>
      <rPr>
        <vertAlign val="subscript"/>
        <sz val="10"/>
        <color theme="1"/>
        <rFont val="Arial"/>
        <family val="2"/>
        <charset val="238"/>
      </rPr>
      <t>cd</t>
    </r>
  </si>
  <si>
    <t>K500C</t>
  </si>
  <si>
    <t>2.3 Steel piles</t>
  </si>
  <si>
    <t>Pile type</t>
  </si>
  <si>
    <t>D [mm]</t>
  </si>
  <si>
    <t>t [mm]</t>
  </si>
  <si>
    <r>
      <t>f</t>
    </r>
    <r>
      <rPr>
        <vertAlign val="subscript"/>
        <sz val="10"/>
        <color rgb="FFFF0000"/>
        <rFont val="Arial"/>
        <family val="2"/>
      </rPr>
      <t>y</t>
    </r>
    <r>
      <rPr>
        <sz val="10"/>
        <color rgb="FFFF0000"/>
        <rFont val="Arial"/>
        <family val="2"/>
      </rPr>
      <t xml:space="preserve"> [MPa]</t>
    </r>
  </si>
  <si>
    <r>
      <t>f</t>
    </r>
    <r>
      <rPr>
        <vertAlign val="subscript"/>
        <sz val="10"/>
        <color rgb="FFFF0000"/>
        <rFont val="Arial"/>
        <family val="2"/>
      </rPr>
      <t>u</t>
    </r>
    <r>
      <rPr>
        <sz val="10"/>
        <color rgb="FFFF0000"/>
        <rFont val="Arial"/>
        <family val="2"/>
      </rPr>
      <t xml:space="preserve"> [MPa]</t>
    </r>
  </si>
  <si>
    <r>
      <t>E</t>
    </r>
    <r>
      <rPr>
        <vertAlign val="subscript"/>
        <sz val="10"/>
        <color rgb="FFFF0000"/>
        <rFont val="Arial"/>
        <family val="2"/>
      </rPr>
      <t>s</t>
    </r>
    <r>
      <rPr>
        <sz val="10"/>
        <color rgb="FFFF0000"/>
        <rFont val="Arial"/>
        <family val="2"/>
      </rPr>
      <t xml:space="preserve"> [GPa]</t>
    </r>
  </si>
  <si>
    <t xml:space="preserve">Pipe RD 320/12.5 is used for piles. </t>
  </si>
  <si>
    <t>RD320/12.5</t>
  </si>
  <si>
    <t>Corrosion of steel is assumed 5.7mm for piles in fillning with blasted stones or gravel otherwiae 2.7mm in natural soil.</t>
  </si>
  <si>
    <r>
      <t>γ</t>
    </r>
    <r>
      <rPr>
        <vertAlign val="subscript"/>
        <sz val="10"/>
        <rFont val="Arial"/>
        <family val="2"/>
        <charset val="238"/>
      </rPr>
      <t>M0</t>
    </r>
  </si>
  <si>
    <r>
      <t>γ</t>
    </r>
    <r>
      <rPr>
        <vertAlign val="subscript"/>
        <sz val="10"/>
        <rFont val="Arial"/>
        <family val="2"/>
        <charset val="238"/>
      </rPr>
      <t>M1</t>
    </r>
  </si>
  <si>
    <r>
      <t>γ</t>
    </r>
    <r>
      <rPr>
        <vertAlign val="subscript"/>
        <sz val="10"/>
        <rFont val="Arial"/>
        <family val="2"/>
        <charset val="238"/>
      </rPr>
      <t>M2</t>
    </r>
  </si>
  <si>
    <t>2.4 Backfillning</t>
  </si>
  <si>
    <t>Backfilling is carried out with coarsely crushed blasting stone.</t>
  </si>
  <si>
    <t>Blasting stone</t>
  </si>
  <si>
    <r>
      <t>kN/m</t>
    </r>
    <r>
      <rPr>
        <vertAlign val="superscript"/>
        <sz val="10"/>
        <rFont val="Arial"/>
        <family val="2"/>
      </rPr>
      <t>3</t>
    </r>
  </si>
  <si>
    <r>
      <rPr>
        <sz val="12"/>
        <rFont val="Symbol"/>
        <family val="1"/>
        <charset val="2"/>
      </rPr>
      <t>g</t>
    </r>
    <r>
      <rPr>
        <sz val="10"/>
        <color theme="1"/>
        <rFont val="Arial"/>
        <family val="2"/>
      </rPr>
      <t xml:space="preserve"> </t>
    </r>
  </si>
  <si>
    <r>
      <rPr>
        <sz val="12"/>
        <rFont val="Symbol"/>
        <family val="1"/>
        <charset val="2"/>
      </rPr>
      <t>g</t>
    </r>
    <r>
      <rPr>
        <sz val="12"/>
        <rFont val="Arial"/>
        <family val="2"/>
      </rPr>
      <t>´</t>
    </r>
    <r>
      <rPr>
        <sz val="10"/>
        <color theme="1"/>
        <rFont val="Arial"/>
        <family val="2"/>
      </rPr>
      <t xml:space="preserve"> </t>
    </r>
  </si>
  <si>
    <r>
      <t>Ø</t>
    </r>
    <r>
      <rPr>
        <vertAlign val="subscript"/>
        <sz val="10"/>
        <rFont val="Verdana"/>
        <family val="2"/>
      </rPr>
      <t xml:space="preserve">k </t>
    </r>
  </si>
  <si>
    <r>
      <t>Ø</t>
    </r>
    <r>
      <rPr>
        <vertAlign val="subscript"/>
        <sz val="10"/>
        <rFont val="Verdana"/>
        <family val="2"/>
      </rPr>
      <t xml:space="preserve">d </t>
    </r>
  </si>
  <si>
    <r>
      <t>K</t>
    </r>
    <r>
      <rPr>
        <vertAlign val="subscript"/>
        <sz val="10"/>
        <rFont val="Arial"/>
        <family val="2"/>
      </rPr>
      <t>0</t>
    </r>
    <r>
      <rPr>
        <sz val="10"/>
        <rFont val="Arial"/>
        <family val="2"/>
      </rPr>
      <t xml:space="preserve"> = 1-sin(Ø</t>
    </r>
    <r>
      <rPr>
        <vertAlign val="subscript"/>
        <sz val="10"/>
        <rFont val="Arial"/>
        <family val="2"/>
      </rPr>
      <t>d</t>
    </r>
    <r>
      <rPr>
        <sz val="10"/>
        <rFont val="Arial"/>
        <family val="2"/>
      </rPr>
      <t xml:space="preserve">) </t>
    </r>
  </si>
  <si>
    <t>1.6 Foundation conditions</t>
  </si>
  <si>
    <t>The flap chamber are founded on concrete-cast drilled steel pipe piles, type RD320x12.5 to at least 0.5m in fresh rock. Surrounding soil consists to varying degrees of friktionsjord, clay and sand. For complete classification of the soils and material parameters, refer to RKFM, Chapter 3.1.</t>
  </si>
  <si>
    <t>1.6.1 Groundwater level</t>
  </si>
  <si>
    <t>Groundwater levels are assumed to follow the water levels in Mälaren and Saltsjön with a small delay according to TE-FU, C1. Characteristic water levels are presented in table 1.1</t>
  </si>
  <si>
    <t>Table 1.1 Characteristic water levels in Mälaren and Saltsjön</t>
  </si>
  <si>
    <t>Water level</t>
  </si>
  <si>
    <t xml:space="preserve">Mälaren </t>
  </si>
  <si>
    <t>Saltsjön</t>
  </si>
  <si>
    <r>
      <t>HHW</t>
    </r>
    <r>
      <rPr>
        <b/>
        <vertAlign val="subscript"/>
        <sz val="10"/>
        <color theme="1"/>
        <rFont val="Arial"/>
        <family val="2"/>
        <charset val="238"/>
      </rPr>
      <t>100år*</t>
    </r>
  </si>
  <si>
    <t xml:space="preserve">HHW </t>
  </si>
  <si>
    <t xml:space="preserve"> MHW</t>
  </si>
  <si>
    <t>MW</t>
  </si>
  <si>
    <t>MLW</t>
  </si>
  <si>
    <t>LLW</t>
  </si>
  <si>
    <t>1.7 Concrete cover and crack width limit</t>
  </si>
  <si>
    <t>See also RKFM, Chapter 9.1.</t>
  </si>
  <si>
    <t xml:space="preserve">Technical service life </t>
  </si>
  <si>
    <t>L100, 120 years</t>
  </si>
  <si>
    <t>Konstruktionsdel</t>
  </si>
  <si>
    <t>Exp.klass</t>
  </si>
  <si>
    <r>
      <t>vct</t>
    </r>
    <r>
      <rPr>
        <b/>
        <vertAlign val="subscript"/>
        <sz val="10"/>
        <rFont val="Arial"/>
        <family val="2"/>
      </rPr>
      <t>ekv</t>
    </r>
    <r>
      <rPr>
        <b/>
        <sz val="10"/>
        <color theme="1"/>
        <rFont val="Arial"/>
        <family val="2"/>
      </rPr>
      <t xml:space="preserve"> ≤</t>
    </r>
    <r>
      <rPr>
        <b/>
        <sz val="10"/>
        <rFont val="Arial"/>
        <family val="2"/>
      </rPr>
      <t xml:space="preserve"> </t>
    </r>
  </si>
  <si>
    <t>Tb</t>
  </si>
  <si>
    <t>z</t>
  </si>
  <si>
    <r>
      <t>w</t>
    </r>
    <r>
      <rPr>
        <b/>
        <vertAlign val="subscript"/>
        <sz val="10"/>
        <color theme="1"/>
        <rFont val="Arial"/>
        <family val="2"/>
      </rPr>
      <t>k</t>
    </r>
  </si>
  <si>
    <t>XC2/XF3</t>
  </si>
  <si>
    <t xml:space="preserve">Betongytor mot luft på klaffkammare under HHW50 + 5,0 m </t>
  </si>
  <si>
    <t>Betongytor mot jordfyllning</t>
  </si>
  <si>
    <t xml:space="preserve">Betongytor mot luft på klaffkammare över HHW50 +5,0 m </t>
  </si>
  <si>
    <t>XS1/XF2</t>
  </si>
  <si>
    <t>Klaffkammartak</t>
  </si>
  <si>
    <t xml:space="preserve"> XD1/XF4</t>
  </si>
  <si>
    <t xml:space="preserve">Övrig betong </t>
  </si>
  <si>
    <t>XC4/XF3</t>
  </si>
  <si>
    <t>The marine environment is assumed to be limited to areas within 5 m of the channel.</t>
  </si>
  <si>
    <t>For base plates, the bottom 50 mm is considered statically ineffective.</t>
  </si>
  <si>
    <t>3 Geometry</t>
  </si>
  <si>
    <t>3.1 Geometry</t>
  </si>
  <si>
    <r>
      <t>L</t>
    </r>
    <r>
      <rPr>
        <vertAlign val="superscript"/>
        <sz val="10"/>
        <rFont val="Arial"/>
        <family val="2"/>
      </rPr>
      <t>1)</t>
    </r>
  </si>
  <si>
    <t>g</t>
  </si>
  <si>
    <t>V</t>
  </si>
  <si>
    <r>
      <t>[kN/m</t>
    </r>
    <r>
      <rPr>
        <vertAlign val="superscript"/>
        <sz val="10"/>
        <color indexed="8"/>
        <rFont val="Arial"/>
        <family val="2"/>
      </rPr>
      <t>3</t>
    </r>
    <r>
      <rPr>
        <sz val="10"/>
        <color indexed="8"/>
        <rFont val="Arial"/>
        <family val="2"/>
      </rPr>
      <t>]</t>
    </r>
  </si>
  <si>
    <t>Bottom plate</t>
  </si>
  <si>
    <t>1) The length of the construction part or load perpendicular to the tracks</t>
  </si>
  <si>
    <r>
      <t>e</t>
    </r>
    <r>
      <rPr>
        <vertAlign val="subscript"/>
        <sz val="10"/>
        <rFont val="Arial"/>
        <family val="2"/>
        <charset val="238"/>
      </rPr>
      <t>x</t>
    </r>
  </si>
  <si>
    <r>
      <t>M</t>
    </r>
    <r>
      <rPr>
        <vertAlign val="subscript"/>
        <sz val="10"/>
        <rFont val="Arial"/>
        <family val="2"/>
      </rPr>
      <t>y</t>
    </r>
  </si>
  <si>
    <r>
      <t>e</t>
    </r>
    <r>
      <rPr>
        <vertAlign val="subscript"/>
        <sz val="10"/>
        <rFont val="Arial"/>
        <family val="2"/>
        <charset val="238"/>
      </rPr>
      <t>y</t>
    </r>
  </si>
  <si>
    <r>
      <t>M</t>
    </r>
    <r>
      <rPr>
        <vertAlign val="subscript"/>
        <sz val="10"/>
        <rFont val="Arial"/>
        <family val="2"/>
        <charset val="238"/>
      </rPr>
      <t>x</t>
    </r>
  </si>
  <si>
    <t>North wall</t>
  </si>
  <si>
    <t>South wall</t>
  </si>
  <si>
    <t>Front wall</t>
  </si>
  <si>
    <t>Back wall</t>
  </si>
  <si>
    <t>Roof</t>
  </si>
  <si>
    <t>North kantbalk</t>
  </si>
  <si>
    <t>South kantbalk</t>
  </si>
  <si>
    <t>Pavement</t>
  </si>
  <si>
    <t>Column north</t>
  </si>
  <si>
    <t>Column south</t>
  </si>
  <si>
    <t>Jack podest north</t>
  </si>
  <si>
    <t>Jack podest south</t>
  </si>
  <si>
    <t>Stairs??</t>
  </si>
  <si>
    <t>Platform north-front p.1</t>
  </si>
  <si>
    <t>Platform north-front p.2</t>
  </si>
  <si>
    <t>Platform north-back</t>
  </si>
  <si>
    <t>Platform south-front p.1</t>
  </si>
  <si>
    <t>Platform south-front p.2</t>
  </si>
  <si>
    <t>Platform south-back</t>
  </si>
  <si>
    <t>Railing north</t>
  </si>
  <si>
    <t>Railing south</t>
  </si>
  <si>
    <t>4.1.1 Self weight</t>
  </si>
  <si>
    <t>4.1.2 Earth pressure</t>
  </si>
  <si>
    <t>Underwater concrete</t>
  </si>
  <si>
    <t>PAP level</t>
  </si>
  <si>
    <t>HHW</t>
  </si>
  <si>
    <t>-Mälaren side</t>
  </si>
  <si>
    <t>GLN</t>
  </si>
  <si>
    <t>-ground level on north side</t>
  </si>
  <si>
    <t>GLS</t>
  </si>
  <si>
    <t>-ground level on south side</t>
  </si>
  <si>
    <t>GLS1</t>
  </si>
  <si>
    <t>GLB</t>
  </si>
  <si>
    <t>-ground back side</t>
  </si>
  <si>
    <t>-ground level on south side (top of retaning wall)</t>
  </si>
  <si>
    <t>GUC</t>
  </si>
  <si>
    <t>-level of uk underwater concrete</t>
  </si>
  <si>
    <t>Earth pressure at LLW</t>
  </si>
  <si>
    <r>
      <t>The earth pressure coefficient for packed fyllning, K</t>
    </r>
    <r>
      <rPr>
        <vertAlign val="subscript"/>
        <sz val="10"/>
        <color theme="1"/>
        <rFont val="Arial"/>
        <family val="2"/>
        <charset val="238"/>
      </rPr>
      <t>0</t>
    </r>
    <r>
      <rPr>
        <sz val="10"/>
        <color theme="1"/>
        <rFont val="Arial"/>
        <family val="1"/>
        <charset val="2"/>
      </rPr>
      <t>=0.390. The distance h refers to the distance from UK underwater concrete to ground level (h</t>
    </r>
    <r>
      <rPr>
        <vertAlign val="subscript"/>
        <sz val="10"/>
        <color theme="1"/>
        <rFont val="Arial"/>
        <family val="2"/>
        <charset val="238"/>
      </rPr>
      <t>w</t>
    </r>
    <r>
      <rPr>
        <sz val="10"/>
        <color theme="1"/>
        <rFont val="Arial"/>
        <family val="1"/>
        <charset val="2"/>
      </rPr>
      <t xml:space="preserve"> -refere to water level). As a minimum value of the earth pressures, characteristic earth pressure coefficients are set, K</t>
    </r>
    <r>
      <rPr>
        <vertAlign val="subscript"/>
        <sz val="10"/>
        <color theme="1"/>
        <rFont val="Arial"/>
        <family val="2"/>
        <charset val="238"/>
      </rPr>
      <t>0</t>
    </r>
    <r>
      <rPr>
        <sz val="10"/>
        <color theme="1"/>
        <rFont val="Arial"/>
        <family val="1"/>
        <charset val="2"/>
      </rPr>
      <t>=0.293.</t>
    </r>
  </si>
  <si>
    <r>
      <t>K</t>
    </r>
    <r>
      <rPr>
        <vertAlign val="subscript"/>
        <sz val="10"/>
        <rFont val="Arial"/>
        <family val="2"/>
        <charset val="238"/>
      </rPr>
      <t>0</t>
    </r>
  </si>
  <si>
    <r>
      <t>h</t>
    </r>
    <r>
      <rPr>
        <vertAlign val="subscript"/>
        <sz val="10"/>
        <color theme="1"/>
        <rFont val="Arial"/>
        <family val="2"/>
        <charset val="238"/>
      </rPr>
      <t>w</t>
    </r>
  </si>
  <si>
    <r>
      <t>q</t>
    </r>
    <r>
      <rPr>
        <vertAlign val="subscript"/>
        <sz val="10"/>
        <color theme="1"/>
        <rFont val="Arial"/>
        <family val="2"/>
        <charset val="238"/>
      </rPr>
      <t>uk</t>
    </r>
  </si>
  <si>
    <t>[kPa]</t>
  </si>
  <si>
    <r>
      <t>q</t>
    </r>
    <r>
      <rPr>
        <vertAlign val="subscript"/>
        <sz val="10"/>
        <color theme="1"/>
        <rFont val="Arial"/>
        <family val="2"/>
        <charset val="238"/>
      </rPr>
      <t>w</t>
    </r>
  </si>
  <si>
    <r>
      <t>e</t>
    </r>
    <r>
      <rPr>
        <vertAlign val="subscript"/>
        <sz val="10"/>
        <color theme="1"/>
        <rFont val="Arial"/>
        <family val="2"/>
        <charset val="238"/>
      </rPr>
      <t>y</t>
    </r>
  </si>
  <si>
    <r>
      <t>e</t>
    </r>
    <r>
      <rPr>
        <vertAlign val="subscript"/>
        <sz val="10"/>
        <color theme="1"/>
        <rFont val="Arial"/>
        <family val="2"/>
        <charset val="238"/>
      </rPr>
      <t>x</t>
    </r>
  </si>
  <si>
    <r>
      <t>e</t>
    </r>
    <r>
      <rPr>
        <vertAlign val="subscript"/>
        <sz val="10"/>
        <color theme="1"/>
        <rFont val="Arial"/>
        <family val="2"/>
        <charset val="238"/>
      </rPr>
      <t>z</t>
    </r>
  </si>
  <si>
    <t>South wall 1</t>
  </si>
  <si>
    <t xml:space="preserve">South wall </t>
  </si>
  <si>
    <t>East wall</t>
  </si>
  <si>
    <t>Sum Eart pressure at LLW:</t>
  </si>
  <si>
    <t>Earth pressure at HHW</t>
  </si>
  <si>
    <t>Earth pressure is calcualted assuming that overload acting over entire wide of back wall.</t>
  </si>
  <si>
    <t>Earth pressure from overload</t>
  </si>
  <si>
    <r>
      <t>q</t>
    </r>
    <r>
      <rPr>
        <vertAlign val="subscript"/>
        <sz val="10"/>
        <color theme="1"/>
        <rFont val="Arial"/>
        <family val="2"/>
        <charset val="238"/>
      </rPr>
      <t>ol</t>
    </r>
  </si>
  <si>
    <t>-see RKFM chapter 6.2.2.5</t>
  </si>
  <si>
    <r>
      <t>q</t>
    </r>
    <r>
      <rPr>
        <vertAlign val="subscript"/>
        <sz val="10"/>
        <color theme="1"/>
        <rFont val="Arial"/>
        <family val="2"/>
        <charset val="238"/>
      </rPr>
      <t>p</t>
    </r>
  </si>
  <si>
    <t>Sum overload</t>
  </si>
  <si>
    <r>
      <rPr>
        <sz val="10"/>
        <rFont val="Arial"/>
        <family val="2"/>
      </rPr>
      <t>H</t>
    </r>
    <r>
      <rPr>
        <vertAlign val="subscript"/>
        <sz val="10"/>
        <rFont val="Arial"/>
        <family val="2"/>
        <charset val="238"/>
      </rPr>
      <t>x</t>
    </r>
  </si>
  <si>
    <r>
      <rPr>
        <sz val="10"/>
        <rFont val="Arial"/>
        <family val="2"/>
      </rPr>
      <t>H</t>
    </r>
    <r>
      <rPr>
        <vertAlign val="subscript"/>
        <sz val="10"/>
        <rFont val="Arial"/>
        <family val="2"/>
        <charset val="238"/>
      </rPr>
      <t>y</t>
    </r>
  </si>
  <si>
    <r>
      <rPr>
        <sz val="10"/>
        <rFont val="Arial"/>
        <family val="2"/>
      </rPr>
      <t>M</t>
    </r>
    <r>
      <rPr>
        <vertAlign val="subscript"/>
        <sz val="10"/>
        <rFont val="Arial"/>
        <family val="2"/>
        <charset val="238"/>
      </rPr>
      <t>y</t>
    </r>
  </si>
  <si>
    <r>
      <rPr>
        <sz val="10"/>
        <rFont val="Arial"/>
        <family val="2"/>
      </rPr>
      <t>M</t>
    </r>
    <r>
      <rPr>
        <vertAlign val="subscript"/>
        <sz val="10"/>
        <rFont val="Arial"/>
        <family val="2"/>
        <charset val="238"/>
      </rPr>
      <t>x</t>
    </r>
  </si>
  <si>
    <r>
      <rPr>
        <sz val="10"/>
        <rFont val="Arial"/>
        <family val="2"/>
      </rPr>
      <t>M</t>
    </r>
    <r>
      <rPr>
        <vertAlign val="subscript"/>
        <sz val="10"/>
        <rFont val="Arial"/>
        <family val="2"/>
        <charset val="238"/>
      </rPr>
      <t>z</t>
    </r>
  </si>
  <si>
    <t>4.1.3 Earth pressure from overload</t>
  </si>
  <si>
    <t xml:space="preserve">Breaking load is calcaulted over lenght equal 1.5 times the height of the abutment. </t>
  </si>
  <si>
    <r>
      <t>h</t>
    </r>
    <r>
      <rPr>
        <vertAlign val="subscript"/>
        <sz val="10"/>
        <color theme="1"/>
        <rFont val="Arial"/>
        <family val="2"/>
        <charset val="238"/>
      </rPr>
      <t>ab</t>
    </r>
  </si>
  <si>
    <t>height of abutment</t>
  </si>
  <si>
    <r>
      <t>L</t>
    </r>
    <r>
      <rPr>
        <vertAlign val="subscript"/>
        <sz val="10"/>
        <color theme="1"/>
        <rFont val="Arial"/>
        <family val="2"/>
        <charset val="238"/>
      </rPr>
      <t xml:space="preserve">br </t>
    </r>
    <r>
      <rPr>
        <sz val="10"/>
        <color theme="1"/>
        <rFont val="Arial"/>
        <family val="2"/>
        <charset val="238"/>
      </rPr>
      <t>=1.5*h</t>
    </r>
    <r>
      <rPr>
        <vertAlign val="subscript"/>
        <sz val="10"/>
        <color theme="1"/>
        <rFont val="Arial"/>
        <family val="2"/>
        <charset val="238"/>
      </rPr>
      <t>a</t>
    </r>
  </si>
  <si>
    <t>effective lenght of breakig load</t>
  </si>
  <si>
    <r>
      <t>Q</t>
    </r>
    <r>
      <rPr>
        <vertAlign val="subscript"/>
        <sz val="10"/>
        <color theme="1"/>
        <rFont val="Arial"/>
        <family val="2"/>
        <charset val="238"/>
      </rPr>
      <t>br.AB</t>
    </r>
  </si>
  <si>
    <t>breaking load from vehicles A/B, see RKFM 6.2.2.1.2</t>
  </si>
  <si>
    <r>
      <t>Q</t>
    </r>
    <r>
      <rPr>
        <vertAlign val="subscript"/>
        <sz val="10"/>
        <color theme="1"/>
        <rFont val="Arial"/>
        <family val="2"/>
        <charset val="238"/>
      </rPr>
      <t>TS</t>
    </r>
  </si>
  <si>
    <r>
      <t>Q</t>
    </r>
    <r>
      <rPr>
        <vertAlign val="subscript"/>
        <sz val="10"/>
        <color theme="1"/>
        <rFont val="Arial"/>
        <family val="2"/>
        <charset val="238"/>
      </rPr>
      <t>udl</t>
    </r>
    <r>
      <rPr>
        <sz val="10"/>
        <color theme="1"/>
        <rFont val="Arial"/>
        <family val="1"/>
        <charset val="2"/>
      </rPr>
      <t>=Q</t>
    </r>
    <r>
      <rPr>
        <vertAlign val="subscript"/>
        <sz val="10"/>
        <color theme="1"/>
        <rFont val="Arial"/>
        <family val="2"/>
        <charset val="238"/>
      </rPr>
      <t>lk.UDL</t>
    </r>
    <r>
      <rPr>
        <sz val="10"/>
        <color theme="1"/>
        <rFont val="Arial"/>
        <family val="1"/>
        <charset val="2"/>
      </rPr>
      <t>/35.5*L</t>
    </r>
    <r>
      <rPr>
        <vertAlign val="subscript"/>
        <sz val="10"/>
        <color theme="1"/>
        <rFont val="Arial"/>
        <family val="2"/>
        <charset val="238"/>
      </rPr>
      <t>br</t>
    </r>
  </si>
  <si>
    <t>breaking load from vehicles TS, see RKFM 6.2.2.2.3</t>
  </si>
  <si>
    <t>breaking load from vehicles UDL, see RKFM 6.2.2.2.3</t>
  </si>
  <si>
    <r>
      <t>Q</t>
    </r>
    <r>
      <rPr>
        <vertAlign val="subscript"/>
        <sz val="10"/>
        <color theme="1"/>
        <rFont val="Arial"/>
        <family val="2"/>
        <charset val="238"/>
      </rPr>
      <t>LM1</t>
    </r>
    <r>
      <rPr>
        <sz val="10"/>
        <color theme="1"/>
        <rFont val="Arial"/>
        <family val="1"/>
        <charset val="2"/>
      </rPr>
      <t>=Q</t>
    </r>
    <r>
      <rPr>
        <vertAlign val="subscript"/>
        <sz val="10"/>
        <color theme="1"/>
        <rFont val="Arial"/>
        <family val="2"/>
        <charset val="238"/>
      </rPr>
      <t>TS</t>
    </r>
    <r>
      <rPr>
        <sz val="10"/>
        <color theme="1"/>
        <rFont val="Arial"/>
        <family val="1"/>
        <charset val="2"/>
      </rPr>
      <t>+Q</t>
    </r>
    <r>
      <rPr>
        <vertAlign val="subscript"/>
        <sz val="10"/>
        <color theme="1"/>
        <rFont val="Arial"/>
        <family val="2"/>
        <charset val="238"/>
      </rPr>
      <t>udl</t>
    </r>
  </si>
  <si>
    <t>total breaking load from LM1</t>
  </si>
  <si>
    <t>Breaking load A/B</t>
  </si>
  <si>
    <t>Breaking load LM71</t>
  </si>
  <si>
    <t>4.1.4 Earth pressure from breaking load and acceleration</t>
  </si>
  <si>
    <t>4.2.1 Trafik loads</t>
  </si>
  <si>
    <t>R1</t>
  </si>
  <si>
    <t>R2</t>
  </si>
  <si>
    <r>
      <t>H</t>
    </r>
    <r>
      <rPr>
        <vertAlign val="subscript"/>
        <sz val="10"/>
        <color rgb="FF000000"/>
        <rFont val="Arial"/>
        <family val="2"/>
        <charset val="238"/>
      </rPr>
      <t>x</t>
    </r>
  </si>
  <si>
    <r>
      <t>H</t>
    </r>
    <r>
      <rPr>
        <vertAlign val="subscript"/>
        <sz val="10"/>
        <color rgb="FF000000"/>
        <rFont val="Arial"/>
        <family val="2"/>
        <charset val="238"/>
      </rPr>
      <t>y</t>
    </r>
  </si>
  <si>
    <r>
      <t>M</t>
    </r>
    <r>
      <rPr>
        <vertAlign val="subscript"/>
        <sz val="10"/>
        <color rgb="FF000000"/>
        <rFont val="Arial"/>
        <family val="2"/>
        <charset val="238"/>
      </rPr>
      <t>x</t>
    </r>
  </si>
  <si>
    <r>
      <t>M</t>
    </r>
    <r>
      <rPr>
        <vertAlign val="subscript"/>
        <sz val="10"/>
        <color rgb="FF000000"/>
        <rFont val="Arial"/>
        <family val="2"/>
        <charset val="238"/>
      </rPr>
      <t>y</t>
    </r>
  </si>
  <si>
    <r>
      <t>M</t>
    </r>
    <r>
      <rPr>
        <vertAlign val="subscript"/>
        <sz val="10"/>
        <color rgb="FF000000"/>
        <rFont val="Arial"/>
        <family val="2"/>
        <charset val="238"/>
      </rPr>
      <t>z</t>
    </r>
  </si>
  <si>
    <r>
      <t>M</t>
    </r>
    <r>
      <rPr>
        <vertAlign val="subscript"/>
        <sz val="10"/>
        <color theme="1"/>
        <rFont val="Arial"/>
        <family val="2"/>
        <charset val="238"/>
      </rPr>
      <t>x.max</t>
    </r>
  </si>
  <si>
    <r>
      <t>M</t>
    </r>
    <r>
      <rPr>
        <vertAlign val="subscript"/>
        <sz val="10"/>
        <color theme="1"/>
        <rFont val="Arial"/>
        <family val="2"/>
        <charset val="238"/>
      </rPr>
      <t>x.min</t>
    </r>
  </si>
  <si>
    <r>
      <t>L</t>
    </r>
    <r>
      <rPr>
        <vertAlign val="subscript"/>
        <sz val="10"/>
        <color theme="1"/>
        <rFont val="Arial"/>
        <family val="2"/>
        <charset val="238"/>
      </rPr>
      <t>span</t>
    </r>
  </si>
  <si>
    <r>
      <t>x</t>
    </r>
    <r>
      <rPr>
        <vertAlign val="subscript"/>
        <sz val="10"/>
        <color theme="1"/>
        <rFont val="Arial"/>
        <family val="2"/>
        <charset val="238"/>
      </rPr>
      <t>abut</t>
    </r>
  </si>
  <si>
    <r>
      <t>b</t>
    </r>
    <r>
      <rPr>
        <vertAlign val="subscript"/>
        <sz val="10"/>
        <color theme="1"/>
        <rFont val="Arial"/>
        <family val="2"/>
        <charset val="238"/>
      </rPr>
      <t>spac</t>
    </r>
  </si>
  <si>
    <r>
      <t>V</t>
    </r>
    <r>
      <rPr>
        <vertAlign val="subscript"/>
        <sz val="10"/>
        <color theme="1"/>
        <rFont val="Arial"/>
        <family val="2"/>
        <charset val="238"/>
      </rPr>
      <t>max</t>
    </r>
    <r>
      <rPr>
        <sz val="10"/>
        <color theme="1"/>
        <rFont val="Arial"/>
        <family val="2"/>
        <charset val="238"/>
      </rPr>
      <t>/M</t>
    </r>
    <r>
      <rPr>
        <vertAlign val="subscript"/>
        <sz val="10"/>
        <color theme="1"/>
        <rFont val="Arial"/>
        <family val="2"/>
        <charset val="238"/>
      </rPr>
      <t>x.min</t>
    </r>
  </si>
  <si>
    <r>
      <t>V</t>
    </r>
    <r>
      <rPr>
        <vertAlign val="subscript"/>
        <sz val="10"/>
        <color theme="1"/>
        <rFont val="Arial"/>
        <family val="2"/>
        <charset val="238"/>
      </rPr>
      <t>max</t>
    </r>
    <r>
      <rPr>
        <sz val="10"/>
        <color theme="1"/>
        <rFont val="Arial"/>
        <family val="2"/>
        <charset val="238"/>
      </rPr>
      <t>/M</t>
    </r>
    <r>
      <rPr>
        <vertAlign val="subscript"/>
        <sz val="10"/>
        <color theme="1"/>
        <rFont val="Arial"/>
        <family val="2"/>
        <charset val="238"/>
      </rPr>
      <t>x.max</t>
    </r>
  </si>
  <si>
    <t xml:space="preserve">TS </t>
  </si>
  <si>
    <r>
      <t>M</t>
    </r>
    <r>
      <rPr>
        <vertAlign val="subscript"/>
        <sz val="10"/>
        <color theme="1"/>
        <rFont val="Arial"/>
        <family val="2"/>
        <charset val="238"/>
      </rPr>
      <t>x.max</t>
    </r>
    <r>
      <rPr>
        <sz val="10"/>
        <color theme="1"/>
        <rFont val="Arial"/>
        <family val="2"/>
        <charset val="238"/>
      </rPr>
      <t>/M</t>
    </r>
    <r>
      <rPr>
        <vertAlign val="subscript"/>
        <sz val="10"/>
        <color theme="1"/>
        <rFont val="Arial"/>
        <family val="2"/>
        <charset val="238"/>
      </rPr>
      <t>y.max</t>
    </r>
  </si>
  <si>
    <r>
      <t>M</t>
    </r>
    <r>
      <rPr>
        <vertAlign val="subscript"/>
        <sz val="10"/>
        <color theme="1"/>
        <rFont val="Arial"/>
        <family val="2"/>
        <charset val="238"/>
      </rPr>
      <t>x.max</t>
    </r>
    <r>
      <rPr>
        <sz val="10"/>
        <color theme="1"/>
        <rFont val="Arial"/>
        <family val="2"/>
        <charset val="238"/>
      </rPr>
      <t>/M</t>
    </r>
    <r>
      <rPr>
        <vertAlign val="subscript"/>
        <sz val="10"/>
        <color theme="1"/>
        <rFont val="Arial"/>
        <family val="2"/>
        <charset val="238"/>
      </rPr>
      <t>y.min</t>
    </r>
  </si>
  <si>
    <r>
      <t>M</t>
    </r>
    <r>
      <rPr>
        <vertAlign val="subscript"/>
        <sz val="10"/>
        <color theme="1"/>
        <rFont val="Arial"/>
        <family val="2"/>
        <charset val="238"/>
      </rPr>
      <t>x.min</t>
    </r>
    <r>
      <rPr>
        <sz val="10"/>
        <color theme="1"/>
        <rFont val="Arial"/>
        <family val="2"/>
        <charset val="238"/>
      </rPr>
      <t>/M</t>
    </r>
    <r>
      <rPr>
        <vertAlign val="subscript"/>
        <sz val="10"/>
        <color theme="1"/>
        <rFont val="Arial"/>
        <family val="2"/>
        <charset val="238"/>
      </rPr>
      <t>y.max</t>
    </r>
  </si>
  <si>
    <r>
      <t>M</t>
    </r>
    <r>
      <rPr>
        <vertAlign val="subscript"/>
        <sz val="10"/>
        <color theme="1"/>
        <rFont val="Arial"/>
        <family val="2"/>
        <charset val="238"/>
      </rPr>
      <t>x.min</t>
    </r>
    <r>
      <rPr>
        <sz val="10"/>
        <color theme="1"/>
        <rFont val="Arial"/>
        <family val="2"/>
        <charset val="238"/>
      </rPr>
      <t>/M</t>
    </r>
    <r>
      <rPr>
        <vertAlign val="subscript"/>
        <sz val="10"/>
        <color theme="1"/>
        <rFont val="Arial"/>
        <family val="2"/>
        <charset val="238"/>
      </rPr>
      <t>y.min</t>
    </r>
  </si>
  <si>
    <r>
      <t>V</t>
    </r>
    <r>
      <rPr>
        <vertAlign val="subscript"/>
        <sz val="10"/>
        <color theme="1"/>
        <rFont val="Arial"/>
        <family val="2"/>
        <charset val="238"/>
      </rPr>
      <t>max</t>
    </r>
    <r>
      <rPr>
        <sz val="10"/>
        <color theme="1"/>
        <rFont val="Arial"/>
        <family val="2"/>
        <charset val="238"/>
      </rPr>
      <t>/M</t>
    </r>
    <r>
      <rPr>
        <vertAlign val="subscript"/>
        <sz val="10"/>
        <color theme="1"/>
        <rFont val="Arial"/>
        <family val="2"/>
        <charset val="238"/>
      </rPr>
      <t>y.min</t>
    </r>
  </si>
  <si>
    <r>
      <t>V</t>
    </r>
    <r>
      <rPr>
        <vertAlign val="subscript"/>
        <sz val="10"/>
        <color theme="1"/>
        <rFont val="Arial"/>
        <family val="2"/>
        <charset val="238"/>
      </rPr>
      <t>max</t>
    </r>
    <r>
      <rPr>
        <sz val="10"/>
        <color theme="1"/>
        <rFont val="Arial"/>
        <family val="2"/>
        <charset val="238"/>
      </rPr>
      <t>/M</t>
    </r>
    <r>
      <rPr>
        <vertAlign val="subscript"/>
        <sz val="10"/>
        <color theme="1"/>
        <rFont val="Arial"/>
        <family val="2"/>
        <charset val="238"/>
      </rPr>
      <t>y.max</t>
    </r>
  </si>
  <si>
    <t>UDL</t>
  </si>
  <si>
    <t>4.2.2  Breaking and acceleration load</t>
  </si>
  <si>
    <t>Road level</t>
  </si>
  <si>
    <r>
      <t>Q</t>
    </r>
    <r>
      <rPr>
        <vertAlign val="subscript"/>
        <sz val="10"/>
        <color theme="1"/>
        <rFont val="Arial"/>
        <family val="2"/>
        <charset val="238"/>
      </rPr>
      <t>broms.AB</t>
    </r>
  </si>
  <si>
    <t>breaking load from vehice A/B, see RKFM 6.2.2.1.2</t>
  </si>
  <si>
    <r>
      <t>L</t>
    </r>
    <r>
      <rPr>
        <vertAlign val="subscript"/>
        <sz val="10"/>
        <color theme="1"/>
        <rFont val="Arial"/>
        <family val="2"/>
        <charset val="238"/>
      </rPr>
      <t>tot</t>
    </r>
  </si>
  <si>
    <t>total lenght of bridge</t>
  </si>
  <si>
    <r>
      <t>Q</t>
    </r>
    <r>
      <rPr>
        <vertAlign val="subscript"/>
        <sz val="10"/>
        <color theme="1"/>
        <rFont val="Arial"/>
        <family val="2"/>
        <charset val="238"/>
      </rPr>
      <t>udl</t>
    </r>
    <r>
      <rPr>
        <sz val="10"/>
        <color theme="1"/>
        <rFont val="Arial"/>
        <family val="1"/>
        <charset val="2"/>
      </rPr>
      <t>=Q</t>
    </r>
    <r>
      <rPr>
        <vertAlign val="subscript"/>
        <sz val="10"/>
        <color theme="1"/>
        <rFont val="Arial"/>
        <family val="2"/>
        <charset val="238"/>
      </rPr>
      <t>lk.UDL</t>
    </r>
    <r>
      <rPr>
        <sz val="10"/>
        <color theme="1"/>
        <rFont val="Arial"/>
        <family val="1"/>
        <charset val="2"/>
      </rPr>
      <t>/35.5*L</t>
    </r>
    <r>
      <rPr>
        <vertAlign val="subscript"/>
        <sz val="10"/>
        <color theme="1"/>
        <rFont val="Arial"/>
        <family val="2"/>
        <charset val="238"/>
      </rPr>
      <t>tot</t>
    </r>
  </si>
  <si>
    <r>
      <t>Q</t>
    </r>
    <r>
      <rPr>
        <vertAlign val="subscript"/>
        <sz val="10"/>
        <color theme="1"/>
        <rFont val="Arial"/>
        <family val="2"/>
        <charset val="238"/>
      </rPr>
      <t>broms.LM1</t>
    </r>
    <r>
      <rPr>
        <sz val="10"/>
        <color theme="1"/>
        <rFont val="Arial"/>
        <family val="1"/>
        <charset val="2"/>
      </rPr>
      <t>=Q</t>
    </r>
    <r>
      <rPr>
        <vertAlign val="subscript"/>
        <sz val="10"/>
        <color theme="1"/>
        <rFont val="Arial"/>
        <family val="2"/>
        <charset val="238"/>
      </rPr>
      <t>Ts</t>
    </r>
    <r>
      <rPr>
        <sz val="10"/>
        <color theme="1"/>
        <rFont val="Arial"/>
        <family val="1"/>
        <charset val="2"/>
      </rPr>
      <t>+Q</t>
    </r>
    <r>
      <rPr>
        <vertAlign val="subscript"/>
        <sz val="10"/>
        <color theme="1"/>
        <rFont val="Arial"/>
        <family val="2"/>
        <charset val="238"/>
      </rPr>
      <t>UDL</t>
    </r>
  </si>
  <si>
    <t>Breaking A/B</t>
  </si>
  <si>
    <t>Breaking LM1</t>
  </si>
  <si>
    <r>
      <t>Q</t>
    </r>
    <r>
      <rPr>
        <vertAlign val="subscript"/>
        <sz val="10"/>
        <color theme="1"/>
        <rFont val="Arial"/>
        <family val="2"/>
        <charset val="238"/>
      </rPr>
      <t>sido.AB</t>
    </r>
    <r>
      <rPr>
        <sz val="10"/>
        <color theme="1"/>
        <rFont val="Arial"/>
        <family val="1"/>
        <charset val="2"/>
      </rPr>
      <t>=0.25*Q</t>
    </r>
    <r>
      <rPr>
        <vertAlign val="subscript"/>
        <sz val="10"/>
        <color theme="1"/>
        <rFont val="Arial"/>
        <family val="2"/>
        <charset val="238"/>
      </rPr>
      <t>broms</t>
    </r>
  </si>
  <si>
    <r>
      <t>Q</t>
    </r>
    <r>
      <rPr>
        <vertAlign val="subscript"/>
        <sz val="10"/>
        <color theme="1"/>
        <rFont val="Arial"/>
        <family val="2"/>
        <charset val="238"/>
      </rPr>
      <t>sido.LM1</t>
    </r>
    <r>
      <rPr>
        <sz val="10"/>
        <color theme="1"/>
        <rFont val="Arial"/>
        <family val="1"/>
        <charset val="2"/>
      </rPr>
      <t>=0.25*Q</t>
    </r>
    <r>
      <rPr>
        <vertAlign val="subscript"/>
        <sz val="10"/>
        <color theme="1"/>
        <rFont val="Arial"/>
        <family val="2"/>
        <charset val="238"/>
      </rPr>
      <t>broms</t>
    </r>
  </si>
  <si>
    <t>4.2.3  Side load</t>
  </si>
  <si>
    <t>Side load A/B</t>
  </si>
  <si>
    <t>Side load LM1</t>
  </si>
  <si>
    <r>
      <t>H</t>
    </r>
    <r>
      <rPr>
        <vertAlign val="subscript"/>
        <sz val="10"/>
        <color theme="1"/>
        <rFont val="Arial"/>
        <family val="2"/>
        <charset val="238"/>
      </rPr>
      <t>x.max</t>
    </r>
  </si>
  <si>
    <r>
      <t>H</t>
    </r>
    <r>
      <rPr>
        <vertAlign val="subscript"/>
        <sz val="10"/>
        <color theme="1"/>
        <rFont val="Arial"/>
        <family val="2"/>
        <charset val="238"/>
      </rPr>
      <t>x.min</t>
    </r>
  </si>
  <si>
    <r>
      <t>H</t>
    </r>
    <r>
      <rPr>
        <vertAlign val="subscript"/>
        <sz val="10"/>
        <color theme="1"/>
        <rFont val="Arial"/>
        <family val="2"/>
        <charset val="238"/>
      </rPr>
      <t>y.max</t>
    </r>
  </si>
  <si>
    <r>
      <t>H</t>
    </r>
    <r>
      <rPr>
        <vertAlign val="subscript"/>
        <sz val="10"/>
        <color theme="1"/>
        <rFont val="Arial"/>
        <family val="2"/>
        <charset val="238"/>
      </rPr>
      <t>y.min</t>
    </r>
  </si>
  <si>
    <t>Pedestrian</t>
  </si>
  <si>
    <r>
      <t>V</t>
    </r>
    <r>
      <rPr>
        <vertAlign val="subscript"/>
        <sz val="10"/>
        <color theme="1"/>
        <rFont val="Arial"/>
        <family val="2"/>
        <charset val="238"/>
      </rPr>
      <t>max</t>
    </r>
  </si>
  <si>
    <t>Service Vehicle</t>
  </si>
  <si>
    <t>Annex 1. Wind loads</t>
  </si>
  <si>
    <t>A1.1 Wind load on deck without traffic. Closed bridge</t>
  </si>
  <si>
    <t>Bärverksdel</t>
  </si>
  <si>
    <t>Farbana i byggskede</t>
  </si>
  <si>
    <t>Beräkning av vindlast mot broar</t>
  </si>
  <si>
    <t xml:space="preserve">Om bärverket har konstant tecken när det gäller huvudsakliga formmoder kan </t>
  </si>
  <si>
    <t>Godkänd 2020-04-01/LEL</t>
  </si>
  <si>
    <t xml:space="preserve">denna beräkningsgång användas. Jämför SS-EN 1991-1-4 (NA), 3.5(1), i det </t>
  </si>
  <si>
    <r>
      <t xml:space="preserve">följande benämnd SS, 3.5(1). Värden </t>
    </r>
    <r>
      <rPr>
        <sz val="10"/>
        <color rgb="FFFF0000"/>
        <rFont val="Arial"/>
        <family val="2"/>
      </rPr>
      <t>med rött typsnitt</t>
    </r>
    <r>
      <rPr>
        <sz val="10"/>
        <color theme="1"/>
        <rFont val="Arial"/>
        <family val="2"/>
      </rPr>
      <t xml:space="preserve"> är givna indata.</t>
    </r>
  </si>
  <si>
    <t>Värde</t>
  </si>
  <si>
    <t>Enhet</t>
  </si>
  <si>
    <r>
      <t>Formler/</t>
    </r>
    <r>
      <rPr>
        <b/>
        <sz val="9"/>
        <color rgb="FFFF0000"/>
        <rFont val="Arial"/>
        <family val="2"/>
      </rPr>
      <t>Kommentarer</t>
    </r>
  </si>
  <si>
    <t>Hänvisningar</t>
  </si>
  <si>
    <t>Beräkning av hastighetstryck</t>
  </si>
  <si>
    <t>SS, 4.1</t>
  </si>
  <si>
    <t>Höjd över marken</t>
  </si>
  <si>
    <t>SS, 4.3.1</t>
  </si>
  <si>
    <t>Refrensvindhastighet</t>
  </si>
  <si>
    <r>
      <t>v</t>
    </r>
    <r>
      <rPr>
        <vertAlign val="subscript"/>
        <sz val="10"/>
        <color theme="1"/>
        <rFont val="Arial"/>
        <family val="2"/>
      </rPr>
      <t>b</t>
    </r>
  </si>
  <si>
    <t>Terrängtyp</t>
  </si>
  <si>
    <t>SS, Tabell 4.1</t>
  </si>
  <si>
    <t>Exponeringsfaktorn</t>
  </si>
  <si>
    <r>
      <t>(1+7•Iv(z))•(v</t>
    </r>
    <r>
      <rPr>
        <vertAlign val="subscript"/>
        <sz val="9"/>
        <color theme="1"/>
        <rFont val="Arial"/>
        <family val="2"/>
      </rPr>
      <t>m</t>
    </r>
    <r>
      <rPr>
        <sz val="9"/>
        <color theme="1"/>
        <rFont val="Arial"/>
        <family val="2"/>
      </rPr>
      <t>(z)/v</t>
    </r>
    <r>
      <rPr>
        <vertAlign val="subscript"/>
        <sz val="9"/>
        <color theme="1"/>
        <rFont val="Arial"/>
        <family val="2"/>
      </rPr>
      <t>b</t>
    </r>
    <r>
      <rPr>
        <sz val="9"/>
        <color theme="1"/>
        <rFont val="Arial"/>
        <family val="2"/>
      </rPr>
      <t>)</t>
    </r>
    <r>
      <rPr>
        <vertAlign val="superscript"/>
        <sz val="9"/>
        <color theme="1"/>
        <rFont val="Arial"/>
        <family val="2"/>
      </rPr>
      <t>2</t>
    </r>
  </si>
  <si>
    <t>Karakteristiskt hastighetstryck</t>
  </si>
  <si>
    <r>
      <t>q</t>
    </r>
    <r>
      <rPr>
        <vertAlign val="subscript"/>
        <sz val="9"/>
        <color theme="1"/>
        <rFont val="Arial"/>
        <family val="2"/>
      </rPr>
      <t>p</t>
    </r>
    <r>
      <rPr>
        <sz val="9"/>
        <color theme="1"/>
        <rFont val="Arial"/>
        <family val="2"/>
      </rPr>
      <t>(z)</t>
    </r>
  </si>
  <si>
    <r>
      <t>kN/m</t>
    </r>
    <r>
      <rPr>
        <vertAlign val="superscript"/>
        <sz val="9"/>
        <color theme="1"/>
        <rFont val="Arial"/>
        <family val="2"/>
      </rPr>
      <t>2</t>
    </r>
  </si>
  <si>
    <r>
      <t>c</t>
    </r>
    <r>
      <rPr>
        <vertAlign val="subscript"/>
        <sz val="9"/>
        <color theme="1"/>
        <rFont val="Arial"/>
        <family val="2"/>
      </rPr>
      <t>e</t>
    </r>
    <r>
      <rPr>
        <sz val="9"/>
        <color theme="1"/>
        <rFont val="Arial"/>
        <family val="2"/>
      </rPr>
      <t>(z)•0,5•ρ•V</t>
    </r>
    <r>
      <rPr>
        <vertAlign val="subscript"/>
        <sz val="9"/>
        <color theme="1"/>
        <rFont val="Arial"/>
        <family val="2"/>
      </rPr>
      <t>b</t>
    </r>
    <r>
      <rPr>
        <vertAlign val="superscript"/>
        <sz val="9"/>
        <color theme="1"/>
        <rFont val="Arial"/>
        <family val="2"/>
      </rPr>
      <t>2</t>
    </r>
  </si>
  <si>
    <t>Beräkning av formfaktorer</t>
  </si>
  <si>
    <t>SS, 7 eller 8</t>
  </si>
  <si>
    <t>Typ av bärverksdel</t>
  </si>
  <si>
    <t>Farbana</t>
  </si>
  <si>
    <t>Ange a eller b</t>
  </si>
  <si>
    <t>SS, 8.3.1(1)</t>
  </si>
  <si>
    <t>Total höjd</t>
  </si>
  <si>
    <r>
      <t>d</t>
    </r>
    <r>
      <rPr>
        <vertAlign val="subscript"/>
        <sz val="9"/>
        <color theme="1"/>
        <rFont val="Arial"/>
        <family val="2"/>
      </rPr>
      <t>tot</t>
    </r>
  </si>
  <si>
    <t>Farbanans bredd</t>
  </si>
  <si>
    <t>Formfaktor för vindtryck</t>
  </si>
  <si>
    <t>Formfaktor för vindlast</t>
  </si>
  <si>
    <r>
      <t>c</t>
    </r>
    <r>
      <rPr>
        <vertAlign val="subscript"/>
        <sz val="9"/>
        <color theme="1"/>
        <rFont val="Cambria"/>
        <family val="1"/>
      </rPr>
      <t>f</t>
    </r>
  </si>
  <si>
    <t>Beräkning av bärverksfaktor, metod 1</t>
  </si>
  <si>
    <t>SS, 6.3.1</t>
  </si>
  <si>
    <t>Refrenshöjd för bärverksfaktor</t>
  </si>
  <si>
    <r>
      <t>z</t>
    </r>
    <r>
      <rPr>
        <vertAlign val="subscript"/>
        <sz val="9"/>
        <color theme="1"/>
        <rFont val="Arial"/>
        <family val="2"/>
      </rPr>
      <t>s</t>
    </r>
  </si>
  <si>
    <t>SS, Figur 6.1</t>
  </si>
  <si>
    <t>Bärverkets längd</t>
  </si>
  <si>
    <t>SS, Figur 6,1</t>
  </si>
  <si>
    <t>Bärverkets höjd</t>
  </si>
  <si>
    <t>Bärverkets ekvivalenta massa</t>
  </si>
  <si>
    <r>
      <rPr>
        <sz val="9"/>
        <color theme="1"/>
        <rFont val="Arial"/>
        <family val="2"/>
      </rPr>
      <t>m</t>
    </r>
    <r>
      <rPr>
        <vertAlign val="subscript"/>
        <sz val="9"/>
        <color theme="1"/>
        <rFont val="Arial"/>
        <family val="2"/>
      </rPr>
      <t>e</t>
    </r>
  </si>
  <si>
    <t>kg/m</t>
  </si>
  <si>
    <t>SS, F.4(3)</t>
  </si>
  <si>
    <t>Egenfrekvens</t>
  </si>
  <si>
    <r>
      <t>n</t>
    </r>
    <r>
      <rPr>
        <vertAlign val="subscript"/>
        <sz val="9"/>
        <color theme="1"/>
        <rFont val="Arial"/>
        <family val="2"/>
      </rPr>
      <t>1</t>
    </r>
  </si>
  <si>
    <t>Hz</t>
  </si>
  <si>
    <t>FEM program</t>
  </si>
  <si>
    <t>Mekanisk dämpning</t>
  </si>
  <si>
    <r>
      <t>δ</t>
    </r>
    <r>
      <rPr>
        <vertAlign val="subscript"/>
        <sz val="9"/>
        <color theme="1"/>
        <rFont val="Arial"/>
        <family val="2"/>
      </rPr>
      <t>s</t>
    </r>
  </si>
  <si>
    <t>Svetsat bärverk</t>
  </si>
  <si>
    <t>SS, Tabell F.2</t>
  </si>
  <si>
    <t>Bärverksfaktor</t>
  </si>
  <si>
    <r>
      <t>c</t>
    </r>
    <r>
      <rPr>
        <vertAlign val="subscript"/>
        <sz val="9"/>
        <color theme="1"/>
        <rFont val="Arial"/>
        <family val="2"/>
      </rPr>
      <t>s</t>
    </r>
    <r>
      <rPr>
        <sz val="9"/>
        <color theme="1"/>
        <rFont val="Arial"/>
        <family val="2"/>
      </rPr>
      <t>c</t>
    </r>
    <r>
      <rPr>
        <vertAlign val="subscript"/>
        <sz val="9"/>
        <color theme="1"/>
        <rFont val="Arial"/>
        <family val="2"/>
      </rPr>
      <t>d</t>
    </r>
  </si>
  <si>
    <r>
      <t>(1+2•ν•I</t>
    </r>
    <r>
      <rPr>
        <vertAlign val="subscript"/>
        <sz val="9"/>
        <color theme="1"/>
        <rFont val="Arial"/>
        <family val="2"/>
      </rPr>
      <t>v</t>
    </r>
    <r>
      <rPr>
        <sz val="9"/>
        <color theme="1"/>
        <rFont val="Arial"/>
        <family val="2"/>
      </rPr>
      <t>(z)√(B</t>
    </r>
    <r>
      <rPr>
        <vertAlign val="superscript"/>
        <sz val="9"/>
        <color theme="1"/>
        <rFont val="Arial"/>
        <family val="2"/>
      </rPr>
      <t>2</t>
    </r>
    <r>
      <rPr>
        <sz val="9"/>
        <color theme="1"/>
        <rFont val="Arial"/>
        <family val="2"/>
      </rPr>
      <t>+R</t>
    </r>
    <r>
      <rPr>
        <vertAlign val="superscript"/>
        <sz val="9"/>
        <color theme="1"/>
        <rFont val="Arial"/>
        <family val="2"/>
      </rPr>
      <t>2</t>
    </r>
    <r>
      <rPr>
        <sz val="9"/>
        <color theme="1"/>
        <rFont val="Arial"/>
        <family val="2"/>
      </rPr>
      <t>))/(1+7•I</t>
    </r>
    <r>
      <rPr>
        <vertAlign val="subscript"/>
        <sz val="9"/>
        <color theme="1"/>
        <rFont val="Arial"/>
        <family val="2"/>
      </rPr>
      <t>v</t>
    </r>
    <r>
      <rPr>
        <sz val="9"/>
        <color theme="1"/>
        <rFont val="Arial"/>
        <family val="2"/>
      </rPr>
      <t>(z))</t>
    </r>
  </si>
  <si>
    <t>SS, Uttryck (6.1)</t>
  </si>
  <si>
    <r>
      <t>Beräkning av bärverksdelens vindlast, q</t>
    </r>
    <r>
      <rPr>
        <b/>
        <vertAlign val="subscript"/>
        <sz val="9"/>
        <color theme="1"/>
        <rFont val="Arial"/>
        <family val="2"/>
        <charset val="238"/>
      </rPr>
      <t>x</t>
    </r>
  </si>
  <si>
    <t>SS, 5.3(2)</t>
  </si>
  <si>
    <t>Bärverksdelens höjd</t>
  </si>
  <si>
    <t>Bärverksdelens vindlast</t>
  </si>
  <si>
    <r>
      <t>q</t>
    </r>
    <r>
      <rPr>
        <vertAlign val="subscript"/>
        <sz val="9"/>
        <color theme="1"/>
        <rFont val="Arial"/>
        <family val="2"/>
      </rPr>
      <t>w</t>
    </r>
    <r>
      <rPr>
        <vertAlign val="subscript"/>
        <sz val="10"/>
        <color theme="1"/>
        <rFont val="Arial"/>
        <family val="2"/>
        <charset val="238"/>
      </rPr>
      <t>.x</t>
    </r>
  </si>
  <si>
    <r>
      <t>c</t>
    </r>
    <r>
      <rPr>
        <vertAlign val="subscript"/>
        <sz val="9"/>
        <color theme="1"/>
        <rFont val="Arial"/>
        <family val="2"/>
      </rPr>
      <t>s</t>
    </r>
    <r>
      <rPr>
        <sz val="9"/>
        <color theme="1"/>
        <rFont val="Arial"/>
        <family val="2"/>
      </rPr>
      <t>c</t>
    </r>
    <r>
      <rPr>
        <vertAlign val="subscript"/>
        <sz val="9"/>
        <color theme="1"/>
        <rFont val="Arial"/>
        <family val="2"/>
      </rPr>
      <t>d</t>
    </r>
    <r>
      <rPr>
        <sz val="9"/>
        <color theme="1"/>
        <rFont val="Arial"/>
        <family val="2"/>
      </rPr>
      <t>•c</t>
    </r>
    <r>
      <rPr>
        <vertAlign val="subscript"/>
        <sz val="9"/>
        <color theme="1"/>
        <rFont val="Arial"/>
        <family val="2"/>
      </rPr>
      <t>f</t>
    </r>
    <r>
      <rPr>
        <sz val="9"/>
        <color theme="1"/>
        <rFont val="Arial"/>
        <family val="2"/>
      </rPr>
      <t>•q</t>
    </r>
    <r>
      <rPr>
        <vertAlign val="subscript"/>
        <sz val="9"/>
        <color theme="1"/>
        <rFont val="Arial"/>
        <family val="2"/>
      </rPr>
      <t>p</t>
    </r>
    <r>
      <rPr>
        <sz val="9"/>
        <color theme="1"/>
        <rFont val="Arial"/>
        <family val="2"/>
      </rPr>
      <t>(z)</t>
    </r>
  </si>
  <si>
    <t>SS, Uttryck (5.4)</t>
  </si>
  <si>
    <r>
      <t>Beräkning av bärverksdelens vindlast, q</t>
    </r>
    <r>
      <rPr>
        <b/>
        <vertAlign val="subscript"/>
        <sz val="9"/>
        <color theme="1"/>
        <rFont val="Arial"/>
        <family val="2"/>
        <charset val="238"/>
      </rPr>
      <t>z</t>
    </r>
  </si>
  <si>
    <t>SS, 8.3.3</t>
  </si>
  <si>
    <t>L</t>
  </si>
  <si>
    <t>Referensarean</t>
  </si>
  <si>
    <r>
      <t>A</t>
    </r>
    <r>
      <rPr>
        <vertAlign val="subscript"/>
        <sz val="10"/>
        <color theme="1"/>
        <rFont val="Arial"/>
        <family val="2"/>
        <charset val="238"/>
      </rPr>
      <t>ref.z</t>
    </r>
  </si>
  <si>
    <r>
      <t>m</t>
    </r>
    <r>
      <rPr>
        <vertAlign val="superscript"/>
        <sz val="9"/>
        <color theme="1"/>
        <rFont val="Arial"/>
        <family val="2"/>
        <charset val="238"/>
      </rPr>
      <t>2</t>
    </r>
  </si>
  <si>
    <t>b•L</t>
  </si>
  <si>
    <t>SS, Uttryck (8.3)</t>
  </si>
  <si>
    <r>
      <t>c</t>
    </r>
    <r>
      <rPr>
        <vertAlign val="subscript"/>
        <sz val="9"/>
        <color theme="1"/>
        <rFont val="Arial"/>
        <family val="2"/>
      </rPr>
      <t>f,z</t>
    </r>
  </si>
  <si>
    <t>SS, 8.3.3(1) ANM.1</t>
  </si>
  <si>
    <t>Kraftens excentricitet i x-rikt.</t>
  </si>
  <si>
    <t>b/4</t>
  </si>
  <si>
    <t>SS, 8.3.3(5)</t>
  </si>
  <si>
    <r>
      <t>q</t>
    </r>
    <r>
      <rPr>
        <vertAlign val="subscript"/>
        <sz val="9"/>
        <color theme="1"/>
        <rFont val="Arial"/>
        <family val="2"/>
      </rPr>
      <t>w</t>
    </r>
    <r>
      <rPr>
        <vertAlign val="subscript"/>
        <sz val="10"/>
        <color theme="1"/>
        <rFont val="Arial"/>
        <family val="2"/>
        <charset val="238"/>
      </rPr>
      <t>.z</t>
    </r>
  </si>
  <si>
    <r>
      <t>c</t>
    </r>
    <r>
      <rPr>
        <vertAlign val="subscript"/>
        <sz val="9"/>
        <color theme="1"/>
        <rFont val="Arial"/>
        <family val="2"/>
        <charset val="238"/>
      </rPr>
      <t>s</t>
    </r>
    <r>
      <rPr>
        <sz val="9"/>
        <color theme="1"/>
        <rFont val="Arial"/>
        <family val="2"/>
      </rPr>
      <t>c</t>
    </r>
    <r>
      <rPr>
        <vertAlign val="subscript"/>
        <sz val="9"/>
        <color theme="1"/>
        <rFont val="Arial"/>
        <family val="2"/>
        <charset val="238"/>
      </rPr>
      <t>d</t>
    </r>
    <r>
      <rPr>
        <sz val="9"/>
        <color theme="1"/>
        <rFont val="Arial"/>
        <family val="2"/>
      </rPr>
      <t>•c</t>
    </r>
    <r>
      <rPr>
        <vertAlign val="subscript"/>
        <sz val="9"/>
        <color theme="1"/>
        <rFont val="Arial"/>
        <family val="2"/>
      </rPr>
      <t>f.z</t>
    </r>
    <r>
      <rPr>
        <sz val="9"/>
        <color theme="1"/>
        <rFont val="Arial"/>
        <family val="2"/>
      </rPr>
      <t>•q</t>
    </r>
    <r>
      <rPr>
        <vertAlign val="subscript"/>
        <sz val="9"/>
        <color theme="1"/>
        <rFont val="Arial"/>
        <family val="2"/>
      </rPr>
      <t>p</t>
    </r>
    <r>
      <rPr>
        <sz val="9"/>
        <color theme="1"/>
        <rFont val="Arial"/>
        <family val="2"/>
      </rPr>
      <t>(z)</t>
    </r>
  </si>
  <si>
    <t>Vindkrafter i z-riktningen</t>
  </si>
  <si>
    <r>
      <t>F</t>
    </r>
    <r>
      <rPr>
        <vertAlign val="subscript"/>
        <sz val="10"/>
        <color theme="1"/>
        <rFont val="Arial"/>
        <family val="2"/>
        <charset val="238"/>
      </rPr>
      <t>w.z</t>
    </r>
  </si>
  <si>
    <r>
      <t>q</t>
    </r>
    <r>
      <rPr>
        <vertAlign val="subscript"/>
        <sz val="9"/>
        <color theme="1"/>
        <rFont val="Arial"/>
        <family val="2"/>
        <charset val="238"/>
      </rPr>
      <t>w.z</t>
    </r>
    <r>
      <rPr>
        <sz val="9"/>
        <color theme="1"/>
        <rFont val="Arial"/>
        <family val="2"/>
      </rPr>
      <t>*A</t>
    </r>
    <r>
      <rPr>
        <vertAlign val="subscript"/>
        <sz val="9"/>
        <color theme="1"/>
        <rFont val="Arial"/>
        <family val="2"/>
        <charset val="238"/>
      </rPr>
      <t>ref.z</t>
    </r>
  </si>
  <si>
    <t>Formler</t>
  </si>
  <si>
    <t>Delresultat, hastighetstryck</t>
  </si>
  <si>
    <t>Råhetslängden</t>
  </si>
  <si>
    <r>
      <t>z</t>
    </r>
    <r>
      <rPr>
        <vertAlign val="subscript"/>
        <sz val="9"/>
        <color theme="1"/>
        <rFont val="Arial"/>
        <family val="2"/>
      </rPr>
      <t>0</t>
    </r>
  </si>
  <si>
    <t>Minimihöjd</t>
  </si>
  <si>
    <r>
      <t>z</t>
    </r>
    <r>
      <rPr>
        <vertAlign val="subscript"/>
        <sz val="9"/>
        <color theme="1"/>
        <rFont val="Arial"/>
        <family val="2"/>
      </rPr>
      <t>min</t>
    </r>
  </si>
  <si>
    <t>Terrängfaktor</t>
  </si>
  <si>
    <r>
      <t>k</t>
    </r>
    <r>
      <rPr>
        <vertAlign val="subscript"/>
        <sz val="9"/>
        <color theme="1"/>
        <rFont val="Arial"/>
        <family val="2"/>
      </rPr>
      <t>r</t>
    </r>
  </si>
  <si>
    <r>
      <t>0,19•(z</t>
    </r>
    <r>
      <rPr>
        <vertAlign val="subscript"/>
        <sz val="9"/>
        <rFont val="Arial"/>
        <family val="2"/>
      </rPr>
      <t>0</t>
    </r>
    <r>
      <rPr>
        <sz val="9"/>
        <rFont val="Arial"/>
        <family val="2"/>
      </rPr>
      <t>/0,05)</t>
    </r>
    <r>
      <rPr>
        <vertAlign val="superscript"/>
        <sz val="9"/>
        <rFont val="Arial"/>
        <family val="2"/>
      </rPr>
      <t>0,07</t>
    </r>
  </si>
  <si>
    <t>SS, Uttryck (4.5)</t>
  </si>
  <si>
    <t>Topografifaktor</t>
  </si>
  <si>
    <r>
      <t>c</t>
    </r>
    <r>
      <rPr>
        <vertAlign val="subscript"/>
        <sz val="9"/>
        <color theme="1"/>
        <rFont val="Verdana"/>
        <family val="2"/>
      </rPr>
      <t>0</t>
    </r>
    <r>
      <rPr>
        <sz val="9"/>
        <color theme="1"/>
        <rFont val="Arial"/>
        <family val="2"/>
      </rPr>
      <t>(z)</t>
    </r>
  </si>
  <si>
    <t>SS, 4.3.3</t>
  </si>
  <si>
    <t>Råhetsfaktor</t>
  </si>
  <si>
    <t>SS, 4.3.2</t>
  </si>
  <si>
    <t>Medelvindhastighet</t>
  </si>
  <si>
    <t>SS, Uttryck (4.3)</t>
  </si>
  <si>
    <t>Turbulensfaktorn</t>
  </si>
  <si>
    <r>
      <t>k</t>
    </r>
    <r>
      <rPr>
        <vertAlign val="subscript"/>
        <sz val="9"/>
        <color theme="1"/>
        <rFont val="Arial"/>
        <family val="2"/>
      </rPr>
      <t>l</t>
    </r>
  </si>
  <si>
    <t>SS, 4.4(1) ANM.2</t>
  </si>
  <si>
    <t>Turbulensintensitet</t>
  </si>
  <si>
    <t>SS, Uttryck (4.7)</t>
  </si>
  <si>
    <t>Luftens densitet</t>
  </si>
  <si>
    <r>
      <t>kg/m</t>
    </r>
    <r>
      <rPr>
        <vertAlign val="superscript"/>
        <sz val="9"/>
        <color theme="1"/>
        <rFont val="Arial"/>
        <family val="2"/>
      </rPr>
      <t>3</t>
    </r>
  </si>
  <si>
    <t>SS, 4.5(1) ANM.2</t>
  </si>
  <si>
    <t>Delresultat, bärverksfaktor</t>
  </si>
  <si>
    <t>Bärverkets massa per ytenhet</t>
  </si>
  <si>
    <r>
      <t>μ</t>
    </r>
    <r>
      <rPr>
        <vertAlign val="subscript"/>
        <sz val="9"/>
        <color theme="1"/>
        <rFont val="Arial"/>
        <family val="2"/>
      </rPr>
      <t>e</t>
    </r>
  </si>
  <si>
    <r>
      <t>kg/m</t>
    </r>
    <r>
      <rPr>
        <vertAlign val="superscript"/>
        <sz val="9"/>
        <color theme="1"/>
        <rFont val="Arial"/>
        <family val="2"/>
      </rPr>
      <t>2</t>
    </r>
  </si>
  <si>
    <r>
      <t>m</t>
    </r>
    <r>
      <rPr>
        <vertAlign val="subscript"/>
        <sz val="9"/>
        <color theme="1"/>
        <rFont val="Arial"/>
        <family val="2"/>
      </rPr>
      <t>e</t>
    </r>
    <r>
      <rPr>
        <sz val="9"/>
        <color theme="1"/>
        <rFont val="Arial"/>
        <family val="2"/>
      </rPr>
      <t>/h</t>
    </r>
  </si>
  <si>
    <t>Integrerad längdfaktor</t>
  </si>
  <si>
    <r>
      <t>0,67+0,05•ln(z</t>
    </r>
    <r>
      <rPr>
        <vertAlign val="subscript"/>
        <sz val="9"/>
        <color theme="1"/>
        <rFont val="Arial"/>
        <family val="2"/>
      </rPr>
      <t>0</t>
    </r>
    <r>
      <rPr>
        <sz val="9"/>
        <color theme="1"/>
        <rFont val="Arial"/>
        <family val="2"/>
      </rPr>
      <t>)</t>
    </r>
  </si>
  <si>
    <t>SS, B.1(1)</t>
  </si>
  <si>
    <t>Karakteristisk turbulenslängd</t>
  </si>
  <si>
    <t>L(z)</t>
  </si>
  <si>
    <r>
      <t>300•(z</t>
    </r>
    <r>
      <rPr>
        <vertAlign val="subscript"/>
        <sz val="9"/>
        <color theme="1"/>
        <rFont val="Arial"/>
        <family val="2"/>
      </rPr>
      <t>s</t>
    </r>
    <r>
      <rPr>
        <sz val="9"/>
        <color theme="1"/>
        <rFont val="Arial"/>
        <family val="2"/>
      </rPr>
      <t>/200)</t>
    </r>
    <r>
      <rPr>
        <vertAlign val="superscript"/>
        <sz val="9"/>
        <color theme="1"/>
        <rFont val="Arial"/>
        <family val="2"/>
      </rPr>
      <t>α</t>
    </r>
  </si>
  <si>
    <t>Dimensionslös frekvens</t>
  </si>
  <si>
    <t>Faktor för bakgrundsrespons</t>
  </si>
  <si>
    <r>
      <t>B</t>
    </r>
    <r>
      <rPr>
        <vertAlign val="superscript"/>
        <sz val="9"/>
        <color theme="1"/>
        <rFont val="Arial"/>
        <family val="2"/>
      </rPr>
      <t>2</t>
    </r>
  </si>
  <si>
    <t>Aerodynamisk dämpning</t>
  </si>
  <si>
    <r>
      <t>δ</t>
    </r>
    <r>
      <rPr>
        <vertAlign val="subscript"/>
        <sz val="9"/>
        <color theme="1"/>
        <rFont val="Arial"/>
        <family val="2"/>
      </rPr>
      <t>a</t>
    </r>
  </si>
  <si>
    <r>
      <t>c</t>
    </r>
    <r>
      <rPr>
        <vertAlign val="subscript"/>
        <sz val="9"/>
        <color theme="1"/>
        <rFont val="Arial"/>
        <family val="2"/>
      </rPr>
      <t>f</t>
    </r>
    <r>
      <rPr>
        <sz val="9"/>
        <color theme="1"/>
        <rFont val="Arial"/>
        <family val="2"/>
      </rPr>
      <t>•ρ•V</t>
    </r>
    <r>
      <rPr>
        <vertAlign val="subscript"/>
        <sz val="9"/>
        <color theme="1"/>
        <rFont val="Arial"/>
        <family val="2"/>
      </rPr>
      <t>m</t>
    </r>
    <r>
      <rPr>
        <sz val="9"/>
        <color theme="1"/>
        <rFont val="Arial"/>
        <family val="2"/>
      </rPr>
      <t>(z)/(2•n</t>
    </r>
    <r>
      <rPr>
        <vertAlign val="subscript"/>
        <sz val="9"/>
        <color theme="1"/>
        <rFont val="Arial"/>
        <family val="2"/>
      </rPr>
      <t>1</t>
    </r>
    <r>
      <rPr>
        <sz val="9"/>
        <color theme="1"/>
        <rFont val="Arial"/>
        <family val="2"/>
      </rPr>
      <t>•µ</t>
    </r>
    <r>
      <rPr>
        <vertAlign val="subscript"/>
        <sz val="9"/>
        <color theme="1"/>
        <rFont val="Arial"/>
        <family val="2"/>
      </rPr>
      <t>e</t>
    </r>
    <r>
      <rPr>
        <sz val="9"/>
        <color theme="1"/>
        <rFont val="Arial"/>
        <family val="2"/>
      </rPr>
      <t>)</t>
    </r>
  </si>
  <si>
    <t>SS, Uttryck (F.18)</t>
  </si>
  <si>
    <t>Total dämpning</t>
  </si>
  <si>
    <t>δ</t>
  </si>
  <si>
    <r>
      <t>δ</t>
    </r>
    <r>
      <rPr>
        <vertAlign val="subscript"/>
        <sz val="9"/>
        <color theme="1"/>
        <rFont val="Arial"/>
        <family val="2"/>
      </rPr>
      <t>s</t>
    </r>
    <r>
      <rPr>
        <sz val="9"/>
        <color theme="1"/>
        <rFont val="Arial"/>
        <family val="2"/>
      </rPr>
      <t>+δ</t>
    </r>
    <r>
      <rPr>
        <vertAlign val="subscript"/>
        <sz val="9"/>
        <color theme="1"/>
        <rFont val="Arial"/>
        <family val="2"/>
      </rPr>
      <t>a</t>
    </r>
  </si>
  <si>
    <t>SS, Uttryck (F.15)</t>
  </si>
  <si>
    <t>Dimensionslös höjdkonstant</t>
  </si>
  <si>
    <t>Dimensionslös längdkonstant</t>
  </si>
  <si>
    <r>
      <t>R</t>
    </r>
    <r>
      <rPr>
        <vertAlign val="superscript"/>
        <sz val="9"/>
        <color theme="1"/>
        <rFont val="Arial"/>
        <family val="2"/>
      </rPr>
      <t>2</t>
    </r>
  </si>
  <si>
    <t>Uppkorsningsfrekvensens medelvärde</t>
  </si>
  <si>
    <t>ν</t>
  </si>
  <si>
    <r>
      <t>n</t>
    </r>
    <r>
      <rPr>
        <vertAlign val="subscript"/>
        <sz val="9"/>
        <color theme="1"/>
        <rFont val="Arial"/>
        <family val="2"/>
      </rPr>
      <t>1</t>
    </r>
    <r>
      <rPr>
        <sz val="9"/>
        <color theme="1"/>
        <rFont val="Arial"/>
        <family val="2"/>
      </rPr>
      <t>•√(R</t>
    </r>
    <r>
      <rPr>
        <vertAlign val="superscript"/>
        <sz val="9"/>
        <color theme="1"/>
        <rFont val="Arial"/>
        <family val="2"/>
      </rPr>
      <t>2</t>
    </r>
    <r>
      <rPr>
        <sz val="9"/>
        <color theme="1"/>
        <rFont val="Arial"/>
        <family val="2"/>
      </rPr>
      <t>)/√(B</t>
    </r>
    <r>
      <rPr>
        <vertAlign val="superscript"/>
        <sz val="9"/>
        <color theme="1"/>
        <rFont val="Arial"/>
        <family val="2"/>
      </rPr>
      <t>2</t>
    </r>
    <r>
      <rPr>
        <sz val="9"/>
        <color theme="1"/>
        <rFont val="Arial"/>
        <family val="2"/>
      </rPr>
      <t>+R</t>
    </r>
    <r>
      <rPr>
        <vertAlign val="superscript"/>
        <sz val="9"/>
        <color theme="1"/>
        <rFont val="Arial"/>
        <family val="2"/>
      </rPr>
      <t>2</t>
    </r>
    <r>
      <rPr>
        <sz val="9"/>
        <color theme="1"/>
        <rFont val="Arial"/>
        <family val="2"/>
      </rPr>
      <t>); &gt;0,08</t>
    </r>
  </si>
  <si>
    <t>Spetsfaktor</t>
  </si>
  <si>
    <r>
      <t>k</t>
    </r>
    <r>
      <rPr>
        <vertAlign val="subscript"/>
        <sz val="9"/>
        <color theme="1"/>
        <rFont val="Arial"/>
        <family val="2"/>
      </rPr>
      <t>p</t>
    </r>
  </si>
  <si>
    <t>√(2•ln(ν•600))+(0,6/√(2•ln(ν•600))); &gt;3,0</t>
  </si>
  <si>
    <r>
      <t>c</t>
    </r>
    <r>
      <rPr>
        <vertAlign val="subscript"/>
        <sz val="9"/>
        <color theme="1"/>
        <rFont val="Arial"/>
        <family val="2"/>
      </rPr>
      <t>r</t>
    </r>
    <r>
      <rPr>
        <sz val="9"/>
        <color theme="1"/>
        <rFont val="Arial"/>
        <family val="2"/>
      </rPr>
      <t>(z</t>
    </r>
    <r>
      <rPr>
        <vertAlign val="subscript"/>
        <sz val="9"/>
        <color theme="1"/>
        <rFont val="Arial"/>
        <family val="2"/>
      </rPr>
      <t>s</t>
    </r>
    <r>
      <rPr>
        <sz val="9"/>
        <color theme="1"/>
        <rFont val="Arial"/>
        <family val="2"/>
      </rPr>
      <t>)</t>
    </r>
  </si>
  <si>
    <r>
      <t>k</t>
    </r>
    <r>
      <rPr>
        <vertAlign val="subscript"/>
        <sz val="9"/>
        <rFont val="Arial"/>
        <family val="2"/>
      </rPr>
      <t>r</t>
    </r>
    <r>
      <rPr>
        <sz val="9"/>
        <rFont val="Arial"/>
        <family val="2"/>
      </rPr>
      <t>•ln(z</t>
    </r>
    <r>
      <rPr>
        <vertAlign val="subscript"/>
        <sz val="9"/>
        <rFont val="Arial"/>
        <family val="2"/>
      </rPr>
      <t>s</t>
    </r>
    <r>
      <rPr>
        <sz val="9"/>
        <rFont val="Arial"/>
        <family val="2"/>
      </rPr>
      <t>/z</t>
    </r>
    <r>
      <rPr>
        <vertAlign val="subscript"/>
        <sz val="9"/>
        <rFont val="Arial"/>
        <family val="2"/>
      </rPr>
      <t>0</t>
    </r>
    <r>
      <rPr>
        <sz val="9"/>
        <rFont val="Arial"/>
        <family val="2"/>
      </rPr>
      <t>)</t>
    </r>
  </si>
  <si>
    <r>
      <t>v</t>
    </r>
    <r>
      <rPr>
        <vertAlign val="subscript"/>
        <sz val="9"/>
        <color theme="1"/>
        <rFont val="Arial"/>
        <family val="2"/>
      </rPr>
      <t>m</t>
    </r>
    <r>
      <rPr>
        <sz val="9"/>
        <color theme="1"/>
        <rFont val="Arial"/>
        <family val="2"/>
      </rPr>
      <t>(z</t>
    </r>
    <r>
      <rPr>
        <vertAlign val="subscript"/>
        <sz val="9"/>
        <color theme="1"/>
        <rFont val="Arial"/>
        <family val="2"/>
      </rPr>
      <t>s</t>
    </r>
    <r>
      <rPr>
        <sz val="9"/>
        <color theme="1"/>
        <rFont val="Arial"/>
        <family val="2"/>
      </rPr>
      <t>)</t>
    </r>
  </si>
  <si>
    <r>
      <t>c</t>
    </r>
    <r>
      <rPr>
        <vertAlign val="subscript"/>
        <sz val="9"/>
        <color theme="1"/>
        <rFont val="Arial"/>
        <family val="2"/>
      </rPr>
      <t>r</t>
    </r>
    <r>
      <rPr>
        <sz val="9"/>
        <color theme="1"/>
        <rFont val="Arial"/>
        <family val="2"/>
      </rPr>
      <t>(z</t>
    </r>
    <r>
      <rPr>
        <vertAlign val="subscript"/>
        <sz val="9"/>
        <color theme="1"/>
        <rFont val="Arial"/>
        <family val="2"/>
      </rPr>
      <t>s</t>
    </r>
    <r>
      <rPr>
        <sz val="9"/>
        <color theme="1"/>
        <rFont val="Arial"/>
        <family val="2"/>
      </rPr>
      <t>)•c</t>
    </r>
    <r>
      <rPr>
        <vertAlign val="subscript"/>
        <sz val="9"/>
        <color theme="1"/>
        <rFont val="Arial"/>
        <family val="2"/>
      </rPr>
      <t>0</t>
    </r>
    <r>
      <rPr>
        <sz val="9"/>
        <color theme="1"/>
        <rFont val="Arial"/>
        <family val="2"/>
      </rPr>
      <t>(z)•v</t>
    </r>
    <r>
      <rPr>
        <vertAlign val="subscript"/>
        <sz val="9"/>
        <color theme="1"/>
        <rFont val="Arial"/>
        <family val="2"/>
      </rPr>
      <t>b</t>
    </r>
  </si>
  <si>
    <r>
      <t>I</t>
    </r>
    <r>
      <rPr>
        <vertAlign val="subscript"/>
        <sz val="9"/>
        <color theme="1"/>
        <rFont val="Arial"/>
        <family val="2"/>
      </rPr>
      <t>v</t>
    </r>
    <r>
      <rPr>
        <sz val="9"/>
        <color theme="1"/>
        <rFont val="Arial"/>
        <family val="2"/>
      </rPr>
      <t>(z</t>
    </r>
    <r>
      <rPr>
        <vertAlign val="subscript"/>
        <sz val="9"/>
        <color theme="1"/>
        <rFont val="Arial"/>
        <family val="2"/>
      </rPr>
      <t>s</t>
    </r>
    <r>
      <rPr>
        <sz val="9"/>
        <color theme="1"/>
        <rFont val="Arial"/>
        <family val="2"/>
      </rPr>
      <t>)</t>
    </r>
  </si>
  <si>
    <r>
      <t>k</t>
    </r>
    <r>
      <rPr>
        <vertAlign val="subscript"/>
        <sz val="9"/>
        <color theme="1"/>
        <rFont val="Arial"/>
        <family val="2"/>
      </rPr>
      <t>l</t>
    </r>
    <r>
      <rPr>
        <sz val="9"/>
        <color theme="1"/>
        <rFont val="Arial"/>
        <family val="2"/>
      </rPr>
      <t>/(c</t>
    </r>
    <r>
      <rPr>
        <vertAlign val="subscript"/>
        <sz val="9"/>
        <color theme="1"/>
        <rFont val="Arial"/>
        <family val="2"/>
      </rPr>
      <t>0</t>
    </r>
    <r>
      <rPr>
        <sz val="9"/>
        <color theme="1"/>
        <rFont val="Arial"/>
        <family val="2"/>
      </rPr>
      <t>(z)•ln(z</t>
    </r>
    <r>
      <rPr>
        <vertAlign val="subscript"/>
        <sz val="9"/>
        <color theme="1"/>
        <rFont val="Arial"/>
        <family val="2"/>
      </rPr>
      <t>s</t>
    </r>
    <r>
      <rPr>
        <sz val="9"/>
        <color theme="1"/>
        <rFont val="Arial"/>
        <family val="2"/>
      </rPr>
      <t>/z</t>
    </r>
    <r>
      <rPr>
        <vertAlign val="subscript"/>
        <sz val="9"/>
        <color theme="1"/>
        <rFont val="Arial"/>
        <family val="2"/>
      </rPr>
      <t>0</t>
    </r>
    <r>
      <rPr>
        <sz val="9"/>
        <color theme="1"/>
        <rFont val="Arial"/>
        <family val="2"/>
      </rPr>
      <t>))</t>
    </r>
  </si>
  <si>
    <t>Gust faktor</t>
  </si>
  <si>
    <r>
      <t>(1+2•k</t>
    </r>
    <r>
      <rPr>
        <vertAlign val="subscript"/>
        <sz val="9"/>
        <color theme="1"/>
        <rFont val="Arial"/>
        <family val="2"/>
      </rPr>
      <t>p</t>
    </r>
    <r>
      <rPr>
        <sz val="9"/>
        <color theme="1"/>
        <rFont val="Arial"/>
        <family val="2"/>
      </rPr>
      <t>•I</t>
    </r>
    <r>
      <rPr>
        <vertAlign val="subscript"/>
        <sz val="9"/>
        <color theme="1"/>
        <rFont val="Arial"/>
        <family val="2"/>
      </rPr>
      <t>v</t>
    </r>
    <r>
      <rPr>
        <sz val="9"/>
        <color theme="1"/>
        <rFont val="Arial"/>
        <family val="2"/>
      </rPr>
      <t>(z</t>
    </r>
    <r>
      <rPr>
        <vertAlign val="subscript"/>
        <sz val="9"/>
        <color theme="1"/>
        <rFont val="Arial"/>
        <family val="2"/>
      </rPr>
      <t>s</t>
    </r>
    <r>
      <rPr>
        <sz val="9"/>
        <color theme="1"/>
        <rFont val="Arial"/>
        <family val="2"/>
      </rPr>
      <t>)•√(B</t>
    </r>
    <r>
      <rPr>
        <vertAlign val="superscript"/>
        <sz val="9"/>
        <color theme="1"/>
        <rFont val="Arial"/>
        <family val="2"/>
      </rPr>
      <t>2</t>
    </r>
    <r>
      <rPr>
        <sz val="9"/>
        <color theme="1"/>
        <rFont val="Arial"/>
        <family val="2"/>
      </rPr>
      <t>+R</t>
    </r>
    <r>
      <rPr>
        <vertAlign val="superscript"/>
        <sz val="9"/>
        <color theme="1"/>
        <rFont val="Arial"/>
        <family val="2"/>
      </rPr>
      <t>2</t>
    </r>
    <r>
      <rPr>
        <sz val="9"/>
        <color theme="1"/>
        <rFont val="Arial"/>
        <family val="2"/>
      </rPr>
      <t xml:space="preserve">)) </t>
    </r>
  </si>
  <si>
    <t>A1.2 Wind load on deck with traffic. Closed bridge</t>
  </si>
  <si>
    <t>Farbana+dragband</t>
  </si>
  <si>
    <r>
      <t xml:space="preserve">A1.3 Wind load on deck. Wind load in x and z direction. Opened bridge </t>
    </r>
    <r>
      <rPr>
        <b/>
        <sz val="12"/>
        <color theme="1"/>
        <rFont val="Symbol"/>
        <family val="1"/>
        <charset val="2"/>
      </rPr>
      <t>a</t>
    </r>
    <r>
      <rPr>
        <b/>
        <sz val="12"/>
        <color theme="1"/>
        <rFont val="Arial"/>
        <family val="2"/>
        <charset val="238"/>
      </rPr>
      <t>=0</t>
    </r>
    <r>
      <rPr>
        <b/>
        <sz val="12"/>
        <color theme="1"/>
        <rFont val="Calibri"/>
        <family val="2"/>
        <charset val="238"/>
      </rPr>
      <t>°</t>
    </r>
  </si>
  <si>
    <r>
      <t xml:space="preserve">A1.4 Wind load on deck. Wind load in x and y direction. Opened bridge </t>
    </r>
    <r>
      <rPr>
        <b/>
        <sz val="12"/>
        <color theme="1"/>
        <rFont val="Symbol"/>
        <family val="1"/>
        <charset val="2"/>
      </rPr>
      <t>a</t>
    </r>
    <r>
      <rPr>
        <b/>
        <sz val="12"/>
        <color theme="1"/>
        <rFont val="Arial"/>
        <family val="2"/>
        <charset val="238"/>
      </rPr>
      <t>=90</t>
    </r>
    <r>
      <rPr>
        <b/>
        <sz val="12"/>
        <color theme="1"/>
        <rFont val="Calibri"/>
        <family val="2"/>
        <charset val="238"/>
      </rPr>
      <t>°</t>
    </r>
  </si>
  <si>
    <r>
      <t>A</t>
    </r>
    <r>
      <rPr>
        <vertAlign val="subscript"/>
        <sz val="10"/>
        <color theme="1"/>
        <rFont val="Arial"/>
        <family val="2"/>
        <charset val="238"/>
      </rPr>
      <t>ref.x</t>
    </r>
  </si>
  <si>
    <r>
      <t>F</t>
    </r>
    <r>
      <rPr>
        <vertAlign val="subscript"/>
        <sz val="10"/>
        <color theme="1"/>
        <rFont val="Arial"/>
        <family val="2"/>
        <charset val="238"/>
      </rPr>
      <t>w.x</t>
    </r>
  </si>
  <si>
    <r>
      <t>q</t>
    </r>
    <r>
      <rPr>
        <vertAlign val="subscript"/>
        <sz val="9"/>
        <color theme="1"/>
        <rFont val="Arial"/>
        <family val="2"/>
        <charset val="238"/>
      </rPr>
      <t>w.x</t>
    </r>
    <r>
      <rPr>
        <sz val="9"/>
        <color theme="1"/>
        <rFont val="Arial"/>
        <family val="2"/>
      </rPr>
      <t>*A</t>
    </r>
    <r>
      <rPr>
        <vertAlign val="subscript"/>
        <sz val="9"/>
        <color theme="1"/>
        <rFont val="Arial"/>
        <family val="2"/>
        <charset val="238"/>
      </rPr>
      <t>ref.x</t>
    </r>
  </si>
  <si>
    <r>
      <t>A</t>
    </r>
    <r>
      <rPr>
        <vertAlign val="subscript"/>
        <sz val="10"/>
        <color theme="1"/>
        <rFont val="Verdana"/>
        <family val="2"/>
        <charset val="238"/>
      </rPr>
      <t>s</t>
    </r>
  </si>
  <si>
    <r>
      <t>m</t>
    </r>
    <r>
      <rPr>
        <vertAlign val="superscript"/>
        <sz val="10"/>
        <color theme="1"/>
        <rFont val="Verdana"/>
        <family val="2"/>
        <charset val="238"/>
      </rPr>
      <t>2</t>
    </r>
  </si>
  <si>
    <r>
      <t>A</t>
    </r>
    <r>
      <rPr>
        <vertAlign val="subscript"/>
        <sz val="10"/>
        <color theme="1"/>
        <rFont val="Verdana"/>
        <family val="2"/>
        <charset val="238"/>
      </rPr>
      <t>pav</t>
    </r>
  </si>
  <si>
    <t>m+traf</t>
  </si>
  <si>
    <r>
      <t>I</t>
    </r>
    <r>
      <rPr>
        <vertAlign val="subscript"/>
        <sz val="10"/>
        <color theme="1"/>
        <rFont val="Verdana"/>
        <family val="2"/>
        <charset val="238"/>
      </rPr>
      <t>b</t>
    </r>
  </si>
  <si>
    <r>
      <t>m</t>
    </r>
    <r>
      <rPr>
        <vertAlign val="superscript"/>
        <sz val="10"/>
        <color theme="1"/>
        <rFont val="Verdana"/>
        <family val="2"/>
        <charset val="238"/>
      </rPr>
      <t>4</t>
    </r>
  </si>
  <si>
    <t>m4</t>
  </si>
  <si>
    <t>E</t>
  </si>
  <si>
    <r>
      <t>N/m</t>
    </r>
    <r>
      <rPr>
        <vertAlign val="superscript"/>
        <sz val="10"/>
        <color theme="1"/>
        <rFont val="Verdana"/>
        <family val="2"/>
        <charset val="238"/>
      </rPr>
      <t>2</t>
    </r>
  </si>
  <si>
    <t>swobod</t>
  </si>
  <si>
    <t>swob+traf</t>
  </si>
  <si>
    <t>cantil</t>
  </si>
  <si>
    <t>K</t>
  </si>
  <si>
    <t>Setra 5.2.1.2</t>
  </si>
  <si>
    <r>
      <t>n</t>
    </r>
    <r>
      <rPr>
        <vertAlign val="subscript"/>
        <sz val="10"/>
        <color theme="1"/>
        <rFont val="Verdana"/>
        <family val="2"/>
        <charset val="238"/>
      </rPr>
      <t>1.B</t>
    </r>
    <r>
      <rPr>
        <sz val="10"/>
        <color theme="1"/>
        <rFont val="Arial"/>
        <family val="2"/>
        <charset val="238"/>
      </rPr>
      <t>=K</t>
    </r>
    <r>
      <rPr>
        <vertAlign val="superscript"/>
        <sz val="10"/>
        <color theme="1"/>
        <rFont val="Verdana"/>
        <family val="2"/>
        <charset val="238"/>
      </rPr>
      <t>2</t>
    </r>
    <r>
      <rPr>
        <sz val="10"/>
        <color theme="1"/>
        <rFont val="Arial"/>
        <family val="2"/>
        <charset val="238"/>
      </rPr>
      <t>/(2*</t>
    </r>
    <r>
      <rPr>
        <sz val="10"/>
        <color theme="1"/>
        <rFont val="Arial"/>
        <family val="2"/>
        <charset val="238"/>
      </rPr>
      <t>π</t>
    </r>
    <r>
      <rPr>
        <sz val="10"/>
        <color theme="1"/>
        <rFont val="Arial"/>
        <family val="2"/>
        <charset val="238"/>
      </rPr>
      <t>*L</t>
    </r>
    <r>
      <rPr>
        <vertAlign val="superscript"/>
        <sz val="10"/>
        <color theme="1"/>
        <rFont val="Verdana"/>
        <family val="2"/>
        <charset val="238"/>
      </rPr>
      <t>2</t>
    </r>
    <r>
      <rPr>
        <sz val="10"/>
        <color theme="1"/>
        <rFont val="Arial"/>
        <family val="2"/>
        <charset val="238"/>
      </rPr>
      <t>)*</t>
    </r>
    <r>
      <rPr>
        <sz val="10"/>
        <color theme="1"/>
        <rFont val="Calibri"/>
        <family val="2"/>
        <charset val="238"/>
      </rPr>
      <t>√</t>
    </r>
    <r>
      <rPr>
        <sz val="10"/>
        <color theme="1"/>
        <rFont val="Arial"/>
        <family val="2"/>
        <charset val="238"/>
      </rPr>
      <t>(EI</t>
    </r>
    <r>
      <rPr>
        <vertAlign val="subscript"/>
        <sz val="10"/>
        <color theme="1"/>
        <rFont val="Verdana"/>
        <family val="2"/>
        <charset val="238"/>
      </rPr>
      <t>b</t>
    </r>
    <r>
      <rPr>
        <sz val="10"/>
        <color theme="1"/>
        <rFont val="Arial"/>
        <family val="2"/>
        <charset val="238"/>
      </rPr>
      <t>/m)</t>
    </r>
  </si>
  <si>
    <r>
      <t>z</t>
    </r>
    <r>
      <rPr>
        <vertAlign val="subscript"/>
        <sz val="10"/>
        <color theme="1"/>
        <rFont val="Verdana"/>
        <family val="2"/>
        <charset val="238"/>
      </rPr>
      <t>c</t>
    </r>
  </si>
  <si>
    <t>item</t>
  </si>
  <si>
    <t>S</t>
  </si>
  <si>
    <r>
      <t>J</t>
    </r>
    <r>
      <rPr>
        <vertAlign val="subscript"/>
        <sz val="10"/>
        <color theme="1"/>
        <rFont val="Verdana"/>
        <family val="2"/>
        <charset val="238"/>
      </rPr>
      <t>yg</t>
    </r>
  </si>
  <si>
    <t>[-]</t>
  </si>
  <si>
    <r>
      <t>[mm</t>
    </r>
    <r>
      <rPr>
        <vertAlign val="superscript"/>
        <sz val="10"/>
        <color theme="1"/>
        <rFont val="Verdana"/>
        <family val="2"/>
        <charset val="238"/>
      </rPr>
      <t>2</t>
    </r>
    <r>
      <rPr>
        <sz val="10"/>
        <color theme="1"/>
        <rFont val="Arial"/>
        <family val="2"/>
        <charset val="238"/>
      </rPr>
      <t>]</t>
    </r>
  </si>
  <si>
    <r>
      <t>[mm</t>
    </r>
    <r>
      <rPr>
        <vertAlign val="superscript"/>
        <sz val="10"/>
        <color theme="1"/>
        <rFont val="Verdana"/>
        <family val="2"/>
        <charset val="238"/>
      </rPr>
      <t>3</t>
    </r>
    <r>
      <rPr>
        <sz val="10"/>
        <color theme="1"/>
        <rFont val="Arial"/>
        <family val="2"/>
        <charset val="238"/>
      </rPr>
      <t>]</t>
    </r>
  </si>
  <si>
    <r>
      <t>[mm</t>
    </r>
    <r>
      <rPr>
        <vertAlign val="superscript"/>
        <sz val="10"/>
        <color theme="1"/>
        <rFont val="Verdana"/>
        <family val="2"/>
        <charset val="238"/>
      </rPr>
      <t>4</t>
    </r>
    <r>
      <rPr>
        <sz val="10"/>
        <color theme="1"/>
        <rFont val="Arial"/>
        <family val="2"/>
        <charset val="238"/>
      </rPr>
      <t>]</t>
    </r>
  </si>
  <si>
    <t>left kantbalk</t>
  </si>
  <si>
    <t>kerb vert</t>
  </si>
  <si>
    <t>Top flange pav.</t>
  </si>
  <si>
    <t>Stiffner web</t>
  </si>
  <si>
    <t>Stiffner flange</t>
  </si>
  <si>
    <t>Top flange 1</t>
  </si>
  <si>
    <t>Web 1</t>
  </si>
  <si>
    <t>Bottom flange 1</t>
  </si>
  <si>
    <t>Top flange 2</t>
  </si>
  <si>
    <t>Web 2</t>
  </si>
  <si>
    <t>Bottom flange 2</t>
  </si>
  <si>
    <t>right kantbalk</t>
  </si>
  <si>
    <r>
      <t>[m</t>
    </r>
    <r>
      <rPr>
        <vertAlign val="superscript"/>
        <sz val="10"/>
        <color theme="1"/>
        <rFont val="Verdana"/>
        <family val="2"/>
        <charset val="238"/>
      </rPr>
      <t>2</t>
    </r>
    <r>
      <rPr>
        <sz val="10"/>
        <color theme="1"/>
        <rFont val="Arial"/>
        <family val="2"/>
        <charset val="238"/>
      </rPr>
      <t>]</t>
    </r>
  </si>
  <si>
    <r>
      <t>[m</t>
    </r>
    <r>
      <rPr>
        <vertAlign val="superscript"/>
        <sz val="10"/>
        <color theme="1"/>
        <rFont val="Verdana"/>
        <family val="2"/>
        <charset val="238"/>
      </rPr>
      <t>3</t>
    </r>
    <r>
      <rPr>
        <sz val="10"/>
        <color theme="1"/>
        <rFont val="Arial"/>
        <family val="2"/>
        <charset val="238"/>
      </rPr>
      <t>]</t>
    </r>
  </si>
  <si>
    <r>
      <t>[m</t>
    </r>
    <r>
      <rPr>
        <vertAlign val="superscript"/>
        <sz val="10"/>
        <color theme="1"/>
        <rFont val="Verdana"/>
        <family val="2"/>
        <charset val="238"/>
      </rPr>
      <t>4</t>
    </r>
    <r>
      <rPr>
        <sz val="10"/>
        <color theme="1"/>
        <rFont val="Arial"/>
        <family val="2"/>
        <charset val="238"/>
      </rPr>
      <t>]</t>
    </r>
  </si>
  <si>
    <t>Sum</t>
  </si>
  <si>
    <t>Z</t>
  </si>
  <si>
    <t>4.2.4  Windload</t>
  </si>
  <si>
    <t>Wind pressure is calcualted in Annex 1.</t>
  </si>
  <si>
    <r>
      <t xml:space="preserve">Effect of wind load is checked in few cases. When bridge is closed with and without traffic, when bridge is opened </t>
    </r>
    <r>
      <rPr>
        <sz val="10"/>
        <color theme="1"/>
        <rFont val="Symbol"/>
        <family val="1"/>
        <charset val="2"/>
      </rPr>
      <t>a</t>
    </r>
    <r>
      <rPr>
        <sz val="10"/>
        <color theme="1"/>
        <rFont val="Arial"/>
        <family val="1"/>
        <charset val="2"/>
      </rPr>
      <t>=0° and when bridge is fully opened a=90</t>
    </r>
    <r>
      <rPr>
        <sz val="10"/>
        <color theme="1"/>
        <rFont val="Calibri"/>
        <family val="2"/>
        <charset val="238"/>
      </rPr>
      <t>°</t>
    </r>
    <r>
      <rPr>
        <sz val="10"/>
        <color theme="1"/>
        <rFont val="Arial"/>
        <family val="1"/>
        <charset val="2"/>
      </rPr>
      <t>.</t>
    </r>
  </si>
  <si>
    <t>-see A1.1</t>
  </si>
  <si>
    <r>
      <t>e</t>
    </r>
    <r>
      <rPr>
        <vertAlign val="subscript"/>
        <sz val="10"/>
        <color theme="1"/>
        <rFont val="Arial"/>
        <family val="2"/>
        <charset val="238"/>
      </rPr>
      <t>x</t>
    </r>
    <r>
      <rPr>
        <sz val="10"/>
        <color theme="1"/>
        <rFont val="Arial"/>
        <family val="1"/>
        <charset val="2"/>
      </rPr>
      <t>=L/2</t>
    </r>
  </si>
  <si>
    <t>-see A1.2</t>
  </si>
  <si>
    <r>
      <t>H</t>
    </r>
    <r>
      <rPr>
        <vertAlign val="subscript"/>
        <sz val="10"/>
        <color theme="1"/>
        <rFont val="Arial"/>
        <family val="2"/>
        <charset val="238"/>
      </rPr>
      <t>y</t>
    </r>
    <r>
      <rPr>
        <sz val="10"/>
        <color theme="1"/>
        <rFont val="Arial"/>
        <family val="1"/>
        <charset val="2"/>
      </rPr>
      <t>=F</t>
    </r>
    <r>
      <rPr>
        <vertAlign val="subscript"/>
        <sz val="10"/>
        <color theme="1"/>
        <rFont val="Arial"/>
        <family val="2"/>
        <charset val="238"/>
      </rPr>
      <t>w.x</t>
    </r>
  </si>
  <si>
    <r>
      <t>V=F</t>
    </r>
    <r>
      <rPr>
        <vertAlign val="subscript"/>
        <sz val="10"/>
        <color theme="1"/>
        <rFont val="Arial"/>
        <family val="2"/>
        <charset val="238"/>
      </rPr>
      <t>w.z</t>
    </r>
  </si>
  <si>
    <r>
      <t>e</t>
    </r>
    <r>
      <rPr>
        <vertAlign val="subscript"/>
        <sz val="10"/>
        <color theme="1"/>
        <rFont val="Arial"/>
        <family val="2"/>
        <charset val="238"/>
      </rPr>
      <t>y</t>
    </r>
    <r>
      <rPr>
        <sz val="10"/>
        <color theme="1"/>
        <rFont val="Arial"/>
        <family val="1"/>
        <charset val="2"/>
      </rPr>
      <t>=e</t>
    </r>
  </si>
  <si>
    <t>Bridge closed, without traffic</t>
  </si>
  <si>
    <t>Bridge closed, with traffic</t>
  </si>
  <si>
    <t>-vertical distance from PAP to wind load</t>
  </si>
  <si>
    <r>
      <t>e</t>
    </r>
    <r>
      <rPr>
        <vertAlign val="subscript"/>
        <sz val="10"/>
        <color theme="1"/>
        <rFont val="Arial"/>
        <family val="2"/>
        <charset val="238"/>
      </rPr>
      <t>x</t>
    </r>
    <r>
      <rPr>
        <sz val="10"/>
        <color theme="1"/>
        <rFont val="Arial"/>
        <family val="1"/>
        <charset val="2"/>
      </rPr>
      <t>=0m</t>
    </r>
  </si>
  <si>
    <r>
      <t>h</t>
    </r>
    <r>
      <rPr>
        <vertAlign val="subscript"/>
        <sz val="10"/>
        <color theme="1"/>
        <rFont val="Arial"/>
        <family val="2"/>
        <charset val="238"/>
      </rPr>
      <t>R-PAP</t>
    </r>
  </si>
  <si>
    <t>-vertical distance from PAP to road level</t>
  </si>
  <si>
    <r>
      <t>h</t>
    </r>
    <r>
      <rPr>
        <vertAlign val="subscript"/>
        <sz val="10"/>
        <color theme="1"/>
        <rFont val="Arial"/>
        <family val="2"/>
        <charset val="238"/>
      </rPr>
      <t>w-PAP</t>
    </r>
    <r>
      <rPr>
        <sz val="10"/>
        <color theme="1"/>
        <rFont val="Arial"/>
        <family val="2"/>
        <charset val="238"/>
      </rPr>
      <t>=h</t>
    </r>
    <r>
      <rPr>
        <vertAlign val="subscript"/>
        <sz val="10"/>
        <color theme="1"/>
        <rFont val="Arial"/>
        <family val="2"/>
        <charset val="238"/>
      </rPr>
      <t>R-PAP</t>
    </r>
    <r>
      <rPr>
        <sz val="10"/>
        <color theme="1"/>
        <rFont val="Arial"/>
        <family val="2"/>
        <charset val="238"/>
      </rPr>
      <t>-z</t>
    </r>
    <r>
      <rPr>
        <vertAlign val="subscript"/>
        <sz val="10"/>
        <color theme="1"/>
        <rFont val="Arial"/>
        <family val="2"/>
        <charset val="238"/>
      </rPr>
      <t>g</t>
    </r>
  </si>
  <si>
    <r>
      <t>H</t>
    </r>
    <r>
      <rPr>
        <vertAlign val="subscript"/>
        <sz val="10"/>
        <color theme="1"/>
        <rFont val="Arial"/>
        <family val="2"/>
        <charset val="238"/>
      </rPr>
      <t>x</t>
    </r>
    <r>
      <rPr>
        <sz val="10"/>
        <color theme="1"/>
        <rFont val="Arial"/>
        <family val="2"/>
        <charset val="238"/>
      </rPr>
      <t>=0kN</t>
    </r>
  </si>
  <si>
    <r>
      <t>e</t>
    </r>
    <r>
      <rPr>
        <vertAlign val="subscript"/>
        <sz val="10"/>
        <color theme="1"/>
        <rFont val="Arial"/>
        <family val="2"/>
        <charset val="238"/>
      </rPr>
      <t>z</t>
    </r>
    <r>
      <rPr>
        <sz val="10"/>
        <color theme="1"/>
        <rFont val="Arial"/>
        <family val="1"/>
        <charset val="2"/>
      </rPr>
      <t>=h</t>
    </r>
    <r>
      <rPr>
        <vertAlign val="subscript"/>
        <sz val="10"/>
        <color theme="1"/>
        <rFont val="Arial"/>
        <family val="2"/>
        <charset val="238"/>
      </rPr>
      <t>w-PAP</t>
    </r>
  </si>
  <si>
    <r>
      <t>M</t>
    </r>
    <r>
      <rPr>
        <vertAlign val="subscript"/>
        <sz val="10"/>
        <color theme="1"/>
        <rFont val="Arial"/>
        <family val="2"/>
        <charset val="238"/>
      </rPr>
      <t>z</t>
    </r>
    <r>
      <rPr>
        <sz val="10"/>
        <color theme="1"/>
        <rFont val="Arial"/>
        <family val="1"/>
        <charset val="2"/>
      </rPr>
      <t>=H</t>
    </r>
    <r>
      <rPr>
        <vertAlign val="subscript"/>
        <sz val="10"/>
        <color theme="1"/>
        <rFont val="Arial"/>
        <family val="2"/>
        <charset val="238"/>
      </rPr>
      <t>y</t>
    </r>
    <r>
      <rPr>
        <sz val="10"/>
        <color theme="1"/>
        <rFont val="Arial"/>
        <family val="1"/>
        <charset val="2"/>
      </rPr>
      <t>*e</t>
    </r>
    <r>
      <rPr>
        <vertAlign val="subscript"/>
        <sz val="10"/>
        <color theme="1"/>
        <rFont val="Arial"/>
        <family val="2"/>
        <charset val="238"/>
      </rPr>
      <t>x</t>
    </r>
    <r>
      <rPr>
        <sz val="10"/>
        <color theme="1"/>
        <rFont val="Arial"/>
        <family val="1"/>
        <charset val="2"/>
      </rPr>
      <t>+H</t>
    </r>
    <r>
      <rPr>
        <vertAlign val="subscript"/>
        <sz val="10"/>
        <color theme="1"/>
        <rFont val="Arial"/>
        <family val="2"/>
        <charset val="238"/>
      </rPr>
      <t>x</t>
    </r>
    <r>
      <rPr>
        <sz val="10"/>
        <color theme="1"/>
        <rFont val="Arial"/>
        <family val="1"/>
        <charset val="2"/>
      </rPr>
      <t>*e</t>
    </r>
    <r>
      <rPr>
        <vertAlign val="subscript"/>
        <sz val="10"/>
        <color theme="1"/>
        <rFont val="Arial"/>
        <family val="2"/>
        <charset val="238"/>
      </rPr>
      <t>y</t>
    </r>
  </si>
  <si>
    <r>
      <t>M</t>
    </r>
    <r>
      <rPr>
        <vertAlign val="subscript"/>
        <sz val="10"/>
        <color theme="1"/>
        <rFont val="Arial"/>
        <family val="2"/>
        <charset val="238"/>
      </rPr>
      <t>y</t>
    </r>
    <r>
      <rPr>
        <sz val="10"/>
        <color theme="1"/>
        <rFont val="Arial"/>
        <family val="1"/>
        <charset val="2"/>
      </rPr>
      <t>=V*e</t>
    </r>
    <r>
      <rPr>
        <vertAlign val="subscript"/>
        <sz val="10"/>
        <color theme="1"/>
        <rFont val="Arial"/>
        <family val="2"/>
        <charset val="238"/>
      </rPr>
      <t>x</t>
    </r>
    <r>
      <rPr>
        <sz val="10"/>
        <color theme="1"/>
        <rFont val="Arial"/>
        <family val="1"/>
        <charset val="2"/>
      </rPr>
      <t>+H</t>
    </r>
    <r>
      <rPr>
        <vertAlign val="subscript"/>
        <sz val="10"/>
        <color theme="1"/>
        <rFont val="Arial"/>
        <family val="2"/>
        <charset val="238"/>
      </rPr>
      <t>x</t>
    </r>
    <r>
      <rPr>
        <sz val="10"/>
        <color theme="1"/>
        <rFont val="Arial"/>
        <family val="1"/>
        <charset val="2"/>
      </rPr>
      <t>*e</t>
    </r>
    <r>
      <rPr>
        <vertAlign val="subscript"/>
        <sz val="10"/>
        <color theme="1"/>
        <rFont val="Arial"/>
        <family val="2"/>
        <charset val="238"/>
      </rPr>
      <t>z</t>
    </r>
  </si>
  <si>
    <r>
      <t>M</t>
    </r>
    <r>
      <rPr>
        <vertAlign val="subscript"/>
        <sz val="10"/>
        <color theme="1"/>
        <rFont val="Arial"/>
        <family val="2"/>
        <charset val="238"/>
      </rPr>
      <t>x</t>
    </r>
    <r>
      <rPr>
        <sz val="10"/>
        <color theme="1"/>
        <rFont val="Arial"/>
        <family val="1"/>
        <charset val="2"/>
      </rPr>
      <t>=V*e</t>
    </r>
    <r>
      <rPr>
        <vertAlign val="subscript"/>
        <sz val="10"/>
        <color theme="1"/>
        <rFont val="Arial"/>
        <family val="2"/>
        <charset val="238"/>
      </rPr>
      <t>y</t>
    </r>
    <r>
      <rPr>
        <sz val="10"/>
        <color theme="1"/>
        <rFont val="Arial"/>
        <family val="1"/>
        <charset val="2"/>
      </rPr>
      <t>+H</t>
    </r>
    <r>
      <rPr>
        <vertAlign val="subscript"/>
        <sz val="10"/>
        <color theme="1"/>
        <rFont val="Arial"/>
        <family val="2"/>
        <charset val="238"/>
      </rPr>
      <t>y</t>
    </r>
    <r>
      <rPr>
        <sz val="10"/>
        <color theme="1"/>
        <rFont val="Arial"/>
        <family val="1"/>
        <charset val="2"/>
      </rPr>
      <t>*e</t>
    </r>
    <r>
      <rPr>
        <vertAlign val="subscript"/>
        <sz val="10"/>
        <color theme="1"/>
        <rFont val="Arial"/>
        <family val="2"/>
        <charset val="238"/>
      </rPr>
      <t>z</t>
    </r>
  </si>
  <si>
    <r>
      <t>h</t>
    </r>
    <r>
      <rPr>
        <vertAlign val="subscript"/>
        <sz val="10"/>
        <color theme="1"/>
        <rFont val="Arial"/>
        <family val="2"/>
        <charset val="238"/>
      </rPr>
      <t>w-PAP</t>
    </r>
    <r>
      <rPr>
        <sz val="10"/>
        <color theme="1"/>
        <rFont val="Arial"/>
        <family val="2"/>
        <charset val="238"/>
      </rPr>
      <t>=h</t>
    </r>
    <r>
      <rPr>
        <vertAlign val="subscript"/>
        <sz val="10"/>
        <color theme="1"/>
        <rFont val="Arial"/>
        <family val="2"/>
        <charset val="238"/>
      </rPr>
      <t>R-PAP</t>
    </r>
    <r>
      <rPr>
        <sz val="10"/>
        <color theme="1"/>
        <rFont val="Arial"/>
        <family val="2"/>
        <charset val="238"/>
      </rPr>
      <t>-z</t>
    </r>
    <r>
      <rPr>
        <vertAlign val="subscript"/>
        <sz val="10"/>
        <color theme="1"/>
        <rFont val="Arial"/>
        <family val="2"/>
        <charset val="238"/>
      </rPr>
      <t>g</t>
    </r>
    <r>
      <rPr>
        <sz val="10"/>
        <color theme="1"/>
        <rFont val="Arial"/>
        <family val="2"/>
        <charset val="238"/>
      </rPr>
      <t>+1.0m</t>
    </r>
  </si>
  <si>
    <r>
      <t xml:space="preserve">Bridge opened </t>
    </r>
    <r>
      <rPr>
        <b/>
        <sz val="10"/>
        <color theme="1"/>
        <rFont val="Symbol"/>
        <family val="1"/>
        <charset val="2"/>
      </rPr>
      <t>a</t>
    </r>
    <r>
      <rPr>
        <b/>
        <sz val="10"/>
        <color theme="1"/>
        <rFont val="Arial"/>
        <family val="2"/>
        <charset val="238"/>
      </rPr>
      <t>=0</t>
    </r>
    <r>
      <rPr>
        <b/>
        <sz val="10"/>
        <color theme="1"/>
        <rFont val="Calibri"/>
        <family val="2"/>
        <charset val="238"/>
      </rPr>
      <t>°</t>
    </r>
  </si>
  <si>
    <t>-see A1.3</t>
  </si>
  <si>
    <r>
      <t xml:space="preserve">Bridge opened </t>
    </r>
    <r>
      <rPr>
        <b/>
        <sz val="10"/>
        <color theme="1"/>
        <rFont val="Symbol"/>
        <family val="1"/>
        <charset val="2"/>
      </rPr>
      <t>a</t>
    </r>
    <r>
      <rPr>
        <b/>
        <sz val="10"/>
        <color theme="1"/>
        <rFont val="Arial"/>
        <family val="2"/>
        <charset val="238"/>
      </rPr>
      <t>=90</t>
    </r>
    <r>
      <rPr>
        <b/>
        <sz val="10"/>
        <color theme="1"/>
        <rFont val="Calibri"/>
        <family val="2"/>
        <charset val="238"/>
      </rPr>
      <t>°</t>
    </r>
  </si>
  <si>
    <r>
      <t>-vertical distance from PAP to wind load, z</t>
    </r>
    <r>
      <rPr>
        <vertAlign val="subscript"/>
        <sz val="10"/>
        <color theme="1"/>
        <rFont val="Arial"/>
        <family val="2"/>
        <charset val="238"/>
      </rPr>
      <t>s</t>
    </r>
    <r>
      <rPr>
        <sz val="10"/>
        <color theme="1"/>
        <rFont val="Arial"/>
        <family val="2"/>
        <charset val="238"/>
      </rPr>
      <t xml:space="preserve"> see A1.4</t>
    </r>
  </si>
  <si>
    <t>-see A1.4</t>
  </si>
  <si>
    <r>
      <t>H</t>
    </r>
    <r>
      <rPr>
        <vertAlign val="subscript"/>
        <sz val="10"/>
        <color theme="1"/>
        <rFont val="Arial"/>
        <family val="2"/>
        <charset val="238"/>
      </rPr>
      <t>x</t>
    </r>
    <r>
      <rPr>
        <sz val="10"/>
        <color theme="1"/>
        <rFont val="Arial"/>
        <family val="2"/>
        <charset val="238"/>
      </rPr>
      <t>=F</t>
    </r>
    <r>
      <rPr>
        <vertAlign val="subscript"/>
        <sz val="10"/>
        <color theme="1"/>
        <rFont val="Arial"/>
        <family val="2"/>
        <charset val="238"/>
      </rPr>
      <t>w.y</t>
    </r>
  </si>
  <si>
    <t>V=0kN</t>
  </si>
  <si>
    <r>
      <t>e</t>
    </r>
    <r>
      <rPr>
        <vertAlign val="subscript"/>
        <sz val="10"/>
        <color theme="1"/>
        <rFont val="Arial"/>
        <family val="2"/>
        <charset val="238"/>
      </rPr>
      <t>x</t>
    </r>
    <r>
      <rPr>
        <sz val="10"/>
        <color theme="1"/>
        <rFont val="Arial"/>
        <family val="1"/>
        <charset val="2"/>
      </rPr>
      <t>=0</t>
    </r>
  </si>
  <si>
    <r>
      <t>h</t>
    </r>
    <r>
      <rPr>
        <vertAlign val="subscript"/>
        <sz val="10"/>
        <color theme="1"/>
        <rFont val="Arial"/>
        <family val="2"/>
        <charset val="238"/>
      </rPr>
      <t>w-PAP</t>
    </r>
    <r>
      <rPr>
        <sz val="10"/>
        <color theme="1"/>
        <rFont val="Arial"/>
        <family val="2"/>
        <charset val="238"/>
      </rPr>
      <t>=h</t>
    </r>
    <r>
      <rPr>
        <vertAlign val="subscript"/>
        <sz val="10"/>
        <color theme="1"/>
        <rFont val="Arial"/>
        <family val="2"/>
        <charset val="238"/>
      </rPr>
      <t>R-PAP</t>
    </r>
    <r>
      <rPr>
        <sz val="10"/>
        <color theme="1"/>
        <rFont val="Arial"/>
        <family val="2"/>
        <charset val="238"/>
      </rPr>
      <t>+z</t>
    </r>
    <r>
      <rPr>
        <vertAlign val="subscript"/>
        <sz val="10"/>
        <color theme="1"/>
        <rFont val="Arial"/>
        <family val="2"/>
        <charset val="238"/>
      </rPr>
      <t>s</t>
    </r>
  </si>
  <si>
    <t>According SS 8.1.3(3) load in x and y direction do not act simultaneously.</t>
  </si>
  <si>
    <r>
      <t>M</t>
    </r>
    <r>
      <rPr>
        <vertAlign val="subscript"/>
        <sz val="10"/>
        <color theme="1"/>
        <rFont val="Arial"/>
        <family val="2"/>
        <charset val="238"/>
      </rPr>
      <t>z</t>
    </r>
    <r>
      <rPr>
        <sz val="10"/>
        <color theme="1"/>
        <rFont val="Arial"/>
        <family val="1"/>
        <charset val="2"/>
      </rPr>
      <t>=max(H</t>
    </r>
    <r>
      <rPr>
        <vertAlign val="subscript"/>
        <sz val="10"/>
        <color theme="1"/>
        <rFont val="Arial"/>
        <family val="2"/>
        <charset val="238"/>
      </rPr>
      <t>y</t>
    </r>
    <r>
      <rPr>
        <sz val="10"/>
        <color theme="1"/>
        <rFont val="Arial"/>
        <family val="1"/>
        <charset val="2"/>
      </rPr>
      <t>*e</t>
    </r>
    <r>
      <rPr>
        <vertAlign val="subscript"/>
        <sz val="10"/>
        <color theme="1"/>
        <rFont val="Arial"/>
        <family val="2"/>
        <charset val="238"/>
      </rPr>
      <t>x</t>
    </r>
    <r>
      <rPr>
        <sz val="10"/>
        <color theme="1"/>
        <rFont val="Arial"/>
        <family val="1"/>
        <charset val="2"/>
      </rPr>
      <t>;H</t>
    </r>
    <r>
      <rPr>
        <vertAlign val="subscript"/>
        <sz val="10"/>
        <color theme="1"/>
        <rFont val="Arial"/>
        <family val="2"/>
        <charset val="238"/>
      </rPr>
      <t>x</t>
    </r>
    <r>
      <rPr>
        <sz val="10"/>
        <color theme="1"/>
        <rFont val="Arial"/>
        <family val="1"/>
        <charset val="2"/>
      </rPr>
      <t>*e</t>
    </r>
    <r>
      <rPr>
        <vertAlign val="subscript"/>
        <sz val="10"/>
        <color theme="1"/>
        <rFont val="Arial"/>
        <family val="2"/>
        <charset val="238"/>
      </rPr>
      <t>y)</t>
    </r>
  </si>
  <si>
    <t>Wind load without traffic</t>
  </si>
  <si>
    <t>Wind load with traffic</t>
  </si>
  <si>
    <r>
      <t>M</t>
    </r>
    <r>
      <rPr>
        <vertAlign val="subscript"/>
        <sz val="10"/>
        <color theme="1"/>
        <rFont val="Arial"/>
        <family val="2"/>
        <charset val="238"/>
      </rPr>
      <t>y</t>
    </r>
    <r>
      <rPr>
        <sz val="10"/>
        <color theme="1"/>
        <rFont val="Arial"/>
        <family val="1"/>
        <charset val="2"/>
      </rPr>
      <t>=V*e</t>
    </r>
    <r>
      <rPr>
        <vertAlign val="subscript"/>
        <sz val="10"/>
        <color theme="1"/>
        <rFont val="Arial"/>
        <family val="2"/>
        <charset val="238"/>
      </rPr>
      <t>x</t>
    </r>
    <r>
      <rPr>
        <sz val="10"/>
        <color theme="1"/>
        <rFont val="Arial"/>
        <family val="1"/>
        <charset val="2"/>
      </rPr>
      <t>-H</t>
    </r>
    <r>
      <rPr>
        <vertAlign val="subscript"/>
        <sz val="10"/>
        <color theme="1"/>
        <rFont val="Arial"/>
        <family val="2"/>
        <charset val="238"/>
      </rPr>
      <t>x</t>
    </r>
    <r>
      <rPr>
        <sz val="10"/>
        <color theme="1"/>
        <rFont val="Arial"/>
        <family val="1"/>
        <charset val="2"/>
      </rPr>
      <t>*e</t>
    </r>
    <r>
      <rPr>
        <vertAlign val="subscript"/>
        <sz val="10"/>
        <color theme="1"/>
        <rFont val="Arial"/>
        <family val="2"/>
        <charset val="238"/>
      </rPr>
      <t>z</t>
    </r>
  </si>
  <si>
    <t>Wind load on opened bridge</t>
  </si>
  <si>
    <r>
      <t>G</t>
    </r>
    <r>
      <rPr>
        <vertAlign val="subscript"/>
        <sz val="10"/>
        <color theme="1"/>
        <rFont val="Arial"/>
        <family val="2"/>
        <charset val="238"/>
      </rPr>
      <t>sup</t>
    </r>
  </si>
  <si>
    <r>
      <t>x</t>
    </r>
    <r>
      <rPr>
        <vertAlign val="subscript"/>
        <sz val="10"/>
        <color theme="1"/>
        <rFont val="Arial"/>
        <family val="2"/>
        <charset val="238"/>
      </rPr>
      <t>sup</t>
    </r>
  </si>
  <si>
    <r>
      <t>y</t>
    </r>
    <r>
      <rPr>
        <vertAlign val="subscript"/>
        <sz val="10"/>
        <color theme="1"/>
        <rFont val="Arial"/>
        <family val="2"/>
        <charset val="238"/>
      </rPr>
      <t>sup</t>
    </r>
  </si>
  <si>
    <r>
      <t>z</t>
    </r>
    <r>
      <rPr>
        <vertAlign val="subscript"/>
        <sz val="10"/>
        <color theme="1"/>
        <rFont val="Arial"/>
        <family val="2"/>
        <charset val="238"/>
      </rPr>
      <t>sup</t>
    </r>
  </si>
  <si>
    <t>-total mass of superstructure and equipment</t>
  </si>
  <si>
    <t>-center of gravity of superstructure from center of PAP</t>
  </si>
  <si>
    <t>-total mass of counter weight</t>
  </si>
  <si>
    <t>-center of gravity of counter weight from center of PAP</t>
  </si>
  <si>
    <r>
      <t>G</t>
    </r>
    <r>
      <rPr>
        <vertAlign val="subscript"/>
        <sz val="10"/>
        <color theme="1"/>
        <rFont val="Arial"/>
        <family val="2"/>
        <charset val="238"/>
      </rPr>
      <t>co</t>
    </r>
  </si>
  <si>
    <r>
      <t>x</t>
    </r>
    <r>
      <rPr>
        <vertAlign val="subscript"/>
        <sz val="10"/>
        <color theme="1"/>
        <rFont val="Arial"/>
        <family val="2"/>
        <charset val="238"/>
      </rPr>
      <t>co</t>
    </r>
  </si>
  <si>
    <r>
      <t>y</t>
    </r>
    <r>
      <rPr>
        <vertAlign val="subscript"/>
        <sz val="10"/>
        <color theme="1"/>
        <rFont val="Arial"/>
        <family val="2"/>
        <charset val="238"/>
      </rPr>
      <t>co</t>
    </r>
  </si>
  <si>
    <r>
      <t>z</t>
    </r>
    <r>
      <rPr>
        <vertAlign val="subscript"/>
        <sz val="10"/>
        <color theme="1"/>
        <rFont val="Arial"/>
        <family val="2"/>
        <charset val="238"/>
      </rPr>
      <t>co</t>
    </r>
  </si>
  <si>
    <t>-center of rotation from center of PAP</t>
  </si>
  <si>
    <t>-distance from center of superstructure to rotation axis</t>
  </si>
  <si>
    <t>-distance from center of counter weight to rotation axis</t>
  </si>
  <si>
    <t>°</t>
  </si>
  <si>
    <t>-initial angle of superstructure</t>
  </si>
  <si>
    <r>
      <t>x</t>
    </r>
    <r>
      <rPr>
        <vertAlign val="subscript"/>
        <sz val="10"/>
        <color theme="1"/>
        <rFont val="Arial"/>
        <family val="2"/>
        <charset val="238"/>
      </rPr>
      <t>0</t>
    </r>
  </si>
  <si>
    <r>
      <t>y</t>
    </r>
    <r>
      <rPr>
        <vertAlign val="subscript"/>
        <sz val="10"/>
        <color theme="1"/>
        <rFont val="Arial"/>
        <family val="2"/>
        <charset val="238"/>
      </rPr>
      <t>0</t>
    </r>
  </si>
  <si>
    <r>
      <t>z</t>
    </r>
    <r>
      <rPr>
        <vertAlign val="subscript"/>
        <sz val="10"/>
        <color theme="1"/>
        <rFont val="Arial"/>
        <family val="2"/>
        <charset val="238"/>
      </rPr>
      <t>0</t>
    </r>
  </si>
  <si>
    <r>
      <t>R</t>
    </r>
    <r>
      <rPr>
        <vertAlign val="subscript"/>
        <sz val="10"/>
        <color theme="1"/>
        <rFont val="Arial"/>
        <family val="2"/>
        <charset val="238"/>
      </rPr>
      <t>co</t>
    </r>
    <r>
      <rPr>
        <sz val="10"/>
        <color theme="1"/>
        <rFont val="Arial"/>
        <family val="1"/>
        <charset val="2"/>
      </rPr>
      <t>=</t>
    </r>
    <r>
      <rPr>
        <sz val="10"/>
        <color theme="1"/>
        <rFont val="Calibri"/>
        <family val="2"/>
        <charset val="238"/>
      </rPr>
      <t>√</t>
    </r>
    <r>
      <rPr>
        <sz val="10"/>
        <color theme="1"/>
        <rFont val="Arial"/>
        <family val="1"/>
        <charset val="2"/>
      </rPr>
      <t>((x</t>
    </r>
    <r>
      <rPr>
        <vertAlign val="subscript"/>
        <sz val="10"/>
        <color theme="1"/>
        <rFont val="Arial"/>
        <family val="2"/>
        <charset val="238"/>
      </rPr>
      <t>0</t>
    </r>
    <r>
      <rPr>
        <sz val="10"/>
        <color theme="1"/>
        <rFont val="Arial"/>
        <family val="1"/>
        <charset val="2"/>
      </rPr>
      <t>-x</t>
    </r>
    <r>
      <rPr>
        <vertAlign val="subscript"/>
        <sz val="10"/>
        <color theme="1"/>
        <rFont val="Arial"/>
        <family val="2"/>
        <charset val="238"/>
      </rPr>
      <t>co</t>
    </r>
    <r>
      <rPr>
        <sz val="10"/>
        <color theme="1"/>
        <rFont val="Arial"/>
        <family val="1"/>
        <charset val="2"/>
      </rPr>
      <t>)</t>
    </r>
    <r>
      <rPr>
        <vertAlign val="superscript"/>
        <sz val="10"/>
        <color theme="1"/>
        <rFont val="Arial"/>
        <family val="2"/>
        <charset val="238"/>
      </rPr>
      <t>2</t>
    </r>
    <r>
      <rPr>
        <sz val="10"/>
        <color theme="1"/>
        <rFont val="Arial"/>
        <family val="1"/>
        <charset val="2"/>
      </rPr>
      <t>+(z</t>
    </r>
    <r>
      <rPr>
        <vertAlign val="subscript"/>
        <sz val="10"/>
        <color theme="1"/>
        <rFont val="Arial"/>
        <family val="2"/>
        <charset val="238"/>
      </rPr>
      <t>0</t>
    </r>
    <r>
      <rPr>
        <sz val="10"/>
        <color theme="1"/>
        <rFont val="Arial"/>
        <family val="1"/>
        <charset val="2"/>
      </rPr>
      <t>-z</t>
    </r>
    <r>
      <rPr>
        <vertAlign val="subscript"/>
        <sz val="10"/>
        <color theme="1"/>
        <rFont val="Arial"/>
        <family val="2"/>
        <charset val="238"/>
      </rPr>
      <t>co</t>
    </r>
    <r>
      <rPr>
        <sz val="10"/>
        <color theme="1"/>
        <rFont val="Arial"/>
        <family val="1"/>
        <charset val="2"/>
      </rPr>
      <t>)</t>
    </r>
    <r>
      <rPr>
        <vertAlign val="superscript"/>
        <sz val="10"/>
        <color theme="1"/>
        <rFont val="Arial"/>
        <family val="2"/>
        <charset val="238"/>
      </rPr>
      <t>2</t>
    </r>
    <r>
      <rPr>
        <sz val="10"/>
        <color theme="1"/>
        <rFont val="Arial"/>
        <family val="1"/>
        <charset val="2"/>
      </rPr>
      <t>)</t>
    </r>
  </si>
  <si>
    <r>
      <rPr>
        <sz val="10"/>
        <color theme="1"/>
        <rFont val="Symbol"/>
        <family val="1"/>
        <charset val="2"/>
      </rPr>
      <t>a</t>
    </r>
    <r>
      <rPr>
        <vertAlign val="subscript"/>
        <sz val="10"/>
        <color theme="1"/>
        <rFont val="Arial"/>
        <family val="2"/>
        <charset val="238"/>
      </rPr>
      <t>0.co</t>
    </r>
    <r>
      <rPr>
        <sz val="10"/>
        <color theme="1"/>
        <rFont val="Arial"/>
        <family val="1"/>
        <charset val="2"/>
      </rPr>
      <t>=arctan((z</t>
    </r>
    <r>
      <rPr>
        <vertAlign val="subscript"/>
        <sz val="10"/>
        <color theme="1"/>
        <rFont val="Arial"/>
        <family val="2"/>
        <charset val="238"/>
      </rPr>
      <t>0</t>
    </r>
    <r>
      <rPr>
        <sz val="10"/>
        <color theme="1"/>
        <rFont val="Arial"/>
        <family val="1"/>
        <charset val="2"/>
      </rPr>
      <t>-z</t>
    </r>
    <r>
      <rPr>
        <vertAlign val="subscript"/>
        <sz val="10"/>
        <color theme="1"/>
        <rFont val="Arial"/>
        <family val="2"/>
        <charset val="238"/>
      </rPr>
      <t>cp</t>
    </r>
    <r>
      <rPr>
        <sz val="10"/>
        <color theme="1"/>
        <rFont val="Arial"/>
        <family val="1"/>
        <charset val="2"/>
      </rPr>
      <t>)/(x</t>
    </r>
    <r>
      <rPr>
        <vertAlign val="subscript"/>
        <sz val="10"/>
        <color theme="1"/>
        <rFont val="Arial"/>
        <family val="2"/>
        <charset val="238"/>
      </rPr>
      <t>0</t>
    </r>
    <r>
      <rPr>
        <sz val="10"/>
        <color theme="1"/>
        <rFont val="Arial"/>
        <family val="1"/>
        <charset val="2"/>
      </rPr>
      <t>-x</t>
    </r>
    <r>
      <rPr>
        <vertAlign val="subscript"/>
        <sz val="10"/>
        <color theme="1"/>
        <rFont val="Arial"/>
        <family val="2"/>
        <charset val="238"/>
      </rPr>
      <t>co</t>
    </r>
    <r>
      <rPr>
        <sz val="10"/>
        <color theme="1"/>
        <rFont val="Arial"/>
        <family val="1"/>
        <charset val="2"/>
      </rPr>
      <t>))</t>
    </r>
  </si>
  <si>
    <r>
      <rPr>
        <sz val="10"/>
        <color theme="1"/>
        <rFont val="Symbol"/>
        <family val="1"/>
        <charset val="2"/>
      </rPr>
      <t>a</t>
    </r>
    <r>
      <rPr>
        <vertAlign val="subscript"/>
        <sz val="10"/>
        <color theme="1"/>
        <rFont val="Arial"/>
        <family val="2"/>
        <charset val="238"/>
      </rPr>
      <t>0.sup</t>
    </r>
    <r>
      <rPr>
        <sz val="10"/>
        <color theme="1"/>
        <rFont val="Arial"/>
        <family val="1"/>
        <charset val="2"/>
      </rPr>
      <t>=arctan((z</t>
    </r>
    <r>
      <rPr>
        <vertAlign val="subscript"/>
        <sz val="10"/>
        <color theme="1"/>
        <rFont val="Arial"/>
        <family val="2"/>
        <charset val="238"/>
      </rPr>
      <t>0</t>
    </r>
    <r>
      <rPr>
        <sz val="10"/>
        <color theme="1"/>
        <rFont val="Arial"/>
        <family val="1"/>
        <charset val="2"/>
      </rPr>
      <t>-z</t>
    </r>
    <r>
      <rPr>
        <vertAlign val="subscript"/>
        <sz val="10"/>
        <color theme="1"/>
        <rFont val="Arial"/>
        <family val="2"/>
        <charset val="238"/>
      </rPr>
      <t>sup</t>
    </r>
    <r>
      <rPr>
        <sz val="10"/>
        <color theme="1"/>
        <rFont val="Arial"/>
        <family val="1"/>
        <charset val="2"/>
      </rPr>
      <t>)/(x</t>
    </r>
    <r>
      <rPr>
        <vertAlign val="subscript"/>
        <sz val="10"/>
        <color theme="1"/>
        <rFont val="Arial"/>
        <family val="2"/>
        <charset val="238"/>
      </rPr>
      <t>0</t>
    </r>
    <r>
      <rPr>
        <sz val="10"/>
        <color theme="1"/>
        <rFont val="Arial"/>
        <family val="1"/>
        <charset val="2"/>
      </rPr>
      <t>-x</t>
    </r>
    <r>
      <rPr>
        <vertAlign val="subscript"/>
        <sz val="10"/>
        <color theme="1"/>
        <rFont val="Arial"/>
        <family val="2"/>
        <charset val="238"/>
      </rPr>
      <t>sup</t>
    </r>
    <r>
      <rPr>
        <sz val="10"/>
        <color theme="1"/>
        <rFont val="Arial"/>
        <family val="1"/>
        <charset val="2"/>
      </rPr>
      <t>))</t>
    </r>
  </si>
  <si>
    <r>
      <t>rot</t>
    </r>
    <r>
      <rPr>
        <vertAlign val="subscript"/>
        <sz val="10"/>
        <color theme="1"/>
        <rFont val="Arial"/>
        <family val="2"/>
        <charset val="238"/>
      </rPr>
      <t>max</t>
    </r>
  </si>
  <si>
    <t>-maximal span rotation</t>
  </si>
  <si>
    <t>rotation</t>
  </si>
  <si>
    <r>
      <rPr>
        <sz val="10"/>
        <color theme="1"/>
        <rFont val="Symbol"/>
        <family val="1"/>
        <charset val="2"/>
      </rPr>
      <t>a</t>
    </r>
    <r>
      <rPr>
        <vertAlign val="subscript"/>
        <sz val="10"/>
        <color theme="1"/>
        <rFont val="Arial"/>
        <family val="2"/>
        <charset val="238"/>
      </rPr>
      <t>i.sup</t>
    </r>
    <r>
      <rPr>
        <sz val="10"/>
        <color theme="1"/>
        <rFont val="Arial"/>
        <family val="1"/>
        <charset val="2"/>
      </rPr>
      <t>=</t>
    </r>
    <r>
      <rPr>
        <sz val="10"/>
        <color theme="1"/>
        <rFont val="Symbol"/>
        <family val="1"/>
        <charset val="2"/>
      </rPr>
      <t>a</t>
    </r>
    <r>
      <rPr>
        <vertAlign val="subscript"/>
        <sz val="10"/>
        <color theme="1"/>
        <rFont val="Arial"/>
        <family val="2"/>
        <charset val="238"/>
      </rPr>
      <t>0.sup</t>
    </r>
    <r>
      <rPr>
        <sz val="10"/>
        <color theme="1"/>
        <rFont val="Arial"/>
        <family val="1"/>
        <charset val="2"/>
      </rPr>
      <t>+rot</t>
    </r>
  </si>
  <si>
    <r>
      <rPr>
        <sz val="10"/>
        <color theme="1"/>
        <rFont val="Symbol"/>
        <family val="1"/>
        <charset val="2"/>
      </rPr>
      <t>a</t>
    </r>
    <r>
      <rPr>
        <vertAlign val="subscript"/>
        <sz val="10"/>
        <color theme="1"/>
        <rFont val="Arial"/>
        <family val="2"/>
        <charset val="238"/>
      </rPr>
      <t>i.co</t>
    </r>
    <r>
      <rPr>
        <sz val="10"/>
        <color theme="1"/>
        <rFont val="Arial"/>
        <family val="1"/>
        <charset val="2"/>
      </rPr>
      <t>=</t>
    </r>
    <r>
      <rPr>
        <sz val="10"/>
        <color theme="1"/>
        <rFont val="Symbol"/>
        <family val="1"/>
        <charset val="2"/>
      </rPr>
      <t>a</t>
    </r>
    <r>
      <rPr>
        <vertAlign val="subscript"/>
        <sz val="10"/>
        <color theme="1"/>
        <rFont val="Arial"/>
        <family val="2"/>
        <charset val="238"/>
      </rPr>
      <t>0.co</t>
    </r>
    <r>
      <rPr>
        <sz val="10"/>
        <color theme="1"/>
        <rFont val="Arial"/>
        <family val="1"/>
        <charset val="2"/>
      </rPr>
      <t>+rot</t>
    </r>
  </si>
  <si>
    <r>
      <t>x</t>
    </r>
    <r>
      <rPr>
        <vertAlign val="subscript"/>
        <sz val="10"/>
        <color theme="1"/>
        <rFont val="Arial"/>
        <family val="2"/>
        <charset val="238"/>
      </rPr>
      <t>i.sup</t>
    </r>
    <r>
      <rPr>
        <sz val="10"/>
        <color theme="1"/>
        <rFont val="Arial"/>
        <family val="1"/>
        <charset val="2"/>
      </rPr>
      <t>=x</t>
    </r>
    <r>
      <rPr>
        <vertAlign val="subscript"/>
        <sz val="10"/>
        <color theme="1"/>
        <rFont val="Arial"/>
        <family val="2"/>
        <charset val="238"/>
      </rPr>
      <t>0</t>
    </r>
    <r>
      <rPr>
        <sz val="10"/>
        <color theme="1"/>
        <rFont val="Arial"/>
        <family val="1"/>
        <charset val="2"/>
      </rPr>
      <t>+R</t>
    </r>
    <r>
      <rPr>
        <vertAlign val="subscript"/>
        <sz val="10"/>
        <color theme="1"/>
        <rFont val="Arial"/>
        <family val="2"/>
        <charset val="238"/>
      </rPr>
      <t>sup</t>
    </r>
    <r>
      <rPr>
        <sz val="10"/>
        <color theme="1"/>
        <rFont val="Arial"/>
        <family val="1"/>
        <charset val="2"/>
      </rPr>
      <t>*cos(</t>
    </r>
    <r>
      <rPr>
        <sz val="10"/>
        <color theme="1"/>
        <rFont val="Symbol"/>
        <family val="1"/>
        <charset val="2"/>
      </rPr>
      <t>a</t>
    </r>
    <r>
      <rPr>
        <vertAlign val="subscript"/>
        <sz val="10"/>
        <color theme="1"/>
        <rFont val="Arial"/>
        <family val="2"/>
        <charset val="238"/>
      </rPr>
      <t>i.sup</t>
    </r>
    <r>
      <rPr>
        <sz val="10"/>
        <color theme="1"/>
        <rFont val="Arial"/>
        <family val="1"/>
        <charset val="2"/>
      </rPr>
      <t>)</t>
    </r>
  </si>
  <si>
    <r>
      <t>z</t>
    </r>
    <r>
      <rPr>
        <vertAlign val="subscript"/>
        <sz val="10"/>
        <color theme="1"/>
        <rFont val="Arial"/>
        <family val="2"/>
        <charset val="238"/>
      </rPr>
      <t>i.sup</t>
    </r>
    <r>
      <rPr>
        <sz val="10"/>
        <color theme="1"/>
        <rFont val="Arial"/>
        <family val="1"/>
        <charset val="2"/>
      </rPr>
      <t>=z</t>
    </r>
    <r>
      <rPr>
        <vertAlign val="subscript"/>
        <sz val="10"/>
        <color theme="1"/>
        <rFont val="Arial"/>
        <family val="2"/>
        <charset val="238"/>
      </rPr>
      <t>0</t>
    </r>
    <r>
      <rPr>
        <sz val="10"/>
        <color theme="1"/>
        <rFont val="Arial"/>
        <family val="1"/>
        <charset val="2"/>
      </rPr>
      <t>+R</t>
    </r>
    <r>
      <rPr>
        <vertAlign val="subscript"/>
        <sz val="10"/>
        <color theme="1"/>
        <rFont val="Arial"/>
        <family val="2"/>
        <charset val="238"/>
      </rPr>
      <t>sup</t>
    </r>
    <r>
      <rPr>
        <sz val="10"/>
        <color theme="1"/>
        <rFont val="Arial"/>
        <family val="1"/>
        <charset val="2"/>
      </rPr>
      <t>*sin(</t>
    </r>
    <r>
      <rPr>
        <sz val="10"/>
        <color theme="1"/>
        <rFont val="Symbol"/>
        <family val="1"/>
        <charset val="2"/>
      </rPr>
      <t>a</t>
    </r>
    <r>
      <rPr>
        <vertAlign val="subscript"/>
        <sz val="10"/>
        <color theme="1"/>
        <rFont val="Arial"/>
        <family val="2"/>
        <charset val="238"/>
      </rPr>
      <t>i.sup</t>
    </r>
    <r>
      <rPr>
        <sz val="10"/>
        <color theme="1"/>
        <rFont val="Arial"/>
        <family val="1"/>
        <charset val="2"/>
      </rPr>
      <t>)</t>
    </r>
  </si>
  <si>
    <r>
      <t>x</t>
    </r>
    <r>
      <rPr>
        <vertAlign val="subscript"/>
        <sz val="10"/>
        <color theme="1"/>
        <rFont val="Arial"/>
        <family val="2"/>
        <charset val="238"/>
      </rPr>
      <t>i.co</t>
    </r>
    <r>
      <rPr>
        <sz val="10"/>
        <color theme="1"/>
        <rFont val="Arial"/>
        <family val="1"/>
        <charset val="2"/>
      </rPr>
      <t>=x</t>
    </r>
    <r>
      <rPr>
        <vertAlign val="subscript"/>
        <sz val="10"/>
        <color theme="1"/>
        <rFont val="Arial"/>
        <family val="2"/>
        <charset val="238"/>
      </rPr>
      <t>0</t>
    </r>
    <r>
      <rPr>
        <sz val="10"/>
        <color theme="1"/>
        <rFont val="Arial"/>
        <family val="1"/>
        <charset val="2"/>
      </rPr>
      <t>+R</t>
    </r>
    <r>
      <rPr>
        <vertAlign val="subscript"/>
        <sz val="10"/>
        <color theme="1"/>
        <rFont val="Arial"/>
        <family val="2"/>
        <charset val="238"/>
      </rPr>
      <t>co</t>
    </r>
    <r>
      <rPr>
        <sz val="10"/>
        <color theme="1"/>
        <rFont val="Arial"/>
        <family val="1"/>
        <charset val="2"/>
      </rPr>
      <t>*cos(</t>
    </r>
    <r>
      <rPr>
        <sz val="10"/>
        <color theme="1"/>
        <rFont val="Symbol"/>
        <family val="1"/>
        <charset val="2"/>
      </rPr>
      <t>a</t>
    </r>
    <r>
      <rPr>
        <vertAlign val="subscript"/>
        <sz val="10"/>
        <color theme="1"/>
        <rFont val="Arial"/>
        <family val="2"/>
        <charset val="238"/>
      </rPr>
      <t>i.co</t>
    </r>
    <r>
      <rPr>
        <sz val="10"/>
        <color theme="1"/>
        <rFont val="Arial"/>
        <family val="1"/>
        <charset val="2"/>
      </rPr>
      <t>)</t>
    </r>
  </si>
  <si>
    <r>
      <t>z</t>
    </r>
    <r>
      <rPr>
        <vertAlign val="subscript"/>
        <sz val="10"/>
        <color theme="1"/>
        <rFont val="Arial"/>
        <family val="2"/>
        <charset val="238"/>
      </rPr>
      <t>i.co</t>
    </r>
    <r>
      <rPr>
        <sz val="10"/>
        <color theme="1"/>
        <rFont val="Arial"/>
        <family val="1"/>
        <charset val="2"/>
      </rPr>
      <t>=z</t>
    </r>
    <r>
      <rPr>
        <vertAlign val="subscript"/>
        <sz val="10"/>
        <color theme="1"/>
        <rFont val="Arial"/>
        <family val="2"/>
        <charset val="238"/>
      </rPr>
      <t>0</t>
    </r>
    <r>
      <rPr>
        <sz val="10"/>
        <color theme="1"/>
        <rFont val="Arial"/>
        <family val="1"/>
        <charset val="2"/>
      </rPr>
      <t>+R</t>
    </r>
    <r>
      <rPr>
        <vertAlign val="subscript"/>
        <sz val="10"/>
        <color theme="1"/>
        <rFont val="Arial"/>
        <family val="2"/>
        <charset val="238"/>
      </rPr>
      <t>co</t>
    </r>
    <r>
      <rPr>
        <sz val="10"/>
        <color theme="1"/>
        <rFont val="Arial"/>
        <family val="1"/>
        <charset val="2"/>
      </rPr>
      <t>*sin(</t>
    </r>
    <r>
      <rPr>
        <sz val="10"/>
        <color theme="1"/>
        <rFont val="Symbol"/>
        <family val="1"/>
        <charset val="2"/>
      </rPr>
      <t>a</t>
    </r>
    <r>
      <rPr>
        <vertAlign val="subscript"/>
        <sz val="10"/>
        <color theme="1"/>
        <rFont val="Arial"/>
        <family val="2"/>
        <charset val="238"/>
      </rPr>
      <t>i.co</t>
    </r>
    <r>
      <rPr>
        <sz val="10"/>
        <color theme="1"/>
        <rFont val="Arial"/>
        <family val="1"/>
        <charset val="2"/>
      </rPr>
      <t>)</t>
    </r>
  </si>
  <si>
    <t>Position of center of gravity of superstructure and counterweight after rotation</t>
  </si>
  <si>
    <t>Sum of load on PAP</t>
  </si>
  <si>
    <r>
      <t>V=G</t>
    </r>
    <r>
      <rPr>
        <vertAlign val="subscript"/>
        <sz val="10"/>
        <color theme="1"/>
        <rFont val="Arial"/>
        <family val="2"/>
        <charset val="238"/>
      </rPr>
      <t>sup</t>
    </r>
    <r>
      <rPr>
        <sz val="10"/>
        <color theme="1"/>
        <rFont val="Arial"/>
        <family val="1"/>
        <charset val="2"/>
      </rPr>
      <t>+G</t>
    </r>
    <r>
      <rPr>
        <vertAlign val="subscript"/>
        <sz val="10"/>
        <color theme="1"/>
        <rFont val="Arial"/>
        <family val="2"/>
        <charset val="238"/>
      </rPr>
      <t>co</t>
    </r>
  </si>
  <si>
    <r>
      <t>M</t>
    </r>
    <r>
      <rPr>
        <vertAlign val="subscript"/>
        <sz val="10"/>
        <color theme="1"/>
        <rFont val="Arial"/>
        <family val="2"/>
        <charset val="238"/>
      </rPr>
      <t>x</t>
    </r>
    <r>
      <rPr>
        <sz val="10"/>
        <color theme="1"/>
        <rFont val="Arial"/>
        <family val="1"/>
        <charset val="2"/>
      </rPr>
      <t>=y</t>
    </r>
    <r>
      <rPr>
        <vertAlign val="subscript"/>
        <sz val="10"/>
        <color theme="1"/>
        <rFont val="Arial"/>
        <family val="2"/>
        <charset val="238"/>
      </rPr>
      <t>sup</t>
    </r>
    <r>
      <rPr>
        <sz val="10"/>
        <color theme="1"/>
        <rFont val="Arial"/>
        <family val="1"/>
        <charset val="2"/>
      </rPr>
      <t>*G</t>
    </r>
    <r>
      <rPr>
        <vertAlign val="subscript"/>
        <sz val="10"/>
        <color theme="1"/>
        <rFont val="Arial"/>
        <family val="2"/>
        <charset val="238"/>
      </rPr>
      <t>sup</t>
    </r>
    <r>
      <rPr>
        <sz val="10"/>
        <color theme="1"/>
        <rFont val="Arial"/>
        <family val="1"/>
        <charset val="2"/>
      </rPr>
      <t>+y</t>
    </r>
    <r>
      <rPr>
        <vertAlign val="subscript"/>
        <sz val="10"/>
        <color theme="1"/>
        <rFont val="Arial"/>
        <family val="2"/>
        <charset val="238"/>
      </rPr>
      <t>co</t>
    </r>
    <r>
      <rPr>
        <sz val="10"/>
        <color theme="1"/>
        <rFont val="Arial"/>
        <family val="1"/>
        <charset val="2"/>
      </rPr>
      <t>*G</t>
    </r>
    <r>
      <rPr>
        <vertAlign val="subscript"/>
        <sz val="10"/>
        <color theme="1"/>
        <rFont val="Arial"/>
        <family val="2"/>
        <charset val="238"/>
      </rPr>
      <t>co</t>
    </r>
  </si>
  <si>
    <r>
      <t>M</t>
    </r>
    <r>
      <rPr>
        <vertAlign val="subscript"/>
        <sz val="10"/>
        <color theme="1"/>
        <rFont val="Arial"/>
        <family val="2"/>
        <charset val="238"/>
      </rPr>
      <t>y.i</t>
    </r>
    <r>
      <rPr>
        <sz val="10"/>
        <color theme="1"/>
        <rFont val="Arial"/>
        <family val="1"/>
        <charset val="2"/>
      </rPr>
      <t>=-x</t>
    </r>
    <r>
      <rPr>
        <vertAlign val="subscript"/>
        <sz val="10"/>
        <color theme="1"/>
        <rFont val="Arial"/>
        <family val="2"/>
        <charset val="238"/>
      </rPr>
      <t>i.sup</t>
    </r>
    <r>
      <rPr>
        <sz val="10"/>
        <color theme="1"/>
        <rFont val="Arial"/>
        <family val="1"/>
        <charset val="2"/>
      </rPr>
      <t>*G</t>
    </r>
    <r>
      <rPr>
        <vertAlign val="subscript"/>
        <sz val="10"/>
        <color theme="1"/>
        <rFont val="Arial"/>
        <family val="2"/>
        <charset val="238"/>
      </rPr>
      <t>sup</t>
    </r>
    <r>
      <rPr>
        <sz val="10"/>
        <color theme="1"/>
        <rFont val="Arial"/>
        <family val="1"/>
        <charset val="2"/>
      </rPr>
      <t>-x</t>
    </r>
    <r>
      <rPr>
        <vertAlign val="subscript"/>
        <sz val="10"/>
        <color theme="1"/>
        <rFont val="Arial"/>
        <family val="2"/>
        <charset val="238"/>
      </rPr>
      <t>i.co</t>
    </r>
    <r>
      <rPr>
        <sz val="10"/>
        <color theme="1"/>
        <rFont val="Arial"/>
        <family val="1"/>
        <charset val="2"/>
      </rPr>
      <t>*G</t>
    </r>
    <r>
      <rPr>
        <vertAlign val="subscript"/>
        <sz val="10"/>
        <color theme="1"/>
        <rFont val="Arial"/>
        <family val="2"/>
        <charset val="238"/>
      </rPr>
      <t>co</t>
    </r>
  </si>
  <si>
    <r>
      <rPr>
        <b/>
        <sz val="10"/>
        <color theme="1"/>
        <rFont val="Symbol"/>
        <family val="1"/>
        <charset val="2"/>
      </rPr>
      <t>a</t>
    </r>
    <r>
      <rPr>
        <b/>
        <vertAlign val="subscript"/>
        <sz val="10"/>
        <color theme="1"/>
        <rFont val="Arial"/>
        <family val="2"/>
        <charset val="238"/>
      </rPr>
      <t>i.sup</t>
    </r>
  </si>
  <si>
    <r>
      <rPr>
        <b/>
        <sz val="10"/>
        <color theme="1"/>
        <rFont val="Symbol"/>
        <family val="1"/>
        <charset val="2"/>
      </rPr>
      <t>a</t>
    </r>
    <r>
      <rPr>
        <b/>
        <vertAlign val="subscript"/>
        <sz val="10"/>
        <color theme="1"/>
        <rFont val="Arial"/>
        <family val="2"/>
        <charset val="238"/>
      </rPr>
      <t>i.co</t>
    </r>
  </si>
  <si>
    <r>
      <t>x</t>
    </r>
    <r>
      <rPr>
        <b/>
        <vertAlign val="subscript"/>
        <sz val="10"/>
        <color theme="1"/>
        <rFont val="Arial"/>
        <family val="2"/>
        <charset val="238"/>
      </rPr>
      <t>i.sup</t>
    </r>
  </si>
  <si>
    <r>
      <t>z</t>
    </r>
    <r>
      <rPr>
        <b/>
        <vertAlign val="subscript"/>
        <sz val="10"/>
        <color theme="1"/>
        <rFont val="Arial"/>
        <family val="2"/>
        <charset val="238"/>
      </rPr>
      <t>i.sup</t>
    </r>
  </si>
  <si>
    <r>
      <t>x</t>
    </r>
    <r>
      <rPr>
        <b/>
        <vertAlign val="subscript"/>
        <sz val="10"/>
        <color theme="1"/>
        <rFont val="Arial"/>
        <family val="2"/>
        <charset val="238"/>
      </rPr>
      <t>i.co</t>
    </r>
  </si>
  <si>
    <r>
      <t>z</t>
    </r>
    <r>
      <rPr>
        <b/>
        <vertAlign val="subscript"/>
        <sz val="10"/>
        <color theme="1"/>
        <rFont val="Arial"/>
        <family val="2"/>
        <charset val="238"/>
      </rPr>
      <t>i.co</t>
    </r>
  </si>
  <si>
    <r>
      <t>M</t>
    </r>
    <r>
      <rPr>
        <vertAlign val="subscript"/>
        <sz val="10"/>
        <color theme="1"/>
        <rFont val="Arial"/>
        <family val="2"/>
        <charset val="238"/>
      </rPr>
      <t>y</t>
    </r>
  </si>
  <si>
    <r>
      <t>M</t>
    </r>
    <r>
      <rPr>
        <vertAlign val="subscript"/>
        <sz val="10"/>
        <color theme="1"/>
        <rFont val="Arial"/>
        <family val="2"/>
        <charset val="238"/>
      </rPr>
      <t>x</t>
    </r>
  </si>
  <si>
    <t>Loads from superstructure</t>
  </si>
  <si>
    <t>Element</t>
  </si>
  <si>
    <t>x</t>
  </si>
  <si>
    <t>G</t>
  </si>
  <si>
    <t>Farbaneplåt VÄG</t>
  </si>
  <si>
    <t>Farbaneplåt GC</t>
  </si>
  <si>
    <t>Avstyvningskanaler</t>
  </si>
  <si>
    <t>Kantbalkar</t>
  </si>
  <si>
    <t>Upphöjning CG-bana</t>
  </si>
  <si>
    <t>Huvudbalk däckdel liv</t>
  </si>
  <si>
    <t>Huvudbalk däckdel underfläns</t>
  </si>
  <si>
    <t>Huvudbalk slitsdel överfläns</t>
  </si>
  <si>
    <t>Huvudbalk slitsdel liv</t>
  </si>
  <si>
    <t>Huvudbalk slitsdel underfläns</t>
  </si>
  <si>
    <t>Extra livhöjd för ena huvudbalken</t>
  </si>
  <si>
    <t xml:space="preserve">Tvärbalk 1 </t>
  </si>
  <si>
    <t>Tvärbalk 2</t>
  </si>
  <si>
    <t>Tvärbalk 3</t>
  </si>
  <si>
    <t>Vridbalk</t>
  </si>
  <si>
    <t>Motviktslåda balkliv</t>
  </si>
  <si>
    <t>Motviktslåda balkunderfläns</t>
  </si>
  <si>
    <t>Motviktslåda balköverfläns</t>
  </si>
  <si>
    <t>Motviktslåda tak</t>
  </si>
  <si>
    <t>Motviktslåda väggar</t>
  </si>
  <si>
    <t>Motviktslåda golv</t>
  </si>
  <si>
    <t>Beläggning väg</t>
  </si>
  <si>
    <t>Beläggning GC</t>
  </si>
  <si>
    <t>Lyftplåtar för hydraulcylindrarna</t>
  </si>
  <si>
    <t>Vertikalavstyvningar</t>
  </si>
  <si>
    <t>Lagerplåt nos</t>
  </si>
  <si>
    <t>Räcke och dess infästningar</t>
  </si>
  <si>
    <t>Sick-sackstål</t>
  </si>
  <si>
    <t>Täckplåt kanaler</t>
  </si>
  <si>
    <t>Längsgående livavstyvning</t>
  </si>
  <si>
    <t>Anslagstvärbalk</t>
  </si>
  <si>
    <t>Avsyvningsplåtar vridtvärbalk</t>
  </si>
  <si>
    <t>Tvärförband vid tvärbalk 3</t>
  </si>
  <si>
    <t>Svets och målning</t>
  </si>
  <si>
    <t>Tvärförband i motviktslåda</t>
  </si>
  <si>
    <t>Stålmotvikter</t>
  </si>
  <si>
    <t>[ton]</t>
  </si>
  <si>
    <t>M=G*x</t>
  </si>
  <si>
    <t>-Center of gravity of loads from superstructure</t>
  </si>
  <si>
    <r>
      <t>x</t>
    </r>
    <r>
      <rPr>
        <vertAlign val="subscript"/>
        <sz val="10"/>
        <color theme="1"/>
        <rFont val="Arial"/>
        <family val="2"/>
        <charset val="238"/>
      </rPr>
      <t>sup</t>
    </r>
    <r>
      <rPr>
        <sz val="10"/>
        <color theme="1"/>
        <rFont val="Arial"/>
        <family val="2"/>
        <charset val="238"/>
      </rPr>
      <t>=M/G</t>
    </r>
  </si>
  <si>
    <r>
      <t>R</t>
    </r>
    <r>
      <rPr>
        <vertAlign val="subscript"/>
        <sz val="10"/>
        <color theme="1"/>
        <rFont val="Arial"/>
        <family val="2"/>
        <charset val="238"/>
      </rPr>
      <t>sup</t>
    </r>
    <r>
      <rPr>
        <sz val="10"/>
        <color theme="1"/>
        <rFont val="Arial"/>
        <family val="1"/>
        <charset val="2"/>
      </rPr>
      <t>=</t>
    </r>
    <r>
      <rPr>
        <sz val="10"/>
        <color theme="1"/>
        <rFont val="Calibri"/>
        <family val="2"/>
        <charset val="238"/>
      </rPr>
      <t>√</t>
    </r>
    <r>
      <rPr>
        <sz val="10"/>
        <color theme="1"/>
        <rFont val="Arial"/>
        <family val="1"/>
        <charset val="2"/>
      </rPr>
      <t>((x</t>
    </r>
    <r>
      <rPr>
        <vertAlign val="subscript"/>
        <sz val="10"/>
        <color theme="1"/>
        <rFont val="Arial"/>
        <family val="2"/>
        <charset val="238"/>
      </rPr>
      <t>0</t>
    </r>
    <r>
      <rPr>
        <sz val="10"/>
        <color theme="1"/>
        <rFont val="Arial"/>
        <family val="1"/>
        <charset val="2"/>
      </rPr>
      <t>-x</t>
    </r>
    <r>
      <rPr>
        <vertAlign val="subscript"/>
        <sz val="10"/>
        <color theme="1"/>
        <rFont val="Arial"/>
        <family val="2"/>
        <charset val="238"/>
      </rPr>
      <t>sup</t>
    </r>
    <r>
      <rPr>
        <sz val="10"/>
        <color theme="1"/>
        <rFont val="Arial"/>
        <family val="1"/>
        <charset val="2"/>
      </rPr>
      <t>)</t>
    </r>
    <r>
      <rPr>
        <vertAlign val="superscript"/>
        <sz val="10"/>
        <color theme="1"/>
        <rFont val="Arial"/>
        <family val="2"/>
        <charset val="238"/>
      </rPr>
      <t>2</t>
    </r>
    <r>
      <rPr>
        <sz val="10"/>
        <color theme="1"/>
        <rFont val="Arial"/>
        <family val="1"/>
        <charset val="2"/>
      </rPr>
      <t>+(z</t>
    </r>
    <r>
      <rPr>
        <vertAlign val="subscript"/>
        <sz val="10"/>
        <color theme="1"/>
        <rFont val="Arial"/>
        <family val="2"/>
        <charset val="238"/>
      </rPr>
      <t>0</t>
    </r>
    <r>
      <rPr>
        <sz val="10"/>
        <color theme="1"/>
        <rFont val="Arial"/>
        <family val="1"/>
        <charset val="2"/>
      </rPr>
      <t>-z</t>
    </r>
    <r>
      <rPr>
        <vertAlign val="subscript"/>
        <sz val="10"/>
        <color theme="1"/>
        <rFont val="Arial"/>
        <family val="2"/>
        <charset val="238"/>
      </rPr>
      <t>sup</t>
    </r>
    <r>
      <rPr>
        <sz val="10"/>
        <color theme="1"/>
        <rFont val="Arial"/>
        <family val="1"/>
        <charset val="2"/>
      </rPr>
      <t>)</t>
    </r>
    <r>
      <rPr>
        <vertAlign val="superscript"/>
        <sz val="10"/>
        <color theme="1"/>
        <rFont val="Arial"/>
        <family val="2"/>
        <charset val="238"/>
      </rPr>
      <t>2</t>
    </r>
    <r>
      <rPr>
        <sz val="10"/>
        <color theme="1"/>
        <rFont val="Arial"/>
        <family val="1"/>
        <charset val="2"/>
      </rPr>
      <t>)</t>
    </r>
  </si>
  <si>
    <r>
      <t>L</t>
    </r>
    <r>
      <rPr>
        <vertAlign val="subscript"/>
        <sz val="10"/>
        <color theme="1"/>
        <rFont val="Arial"/>
        <family val="2"/>
        <charset val="238"/>
      </rPr>
      <t>e</t>
    </r>
  </si>
  <si>
    <t>-lenght of span from rotation center</t>
  </si>
  <si>
    <r>
      <t>L</t>
    </r>
    <r>
      <rPr>
        <vertAlign val="subscript"/>
        <sz val="10"/>
        <color theme="1"/>
        <rFont val="Arial"/>
        <family val="2"/>
        <charset val="238"/>
      </rPr>
      <t>b</t>
    </r>
  </si>
  <si>
    <r>
      <t>x</t>
    </r>
    <r>
      <rPr>
        <b/>
        <vertAlign val="subscript"/>
        <sz val="10"/>
        <color theme="1"/>
        <rFont val="Arial"/>
        <family val="2"/>
        <charset val="238"/>
      </rPr>
      <t>i.Le</t>
    </r>
  </si>
  <si>
    <r>
      <t>z</t>
    </r>
    <r>
      <rPr>
        <b/>
        <vertAlign val="subscript"/>
        <sz val="10"/>
        <color theme="1"/>
        <rFont val="Arial"/>
        <family val="2"/>
        <charset val="238"/>
      </rPr>
      <t>i.Le</t>
    </r>
  </si>
  <si>
    <r>
      <t>x</t>
    </r>
    <r>
      <rPr>
        <b/>
        <vertAlign val="subscript"/>
        <sz val="10"/>
        <color theme="1"/>
        <rFont val="Arial"/>
        <family val="2"/>
        <charset val="238"/>
      </rPr>
      <t>i.Lb</t>
    </r>
  </si>
  <si>
    <r>
      <t>z</t>
    </r>
    <r>
      <rPr>
        <b/>
        <vertAlign val="subscript"/>
        <sz val="10"/>
        <color theme="1"/>
        <rFont val="Arial"/>
        <family val="2"/>
        <charset val="238"/>
      </rPr>
      <t>i.Lb</t>
    </r>
  </si>
  <si>
    <r>
      <t>q</t>
    </r>
    <r>
      <rPr>
        <vertAlign val="subscript"/>
        <sz val="10"/>
        <color theme="1"/>
        <rFont val="Arial"/>
        <family val="2"/>
        <charset val="238"/>
      </rPr>
      <t>wz</t>
    </r>
  </si>
  <si>
    <r>
      <t>q</t>
    </r>
    <r>
      <rPr>
        <vertAlign val="subscript"/>
        <sz val="10"/>
        <color theme="1"/>
        <rFont val="Arial"/>
        <family val="2"/>
        <charset val="238"/>
      </rPr>
      <t>wx</t>
    </r>
  </si>
  <si>
    <t>wind pressure, check A1.3</t>
  </si>
  <si>
    <t>wind pressure, check A1.4.1</t>
  </si>
  <si>
    <r>
      <t>l</t>
    </r>
    <r>
      <rPr>
        <vertAlign val="subscript"/>
        <sz val="10"/>
        <color theme="1"/>
        <rFont val="Arial"/>
        <family val="2"/>
        <charset val="238"/>
      </rPr>
      <t>w.x</t>
    </r>
    <r>
      <rPr>
        <sz val="10"/>
        <color theme="1"/>
        <rFont val="Arial"/>
        <family val="1"/>
        <charset val="2"/>
      </rPr>
      <t>=x</t>
    </r>
    <r>
      <rPr>
        <vertAlign val="subscript"/>
        <sz val="10"/>
        <color theme="1"/>
        <rFont val="Arial"/>
        <family val="2"/>
        <charset val="238"/>
      </rPr>
      <t>Le</t>
    </r>
    <r>
      <rPr>
        <sz val="10"/>
        <color theme="1"/>
        <rFont val="Arial"/>
        <family val="1"/>
        <charset val="2"/>
      </rPr>
      <t>-x</t>
    </r>
    <r>
      <rPr>
        <vertAlign val="subscript"/>
        <sz val="10"/>
        <color theme="1"/>
        <rFont val="Arial"/>
        <family val="2"/>
        <charset val="238"/>
      </rPr>
      <t>Lb</t>
    </r>
  </si>
  <si>
    <r>
      <t>e</t>
    </r>
    <r>
      <rPr>
        <vertAlign val="subscript"/>
        <sz val="10"/>
        <color theme="1"/>
        <rFont val="Arial"/>
        <family val="2"/>
        <charset val="238"/>
      </rPr>
      <t>wx</t>
    </r>
    <r>
      <rPr>
        <sz val="10"/>
        <color theme="1"/>
        <rFont val="Arial"/>
        <family val="2"/>
        <charset val="238"/>
      </rPr>
      <t>=x</t>
    </r>
    <r>
      <rPr>
        <vertAlign val="subscript"/>
        <sz val="10"/>
        <color theme="1"/>
        <rFont val="Arial"/>
        <family val="2"/>
        <charset val="238"/>
      </rPr>
      <t>Lb</t>
    </r>
    <r>
      <rPr>
        <sz val="10"/>
        <color theme="1"/>
        <rFont val="Arial"/>
        <family val="2"/>
        <charset val="238"/>
      </rPr>
      <t>+0.6*l</t>
    </r>
    <r>
      <rPr>
        <vertAlign val="subscript"/>
        <sz val="10"/>
        <color theme="1"/>
        <rFont val="Arial"/>
        <family val="2"/>
        <charset val="238"/>
      </rPr>
      <t>w.x</t>
    </r>
  </si>
  <si>
    <r>
      <t>l</t>
    </r>
    <r>
      <rPr>
        <vertAlign val="subscript"/>
        <sz val="10"/>
        <color theme="1"/>
        <rFont val="Arial"/>
        <family val="2"/>
        <charset val="238"/>
      </rPr>
      <t>w.z</t>
    </r>
    <r>
      <rPr>
        <sz val="10"/>
        <color theme="1"/>
        <rFont val="Arial"/>
        <family val="1"/>
        <charset val="2"/>
      </rPr>
      <t>=z</t>
    </r>
    <r>
      <rPr>
        <vertAlign val="subscript"/>
        <sz val="10"/>
        <color theme="1"/>
        <rFont val="Arial"/>
        <family val="2"/>
        <charset val="238"/>
      </rPr>
      <t>Le</t>
    </r>
    <r>
      <rPr>
        <sz val="10"/>
        <color theme="1"/>
        <rFont val="Arial"/>
        <family val="1"/>
        <charset val="2"/>
      </rPr>
      <t>-z</t>
    </r>
    <r>
      <rPr>
        <vertAlign val="subscript"/>
        <sz val="10"/>
        <color theme="1"/>
        <rFont val="Arial"/>
        <family val="2"/>
        <charset val="238"/>
      </rPr>
      <t>Lb</t>
    </r>
  </si>
  <si>
    <t>deck width</t>
  </si>
  <si>
    <r>
      <t>l</t>
    </r>
    <r>
      <rPr>
        <vertAlign val="subscript"/>
        <sz val="10"/>
        <color theme="1"/>
        <rFont val="Arial"/>
        <family val="2"/>
        <charset val="238"/>
      </rPr>
      <t>w.x</t>
    </r>
  </si>
  <si>
    <r>
      <t>l</t>
    </r>
    <r>
      <rPr>
        <vertAlign val="subscript"/>
        <sz val="10"/>
        <color theme="1"/>
        <rFont val="Arial"/>
        <family val="2"/>
        <charset val="238"/>
      </rPr>
      <t>w.z</t>
    </r>
  </si>
  <si>
    <r>
      <t>e</t>
    </r>
    <r>
      <rPr>
        <vertAlign val="subscript"/>
        <sz val="10"/>
        <color theme="1"/>
        <rFont val="Arial"/>
        <family val="2"/>
        <charset val="238"/>
      </rPr>
      <t>w.x</t>
    </r>
  </si>
  <si>
    <r>
      <t>e</t>
    </r>
    <r>
      <rPr>
        <vertAlign val="subscript"/>
        <sz val="10"/>
        <color theme="1"/>
        <rFont val="Arial"/>
        <family val="2"/>
        <charset val="238"/>
      </rPr>
      <t>w.z</t>
    </r>
  </si>
  <si>
    <r>
      <t>V</t>
    </r>
    <r>
      <rPr>
        <vertAlign val="subscript"/>
        <sz val="10"/>
        <color theme="1"/>
        <rFont val="Arial"/>
        <family val="2"/>
        <charset val="238"/>
      </rPr>
      <t>w</t>
    </r>
  </si>
  <si>
    <r>
      <t>H</t>
    </r>
    <r>
      <rPr>
        <vertAlign val="subscript"/>
        <sz val="10"/>
        <color theme="1"/>
        <rFont val="Arial"/>
        <family val="2"/>
        <charset val="238"/>
      </rPr>
      <t>x.w</t>
    </r>
  </si>
  <si>
    <r>
      <t>V</t>
    </r>
    <r>
      <rPr>
        <vertAlign val="subscript"/>
        <sz val="10"/>
        <color theme="1"/>
        <rFont val="Arial"/>
        <family val="2"/>
        <charset val="238"/>
      </rPr>
      <t>w</t>
    </r>
    <r>
      <rPr>
        <sz val="10"/>
        <color theme="1"/>
        <rFont val="Arial"/>
        <family val="1"/>
        <charset val="2"/>
      </rPr>
      <t>=-b*(-q</t>
    </r>
    <r>
      <rPr>
        <vertAlign val="subscript"/>
        <sz val="10"/>
        <color theme="1"/>
        <rFont val="Arial"/>
        <family val="2"/>
        <charset val="238"/>
      </rPr>
      <t>wz</t>
    </r>
    <r>
      <rPr>
        <sz val="10"/>
        <color theme="1"/>
        <rFont val="Arial"/>
        <family val="1"/>
        <charset val="2"/>
      </rPr>
      <t>*l</t>
    </r>
    <r>
      <rPr>
        <vertAlign val="subscript"/>
        <sz val="10"/>
        <color theme="1"/>
        <rFont val="Arial"/>
        <family val="2"/>
        <charset val="238"/>
      </rPr>
      <t>w.x</t>
    </r>
    <r>
      <rPr>
        <sz val="10"/>
        <color theme="1"/>
        <rFont val="Arial"/>
        <family val="1"/>
        <charset val="2"/>
      </rPr>
      <t>)</t>
    </r>
  </si>
  <si>
    <r>
      <t>H</t>
    </r>
    <r>
      <rPr>
        <vertAlign val="subscript"/>
        <sz val="10"/>
        <color theme="1"/>
        <rFont val="Arial"/>
        <family val="2"/>
        <charset val="238"/>
      </rPr>
      <t>x.w</t>
    </r>
    <r>
      <rPr>
        <sz val="10"/>
        <color theme="1"/>
        <rFont val="Arial"/>
        <family val="1"/>
        <charset val="2"/>
      </rPr>
      <t>=-b*(q</t>
    </r>
    <r>
      <rPr>
        <vertAlign val="subscript"/>
        <sz val="10"/>
        <color theme="1"/>
        <rFont val="Arial"/>
        <family val="2"/>
        <charset val="238"/>
      </rPr>
      <t>wx</t>
    </r>
    <r>
      <rPr>
        <sz val="10"/>
        <color theme="1"/>
        <rFont val="Arial"/>
        <family val="1"/>
        <charset val="2"/>
      </rPr>
      <t>*l</t>
    </r>
    <r>
      <rPr>
        <vertAlign val="subscript"/>
        <sz val="10"/>
        <color theme="1"/>
        <rFont val="Arial"/>
        <family val="2"/>
        <charset val="238"/>
      </rPr>
      <t>wz</t>
    </r>
    <r>
      <rPr>
        <sz val="10"/>
        <color theme="1"/>
        <rFont val="Arial"/>
        <family val="1"/>
        <charset val="2"/>
      </rPr>
      <t>)</t>
    </r>
  </si>
  <si>
    <r>
      <t>e</t>
    </r>
    <r>
      <rPr>
        <vertAlign val="subscript"/>
        <sz val="10"/>
        <color theme="1"/>
        <rFont val="Arial"/>
        <family val="2"/>
        <charset val="238"/>
      </rPr>
      <t>wz</t>
    </r>
    <r>
      <rPr>
        <sz val="10"/>
        <color theme="1"/>
        <rFont val="Arial"/>
        <family val="2"/>
        <charset val="238"/>
      </rPr>
      <t>=z</t>
    </r>
    <r>
      <rPr>
        <vertAlign val="subscript"/>
        <sz val="10"/>
        <color theme="1"/>
        <rFont val="Arial"/>
        <family val="2"/>
        <charset val="238"/>
      </rPr>
      <t>Lb</t>
    </r>
    <r>
      <rPr>
        <sz val="10"/>
        <color theme="1"/>
        <rFont val="Arial"/>
        <family val="2"/>
        <charset val="238"/>
      </rPr>
      <t>+0.6*l</t>
    </r>
    <r>
      <rPr>
        <vertAlign val="subscript"/>
        <sz val="10"/>
        <color theme="1"/>
        <rFont val="Arial"/>
        <family val="2"/>
        <charset val="238"/>
      </rPr>
      <t>w.z</t>
    </r>
  </si>
  <si>
    <r>
      <t>M</t>
    </r>
    <r>
      <rPr>
        <vertAlign val="subscript"/>
        <sz val="10"/>
        <color theme="1"/>
        <rFont val="Arial"/>
        <family val="2"/>
        <charset val="238"/>
      </rPr>
      <t>y.w</t>
    </r>
    <r>
      <rPr>
        <sz val="10"/>
        <color theme="1"/>
        <rFont val="Arial"/>
        <family val="1"/>
        <charset val="2"/>
      </rPr>
      <t>=-(V</t>
    </r>
    <r>
      <rPr>
        <vertAlign val="subscript"/>
        <sz val="10"/>
        <color theme="1"/>
        <rFont val="Arial"/>
        <family val="2"/>
        <charset val="238"/>
      </rPr>
      <t>w</t>
    </r>
    <r>
      <rPr>
        <sz val="10"/>
        <color theme="1"/>
        <rFont val="Arial"/>
        <family val="1"/>
        <charset val="2"/>
      </rPr>
      <t>*e</t>
    </r>
    <r>
      <rPr>
        <vertAlign val="subscript"/>
        <sz val="10"/>
        <color theme="1"/>
        <rFont val="Arial"/>
        <family val="2"/>
        <charset val="238"/>
      </rPr>
      <t>wx</t>
    </r>
    <r>
      <rPr>
        <sz val="10"/>
        <color theme="1"/>
        <rFont val="Arial"/>
        <family val="1"/>
        <charset val="2"/>
      </rPr>
      <t>+H</t>
    </r>
    <r>
      <rPr>
        <vertAlign val="subscript"/>
        <sz val="10"/>
        <color theme="1"/>
        <rFont val="Arial"/>
        <family val="2"/>
        <charset val="238"/>
      </rPr>
      <t>x.w</t>
    </r>
    <r>
      <rPr>
        <sz val="10"/>
        <color theme="1"/>
        <rFont val="Arial"/>
        <family val="1"/>
        <charset val="2"/>
      </rPr>
      <t>*e</t>
    </r>
    <r>
      <rPr>
        <vertAlign val="subscript"/>
        <sz val="10"/>
        <color theme="1"/>
        <rFont val="Arial"/>
        <family val="2"/>
        <charset val="238"/>
      </rPr>
      <t>w.z</t>
    </r>
    <r>
      <rPr>
        <sz val="10"/>
        <color theme="1"/>
        <rFont val="Arial"/>
        <family val="1"/>
        <charset val="2"/>
      </rPr>
      <t>)</t>
    </r>
  </si>
  <si>
    <r>
      <t>M</t>
    </r>
    <r>
      <rPr>
        <vertAlign val="subscript"/>
        <sz val="10"/>
        <color theme="1"/>
        <rFont val="Arial"/>
        <family val="2"/>
        <charset val="238"/>
      </rPr>
      <t>y.w</t>
    </r>
  </si>
  <si>
    <t>Total</t>
  </si>
  <si>
    <t>Chamber</t>
  </si>
  <si>
    <t>4.3 Load combinations</t>
  </si>
  <si>
    <t>Combination ULS (6.10a)</t>
  </si>
  <si>
    <t>DA2, säkerhetsklass 2</t>
  </si>
  <si>
    <t>Combination nr</t>
  </si>
  <si>
    <t>Permanent load</t>
  </si>
  <si>
    <t>Variable load</t>
  </si>
  <si>
    <r>
      <rPr>
        <sz val="10"/>
        <color theme="1"/>
        <rFont val="Symbol"/>
        <family val="1"/>
        <charset val="2"/>
      </rPr>
      <t>g</t>
    </r>
    <r>
      <rPr>
        <vertAlign val="subscript"/>
        <sz val="10"/>
        <color theme="1"/>
        <rFont val="Arial"/>
        <family val="2"/>
        <charset val="238"/>
      </rPr>
      <t>d</t>
    </r>
  </si>
  <si>
    <t>The loads reported in this chapter are the loads used in the system model. For loads specific to the substructure,</t>
  </si>
  <si>
    <t>Earth pressure LLW</t>
  </si>
  <si>
    <t>Earth pressure HHW</t>
  </si>
  <si>
    <t>Earth pressure overload</t>
  </si>
  <si>
    <t>Earth pre. bre/acc LM71</t>
  </si>
  <si>
    <t>Earth pre. bre/acc A/B</t>
  </si>
  <si>
    <t>4.1.5 Water pressure</t>
  </si>
  <si>
    <t xml:space="preserve">Water pressure HHW </t>
  </si>
  <si>
    <t xml:space="preserve">Water pressure LLW </t>
  </si>
  <si>
    <t>Counter weight</t>
  </si>
  <si>
    <t>Superstr.+counter weight</t>
  </si>
  <si>
    <r>
      <rPr>
        <sz val="9"/>
        <rFont val="Symbol"/>
        <family val="1"/>
        <charset val="2"/>
      </rPr>
      <t>S</t>
    </r>
    <r>
      <rPr>
        <b/>
        <sz val="9"/>
        <rFont val="Arial"/>
        <family val="2"/>
      </rPr>
      <t>V</t>
    </r>
  </si>
  <si>
    <r>
      <rPr>
        <sz val="10"/>
        <color rgb="FF000000"/>
        <rFont val="Symbol"/>
        <family val="1"/>
        <charset val="2"/>
      </rPr>
      <t>S</t>
    </r>
    <r>
      <rPr>
        <b/>
        <sz val="10"/>
        <color rgb="FF000000"/>
        <rFont val="Arial"/>
        <family val="2"/>
        <charset val="238"/>
      </rPr>
      <t>H</t>
    </r>
    <r>
      <rPr>
        <b/>
        <vertAlign val="subscript"/>
        <sz val="10"/>
        <color rgb="FF000000"/>
        <rFont val="Arial"/>
        <family val="2"/>
        <charset val="238"/>
      </rPr>
      <t>x</t>
    </r>
  </si>
  <si>
    <r>
      <rPr>
        <sz val="10"/>
        <color rgb="FF000000"/>
        <rFont val="Symbol"/>
        <family val="1"/>
        <charset val="2"/>
      </rPr>
      <t>S</t>
    </r>
    <r>
      <rPr>
        <b/>
        <sz val="10"/>
        <color rgb="FF000000"/>
        <rFont val="Arial"/>
        <family val="2"/>
        <charset val="238"/>
      </rPr>
      <t>H</t>
    </r>
    <r>
      <rPr>
        <b/>
        <vertAlign val="subscript"/>
        <sz val="10"/>
        <color rgb="FF000000"/>
        <rFont val="Arial"/>
        <family val="2"/>
        <charset val="238"/>
      </rPr>
      <t>y</t>
    </r>
  </si>
  <si>
    <r>
      <rPr>
        <sz val="10"/>
        <color rgb="FF000000"/>
        <rFont val="Symbol"/>
        <family val="1"/>
        <charset val="2"/>
      </rPr>
      <t>S</t>
    </r>
    <r>
      <rPr>
        <b/>
        <sz val="10"/>
        <color rgb="FF000000"/>
        <rFont val="Arial"/>
        <family val="2"/>
        <charset val="238"/>
      </rPr>
      <t>M</t>
    </r>
    <r>
      <rPr>
        <b/>
        <vertAlign val="subscript"/>
        <sz val="10"/>
        <color rgb="FF000000"/>
        <rFont val="Arial"/>
        <family val="2"/>
        <charset val="238"/>
      </rPr>
      <t>x</t>
    </r>
  </si>
  <si>
    <r>
      <rPr>
        <sz val="10"/>
        <color rgb="FF000000"/>
        <rFont val="Symbol"/>
        <family val="1"/>
        <charset val="2"/>
      </rPr>
      <t>S</t>
    </r>
    <r>
      <rPr>
        <b/>
        <sz val="10"/>
        <color rgb="FF000000"/>
        <rFont val="Arial"/>
        <family val="2"/>
        <charset val="238"/>
      </rPr>
      <t>M</t>
    </r>
    <r>
      <rPr>
        <b/>
        <vertAlign val="subscript"/>
        <sz val="10"/>
        <color rgb="FF000000"/>
        <rFont val="Arial"/>
        <family val="2"/>
        <charset val="238"/>
      </rPr>
      <t>y</t>
    </r>
  </si>
  <si>
    <r>
      <rPr>
        <sz val="10"/>
        <color rgb="FF000000"/>
        <rFont val="Symbol"/>
        <family val="1"/>
        <charset val="2"/>
      </rPr>
      <t>S</t>
    </r>
    <r>
      <rPr>
        <b/>
        <sz val="10"/>
        <color rgb="FF000000"/>
        <rFont val="Arial"/>
        <family val="2"/>
        <charset val="238"/>
      </rPr>
      <t>M</t>
    </r>
    <r>
      <rPr>
        <b/>
        <vertAlign val="subscript"/>
        <sz val="10"/>
        <color rgb="FF000000"/>
        <rFont val="Arial"/>
        <family val="2"/>
        <charset val="238"/>
      </rPr>
      <t>z</t>
    </r>
  </si>
  <si>
    <t>perm</t>
  </si>
  <si>
    <r>
      <t>V</t>
    </r>
    <r>
      <rPr>
        <vertAlign val="subscript"/>
        <sz val="10"/>
        <color theme="1"/>
        <rFont val="Arial"/>
        <family val="2"/>
        <charset val="238"/>
      </rPr>
      <t>max</t>
    </r>
    <r>
      <rPr>
        <sz val="10"/>
        <color theme="1"/>
        <rFont val="Arial"/>
        <family val="2"/>
        <charset val="238"/>
      </rPr>
      <t>/ M</t>
    </r>
    <r>
      <rPr>
        <vertAlign val="subscript"/>
        <sz val="10"/>
        <color theme="1"/>
        <rFont val="Arial"/>
        <family val="2"/>
        <charset val="238"/>
      </rPr>
      <t>x.min</t>
    </r>
  </si>
  <si>
    <r>
      <t>V</t>
    </r>
    <r>
      <rPr>
        <vertAlign val="subscript"/>
        <sz val="10"/>
        <color theme="1"/>
        <rFont val="Arial"/>
        <family val="2"/>
        <charset val="238"/>
      </rPr>
      <t>max</t>
    </r>
    <r>
      <rPr>
        <sz val="10"/>
        <color theme="1"/>
        <rFont val="Arial"/>
        <family val="2"/>
        <charset val="238"/>
      </rPr>
      <t>/ M</t>
    </r>
    <r>
      <rPr>
        <vertAlign val="subscript"/>
        <sz val="10"/>
        <color theme="1"/>
        <rFont val="Arial"/>
        <family val="2"/>
        <charset val="238"/>
      </rPr>
      <t>y.min</t>
    </r>
  </si>
  <si>
    <r>
      <t>V</t>
    </r>
    <r>
      <rPr>
        <vertAlign val="subscript"/>
        <sz val="10"/>
        <color theme="1"/>
        <rFont val="Arial"/>
        <family val="2"/>
        <charset val="238"/>
      </rPr>
      <t>max</t>
    </r>
    <r>
      <rPr>
        <sz val="10"/>
        <color theme="1"/>
        <rFont val="Arial"/>
        <family val="2"/>
        <charset val="238"/>
      </rPr>
      <t>/ M</t>
    </r>
    <r>
      <rPr>
        <vertAlign val="subscript"/>
        <sz val="10"/>
        <color theme="1"/>
        <rFont val="Arial"/>
        <family val="2"/>
        <charset val="238"/>
      </rPr>
      <t>x.max</t>
    </r>
  </si>
  <si>
    <r>
      <t>V</t>
    </r>
    <r>
      <rPr>
        <vertAlign val="subscript"/>
        <sz val="10"/>
        <color theme="1"/>
        <rFont val="Arial"/>
        <family val="2"/>
        <charset val="238"/>
      </rPr>
      <t>min</t>
    </r>
    <r>
      <rPr>
        <sz val="10"/>
        <color theme="1"/>
        <rFont val="Arial"/>
        <family val="2"/>
        <charset val="238"/>
      </rPr>
      <t>/ M</t>
    </r>
    <r>
      <rPr>
        <vertAlign val="subscript"/>
        <sz val="10"/>
        <color theme="1"/>
        <rFont val="Arial"/>
        <family val="2"/>
        <charset val="238"/>
      </rPr>
      <t>x.max</t>
    </r>
  </si>
  <si>
    <r>
      <t>V</t>
    </r>
    <r>
      <rPr>
        <vertAlign val="subscript"/>
        <sz val="10"/>
        <color theme="1"/>
        <rFont val="Arial"/>
        <family val="2"/>
        <charset val="238"/>
      </rPr>
      <t>min</t>
    </r>
    <r>
      <rPr>
        <sz val="10"/>
        <color theme="1"/>
        <rFont val="Arial"/>
        <family val="2"/>
        <charset val="238"/>
      </rPr>
      <t>/ M</t>
    </r>
    <r>
      <rPr>
        <vertAlign val="subscript"/>
        <sz val="10"/>
        <color theme="1"/>
        <rFont val="Arial"/>
        <family val="2"/>
        <charset val="238"/>
      </rPr>
      <t>x.min</t>
    </r>
  </si>
  <si>
    <r>
      <t>V</t>
    </r>
    <r>
      <rPr>
        <vertAlign val="subscript"/>
        <sz val="10"/>
        <color theme="1"/>
        <rFont val="Arial"/>
        <family val="2"/>
        <charset val="238"/>
      </rPr>
      <t>min</t>
    </r>
    <r>
      <rPr>
        <sz val="10"/>
        <color theme="1"/>
        <rFont val="Arial"/>
        <family val="2"/>
        <charset val="238"/>
      </rPr>
      <t>/ M</t>
    </r>
    <r>
      <rPr>
        <vertAlign val="subscript"/>
        <sz val="10"/>
        <color theme="1"/>
        <rFont val="Arial"/>
        <family val="2"/>
        <charset val="238"/>
      </rPr>
      <t>y.min</t>
    </r>
  </si>
  <si>
    <r>
      <t>V</t>
    </r>
    <r>
      <rPr>
        <vertAlign val="subscript"/>
        <sz val="10"/>
        <color theme="1"/>
        <rFont val="Arial"/>
        <family val="2"/>
        <charset val="238"/>
      </rPr>
      <t>min</t>
    </r>
    <r>
      <rPr>
        <sz val="10"/>
        <color theme="1"/>
        <rFont val="Arial"/>
        <family val="2"/>
        <charset val="238"/>
      </rPr>
      <t>/ M</t>
    </r>
    <r>
      <rPr>
        <vertAlign val="subscript"/>
        <sz val="10"/>
        <color theme="1"/>
        <rFont val="Arial"/>
        <family val="2"/>
        <charset val="238"/>
      </rPr>
      <t>y.max</t>
    </r>
  </si>
  <si>
    <t>Combination ULS (6.10b)</t>
  </si>
  <si>
    <r>
      <t>V</t>
    </r>
    <r>
      <rPr>
        <vertAlign val="subscript"/>
        <sz val="10"/>
        <color theme="1"/>
        <rFont val="Arial"/>
        <family val="2"/>
        <charset val="238"/>
      </rPr>
      <t>max</t>
    </r>
    <r>
      <rPr>
        <sz val="10"/>
        <color theme="1"/>
        <rFont val="Arial"/>
        <family val="2"/>
        <charset val="238"/>
      </rPr>
      <t>/ M</t>
    </r>
    <r>
      <rPr>
        <vertAlign val="subscript"/>
        <sz val="10"/>
        <color theme="1"/>
        <rFont val="Arial"/>
        <family val="2"/>
        <charset val="238"/>
      </rPr>
      <t>y.max</t>
    </r>
  </si>
  <si>
    <t>DA3, säkerhetsklass 3</t>
  </si>
  <si>
    <t>SLS Charakteristik</t>
  </si>
  <si>
    <r>
      <t>V</t>
    </r>
    <r>
      <rPr>
        <vertAlign val="subscript"/>
        <sz val="10"/>
        <color theme="1"/>
        <rFont val="Arial"/>
        <family val="2"/>
        <charset val="238"/>
      </rPr>
      <t>min</t>
    </r>
  </si>
  <si>
    <t>SLS Perm</t>
  </si>
  <si>
    <t>Combinations when bridge is opened</t>
  </si>
  <si>
    <t>Earth pre. bre/acc LM1</t>
  </si>
  <si>
    <r>
      <t xml:space="preserve">Superstructure, </t>
    </r>
    <r>
      <rPr>
        <sz val="10"/>
        <color theme="1"/>
        <rFont val="Symbol"/>
        <family val="1"/>
        <charset val="2"/>
      </rPr>
      <t>a</t>
    </r>
    <r>
      <rPr>
        <sz val="10"/>
        <color theme="1"/>
        <rFont val="Arial"/>
        <family val="2"/>
        <charset val="238"/>
      </rPr>
      <t>=</t>
    </r>
  </si>
  <si>
    <r>
      <t xml:space="preserve">Wind, </t>
    </r>
    <r>
      <rPr>
        <sz val="10"/>
        <color theme="1"/>
        <rFont val="Symbol"/>
        <family val="1"/>
        <charset val="2"/>
      </rPr>
      <t>a</t>
    </r>
    <r>
      <rPr>
        <sz val="10"/>
        <color theme="1"/>
        <rFont val="Arial"/>
        <family val="2"/>
        <charset val="238"/>
      </rPr>
      <t>=</t>
    </r>
  </si>
  <si>
    <t>6.10a säker. 3</t>
  </si>
  <si>
    <t>6.10a säker. 2</t>
  </si>
  <si>
    <t>6.10b säker. 2</t>
  </si>
  <si>
    <t>6.10b säker. 3</t>
  </si>
  <si>
    <t>SLS Char.</t>
  </si>
  <si>
    <t>SLS QP.</t>
  </si>
  <si>
    <t>Nivå</t>
  </si>
  <si>
    <t>4:1</t>
  </si>
  <si>
    <r>
      <t>D</t>
    </r>
    <r>
      <rPr>
        <vertAlign val="subscript"/>
        <sz val="10"/>
        <rFont val="Arial"/>
        <family val="2"/>
      </rPr>
      <t>p</t>
    </r>
    <r>
      <rPr>
        <sz val="10"/>
        <rFont val="Arial"/>
        <family val="2"/>
      </rPr>
      <t xml:space="preserve"> </t>
    </r>
  </si>
  <si>
    <t>mm</t>
  </si>
  <si>
    <r>
      <t>L</t>
    </r>
    <r>
      <rPr>
        <vertAlign val="subscript"/>
        <sz val="10"/>
        <rFont val="Arial"/>
        <family val="2"/>
      </rPr>
      <t>p</t>
    </r>
  </si>
  <si>
    <r>
      <t>m</t>
    </r>
    <r>
      <rPr>
        <vertAlign val="superscript"/>
        <sz val="10"/>
        <rFont val="Arial"/>
        <family val="2"/>
      </rPr>
      <t>2</t>
    </r>
  </si>
  <si>
    <t>z [m]</t>
  </si>
  <si>
    <t>d [m]</t>
  </si>
  <si>
    <r>
      <t>a ≥ 8*D</t>
    </r>
    <r>
      <rPr>
        <vertAlign val="subscript"/>
        <sz val="10"/>
        <rFont val="Arial"/>
        <family val="2"/>
      </rPr>
      <t>p</t>
    </r>
    <r>
      <rPr>
        <sz val="10"/>
        <rFont val="Arial"/>
        <family val="2"/>
      </rPr>
      <t xml:space="preserve"> =</t>
    </r>
  </si>
  <si>
    <r>
      <t>a &lt; 3*D</t>
    </r>
    <r>
      <rPr>
        <vertAlign val="subscript"/>
        <sz val="10"/>
        <rFont val="Arial"/>
        <family val="2"/>
      </rPr>
      <t>p</t>
    </r>
    <r>
      <rPr>
        <sz val="10"/>
        <rFont val="Arial"/>
        <family val="2"/>
      </rPr>
      <t xml:space="preserve"> =</t>
    </r>
  </si>
  <si>
    <t>-</t>
  </si>
  <si>
    <r>
      <t>kN/m</t>
    </r>
    <r>
      <rPr>
        <b/>
        <vertAlign val="superscript"/>
        <sz val="10"/>
        <color theme="1"/>
        <rFont val="Arial"/>
        <family val="2"/>
      </rPr>
      <t>2</t>
    </r>
  </si>
  <si>
    <t>Lastkombination</t>
  </si>
  <si>
    <r>
      <t>P</t>
    </r>
    <r>
      <rPr>
        <b/>
        <vertAlign val="subscript"/>
        <sz val="10"/>
        <rFont val="Arial"/>
        <family val="2"/>
      </rPr>
      <t>max</t>
    </r>
    <r>
      <rPr>
        <b/>
        <sz val="10"/>
        <rFont val="Arial"/>
        <family val="2"/>
      </rPr>
      <t xml:space="preserve"> 
[kN]</t>
    </r>
  </si>
  <si>
    <r>
      <t>P</t>
    </r>
    <r>
      <rPr>
        <b/>
        <vertAlign val="subscript"/>
        <sz val="10"/>
        <rFont val="Arial"/>
        <family val="2"/>
      </rPr>
      <t>min</t>
    </r>
    <r>
      <rPr>
        <b/>
        <sz val="10"/>
        <rFont val="Arial"/>
        <family val="2"/>
      </rPr>
      <t xml:space="preserve"> 
[kN]</t>
    </r>
  </si>
  <si>
    <r>
      <t>P</t>
    </r>
    <r>
      <rPr>
        <b/>
        <vertAlign val="subscript"/>
        <sz val="10"/>
        <rFont val="Arial"/>
        <family val="2"/>
      </rPr>
      <t>min LC1</t>
    </r>
    <r>
      <rPr>
        <b/>
        <sz val="10"/>
        <rFont val="Arial"/>
        <family val="2"/>
      </rPr>
      <t xml:space="preserve"> 
[kN]</t>
    </r>
  </si>
  <si>
    <r>
      <t>δ</t>
    </r>
    <r>
      <rPr>
        <b/>
        <vertAlign val="subscript"/>
        <sz val="10"/>
        <rFont val="Arial"/>
        <family val="2"/>
      </rPr>
      <t>x</t>
    </r>
    <r>
      <rPr>
        <b/>
        <sz val="10"/>
        <rFont val="Arial"/>
        <family val="2"/>
      </rPr>
      <t xml:space="preserve"> 
tvärled 
[mm]</t>
    </r>
  </si>
  <si>
    <r>
      <t>δ</t>
    </r>
    <r>
      <rPr>
        <b/>
        <vertAlign val="subscript"/>
        <sz val="10"/>
        <rFont val="Arial"/>
        <family val="2"/>
      </rPr>
      <t>y</t>
    </r>
    <r>
      <rPr>
        <b/>
        <sz val="10"/>
        <rFont val="Arial"/>
        <family val="2"/>
      </rPr>
      <t xml:space="preserve"> längdled [mm]</t>
    </r>
  </si>
  <si>
    <t>ULS, 6.10a, DA2, SK2, med sidomotstånd</t>
  </si>
  <si>
    <t>ULS, 6.10a, DA2, SK2, utan sidomotstånd</t>
  </si>
  <si>
    <t>ULS, 6.10b, DA2, SK2, med sidomotstånd</t>
  </si>
  <si>
    <t>ULS, 6.10b, DA2, SK2, utan sidomotstånd</t>
  </si>
  <si>
    <t>ULS, 6.10a, DA3, SK3, med sidomotstånd</t>
  </si>
  <si>
    <t>ULS, 6.10a, DA3, SK3, utan sidomotstånd</t>
  </si>
  <si>
    <t>ULS, 6.10b, DA3, SK3, med sidomotstånd</t>
  </si>
  <si>
    <t>ULS, 6.10b, DA3, SK3, utan sidomotstånd</t>
  </si>
  <si>
    <t>SLS med sidomotstånd</t>
  </si>
  <si>
    <t>SLS utan sidomotstånd</t>
  </si>
  <si>
    <t>5. Pile foundation</t>
  </si>
  <si>
    <t>5.1 General</t>
  </si>
  <si>
    <t>In the following calculation, the pile foundation for abutment 2 is checked.</t>
  </si>
  <si>
    <t>The pile group is dimensioned for loads acting in the pile cutting plane (PAP).</t>
  </si>
  <si>
    <t>Loads in PAP are calculated in Chapter 4.</t>
  </si>
  <si>
    <t>The pile group is checked both with and without lateral resistance against piles according to TRVINFRA-00227, 7.1.8.2.1. The calculations are performed in CAE-rymdpålgrupp,, ver. 2.1.8</t>
  </si>
  <si>
    <t>When dimensioning the pile group, two models are used, Model A and Model B</t>
  </si>
  <si>
    <t>4.2 Soil parameters under the base plate</t>
  </si>
  <si>
    <t>Soil parameters under the base plate are taken from RKFM, Chapter 3.1, and are presented below.</t>
  </si>
  <si>
    <t>ground level avarage 0.6m</t>
  </si>
  <si>
    <t>Jordlager</t>
  </si>
  <si>
    <t>Fasthet</t>
  </si>
  <si>
    <t>Jordparameter</t>
  </si>
  <si>
    <t xml:space="preserve">Värderat värde </t>
  </si>
  <si>
    <t xml:space="preserve">Markytan 
till +1 </t>
  </si>
  <si>
    <t xml:space="preserve">Sa/friktionsjord </t>
  </si>
  <si>
    <t xml:space="preserve">Mycket låg </t>
  </si>
  <si>
    <r>
      <t xml:space="preserve">Tunghet </t>
    </r>
    <r>
      <rPr>
        <sz val="10"/>
        <rFont val="Symbol"/>
        <family val="1"/>
        <charset val="2"/>
      </rPr>
      <t>g</t>
    </r>
    <r>
      <rPr>
        <sz val="10"/>
        <rFont val="Arial"/>
        <family val="2"/>
      </rPr>
      <t>/</t>
    </r>
    <r>
      <rPr>
        <sz val="10"/>
        <rFont val="Symbol"/>
        <family val="1"/>
        <charset val="2"/>
      </rPr>
      <t>g</t>
    </r>
    <r>
      <rPr>
        <vertAlign val="subscript"/>
        <sz val="10"/>
        <rFont val="Arial"/>
        <family val="2"/>
        <charset val="238"/>
      </rPr>
      <t>m</t>
    </r>
    <r>
      <rPr>
        <sz val="10"/>
        <rFont val="Arial"/>
        <family val="2"/>
      </rPr>
      <t xml:space="preserve"> [kN/m</t>
    </r>
    <r>
      <rPr>
        <vertAlign val="superscript"/>
        <sz val="10"/>
        <rFont val="Arial"/>
        <family val="2"/>
        <charset val="238"/>
      </rPr>
      <t>3</t>
    </r>
    <r>
      <rPr>
        <sz val="10"/>
        <rFont val="Arial"/>
        <family val="2"/>
      </rPr>
      <t>]</t>
    </r>
  </si>
  <si>
    <r>
      <t>Friktionsvinkel [</t>
    </r>
    <r>
      <rPr>
        <sz val="10"/>
        <rFont val="Calibri"/>
        <family val="2"/>
        <charset val="238"/>
      </rPr>
      <t>°</t>
    </r>
    <r>
      <rPr>
        <sz val="10"/>
        <rFont val="Arial"/>
        <family val="2"/>
      </rPr>
      <t>]</t>
    </r>
  </si>
  <si>
    <t>E-modul [MPa]</t>
  </si>
  <si>
    <t>18.0/20.0</t>
  </si>
  <si>
    <t>+1 till -4</t>
  </si>
  <si>
    <t xml:space="preserve">-4 till -8 </t>
  </si>
  <si>
    <t>-8 till 
berg</t>
  </si>
  <si>
    <t xml:space="preserve">Lera* </t>
  </si>
  <si>
    <t xml:space="preserve">Sa/friktionsjord  </t>
  </si>
  <si>
    <t xml:space="preserve">Friktionsjord/ Åsmaterial </t>
  </si>
  <si>
    <t xml:space="preserve">Låg  </t>
  </si>
  <si>
    <t xml:space="preserve">Låg till hög </t>
  </si>
  <si>
    <t>19.0/20.0</t>
  </si>
  <si>
    <t>12+1.3*d(m) max 50</t>
  </si>
  <si>
    <t>Skjuvhållfasthet</t>
  </si>
  <si>
    <r>
      <t>c</t>
    </r>
    <r>
      <rPr>
        <vertAlign val="subscript"/>
        <sz val="10"/>
        <rFont val="Arial"/>
        <family val="2"/>
        <charset val="238"/>
      </rPr>
      <t>u</t>
    </r>
    <r>
      <rPr>
        <sz val="10"/>
        <rFont val="Arial"/>
        <family val="2"/>
      </rPr>
      <t>=25kPa; c'/c</t>
    </r>
    <r>
      <rPr>
        <vertAlign val="subscript"/>
        <sz val="10"/>
        <rFont val="Arial"/>
        <family val="2"/>
        <charset val="238"/>
      </rPr>
      <t>u</t>
    </r>
    <r>
      <rPr>
        <sz val="10"/>
        <rFont val="Arial"/>
        <family val="2"/>
      </rPr>
      <t>=0.1;</t>
    </r>
    <r>
      <rPr>
        <sz val="10"/>
        <rFont val="Symbol"/>
        <family val="1"/>
        <charset val="2"/>
      </rPr>
      <t xml:space="preserve"> f</t>
    </r>
    <r>
      <rPr>
        <vertAlign val="subscript"/>
        <sz val="10"/>
        <rFont val="Arial"/>
        <family val="2"/>
        <charset val="238"/>
      </rPr>
      <t>k</t>
    </r>
    <r>
      <rPr>
        <sz val="10"/>
        <rFont val="Arial"/>
        <family val="2"/>
      </rPr>
      <t>'=30</t>
    </r>
    <r>
      <rPr>
        <sz val="10"/>
        <rFont val="Calibri"/>
        <family val="2"/>
        <charset val="238"/>
      </rPr>
      <t>°</t>
    </r>
  </si>
  <si>
    <r>
      <t xml:space="preserve">Partial coefficient, </t>
    </r>
    <r>
      <rPr>
        <sz val="10"/>
        <rFont val="Symbol"/>
        <family val="1"/>
        <charset val="2"/>
      </rPr>
      <t>g</t>
    </r>
    <r>
      <rPr>
        <vertAlign val="subscript"/>
        <sz val="10"/>
        <rFont val="Arial"/>
        <family val="2"/>
      </rPr>
      <t>M</t>
    </r>
  </si>
  <si>
    <t>Foundation level</t>
  </si>
  <si>
    <t>Assumed average pile length</t>
  </si>
  <si>
    <t>Piles are surounded by Friktionsjord/ Åsmaterial. Parameters of this soil layer are used when calculating piles lateral resistance.</t>
  </si>
  <si>
    <t>II</t>
  </si>
  <si>
    <t>Type of piles:</t>
  </si>
  <si>
    <t>5.3 Pile plane</t>
  </si>
  <si>
    <t>Steel pipe piles RD320/12.5</t>
  </si>
  <si>
    <t>1300 mm</t>
  </si>
  <si>
    <t>Steel class for steel pile</t>
  </si>
  <si>
    <t>S550J2H</t>
  </si>
  <si>
    <t>C30/37</t>
  </si>
  <si>
    <t>t</t>
  </si>
  <si>
    <t>Figur: Sketch of pile plan</t>
  </si>
  <si>
    <t>corr</t>
  </si>
  <si>
    <t>or 2.7mm for natural soil</t>
  </si>
  <si>
    <r>
      <t>E</t>
    </r>
    <r>
      <rPr>
        <vertAlign val="subscript"/>
        <sz val="10"/>
        <rFont val="Arial"/>
        <family val="2"/>
        <charset val="238"/>
      </rPr>
      <t>a</t>
    </r>
  </si>
  <si>
    <t>Steel quality S550 J2H is selected for piles.</t>
  </si>
  <si>
    <r>
      <t>E</t>
    </r>
    <r>
      <rPr>
        <vertAlign val="subscript"/>
        <sz val="10"/>
        <rFont val="Arial"/>
        <family val="2"/>
        <charset val="238"/>
      </rPr>
      <t>cm</t>
    </r>
  </si>
  <si>
    <r>
      <t>A</t>
    </r>
    <r>
      <rPr>
        <vertAlign val="subscript"/>
        <sz val="10"/>
        <rFont val="Arial"/>
        <family val="2"/>
        <charset val="238"/>
      </rPr>
      <t>c</t>
    </r>
    <r>
      <rPr>
        <sz val="10"/>
        <rFont val="Arial"/>
        <family val="2"/>
      </rPr>
      <t>=</t>
    </r>
    <r>
      <rPr>
        <sz val="10"/>
        <rFont val="Arial"/>
        <family val="2"/>
        <charset val="238"/>
      </rPr>
      <t>(Dp-2t)</t>
    </r>
    <r>
      <rPr>
        <vertAlign val="superscript"/>
        <sz val="10"/>
        <rFont val="Arial"/>
        <family val="2"/>
        <charset val="238"/>
      </rPr>
      <t>2</t>
    </r>
    <r>
      <rPr>
        <sz val="10"/>
        <rFont val="Arial"/>
        <family val="2"/>
        <charset val="238"/>
      </rPr>
      <t>*π/4</t>
    </r>
  </si>
  <si>
    <r>
      <t>m</t>
    </r>
    <r>
      <rPr>
        <vertAlign val="superscript"/>
        <sz val="10"/>
        <rFont val="Arial"/>
        <family val="2"/>
        <charset val="238"/>
      </rPr>
      <t>2</t>
    </r>
  </si>
  <si>
    <r>
      <t>J</t>
    </r>
    <r>
      <rPr>
        <vertAlign val="subscript"/>
        <sz val="10"/>
        <rFont val="Arial"/>
        <family val="2"/>
        <charset val="238"/>
      </rPr>
      <t>a</t>
    </r>
    <r>
      <rPr>
        <sz val="10"/>
        <rFont val="Arial"/>
        <family val="2"/>
      </rPr>
      <t>=((D</t>
    </r>
    <r>
      <rPr>
        <vertAlign val="subscript"/>
        <sz val="10"/>
        <rFont val="Arial"/>
        <family val="2"/>
        <charset val="238"/>
      </rPr>
      <t>p</t>
    </r>
    <r>
      <rPr>
        <sz val="10"/>
        <rFont val="Arial"/>
        <family val="2"/>
        <charset val="238"/>
      </rPr>
      <t>-2corr)</t>
    </r>
    <r>
      <rPr>
        <vertAlign val="superscript"/>
        <sz val="10"/>
        <rFont val="Arial"/>
        <family val="2"/>
        <charset val="238"/>
      </rPr>
      <t>4</t>
    </r>
    <r>
      <rPr>
        <sz val="10"/>
        <rFont val="Arial"/>
        <family val="2"/>
        <charset val="238"/>
      </rPr>
      <t>-(D</t>
    </r>
    <r>
      <rPr>
        <vertAlign val="subscript"/>
        <sz val="10"/>
        <rFont val="Arial"/>
        <family val="2"/>
        <charset val="238"/>
      </rPr>
      <t>p</t>
    </r>
    <r>
      <rPr>
        <sz val="10"/>
        <rFont val="Arial"/>
        <family val="2"/>
        <charset val="238"/>
      </rPr>
      <t>-2t)</t>
    </r>
    <r>
      <rPr>
        <vertAlign val="superscript"/>
        <sz val="10"/>
        <rFont val="Arial"/>
        <family val="2"/>
        <charset val="238"/>
      </rPr>
      <t>4</t>
    </r>
    <r>
      <rPr>
        <sz val="10"/>
        <rFont val="Arial"/>
        <family val="2"/>
        <charset val="238"/>
      </rPr>
      <t>)*π/64</t>
    </r>
  </si>
  <si>
    <r>
      <t>A</t>
    </r>
    <r>
      <rPr>
        <vertAlign val="subscript"/>
        <sz val="10"/>
        <rFont val="Arial"/>
        <family val="2"/>
        <charset val="238"/>
      </rPr>
      <t>a</t>
    </r>
    <r>
      <rPr>
        <sz val="10"/>
        <rFont val="Arial"/>
        <family val="2"/>
      </rPr>
      <t>=((D</t>
    </r>
    <r>
      <rPr>
        <vertAlign val="subscript"/>
        <sz val="10"/>
        <rFont val="Arial"/>
        <family val="2"/>
        <charset val="238"/>
      </rPr>
      <t>p</t>
    </r>
    <r>
      <rPr>
        <sz val="10"/>
        <rFont val="Arial"/>
        <family val="2"/>
        <charset val="238"/>
      </rPr>
      <t>-2corr)</t>
    </r>
    <r>
      <rPr>
        <vertAlign val="superscript"/>
        <sz val="10"/>
        <rFont val="Arial"/>
        <family val="2"/>
        <charset val="238"/>
      </rPr>
      <t>2</t>
    </r>
    <r>
      <rPr>
        <sz val="10"/>
        <rFont val="Arial"/>
        <family val="2"/>
        <charset val="238"/>
      </rPr>
      <t>-(Dp-2t)</t>
    </r>
    <r>
      <rPr>
        <vertAlign val="superscript"/>
        <sz val="10"/>
        <rFont val="Arial"/>
        <family val="2"/>
        <charset val="238"/>
      </rPr>
      <t>2</t>
    </r>
    <r>
      <rPr>
        <sz val="10"/>
        <rFont val="Arial"/>
        <family val="2"/>
        <charset val="238"/>
      </rPr>
      <t>)*π/4</t>
    </r>
  </si>
  <si>
    <r>
      <t>m</t>
    </r>
    <r>
      <rPr>
        <vertAlign val="superscript"/>
        <sz val="10"/>
        <rFont val="Arial"/>
        <family val="2"/>
        <charset val="238"/>
      </rPr>
      <t>4</t>
    </r>
  </si>
  <si>
    <r>
      <t>J</t>
    </r>
    <r>
      <rPr>
        <vertAlign val="subscript"/>
        <sz val="10"/>
        <rFont val="Arial"/>
        <family val="2"/>
        <charset val="238"/>
      </rPr>
      <t>c</t>
    </r>
    <r>
      <rPr>
        <sz val="10"/>
        <rFont val="Arial"/>
        <family val="2"/>
      </rPr>
      <t>=</t>
    </r>
    <r>
      <rPr>
        <sz val="10"/>
        <rFont val="Arial"/>
        <family val="2"/>
        <charset val="238"/>
      </rPr>
      <t>(D</t>
    </r>
    <r>
      <rPr>
        <vertAlign val="subscript"/>
        <sz val="10"/>
        <rFont val="Arial"/>
        <family val="2"/>
        <charset val="238"/>
      </rPr>
      <t>p</t>
    </r>
    <r>
      <rPr>
        <sz val="10"/>
        <rFont val="Arial"/>
        <family val="2"/>
        <charset val="238"/>
      </rPr>
      <t>-2t)</t>
    </r>
    <r>
      <rPr>
        <vertAlign val="superscript"/>
        <sz val="10"/>
        <rFont val="Arial"/>
        <family val="2"/>
        <charset val="238"/>
      </rPr>
      <t>4</t>
    </r>
    <r>
      <rPr>
        <sz val="10"/>
        <rFont val="Arial"/>
        <family val="2"/>
        <charset val="238"/>
      </rPr>
      <t>*π/6</t>
    </r>
    <r>
      <rPr>
        <sz val="10"/>
        <rFont val="Arial"/>
        <family val="2"/>
      </rPr>
      <t>4</t>
    </r>
  </si>
  <si>
    <t>SS-1994-1 formula 6.42</t>
  </si>
  <si>
    <r>
      <t>K</t>
    </r>
    <r>
      <rPr>
        <vertAlign val="subscript"/>
        <sz val="10"/>
        <rFont val="Arial"/>
        <family val="2"/>
        <charset val="238"/>
      </rPr>
      <t>e.II</t>
    </r>
  </si>
  <si>
    <r>
      <t>EI</t>
    </r>
    <r>
      <rPr>
        <vertAlign val="subscript"/>
        <sz val="10"/>
        <rFont val="Arial"/>
        <family val="2"/>
        <charset val="238"/>
      </rPr>
      <t>eff</t>
    </r>
    <r>
      <rPr>
        <sz val="10"/>
        <rFont val="Arial"/>
        <family val="2"/>
      </rPr>
      <t>=K</t>
    </r>
    <r>
      <rPr>
        <vertAlign val="subscript"/>
        <sz val="10"/>
        <rFont val="Arial"/>
        <family val="2"/>
        <charset val="238"/>
      </rPr>
      <t>0</t>
    </r>
    <r>
      <rPr>
        <sz val="10"/>
        <rFont val="Arial"/>
        <family val="2"/>
      </rPr>
      <t>(E</t>
    </r>
    <r>
      <rPr>
        <vertAlign val="subscript"/>
        <sz val="10"/>
        <rFont val="Arial"/>
        <family val="2"/>
        <charset val="238"/>
      </rPr>
      <t>a</t>
    </r>
    <r>
      <rPr>
        <sz val="10"/>
        <rFont val="Arial"/>
        <family val="2"/>
      </rPr>
      <t>*J</t>
    </r>
    <r>
      <rPr>
        <vertAlign val="subscript"/>
        <sz val="10"/>
        <rFont val="Arial"/>
        <family val="2"/>
        <charset val="238"/>
      </rPr>
      <t>a</t>
    </r>
    <r>
      <rPr>
        <sz val="10"/>
        <rFont val="Arial"/>
        <family val="2"/>
      </rPr>
      <t>+K</t>
    </r>
    <r>
      <rPr>
        <vertAlign val="subscript"/>
        <sz val="10"/>
        <rFont val="Arial"/>
        <family val="2"/>
        <charset val="238"/>
      </rPr>
      <t>e,II</t>
    </r>
    <r>
      <rPr>
        <sz val="10"/>
        <rFont val="Arial"/>
        <family val="2"/>
      </rPr>
      <t>*E</t>
    </r>
    <r>
      <rPr>
        <vertAlign val="subscript"/>
        <sz val="10"/>
        <rFont val="Arial"/>
        <family val="2"/>
        <charset val="238"/>
      </rPr>
      <t>cm</t>
    </r>
    <r>
      <rPr>
        <sz val="10"/>
        <rFont val="Arial"/>
        <family val="2"/>
      </rPr>
      <t>*J</t>
    </r>
    <r>
      <rPr>
        <vertAlign val="subscript"/>
        <sz val="10"/>
        <rFont val="Arial"/>
        <family val="2"/>
        <charset val="238"/>
      </rPr>
      <t>c</t>
    </r>
    <r>
      <rPr>
        <sz val="10"/>
        <rFont val="Arial"/>
        <family val="2"/>
      </rPr>
      <t>)</t>
    </r>
  </si>
  <si>
    <r>
      <t>A</t>
    </r>
    <r>
      <rPr>
        <vertAlign val="subscript"/>
        <sz val="10"/>
        <rFont val="Arial"/>
        <family val="2"/>
        <charset val="238"/>
      </rPr>
      <t>eff</t>
    </r>
    <r>
      <rPr>
        <sz val="10"/>
        <rFont val="Arial"/>
        <family val="2"/>
      </rPr>
      <t>=E</t>
    </r>
    <r>
      <rPr>
        <vertAlign val="subscript"/>
        <sz val="10"/>
        <rFont val="Arial"/>
        <family val="2"/>
        <charset val="238"/>
      </rPr>
      <t>a</t>
    </r>
    <r>
      <rPr>
        <sz val="10"/>
        <rFont val="Arial"/>
        <family val="2"/>
      </rPr>
      <t>*A</t>
    </r>
    <r>
      <rPr>
        <vertAlign val="subscript"/>
        <sz val="10"/>
        <rFont val="Arial"/>
        <family val="2"/>
        <charset val="238"/>
      </rPr>
      <t>a</t>
    </r>
    <r>
      <rPr>
        <sz val="10"/>
        <rFont val="Arial"/>
        <family val="2"/>
      </rPr>
      <t>+E</t>
    </r>
    <r>
      <rPr>
        <vertAlign val="subscript"/>
        <sz val="10"/>
        <rFont val="Arial"/>
        <family val="2"/>
        <charset val="238"/>
      </rPr>
      <t>cm</t>
    </r>
    <r>
      <rPr>
        <sz val="10"/>
        <rFont val="Arial"/>
        <family val="2"/>
      </rPr>
      <t>*A</t>
    </r>
    <r>
      <rPr>
        <vertAlign val="subscript"/>
        <sz val="10"/>
        <rFont val="Arial"/>
        <family val="2"/>
        <charset val="238"/>
      </rPr>
      <t>c</t>
    </r>
  </si>
  <si>
    <t>GN</t>
  </si>
  <si>
    <t>In CEA section properties are recalcualted as for concrete material.</t>
  </si>
  <si>
    <r>
      <t>E</t>
    </r>
    <r>
      <rPr>
        <vertAlign val="subscript"/>
        <sz val="10"/>
        <rFont val="Arial"/>
        <family val="2"/>
        <charset val="238"/>
      </rPr>
      <t>CAE</t>
    </r>
    <r>
      <rPr>
        <sz val="10"/>
        <rFont val="Arial"/>
        <family val="2"/>
      </rPr>
      <t>=E</t>
    </r>
    <r>
      <rPr>
        <vertAlign val="subscript"/>
        <sz val="10"/>
        <rFont val="Arial"/>
        <family val="2"/>
        <charset val="238"/>
      </rPr>
      <t>cm</t>
    </r>
  </si>
  <si>
    <r>
      <t>J</t>
    </r>
    <r>
      <rPr>
        <vertAlign val="subscript"/>
        <sz val="10"/>
        <rFont val="Arial"/>
        <family val="2"/>
        <charset val="238"/>
      </rPr>
      <t>CAE</t>
    </r>
    <r>
      <rPr>
        <sz val="10"/>
        <rFont val="Arial"/>
        <family val="2"/>
      </rPr>
      <t>=EI</t>
    </r>
    <r>
      <rPr>
        <vertAlign val="subscript"/>
        <sz val="10"/>
        <rFont val="Arial"/>
        <family val="2"/>
        <charset val="238"/>
      </rPr>
      <t>eff</t>
    </r>
    <r>
      <rPr>
        <sz val="10"/>
        <rFont val="Arial"/>
        <family val="2"/>
      </rPr>
      <t>/E</t>
    </r>
    <r>
      <rPr>
        <vertAlign val="subscript"/>
        <sz val="10"/>
        <rFont val="Arial"/>
        <family val="2"/>
        <charset val="238"/>
      </rPr>
      <t>CAE</t>
    </r>
  </si>
  <si>
    <r>
      <t>A</t>
    </r>
    <r>
      <rPr>
        <vertAlign val="subscript"/>
        <sz val="10"/>
        <rFont val="Arial"/>
        <family val="2"/>
        <charset val="238"/>
      </rPr>
      <t>CAE</t>
    </r>
    <r>
      <rPr>
        <sz val="10"/>
        <rFont val="Arial"/>
        <family val="2"/>
      </rPr>
      <t>=EA</t>
    </r>
    <r>
      <rPr>
        <vertAlign val="subscript"/>
        <sz val="10"/>
        <rFont val="Arial"/>
        <family val="2"/>
        <charset val="238"/>
      </rPr>
      <t>eff</t>
    </r>
    <r>
      <rPr>
        <sz val="10"/>
        <rFont val="Arial"/>
        <family val="2"/>
      </rPr>
      <t>/E</t>
    </r>
    <r>
      <rPr>
        <vertAlign val="subscript"/>
        <sz val="10"/>
        <rFont val="Arial"/>
        <family val="2"/>
        <charset val="238"/>
      </rPr>
      <t>CEA</t>
    </r>
  </si>
  <si>
    <t>5.4.1 Lateral resistance to bottom plate</t>
  </si>
  <si>
    <t>As there is no bank from water side of chamber, no lateral resistance to the bottom plate is assumed.</t>
  </si>
  <si>
    <t>5.4.2 Lateral resistance to piles</t>
  </si>
  <si>
    <t>5.4 Lateral Resistance</t>
  </si>
  <si>
    <r>
      <t>Lateral resistance against the pile is calculated according to TRVINFRA-00227, Appendix 3. The lateral resistance against the pile surface is calculated using the bed modulus, k</t>
    </r>
    <r>
      <rPr>
        <vertAlign val="subscript"/>
        <sz val="10"/>
        <rFont val="Arial"/>
        <family val="2"/>
        <charset val="238"/>
      </rPr>
      <t>k</t>
    </r>
    <r>
      <rPr>
        <sz val="10"/>
        <rFont val="Arial"/>
        <family val="2"/>
      </rPr>
      <t xml:space="preserve"> [force/length</t>
    </r>
    <r>
      <rPr>
        <vertAlign val="superscript"/>
        <sz val="10"/>
        <rFont val="Arial"/>
        <family val="2"/>
        <charset val="238"/>
      </rPr>
      <t>3</t>
    </r>
    <r>
      <rPr>
        <sz val="10"/>
        <rFont val="Arial"/>
        <family val="2"/>
      </rPr>
      <t>]. The k</t>
    </r>
    <r>
      <rPr>
        <vertAlign val="subscript"/>
        <sz val="10"/>
        <rFont val="Arial"/>
        <family val="2"/>
        <charset val="238"/>
      </rPr>
      <t>k</t>
    </r>
    <r>
      <rPr>
        <sz val="10"/>
        <rFont val="Arial"/>
        <family val="2"/>
      </rPr>
      <t xml:space="preserve"> values calculated below are average values for movements up to the limit pressure q</t>
    </r>
    <r>
      <rPr>
        <vertAlign val="subscript"/>
        <sz val="10"/>
        <rFont val="Arial"/>
        <family val="2"/>
        <charset val="238"/>
      </rPr>
      <t>k</t>
    </r>
    <r>
      <rPr>
        <sz val="10"/>
        <rFont val="Arial"/>
        <family val="2"/>
      </rPr>
      <t xml:space="preserve"> [force/length</t>
    </r>
    <r>
      <rPr>
        <vertAlign val="superscript"/>
        <sz val="10"/>
        <rFont val="Arial"/>
        <family val="2"/>
        <charset val="238"/>
      </rPr>
      <t>2</t>
    </r>
    <r>
      <rPr>
        <sz val="10"/>
        <rFont val="Arial"/>
        <family val="2"/>
      </rPr>
      <t>]. For movements greater than the limit pressure, the lateral resistance is constant.</t>
    </r>
  </si>
  <si>
    <t>For short-term and long-term conditions in frictional soil apply:</t>
  </si>
  <si>
    <t>Pile diameter</t>
  </si>
  <si>
    <t>Soil depth</t>
  </si>
  <si>
    <t>"Medelhög" relativ compaction acc. chapter 4.2,  below the water level, see TRVINFRA-00227, Table 13.3-1</t>
  </si>
  <si>
    <r>
      <t>Maximum value for the bed module, k</t>
    </r>
    <r>
      <rPr>
        <vertAlign val="subscript"/>
        <sz val="10"/>
        <rFont val="Arial"/>
        <family val="2"/>
        <charset val="238"/>
      </rPr>
      <t>k</t>
    </r>
    <r>
      <rPr>
        <sz val="10"/>
        <rFont val="Arial"/>
        <family val="2"/>
      </rPr>
      <t>*d, is set according to TRVINFRA-00227, Appendix 3, Table 13.3-2.</t>
    </r>
  </si>
  <si>
    <t>Minimum center distance</t>
  </si>
  <si>
    <t>Pile inclination</t>
  </si>
  <si>
    <t>Concrete class inside pile</t>
  </si>
  <si>
    <t>Assume "Packad friktionsjord" when reading in Table 13.3-2. The values in Table 13.3-2 are rescaled taking storage compaction and groundwater level into account.</t>
  </si>
  <si>
    <t>see, TRVINFRA-00227, Tabell 13.3-2</t>
  </si>
  <si>
    <t>5.4.3 Reduction of lateral resistance taking into account group effect</t>
  </si>
  <si>
    <t>Reduction of lateral resistance with regard to group effect is taken into account according to Pålkommissionen's report 101, 2.4.4. All piles in the pile group are reduced, simply assumed to have a smaller impact on the result.</t>
  </si>
  <si>
    <t>For piles in the direction of force, no reduction applies if:</t>
  </si>
  <si>
    <t>For piles in the direction of force, the lateral resistance is reduced to 25% if:</t>
  </si>
  <si>
    <t>Distance between piles in current pile group is:</t>
  </si>
  <si>
    <t>Reduction regarding group effect is calculated using linear interpolation to</t>
  </si>
  <si>
    <t>The distance between the piles inclined in the transverse direction is only 800 mm and therefore the lateral resistance for control in the transverse direction of the bridge should be set to 25% for these piles. However, this effect is neglected and is considered to have a marginal impact on the result because the reduction is applied to all piles and not only to those in the shade.</t>
  </si>
  <si>
    <t>5.4.4 Calculation of lateral resistance to piles used in CAE calculation</t>
  </si>
  <si>
    <t>Scaled value that takes into account compaction and groundwater level (under water level)</t>
  </si>
  <si>
    <r>
      <t>In CAE, the bed modulus, k</t>
    </r>
    <r>
      <rPr>
        <vertAlign val="subscript"/>
        <sz val="10"/>
        <rFont val="Arial"/>
        <family val="2"/>
        <charset val="238"/>
      </rPr>
      <t>k</t>
    </r>
    <r>
      <rPr>
        <sz val="10"/>
        <rFont val="Arial"/>
        <family val="2"/>
      </rPr>
      <t>*d, is given, which is calculated as the mean value of a buckling length.
Since it is the upper part of the pile that buckle, it is critical along the top part of the pile and therefore the same value is used for the bed modulus along the entire length of the pile.</t>
    </r>
  </si>
  <si>
    <t>Pile buckling lenght is calculated according Raport 84a, formula 43</t>
  </si>
  <si>
    <r>
      <t>L</t>
    </r>
    <r>
      <rPr>
        <vertAlign val="subscript"/>
        <sz val="10"/>
        <color theme="1"/>
        <rFont val="Arial"/>
        <family val="2"/>
        <charset val="238"/>
      </rPr>
      <t>cr</t>
    </r>
    <r>
      <rPr>
        <sz val="10"/>
        <color theme="1"/>
        <rFont val="Arial"/>
        <family val="2"/>
      </rPr>
      <t>=</t>
    </r>
    <r>
      <rPr>
        <sz val="10"/>
        <color theme="1"/>
        <rFont val="Symbol"/>
        <family val="1"/>
        <charset val="2"/>
      </rPr>
      <t>p</t>
    </r>
    <r>
      <rPr>
        <sz val="10"/>
        <color theme="1"/>
        <rFont val="Arial"/>
        <family val="2"/>
      </rPr>
      <t>[(EI)/(k</t>
    </r>
    <r>
      <rPr>
        <vertAlign val="subscript"/>
        <sz val="10"/>
        <color theme="1"/>
        <rFont val="Arial"/>
        <family val="2"/>
        <charset val="238"/>
      </rPr>
      <t>d</t>
    </r>
    <r>
      <rPr>
        <sz val="10"/>
        <color theme="1"/>
        <rFont val="Arial"/>
        <family val="2"/>
      </rPr>
      <t>D)]</t>
    </r>
    <r>
      <rPr>
        <vertAlign val="superscript"/>
        <sz val="10"/>
        <color theme="1"/>
        <rFont val="Arial"/>
        <family val="2"/>
        <charset val="238"/>
      </rPr>
      <t>0,25</t>
    </r>
    <r>
      <rPr>
        <sz val="10"/>
        <color theme="1"/>
        <rFont val="Arial"/>
        <family val="2"/>
      </rPr>
      <t xml:space="preserve"> [m]</t>
    </r>
  </si>
  <si>
    <t>Lcr
[m]</t>
  </si>
  <si>
    <r>
      <t>GPa*m</t>
    </r>
    <r>
      <rPr>
        <vertAlign val="superscript"/>
        <sz val="10"/>
        <rFont val="Arial"/>
        <family val="2"/>
        <charset val="238"/>
      </rPr>
      <t>4</t>
    </r>
  </si>
  <si>
    <t>The average value over buckling lenght is calculated for the different sections and is then used to calculate the capacity of the pile and for the lateral resistance used in the CAE calculation.</t>
  </si>
  <si>
    <t>The soil parameters vary along the depth of the pile. To get a reasonable representation of the lateral resistance, the average value of the lateral resistance over buckling length of the pile is calculated at different levels. When checking the assumed capacity of the pile, a low value of the material parameters is used, but for checking a group of piles with lateral resistance, a high value of the material parameters is used (because the low value of the lateral resistance is set to 0).</t>
  </si>
  <si>
    <t>5.5 Control of pile group</t>
  </si>
  <si>
    <r>
      <t xml:space="preserve">Pile capacity is calcualted in </t>
    </r>
    <r>
      <rPr>
        <sz val="10"/>
        <color rgb="FFFF0000"/>
        <rFont val="Arial"/>
        <family val="2"/>
        <charset val="238"/>
      </rPr>
      <t>Annex</t>
    </r>
    <r>
      <rPr>
        <sz val="10"/>
        <rFont val="Arial"/>
        <family val="2"/>
      </rPr>
      <t xml:space="preserve"> </t>
    </r>
    <r>
      <rPr>
        <sz val="10"/>
        <color rgb="FFFF0000"/>
        <rFont val="Arial"/>
        <family val="2"/>
        <charset val="238"/>
      </rPr>
      <t>xx</t>
    </r>
    <r>
      <rPr>
        <sz val="10"/>
        <rFont val="Arial"/>
        <family val="2"/>
      </rPr>
      <t>.</t>
    </r>
  </si>
  <si>
    <t>Pile capacity are:</t>
  </si>
  <si>
    <r>
      <t>P</t>
    </r>
    <r>
      <rPr>
        <vertAlign val="subscript"/>
        <sz val="10"/>
        <rFont val="Arial"/>
        <family val="2"/>
        <charset val="238"/>
      </rPr>
      <t>Rd.SLS</t>
    </r>
    <r>
      <rPr>
        <sz val="10"/>
        <rFont val="Arial"/>
        <family val="2"/>
      </rPr>
      <t xml:space="preserve"> [kN]</t>
    </r>
  </si>
  <si>
    <r>
      <t>P</t>
    </r>
    <r>
      <rPr>
        <vertAlign val="subscript"/>
        <sz val="10"/>
        <rFont val="Arial"/>
        <family val="2"/>
        <charset val="238"/>
      </rPr>
      <t>Rd.ULS</t>
    </r>
    <r>
      <rPr>
        <sz val="10"/>
        <rFont val="Arial"/>
        <family val="2"/>
      </rPr>
      <t xml:space="preserve"> [kN]</t>
    </r>
  </si>
  <si>
    <t>Max utilization rate in ULS, DA2, SK2:</t>
  </si>
  <si>
    <t>Max utilization rate in ULS, DA3, SK3:</t>
  </si>
  <si>
    <t>Max utilization rate in SLS:</t>
  </si>
  <si>
    <t>Pulled piles in load combination ULS occur for load case 1, i.e. without filling behind the abutment, and applies to some piles in the rear pile rows.</t>
  </si>
  <si>
    <t>In load combination ULS, 6.10b, DA3, SK3, a small pull also occurs in the rearmost piles at loadcase 17. The pull force that occurs is marginal and is assumed to be manageable after shock wave measurement.</t>
  </si>
  <si>
    <t>Tabell 7.1 och 7.2 enligt TFFS 2018:57</t>
  </si>
  <si>
    <t>Valt intervall, z</t>
  </si>
  <si>
    <t xml:space="preserve">Vald </t>
  </si>
  <si>
    <r>
      <t>Valt v</t>
    </r>
    <r>
      <rPr>
        <vertAlign val="subscript"/>
        <sz val="9"/>
        <rFont val="Arial"/>
        <family val="2"/>
      </rPr>
      <t>b</t>
    </r>
  </si>
  <si>
    <r>
      <t>v</t>
    </r>
    <r>
      <rPr>
        <vertAlign val="subscript"/>
        <sz val="9"/>
        <rFont val="Arial"/>
        <family val="2"/>
      </rPr>
      <t>b</t>
    </r>
    <r>
      <rPr>
        <sz val="9"/>
        <rFont val="Arial"/>
        <family val="2"/>
      </rPr>
      <t xml:space="preserve"> = 21 m/s</t>
    </r>
  </si>
  <si>
    <r>
      <t>v</t>
    </r>
    <r>
      <rPr>
        <vertAlign val="subscript"/>
        <sz val="9"/>
        <rFont val="Arial"/>
        <family val="2"/>
      </rPr>
      <t>b</t>
    </r>
    <r>
      <rPr>
        <sz val="9"/>
        <rFont val="Arial"/>
        <family val="2"/>
      </rPr>
      <t xml:space="preserve"> = 22 m/s</t>
    </r>
  </si>
  <si>
    <r>
      <t>v</t>
    </r>
    <r>
      <rPr>
        <vertAlign val="subscript"/>
        <sz val="9"/>
        <rFont val="Arial"/>
        <family val="2"/>
      </rPr>
      <t>b</t>
    </r>
    <r>
      <rPr>
        <sz val="9"/>
        <rFont val="Arial"/>
        <family val="2"/>
      </rPr>
      <t xml:space="preserve"> = 23 m/s</t>
    </r>
  </si>
  <si>
    <r>
      <t>v</t>
    </r>
    <r>
      <rPr>
        <vertAlign val="subscript"/>
        <sz val="9"/>
        <rFont val="Arial"/>
        <family val="2"/>
      </rPr>
      <t>b</t>
    </r>
    <r>
      <rPr>
        <sz val="9"/>
        <rFont val="Arial"/>
        <family val="2"/>
      </rPr>
      <t xml:space="preserve"> = 24 m/s</t>
    </r>
  </si>
  <si>
    <r>
      <t>v</t>
    </r>
    <r>
      <rPr>
        <vertAlign val="subscript"/>
        <sz val="9"/>
        <rFont val="Arial"/>
        <family val="2"/>
      </rPr>
      <t>b</t>
    </r>
    <r>
      <rPr>
        <sz val="9"/>
        <rFont val="Arial"/>
        <family val="2"/>
      </rPr>
      <t xml:space="preserve"> = 25 m/s</t>
    </r>
  </si>
  <si>
    <r>
      <t>v</t>
    </r>
    <r>
      <rPr>
        <vertAlign val="subscript"/>
        <sz val="9"/>
        <rFont val="Arial"/>
        <family val="2"/>
      </rPr>
      <t>b</t>
    </r>
    <r>
      <rPr>
        <sz val="9"/>
        <rFont val="Arial"/>
        <family val="2"/>
      </rPr>
      <t xml:space="preserve"> = 26 m/s</t>
    </r>
  </si>
  <si>
    <r>
      <t>h</t>
    </r>
    <r>
      <rPr>
        <vertAlign val="subscript"/>
        <sz val="9"/>
        <rFont val="Arial"/>
        <family val="2"/>
      </rPr>
      <t>min</t>
    </r>
  </si>
  <si>
    <r>
      <t>q</t>
    </r>
    <r>
      <rPr>
        <vertAlign val="subscript"/>
        <sz val="9"/>
        <rFont val="Arial"/>
        <family val="2"/>
      </rPr>
      <t>p</t>
    </r>
    <r>
      <rPr>
        <sz val="9"/>
        <rFont val="Arial"/>
        <family val="2"/>
      </rPr>
      <t>(z)</t>
    </r>
    <r>
      <rPr>
        <vertAlign val="subscript"/>
        <sz val="9"/>
        <rFont val="Arial"/>
        <family val="2"/>
      </rPr>
      <t>min</t>
    </r>
  </si>
  <si>
    <r>
      <t>h</t>
    </r>
    <r>
      <rPr>
        <vertAlign val="subscript"/>
        <sz val="9"/>
        <rFont val="Arial"/>
        <family val="2"/>
      </rPr>
      <t>max</t>
    </r>
  </si>
  <si>
    <r>
      <t>q</t>
    </r>
    <r>
      <rPr>
        <vertAlign val="subscript"/>
        <sz val="9"/>
        <rFont val="Arial"/>
        <family val="2"/>
      </rPr>
      <t>p</t>
    </r>
    <r>
      <rPr>
        <sz val="9"/>
        <rFont val="Arial"/>
        <family val="2"/>
      </rPr>
      <t>(z)</t>
    </r>
    <r>
      <rPr>
        <vertAlign val="subscript"/>
        <sz val="9"/>
        <rFont val="Arial"/>
        <family val="2"/>
      </rPr>
      <t>max</t>
    </r>
  </si>
  <si>
    <t>h (m)</t>
  </si>
  <si>
    <t>I</t>
  </si>
  <si>
    <t>III</t>
  </si>
  <si>
    <t>IV</t>
  </si>
  <si>
    <t>Granskad 2020-04-17/DO</t>
  </si>
  <si>
    <t>TSFS 2018:57, Figur 7.1</t>
  </si>
  <si>
    <t>TSFS 2018:57, Tabell 7.1-2</t>
  </si>
  <si>
    <t>Ange profil, rör eller farbana</t>
  </si>
  <si>
    <t>Faktor för tvärledslutning</t>
  </si>
  <si>
    <r>
      <t>y</t>
    </r>
    <r>
      <rPr>
        <vertAlign val="subscript"/>
        <sz val="9"/>
        <color theme="1"/>
        <rFont val="Symbol"/>
        <family val="1"/>
        <charset val="2"/>
      </rPr>
      <t>a</t>
    </r>
  </si>
  <si>
    <t>SS, 8.3.1(2) och (3)</t>
  </si>
  <si>
    <r>
      <t>c</t>
    </r>
    <r>
      <rPr>
        <vertAlign val="subscript"/>
        <sz val="9"/>
        <color theme="1"/>
        <rFont val="Cambria"/>
        <family val="1"/>
      </rPr>
      <t>fx,0</t>
    </r>
  </si>
  <si>
    <t>SS, 8.3.1(1), Figur 8.3</t>
  </si>
  <si>
    <r>
      <rPr>
        <sz val="9"/>
        <color theme="1"/>
        <rFont val="Symbol"/>
        <family val="1"/>
        <charset val="2"/>
      </rPr>
      <t>y</t>
    </r>
    <r>
      <rPr>
        <vertAlign val="subscript"/>
        <sz val="9"/>
        <color theme="1"/>
        <rFont val="Symbol"/>
        <family val="1"/>
        <charset val="2"/>
      </rPr>
      <t>a</t>
    </r>
    <r>
      <rPr>
        <sz val="9"/>
        <color theme="1"/>
        <rFont val="Arial"/>
        <family val="2"/>
      </rPr>
      <t>•c</t>
    </r>
    <r>
      <rPr>
        <vertAlign val="subscript"/>
        <sz val="9"/>
        <color theme="1"/>
        <rFont val="Arial"/>
        <family val="2"/>
      </rPr>
      <t>fx,0</t>
    </r>
  </si>
  <si>
    <t>SS, Uttryck 5.4</t>
  </si>
  <si>
    <r>
      <t>c</t>
    </r>
    <r>
      <rPr>
        <vertAlign val="subscript"/>
        <sz val="9"/>
        <color theme="1"/>
        <rFont val="Arial"/>
        <family val="2"/>
      </rPr>
      <t>e</t>
    </r>
    <r>
      <rPr>
        <sz val="9"/>
        <color theme="1"/>
        <rFont val="Arial"/>
        <family val="2"/>
      </rPr>
      <t>(z</t>
    </r>
    <r>
      <rPr>
        <vertAlign val="subscript"/>
        <sz val="9"/>
        <color theme="1"/>
        <rFont val="Arial"/>
        <family val="2"/>
      </rPr>
      <t>s</t>
    </r>
    <r>
      <rPr>
        <sz val="9"/>
        <color theme="1"/>
        <rFont val="Arial"/>
        <family val="2"/>
      </rPr>
      <t>)</t>
    </r>
  </si>
  <si>
    <t>SFS, Uttryck (4.9)</t>
  </si>
  <si>
    <r>
      <t>q</t>
    </r>
    <r>
      <rPr>
        <vertAlign val="subscript"/>
        <sz val="9"/>
        <color theme="1"/>
        <rFont val="Arial"/>
        <family val="2"/>
      </rPr>
      <t>p</t>
    </r>
    <r>
      <rPr>
        <sz val="9"/>
        <color theme="1"/>
        <rFont val="Arial"/>
        <family val="2"/>
      </rPr>
      <t>(z</t>
    </r>
    <r>
      <rPr>
        <vertAlign val="subscript"/>
        <sz val="9"/>
        <color theme="1"/>
        <rFont val="Arial"/>
        <family val="2"/>
      </rPr>
      <t>s</t>
    </r>
    <r>
      <rPr>
        <sz val="9"/>
        <color theme="1"/>
        <rFont val="Arial"/>
        <family val="2"/>
      </rPr>
      <t>)</t>
    </r>
  </si>
  <si>
    <t>SFS, Uttryck (4.8)</t>
  </si>
  <si>
    <t>Nationell korrektionsfaktor</t>
  </si>
  <si>
    <r>
      <t>y(</t>
    </r>
    <r>
      <rPr>
        <vertAlign val="subscript"/>
        <sz val="9"/>
        <color theme="1"/>
        <rFont val="Arial"/>
        <family val="2"/>
      </rPr>
      <t>NA)</t>
    </r>
  </si>
  <si>
    <r>
      <t>q</t>
    </r>
    <r>
      <rPr>
        <vertAlign val="subscript"/>
        <sz val="9"/>
        <color theme="1"/>
        <rFont val="Arial"/>
        <family val="2"/>
      </rPr>
      <t>p</t>
    </r>
    <r>
      <rPr>
        <sz val="9"/>
        <color theme="1"/>
        <rFont val="Arial"/>
        <family val="2"/>
      </rPr>
      <t>(z)/q</t>
    </r>
    <r>
      <rPr>
        <vertAlign val="subscript"/>
        <sz val="9"/>
        <color theme="1"/>
        <rFont val="Arial"/>
        <family val="2"/>
      </rPr>
      <t>p</t>
    </r>
    <r>
      <rPr>
        <sz val="9"/>
        <color theme="1"/>
        <rFont val="Arial"/>
        <family val="2"/>
      </rPr>
      <t>(z</t>
    </r>
    <r>
      <rPr>
        <vertAlign val="subscript"/>
        <sz val="9"/>
        <color theme="1"/>
        <rFont val="Arial"/>
        <family val="2"/>
      </rPr>
      <t>s</t>
    </r>
    <r>
      <rPr>
        <sz val="9"/>
        <color theme="1"/>
        <rFont val="Arial"/>
        <family val="2"/>
      </rPr>
      <t>)</t>
    </r>
  </si>
  <si>
    <t>SS, Uttryck (F.17)</t>
  </si>
  <si>
    <t>SS, Uttryck (B.1)</t>
  </si>
  <si>
    <r>
      <t>exp((-0,5•h/z</t>
    </r>
    <r>
      <rPr>
        <vertAlign val="subscript"/>
        <sz val="9"/>
        <color theme="1"/>
        <rFont val="Arial"/>
        <family val="2"/>
      </rPr>
      <t>s</t>
    </r>
    <r>
      <rPr>
        <sz val="9"/>
        <color theme="1"/>
        <rFont val="Arial"/>
        <family val="2"/>
      </rPr>
      <t>)+(1-(b/h))•(0,04+0,01•(h/z</t>
    </r>
    <r>
      <rPr>
        <vertAlign val="subscript"/>
        <sz val="9"/>
        <color theme="1"/>
        <rFont val="Arial"/>
        <family val="2"/>
      </rPr>
      <t>s</t>
    </r>
    <r>
      <rPr>
        <sz val="9"/>
        <color theme="1"/>
        <rFont val="Arial"/>
        <family val="2"/>
      </rPr>
      <t>)))</t>
    </r>
  </si>
  <si>
    <t>SS, 6.3.1(1) ANM. 3 (TSFS 2018:57)</t>
  </si>
  <si>
    <r>
      <t>y</t>
    </r>
    <r>
      <rPr>
        <vertAlign val="subscript"/>
        <sz val="9"/>
        <color theme="1"/>
        <rFont val="Arial"/>
        <family val="2"/>
      </rPr>
      <t>c</t>
    </r>
  </si>
  <si>
    <r>
      <t>150•n</t>
    </r>
    <r>
      <rPr>
        <vertAlign val="subscript"/>
        <sz val="9"/>
        <color theme="1"/>
        <rFont val="Arial"/>
        <family val="2"/>
      </rPr>
      <t>e</t>
    </r>
    <r>
      <rPr>
        <sz val="9"/>
        <color theme="1"/>
        <rFont val="Arial"/>
        <family val="2"/>
      </rPr>
      <t>/v</t>
    </r>
    <r>
      <rPr>
        <vertAlign val="subscript"/>
        <sz val="9"/>
        <color theme="1"/>
        <rFont val="Arial"/>
        <family val="2"/>
      </rPr>
      <t>m</t>
    </r>
    <r>
      <rPr>
        <sz val="9"/>
        <color theme="1"/>
        <rFont val="Arial"/>
        <family val="2"/>
      </rPr>
      <t>(z)</t>
    </r>
  </si>
  <si>
    <t>Spektraltäthetsfunktion</t>
  </si>
  <si>
    <t>F</t>
  </si>
  <si>
    <r>
      <t>(4•y</t>
    </r>
    <r>
      <rPr>
        <vertAlign val="subscript"/>
        <sz val="9"/>
        <color theme="1"/>
        <rFont val="Arial"/>
        <family val="2"/>
      </rPr>
      <t>c</t>
    </r>
    <r>
      <rPr>
        <sz val="9"/>
        <color theme="1"/>
        <rFont val="Arial"/>
        <family val="2"/>
      </rPr>
      <t>)/(1+(70,8•y</t>
    </r>
    <r>
      <rPr>
        <vertAlign val="subscript"/>
        <sz val="9"/>
        <color theme="1"/>
        <rFont val="Arial"/>
        <family val="2"/>
      </rPr>
      <t>c</t>
    </r>
    <r>
      <rPr>
        <vertAlign val="superscript"/>
        <sz val="9"/>
        <color theme="1"/>
        <rFont val="Arial"/>
        <family val="2"/>
      </rPr>
      <t>2</t>
    </r>
    <r>
      <rPr>
        <sz val="9"/>
        <color theme="1"/>
        <rFont val="Arial"/>
        <family val="2"/>
      </rPr>
      <t>))</t>
    </r>
    <r>
      <rPr>
        <vertAlign val="superscript"/>
        <sz val="9"/>
        <color theme="1"/>
        <rFont val="Arial"/>
        <family val="2"/>
      </rPr>
      <t>(5/6)</t>
    </r>
  </si>
  <si>
    <r>
      <t>Ф</t>
    </r>
    <r>
      <rPr>
        <vertAlign val="subscript"/>
        <sz val="9"/>
        <color theme="1"/>
        <rFont val="Arial"/>
        <family val="2"/>
      </rPr>
      <t>h</t>
    </r>
  </si>
  <si>
    <r>
      <t>1/(1+(2•n</t>
    </r>
    <r>
      <rPr>
        <vertAlign val="subscript"/>
        <sz val="9"/>
        <color theme="1"/>
        <rFont val="Arial"/>
        <family val="2"/>
      </rPr>
      <t>e</t>
    </r>
    <r>
      <rPr>
        <sz val="9"/>
        <color theme="1"/>
        <rFont val="Arial"/>
        <family val="2"/>
      </rPr>
      <t>•h/V</t>
    </r>
    <r>
      <rPr>
        <vertAlign val="subscript"/>
        <sz val="9"/>
        <color theme="1"/>
        <rFont val="Arial"/>
        <family val="2"/>
      </rPr>
      <t>m</t>
    </r>
    <r>
      <rPr>
        <sz val="9"/>
        <color theme="1"/>
        <rFont val="Arial"/>
        <family val="2"/>
      </rPr>
      <t>(z)))</t>
    </r>
  </si>
  <si>
    <r>
      <t>Ф</t>
    </r>
    <r>
      <rPr>
        <vertAlign val="subscript"/>
        <sz val="9"/>
        <color theme="1"/>
        <rFont val="Arial"/>
        <family val="2"/>
      </rPr>
      <t>b</t>
    </r>
  </si>
  <si>
    <r>
      <t>1/(1+(3,2•n</t>
    </r>
    <r>
      <rPr>
        <vertAlign val="subscript"/>
        <sz val="9"/>
        <color theme="1"/>
        <rFont val="Arial"/>
        <family val="2"/>
      </rPr>
      <t>e</t>
    </r>
    <r>
      <rPr>
        <sz val="9"/>
        <color theme="1"/>
        <rFont val="Arial"/>
        <family val="2"/>
      </rPr>
      <t>•b/v</t>
    </r>
    <r>
      <rPr>
        <vertAlign val="subscript"/>
        <sz val="9"/>
        <color theme="1"/>
        <rFont val="Arial"/>
        <family val="2"/>
      </rPr>
      <t>m</t>
    </r>
    <r>
      <rPr>
        <sz val="9"/>
        <color theme="1"/>
        <rFont val="Arial"/>
        <family val="2"/>
      </rPr>
      <t>(z)))</t>
    </r>
  </si>
  <si>
    <t>Faktor för resonansrespons</t>
  </si>
  <si>
    <r>
      <t>2•</t>
    </r>
    <r>
      <rPr>
        <sz val="9"/>
        <color theme="1"/>
        <rFont val="Symbol"/>
        <family val="1"/>
        <charset val="2"/>
      </rPr>
      <t>p</t>
    </r>
    <r>
      <rPr>
        <sz val="9"/>
        <color theme="1"/>
        <rFont val="Arial"/>
        <family val="2"/>
      </rPr>
      <t>•F•Ф</t>
    </r>
    <r>
      <rPr>
        <vertAlign val="subscript"/>
        <sz val="9"/>
        <color theme="1"/>
        <rFont val="Arial"/>
        <family val="2"/>
      </rPr>
      <t>h</t>
    </r>
    <r>
      <rPr>
        <sz val="9"/>
        <color theme="1"/>
        <rFont val="Arial"/>
        <family val="2"/>
      </rPr>
      <t>•Ф</t>
    </r>
    <r>
      <rPr>
        <vertAlign val="subscript"/>
        <sz val="9"/>
        <color theme="1"/>
        <rFont val="Arial"/>
        <family val="2"/>
      </rPr>
      <t>b</t>
    </r>
    <r>
      <rPr>
        <sz val="9"/>
        <color theme="1"/>
        <rFont val="Arial"/>
        <family val="2"/>
      </rPr>
      <t>/δ</t>
    </r>
  </si>
  <si>
    <t>Px</t>
  </si>
  <si>
    <t>Py</t>
  </si>
  <si>
    <t>Pz</t>
  </si>
  <si>
    <t>Mx</t>
  </si>
  <si>
    <t>My</t>
  </si>
  <si>
    <t>Mz</t>
  </si>
  <si>
    <t>start_col</t>
  </si>
  <si>
    <t>start_row</t>
  </si>
  <si>
    <t>n_lc</t>
  </si>
  <si>
    <t>SLS</t>
  </si>
  <si>
    <r>
      <t>mm</t>
    </r>
    <r>
      <rPr>
        <vertAlign val="superscript"/>
        <sz val="10"/>
        <rFont val="Arial"/>
        <family val="2"/>
        <charset val="238"/>
      </rPr>
      <t>2</t>
    </r>
  </si>
  <si>
    <r>
      <t>10</t>
    </r>
    <r>
      <rPr>
        <vertAlign val="superscript"/>
        <sz val="10"/>
        <rFont val="Arial"/>
        <family val="2"/>
        <charset val="238"/>
      </rPr>
      <t>4 *</t>
    </r>
    <r>
      <rPr>
        <sz val="10"/>
        <rFont val="Arial"/>
        <family val="2"/>
      </rPr>
      <t>mm</t>
    </r>
    <r>
      <rPr>
        <vertAlign val="superscript"/>
        <sz val="10"/>
        <rFont val="Arial"/>
        <family val="2"/>
        <charset val="238"/>
      </rPr>
      <t>4</t>
    </r>
  </si>
  <si>
    <t>0,00</t>
  </si>
  <si>
    <t>+1,47</t>
  </si>
  <si>
    <t>+1,80</t>
  </si>
  <si>
    <t>+1,10</t>
  </si>
  <si>
    <t>+1,14</t>
  </si>
  <si>
    <t>+0,67</t>
  </si>
  <si>
    <t>+0,89</t>
  </si>
  <si>
    <t>+0,11</t>
  </si>
  <si>
    <t>+0,69</t>
  </si>
  <si>
    <t>-0,31</t>
  </si>
  <si>
    <t>+0,49</t>
  </si>
  <si>
    <t>-0,59</t>
  </si>
  <si>
    <t>+5,227</t>
  </si>
  <si>
    <t>+2,97</t>
  </si>
  <si>
    <t>+1,70</t>
  </si>
  <si>
    <t>+5,18</t>
  </si>
  <si>
    <t>1_G320_N_30</t>
  </si>
  <si>
    <t>Test</t>
  </si>
  <si>
    <r>
      <t>Pz/</t>
    </r>
    <r>
      <rPr>
        <sz val="10"/>
        <color theme="1"/>
        <rFont val="Symbol"/>
        <family val="1"/>
        <charset val="2"/>
      </rPr>
      <t>S</t>
    </r>
    <r>
      <rPr>
        <sz val="10"/>
        <color theme="1"/>
        <rFont val="Arial"/>
        <family val="2"/>
        <charset val="238"/>
      </rPr>
      <t>H</t>
    </r>
  </si>
  <si>
    <t>N</t>
  </si>
  <si>
    <r>
      <t>P</t>
    </r>
    <r>
      <rPr>
        <vertAlign val="subscript"/>
        <sz val="10"/>
        <color theme="1"/>
        <rFont val="Arial"/>
        <family val="2"/>
        <charset val="238"/>
      </rPr>
      <t>max</t>
    </r>
  </si>
  <si>
    <t>n</t>
  </si>
  <si>
    <r>
      <t>n</t>
    </r>
    <r>
      <rPr>
        <vertAlign val="subscript"/>
        <sz val="10"/>
        <color theme="1"/>
        <rFont val="Arial"/>
        <family val="2"/>
        <charset val="238"/>
      </rPr>
      <t>x</t>
    </r>
  </si>
  <si>
    <r>
      <t>n</t>
    </r>
    <r>
      <rPr>
        <vertAlign val="subscript"/>
        <sz val="10"/>
        <color theme="1"/>
        <rFont val="Arial"/>
        <family val="2"/>
        <charset val="238"/>
      </rPr>
      <t>y</t>
    </r>
  </si>
  <si>
    <r>
      <t>e</t>
    </r>
    <r>
      <rPr>
        <vertAlign val="subscript"/>
        <sz val="10"/>
        <color rgb="FF000000"/>
        <rFont val="Arial"/>
        <family val="2"/>
        <charset val="238"/>
      </rPr>
      <t>xz</t>
    </r>
  </si>
  <si>
    <r>
      <t>e</t>
    </r>
    <r>
      <rPr>
        <vertAlign val="subscript"/>
        <sz val="10"/>
        <color rgb="FF000000"/>
        <rFont val="Arial"/>
        <family val="2"/>
        <charset val="238"/>
      </rPr>
      <t>yz</t>
    </r>
  </si>
  <si>
    <r>
      <t>e</t>
    </r>
    <r>
      <rPr>
        <vertAlign val="subscript"/>
        <sz val="10"/>
        <color rgb="FF000000"/>
        <rFont val="Arial"/>
        <family val="2"/>
        <charset val="238"/>
      </rPr>
      <t>yx</t>
    </r>
  </si>
  <si>
    <r>
      <t>e</t>
    </r>
    <r>
      <rPr>
        <vertAlign val="subscript"/>
        <sz val="10"/>
        <color rgb="FF000000"/>
        <rFont val="Arial"/>
        <family val="2"/>
        <charset val="238"/>
      </rPr>
      <t>xy</t>
    </r>
  </si>
  <si>
    <t>-8,8</t>
  </si>
  <si>
    <t>Granskad 2020-04-17/NGO</t>
  </si>
  <si>
    <t>TSFS 2018:57 chap. 7</t>
  </si>
  <si>
    <r>
      <t>c</t>
    </r>
    <r>
      <rPr>
        <vertAlign val="subscript"/>
        <sz val="9"/>
        <color theme="1"/>
        <rFont val="Arial"/>
        <family val="2"/>
      </rPr>
      <t>e</t>
    </r>
    <r>
      <rPr>
        <sz val="9"/>
        <color theme="1"/>
        <rFont val="Arial"/>
        <family val="2"/>
      </rPr>
      <t>(z)</t>
    </r>
  </si>
  <si>
    <t>SS, Uttryck (4.9)</t>
  </si>
  <si>
    <t>SS, Uttryck (4.8)</t>
  </si>
  <si>
    <t>Radie vid avrundade hörn</t>
  </si>
  <si>
    <t>r</t>
  </si>
  <si>
    <t>SS, Figur 7.24</t>
  </si>
  <si>
    <t>Reduktionsfaktor</t>
  </si>
  <si>
    <r>
      <rPr>
        <sz val="9"/>
        <color theme="1"/>
        <rFont val="Symbol"/>
        <family val="1"/>
        <charset val="2"/>
      </rPr>
      <t>y</t>
    </r>
    <r>
      <rPr>
        <vertAlign val="subscript"/>
        <sz val="9"/>
        <color theme="1"/>
        <rFont val="Symbol"/>
        <family val="1"/>
        <charset val="2"/>
      </rPr>
      <t>l</t>
    </r>
  </si>
  <si>
    <t>Ange om tillämpligt</t>
  </si>
  <si>
    <t>SS, 7.13</t>
  </si>
  <si>
    <r>
      <t>y</t>
    </r>
    <r>
      <rPr>
        <vertAlign val="subscript"/>
        <sz val="9"/>
        <color theme="1"/>
        <rFont val="Arial"/>
        <family val="2"/>
      </rPr>
      <t>r</t>
    </r>
  </si>
  <si>
    <r>
      <t>c</t>
    </r>
    <r>
      <rPr>
        <vertAlign val="subscript"/>
        <sz val="9"/>
        <color theme="1"/>
        <rFont val="Arial"/>
        <family val="2"/>
      </rPr>
      <t>f,0</t>
    </r>
  </si>
  <si>
    <r>
      <rPr>
        <sz val="9"/>
        <color theme="1"/>
        <rFont val="Symbol"/>
        <family val="1"/>
        <charset val="2"/>
      </rPr>
      <t>y</t>
    </r>
    <r>
      <rPr>
        <vertAlign val="subscript"/>
        <sz val="9"/>
        <color theme="1"/>
        <rFont val="Arial"/>
        <family val="2"/>
      </rPr>
      <t>r</t>
    </r>
    <r>
      <rPr>
        <sz val="9"/>
        <color theme="1"/>
        <rFont val="Arial"/>
        <family val="2"/>
      </rPr>
      <t>•</t>
    </r>
    <r>
      <rPr>
        <sz val="9"/>
        <color theme="1"/>
        <rFont val="Symbol"/>
        <family val="1"/>
        <charset val="2"/>
      </rPr>
      <t>y</t>
    </r>
    <r>
      <rPr>
        <vertAlign val="subscript"/>
        <sz val="9"/>
        <color theme="1"/>
        <rFont val="Symbol"/>
        <family val="1"/>
        <charset val="2"/>
      </rPr>
      <t>l</t>
    </r>
    <r>
      <rPr>
        <sz val="9"/>
        <color theme="1"/>
        <rFont val="Arial"/>
        <family val="2"/>
      </rPr>
      <t>•c</t>
    </r>
    <r>
      <rPr>
        <vertAlign val="subscript"/>
        <sz val="9"/>
        <color theme="1"/>
        <rFont val="Arial"/>
        <family val="2"/>
      </rPr>
      <t>f,0</t>
    </r>
  </si>
  <si>
    <t>SS, Figur 6.1 a)</t>
  </si>
  <si>
    <t>opened bridge</t>
  </si>
  <si>
    <r>
      <t>Beräkning av bärverksdelens vindlast, q</t>
    </r>
    <r>
      <rPr>
        <b/>
        <vertAlign val="subscript"/>
        <sz val="9"/>
        <color theme="1"/>
        <rFont val="Arial"/>
        <family val="2"/>
        <charset val="238"/>
      </rPr>
      <t>y</t>
    </r>
  </si>
  <si>
    <t>Bärverksdelens bredd</t>
  </si>
  <si>
    <t>Kraftens excentricitet</t>
  </si>
  <si>
    <r>
      <t>e</t>
    </r>
    <r>
      <rPr>
        <vertAlign val="subscript"/>
        <sz val="9"/>
        <color theme="1"/>
        <rFont val="Arial"/>
        <family val="2"/>
        <charset val="238"/>
      </rPr>
      <t>x</t>
    </r>
  </si>
  <si>
    <t>SS, 7(8)</t>
  </si>
  <si>
    <r>
      <t>e</t>
    </r>
    <r>
      <rPr>
        <vertAlign val="subscript"/>
        <sz val="9"/>
        <color theme="1"/>
        <rFont val="Arial"/>
        <family val="2"/>
        <charset val="238"/>
      </rPr>
      <t>z</t>
    </r>
  </si>
  <si>
    <r>
      <t>z</t>
    </r>
    <r>
      <rPr>
        <vertAlign val="subscript"/>
        <sz val="9"/>
        <color theme="1"/>
        <rFont val="Arial"/>
        <family val="2"/>
        <charset val="238"/>
      </rPr>
      <t>s</t>
    </r>
  </si>
  <si>
    <r>
      <t>A</t>
    </r>
    <r>
      <rPr>
        <vertAlign val="subscript"/>
        <sz val="10"/>
        <color theme="1"/>
        <rFont val="Arial"/>
        <family val="2"/>
        <charset val="238"/>
      </rPr>
      <t>ref.y</t>
    </r>
  </si>
  <si>
    <t>b•h</t>
  </si>
  <si>
    <r>
      <t>q</t>
    </r>
    <r>
      <rPr>
        <vertAlign val="subscript"/>
        <sz val="9"/>
        <color theme="1"/>
        <rFont val="Arial"/>
        <family val="2"/>
      </rPr>
      <t>w</t>
    </r>
    <r>
      <rPr>
        <vertAlign val="subscript"/>
        <sz val="10"/>
        <color theme="1"/>
        <rFont val="Arial"/>
        <family val="2"/>
        <charset val="238"/>
      </rPr>
      <t>.y</t>
    </r>
  </si>
  <si>
    <t>Vindkrafter i y-riktningen</t>
  </si>
  <si>
    <r>
      <t>F</t>
    </r>
    <r>
      <rPr>
        <vertAlign val="subscript"/>
        <sz val="10"/>
        <color theme="1"/>
        <rFont val="Arial"/>
        <family val="2"/>
        <charset val="238"/>
      </rPr>
      <t>w.y</t>
    </r>
  </si>
  <si>
    <r>
      <t>q</t>
    </r>
    <r>
      <rPr>
        <vertAlign val="subscript"/>
        <sz val="9"/>
        <color theme="1"/>
        <rFont val="Arial"/>
        <family val="2"/>
        <charset val="238"/>
      </rPr>
      <t>w.y</t>
    </r>
    <r>
      <rPr>
        <sz val="9"/>
        <color theme="1"/>
        <rFont val="Arial"/>
        <family val="2"/>
      </rPr>
      <t>*A</t>
    </r>
    <r>
      <rPr>
        <vertAlign val="subscript"/>
        <sz val="9"/>
        <color theme="1"/>
        <rFont val="Arial"/>
        <family val="2"/>
        <charset val="238"/>
      </rPr>
      <t>ref.y</t>
    </r>
  </si>
  <si>
    <t>Vindkrafter i x-riktningen</t>
  </si>
  <si>
    <r>
      <t>c</t>
    </r>
    <r>
      <rPr>
        <vertAlign val="subscript"/>
        <sz val="9"/>
        <color theme="1"/>
        <rFont val="Arial"/>
        <family val="2"/>
      </rPr>
      <t>r</t>
    </r>
    <r>
      <rPr>
        <sz val="9"/>
        <color theme="1"/>
        <rFont val="Arial"/>
        <family val="2"/>
      </rPr>
      <t>(z)</t>
    </r>
  </si>
  <si>
    <r>
      <t>k</t>
    </r>
    <r>
      <rPr>
        <vertAlign val="subscript"/>
        <sz val="9"/>
        <rFont val="Arial"/>
        <family val="2"/>
      </rPr>
      <t>r</t>
    </r>
    <r>
      <rPr>
        <sz val="9"/>
        <rFont val="Arial"/>
        <family val="2"/>
      </rPr>
      <t>•ln(z/z</t>
    </r>
    <r>
      <rPr>
        <vertAlign val="subscript"/>
        <sz val="9"/>
        <rFont val="Arial"/>
        <family val="2"/>
      </rPr>
      <t>0</t>
    </r>
    <r>
      <rPr>
        <sz val="9"/>
        <rFont val="Arial"/>
        <family val="2"/>
      </rPr>
      <t>)</t>
    </r>
  </si>
  <si>
    <r>
      <t>v</t>
    </r>
    <r>
      <rPr>
        <vertAlign val="subscript"/>
        <sz val="9"/>
        <color theme="1"/>
        <rFont val="Arial"/>
        <family val="2"/>
      </rPr>
      <t>m</t>
    </r>
    <r>
      <rPr>
        <sz val="9"/>
        <color theme="1"/>
        <rFont val="Arial"/>
        <family val="2"/>
      </rPr>
      <t>(z</t>
    </r>
    <r>
      <rPr>
        <sz val="9"/>
        <color theme="1"/>
        <rFont val="Arial"/>
        <family val="2"/>
      </rPr>
      <t>)</t>
    </r>
  </si>
  <si>
    <r>
      <t>c</t>
    </r>
    <r>
      <rPr>
        <vertAlign val="subscript"/>
        <sz val="9"/>
        <color theme="1"/>
        <rFont val="Arial"/>
        <family val="2"/>
      </rPr>
      <t>r</t>
    </r>
    <r>
      <rPr>
        <sz val="9"/>
        <color theme="1"/>
        <rFont val="Arial"/>
        <family val="2"/>
      </rPr>
      <t>(z)•c</t>
    </r>
    <r>
      <rPr>
        <vertAlign val="subscript"/>
        <sz val="9"/>
        <color theme="1"/>
        <rFont val="Arial"/>
        <family val="2"/>
      </rPr>
      <t>0</t>
    </r>
    <r>
      <rPr>
        <sz val="9"/>
        <color theme="1"/>
        <rFont val="Arial"/>
        <family val="2"/>
      </rPr>
      <t>(z)•v</t>
    </r>
    <r>
      <rPr>
        <vertAlign val="subscript"/>
        <sz val="9"/>
        <color theme="1"/>
        <rFont val="Arial"/>
        <family val="2"/>
      </rPr>
      <t>b</t>
    </r>
  </si>
  <si>
    <r>
      <t>I</t>
    </r>
    <r>
      <rPr>
        <vertAlign val="subscript"/>
        <sz val="9"/>
        <color theme="1"/>
        <rFont val="Arial"/>
        <family val="2"/>
      </rPr>
      <t>v</t>
    </r>
    <r>
      <rPr>
        <sz val="9"/>
        <color theme="1"/>
        <rFont val="Arial"/>
        <family val="2"/>
      </rPr>
      <t>(z)</t>
    </r>
  </si>
  <si>
    <r>
      <t>k</t>
    </r>
    <r>
      <rPr>
        <vertAlign val="subscript"/>
        <sz val="9"/>
        <color theme="1"/>
        <rFont val="Arial"/>
        <family val="2"/>
      </rPr>
      <t>l</t>
    </r>
    <r>
      <rPr>
        <sz val="9"/>
        <color theme="1"/>
        <rFont val="Arial"/>
        <family val="2"/>
      </rPr>
      <t>/(c</t>
    </r>
    <r>
      <rPr>
        <vertAlign val="subscript"/>
        <sz val="9"/>
        <color theme="1"/>
        <rFont val="Arial"/>
        <family val="2"/>
      </rPr>
      <t>0</t>
    </r>
    <r>
      <rPr>
        <sz val="9"/>
        <color theme="1"/>
        <rFont val="Arial"/>
        <family val="2"/>
      </rPr>
      <t>(z)•ln(z/z</t>
    </r>
    <r>
      <rPr>
        <vertAlign val="subscript"/>
        <sz val="9"/>
        <color theme="1"/>
        <rFont val="Arial"/>
        <family val="2"/>
      </rPr>
      <t>0</t>
    </r>
    <r>
      <rPr>
        <sz val="9"/>
        <color theme="1"/>
        <rFont val="Arial"/>
        <family val="2"/>
      </rPr>
      <t>))</t>
    </r>
  </si>
  <si>
    <t>SS,Uttryck (F.17)</t>
  </si>
  <si>
    <t>SS,Uttryck (B.1)</t>
  </si>
  <si>
    <r>
      <t>f</t>
    </r>
    <r>
      <rPr>
        <vertAlign val="subscript"/>
        <sz val="10"/>
        <color theme="1"/>
        <rFont val="Arial"/>
        <family val="2"/>
      </rPr>
      <t>L</t>
    </r>
    <r>
      <rPr>
        <sz val="10"/>
        <color theme="1"/>
        <rFont val="Arial"/>
        <family val="2"/>
      </rPr>
      <t>(z,n)</t>
    </r>
  </si>
  <si>
    <r>
      <t>n</t>
    </r>
    <r>
      <rPr>
        <vertAlign val="subscript"/>
        <sz val="9"/>
        <color theme="1"/>
        <rFont val="Arial"/>
        <family val="2"/>
      </rPr>
      <t>1</t>
    </r>
    <r>
      <rPr>
        <sz val="9"/>
        <color theme="1"/>
        <rFont val="Arial"/>
        <family val="2"/>
      </rPr>
      <t>•L(z)/v</t>
    </r>
    <r>
      <rPr>
        <vertAlign val="subscript"/>
        <sz val="9"/>
        <color theme="1"/>
        <rFont val="Arial"/>
        <family val="2"/>
      </rPr>
      <t>m</t>
    </r>
    <r>
      <rPr>
        <sz val="9"/>
        <color theme="1"/>
        <rFont val="Arial"/>
        <family val="2"/>
      </rPr>
      <t>(z)</t>
    </r>
  </si>
  <si>
    <t>SS, B.1(2)</t>
  </si>
  <si>
    <t>Spektraltätheten</t>
  </si>
  <si>
    <r>
      <t>S</t>
    </r>
    <r>
      <rPr>
        <vertAlign val="subscript"/>
        <sz val="9"/>
        <color theme="1"/>
        <rFont val="Arial"/>
        <family val="2"/>
      </rPr>
      <t>L</t>
    </r>
    <r>
      <rPr>
        <sz val="9"/>
        <color theme="1"/>
        <rFont val="Arial"/>
        <family val="2"/>
      </rPr>
      <t>(z,n)</t>
    </r>
  </si>
  <si>
    <r>
      <t>(6,8•f</t>
    </r>
    <r>
      <rPr>
        <vertAlign val="subscript"/>
        <sz val="9"/>
        <color theme="1"/>
        <rFont val="Arial"/>
        <family val="2"/>
      </rPr>
      <t>L</t>
    </r>
    <r>
      <rPr>
        <sz val="9"/>
        <color theme="1"/>
        <rFont val="Arial"/>
        <family val="2"/>
      </rPr>
      <t>(z,n))/(1+(10,2•f</t>
    </r>
    <r>
      <rPr>
        <vertAlign val="subscript"/>
        <sz val="9"/>
        <color theme="1"/>
        <rFont val="Arial"/>
        <family val="2"/>
      </rPr>
      <t>L</t>
    </r>
    <r>
      <rPr>
        <sz val="9"/>
        <color theme="1"/>
        <rFont val="Arial"/>
        <family val="2"/>
      </rPr>
      <t>(z,n)))</t>
    </r>
    <r>
      <rPr>
        <vertAlign val="superscript"/>
        <sz val="9"/>
        <color theme="1"/>
        <rFont val="Arial"/>
        <family val="2"/>
      </rPr>
      <t>(5/3)</t>
    </r>
  </si>
  <si>
    <t>SS, Uttryck (B.2)</t>
  </si>
  <si>
    <r>
      <t>1/(1+0,9•((b+h)/L(z</t>
    </r>
    <r>
      <rPr>
        <vertAlign val="subscript"/>
        <sz val="9"/>
        <color theme="1"/>
        <rFont val="Arial"/>
        <family val="2"/>
      </rPr>
      <t>s</t>
    </r>
    <r>
      <rPr>
        <sz val="9"/>
        <color theme="1"/>
        <rFont val="Arial"/>
        <family val="2"/>
      </rPr>
      <t>))</t>
    </r>
    <r>
      <rPr>
        <vertAlign val="superscript"/>
        <sz val="9"/>
        <color theme="1"/>
        <rFont val="Arial"/>
        <family val="2"/>
      </rPr>
      <t>0,63</t>
    </r>
    <r>
      <rPr>
        <sz val="9"/>
        <color theme="1"/>
        <rFont val="Arial"/>
        <family val="2"/>
      </rPr>
      <t>)</t>
    </r>
  </si>
  <si>
    <t>SS, Uttryck (B.3)</t>
  </si>
  <si>
    <r>
      <rPr>
        <sz val="9"/>
        <color theme="1"/>
        <rFont val="Symbol"/>
        <family val="1"/>
        <charset val="2"/>
      </rPr>
      <t>h</t>
    </r>
    <r>
      <rPr>
        <vertAlign val="subscript"/>
        <sz val="9"/>
        <color theme="1"/>
        <rFont val="Arial"/>
        <family val="2"/>
      </rPr>
      <t>h</t>
    </r>
  </si>
  <si>
    <r>
      <t>4,6•h•f</t>
    </r>
    <r>
      <rPr>
        <vertAlign val="subscript"/>
        <sz val="9"/>
        <color theme="1"/>
        <rFont val="Arial"/>
        <family val="2"/>
      </rPr>
      <t>L</t>
    </r>
    <r>
      <rPr>
        <sz val="9"/>
        <color theme="1"/>
        <rFont val="Arial"/>
        <family val="2"/>
      </rPr>
      <t>(z,n)/L(z)</t>
    </r>
  </si>
  <si>
    <t>SS, B,2(6)</t>
  </si>
  <si>
    <t>Aerodynamisk överföringsfunktion</t>
  </si>
  <si>
    <r>
      <t>R</t>
    </r>
    <r>
      <rPr>
        <vertAlign val="subscript"/>
        <sz val="9"/>
        <color theme="1"/>
        <rFont val="Arial"/>
        <family val="2"/>
      </rPr>
      <t>h</t>
    </r>
  </si>
  <si>
    <r>
      <t>1/</t>
    </r>
    <r>
      <rPr>
        <sz val="9"/>
        <color theme="1"/>
        <rFont val="Symbol"/>
        <family val="1"/>
        <charset val="2"/>
      </rPr>
      <t>h</t>
    </r>
    <r>
      <rPr>
        <vertAlign val="subscript"/>
        <sz val="9"/>
        <color theme="1"/>
        <rFont val="Arial"/>
        <family val="2"/>
      </rPr>
      <t>h</t>
    </r>
    <r>
      <rPr>
        <sz val="9"/>
        <color theme="1"/>
        <rFont val="Arial"/>
        <family val="2"/>
      </rPr>
      <t>-(1-exp-2</t>
    </r>
    <r>
      <rPr>
        <sz val="9"/>
        <color theme="1"/>
        <rFont val="Symbol"/>
        <family val="1"/>
        <charset val="2"/>
      </rPr>
      <t>h</t>
    </r>
    <r>
      <rPr>
        <vertAlign val="subscript"/>
        <sz val="9"/>
        <color theme="1"/>
        <rFont val="Arial"/>
        <family val="2"/>
      </rPr>
      <t>h</t>
    </r>
    <r>
      <rPr>
        <sz val="9"/>
        <color theme="1"/>
        <rFont val="Arial"/>
        <family val="2"/>
      </rPr>
      <t>)/(2•</t>
    </r>
    <r>
      <rPr>
        <sz val="9"/>
        <color theme="1"/>
        <rFont val="Symbol"/>
        <family val="1"/>
        <charset val="2"/>
      </rPr>
      <t>h</t>
    </r>
    <r>
      <rPr>
        <vertAlign val="subscript"/>
        <sz val="9"/>
        <color theme="1"/>
        <rFont val="Arial"/>
        <family val="2"/>
      </rPr>
      <t>h</t>
    </r>
    <r>
      <rPr>
        <vertAlign val="superscript"/>
        <sz val="9"/>
        <color theme="1"/>
        <rFont val="Arial"/>
        <family val="2"/>
      </rPr>
      <t>2</t>
    </r>
    <r>
      <rPr>
        <sz val="9"/>
        <color theme="1"/>
        <rFont val="Arial"/>
        <family val="2"/>
      </rPr>
      <t>)</t>
    </r>
  </si>
  <si>
    <t>SS, Uttryck (B.7)</t>
  </si>
  <si>
    <r>
      <rPr>
        <sz val="9"/>
        <color theme="1"/>
        <rFont val="Symbol"/>
        <family val="1"/>
        <charset val="2"/>
      </rPr>
      <t>h</t>
    </r>
    <r>
      <rPr>
        <vertAlign val="subscript"/>
        <sz val="9"/>
        <color theme="1"/>
        <rFont val="Arial"/>
        <family val="2"/>
      </rPr>
      <t>b</t>
    </r>
  </si>
  <si>
    <r>
      <t>4,6•b•f</t>
    </r>
    <r>
      <rPr>
        <vertAlign val="subscript"/>
        <sz val="9"/>
        <color theme="1"/>
        <rFont val="Arial"/>
        <family val="2"/>
      </rPr>
      <t>L</t>
    </r>
    <r>
      <rPr>
        <sz val="9"/>
        <color theme="1"/>
        <rFont val="Arial"/>
        <family val="2"/>
      </rPr>
      <t>(z,n)/L(z)</t>
    </r>
  </si>
  <si>
    <r>
      <t>R</t>
    </r>
    <r>
      <rPr>
        <vertAlign val="subscript"/>
        <sz val="9"/>
        <color theme="1"/>
        <rFont val="Arial"/>
        <family val="2"/>
      </rPr>
      <t>b</t>
    </r>
  </si>
  <si>
    <r>
      <t>1/</t>
    </r>
    <r>
      <rPr>
        <sz val="9"/>
        <color theme="1"/>
        <rFont val="Symbol"/>
        <family val="1"/>
        <charset val="2"/>
      </rPr>
      <t>h</t>
    </r>
    <r>
      <rPr>
        <vertAlign val="subscript"/>
        <sz val="9"/>
        <color theme="1"/>
        <rFont val="Arial"/>
        <family val="2"/>
      </rPr>
      <t>b</t>
    </r>
    <r>
      <rPr>
        <sz val="9"/>
        <color theme="1"/>
        <rFont val="Arial"/>
        <family val="2"/>
      </rPr>
      <t>-(1-exp-2</t>
    </r>
    <r>
      <rPr>
        <sz val="9"/>
        <color theme="1"/>
        <rFont val="Symbol"/>
        <family val="1"/>
        <charset val="2"/>
      </rPr>
      <t>h</t>
    </r>
    <r>
      <rPr>
        <vertAlign val="subscript"/>
        <sz val="9"/>
        <color theme="1"/>
        <rFont val="Arial"/>
        <family val="2"/>
      </rPr>
      <t>b</t>
    </r>
    <r>
      <rPr>
        <sz val="9"/>
        <color theme="1"/>
        <rFont val="Arial"/>
        <family val="2"/>
      </rPr>
      <t>)/(2•</t>
    </r>
    <r>
      <rPr>
        <sz val="9"/>
        <color theme="1"/>
        <rFont val="Symbol"/>
        <family val="1"/>
        <charset val="2"/>
      </rPr>
      <t>h</t>
    </r>
    <r>
      <rPr>
        <vertAlign val="subscript"/>
        <sz val="9"/>
        <color theme="1"/>
        <rFont val="Arial"/>
        <family val="2"/>
      </rPr>
      <t>b</t>
    </r>
    <r>
      <rPr>
        <vertAlign val="superscript"/>
        <sz val="9"/>
        <color theme="1"/>
        <rFont val="Arial"/>
        <family val="2"/>
      </rPr>
      <t>2</t>
    </r>
    <r>
      <rPr>
        <sz val="9"/>
        <color theme="1"/>
        <rFont val="Arial"/>
        <family val="2"/>
      </rPr>
      <t>)</t>
    </r>
  </si>
  <si>
    <t>SS, Uttryck (B.8)</t>
  </si>
  <si>
    <t>faktor för resonansrespons</t>
  </si>
  <si>
    <r>
      <t>S</t>
    </r>
    <r>
      <rPr>
        <vertAlign val="subscript"/>
        <sz val="9"/>
        <color theme="1"/>
        <rFont val="Arial"/>
        <family val="2"/>
      </rPr>
      <t>L</t>
    </r>
    <r>
      <rPr>
        <sz val="9"/>
        <color theme="1"/>
        <rFont val="Arial"/>
        <family val="2"/>
      </rPr>
      <t>(z,n)•R</t>
    </r>
    <r>
      <rPr>
        <vertAlign val="subscript"/>
        <sz val="9"/>
        <color theme="1"/>
        <rFont val="Arial"/>
        <family val="2"/>
      </rPr>
      <t>h</t>
    </r>
    <r>
      <rPr>
        <sz val="9"/>
        <color theme="1"/>
        <rFont val="Arial"/>
        <family val="2"/>
      </rPr>
      <t>•R</t>
    </r>
    <r>
      <rPr>
        <vertAlign val="subscript"/>
        <sz val="9"/>
        <color theme="1"/>
        <rFont val="Arial"/>
        <family val="2"/>
      </rPr>
      <t>b</t>
    </r>
    <r>
      <rPr>
        <sz val="9"/>
        <color theme="1"/>
        <rFont val="Arial"/>
        <family val="2"/>
      </rPr>
      <t>•</t>
    </r>
    <r>
      <rPr>
        <sz val="9"/>
        <color theme="1"/>
        <rFont val="Symbol"/>
        <family val="1"/>
        <charset val="2"/>
      </rPr>
      <t>p</t>
    </r>
    <r>
      <rPr>
        <vertAlign val="superscript"/>
        <sz val="9"/>
        <color theme="1"/>
        <rFont val="Symbol"/>
        <family val="1"/>
        <charset val="2"/>
      </rPr>
      <t>2</t>
    </r>
    <r>
      <rPr>
        <sz val="9"/>
        <color theme="1"/>
        <rFont val="Arial"/>
        <family val="2"/>
      </rPr>
      <t>/(2•δ)</t>
    </r>
  </si>
  <si>
    <t>SS, Uttryck (B.6)</t>
  </si>
  <si>
    <t>SS, Uttryck (B.5)</t>
  </si>
  <si>
    <t>SS, Uttryck (B.4)</t>
  </si>
  <si>
    <t>Lateral resistance against piles is calculated for the average value of the fyllning over buckling length of 4 m.</t>
  </si>
  <si>
    <t>Model B is used with low lateral resistance to piles</t>
  </si>
  <si>
    <t>Model A is used with a high value of the lateral resistance to piles</t>
  </si>
  <si>
    <r>
      <t>n</t>
    </r>
    <r>
      <rPr>
        <vertAlign val="subscript"/>
        <sz val="10"/>
        <rFont val="Arial"/>
        <family val="2"/>
      </rPr>
      <t xml:space="preserve">h.max </t>
    </r>
    <r>
      <rPr>
        <sz val="10"/>
        <rFont val="Arial"/>
        <family val="2"/>
      </rPr>
      <t>[MN/m</t>
    </r>
    <r>
      <rPr>
        <vertAlign val="superscript"/>
        <sz val="10"/>
        <rFont val="Arial"/>
        <family val="2"/>
      </rPr>
      <t>3</t>
    </r>
    <r>
      <rPr>
        <sz val="10"/>
        <rFont val="Arial"/>
        <family val="2"/>
      </rPr>
      <t>]</t>
    </r>
  </si>
  <si>
    <t>"Låg" relativ compaction acc. chapter 4.2,  below the water level, see TRVINFRA-00227, Table 13.3-2</t>
  </si>
  <si>
    <r>
      <t>n</t>
    </r>
    <r>
      <rPr>
        <vertAlign val="subscript"/>
        <sz val="10"/>
        <rFont val="Arial"/>
        <family val="2"/>
      </rPr>
      <t xml:space="preserve">h.min </t>
    </r>
    <r>
      <rPr>
        <sz val="10"/>
        <rFont val="Arial"/>
        <family val="2"/>
      </rPr>
      <t>[MN/m</t>
    </r>
    <r>
      <rPr>
        <vertAlign val="superscript"/>
        <sz val="10"/>
        <rFont val="Arial"/>
        <family val="2"/>
      </rPr>
      <t>3</t>
    </r>
    <r>
      <rPr>
        <sz val="10"/>
        <rFont val="Arial"/>
        <family val="2"/>
      </rPr>
      <t>]</t>
    </r>
  </si>
  <si>
    <r>
      <t>k</t>
    </r>
    <r>
      <rPr>
        <vertAlign val="subscript"/>
        <sz val="10"/>
        <rFont val="Arial"/>
        <family val="2"/>
      </rPr>
      <t>k</t>
    </r>
    <r>
      <rPr>
        <sz val="10"/>
        <rFont val="Arial"/>
        <family val="2"/>
      </rPr>
      <t>d</t>
    </r>
    <r>
      <rPr>
        <vertAlign val="subscript"/>
        <sz val="10"/>
        <rFont val="Arial"/>
        <family val="2"/>
      </rPr>
      <t>max.TRV</t>
    </r>
    <r>
      <rPr>
        <sz val="10"/>
        <rFont val="Arial"/>
        <family val="2"/>
      </rPr>
      <t xml:space="preserve"> [MN/m</t>
    </r>
    <r>
      <rPr>
        <vertAlign val="superscript"/>
        <sz val="10"/>
        <rFont val="Arial"/>
        <family val="2"/>
      </rPr>
      <t>2</t>
    </r>
    <r>
      <rPr>
        <sz val="10"/>
        <rFont val="Arial"/>
        <family val="2"/>
      </rPr>
      <t>]</t>
    </r>
  </si>
  <si>
    <t>Scaled value for lower maximum earth resistance that takes into account compaction and groundwater level (under water level)</t>
  </si>
  <si>
    <r>
      <t>k</t>
    </r>
    <r>
      <rPr>
        <vertAlign val="subscript"/>
        <sz val="10"/>
        <rFont val="Arial"/>
        <family val="2"/>
        <charset val="238"/>
      </rPr>
      <t>k</t>
    </r>
    <r>
      <rPr>
        <sz val="10"/>
        <rFont val="Arial"/>
        <family val="2"/>
        <charset val="238"/>
      </rPr>
      <t>d</t>
    </r>
    <r>
      <rPr>
        <vertAlign val="subscript"/>
        <sz val="10"/>
        <rFont val="Arial"/>
        <family val="2"/>
        <charset val="238"/>
      </rPr>
      <t>max</t>
    </r>
    <r>
      <rPr>
        <sz val="10"/>
        <rFont val="Arial"/>
        <family val="2"/>
      </rPr>
      <t>=k</t>
    </r>
    <r>
      <rPr>
        <vertAlign val="subscript"/>
        <sz val="10"/>
        <rFont val="Arial"/>
        <family val="2"/>
      </rPr>
      <t>k</t>
    </r>
    <r>
      <rPr>
        <sz val="10"/>
        <rFont val="Arial"/>
        <family val="2"/>
      </rPr>
      <t>d</t>
    </r>
    <r>
      <rPr>
        <vertAlign val="subscript"/>
        <sz val="10"/>
        <rFont val="Arial"/>
        <family val="2"/>
      </rPr>
      <t>maxTRV</t>
    </r>
    <r>
      <rPr>
        <sz val="10"/>
        <rFont val="Arial"/>
        <family val="2"/>
      </rPr>
      <t>*0,6*n</t>
    </r>
    <r>
      <rPr>
        <vertAlign val="subscript"/>
        <sz val="10"/>
        <rFont val="Arial"/>
        <family val="2"/>
        <charset val="238"/>
      </rPr>
      <t>h</t>
    </r>
    <r>
      <rPr>
        <sz val="10"/>
        <rFont val="Arial"/>
        <family val="2"/>
      </rPr>
      <t>/7,0 [MN/m</t>
    </r>
    <r>
      <rPr>
        <vertAlign val="superscript"/>
        <sz val="10"/>
        <rFont val="Arial"/>
        <family val="2"/>
      </rPr>
      <t>2</t>
    </r>
    <r>
      <rPr>
        <sz val="10"/>
        <rFont val="Arial"/>
        <family val="2"/>
      </rPr>
      <t>]</t>
    </r>
  </si>
  <si>
    <r>
      <t>k</t>
    </r>
    <r>
      <rPr>
        <vertAlign val="subscript"/>
        <sz val="10"/>
        <rFont val="Arial"/>
        <family val="2"/>
        <charset val="238"/>
      </rPr>
      <t>k</t>
    </r>
    <r>
      <rPr>
        <sz val="10"/>
        <rFont val="Arial"/>
        <family val="2"/>
        <charset val="238"/>
      </rPr>
      <t>d</t>
    </r>
    <r>
      <rPr>
        <vertAlign val="subscript"/>
        <sz val="10"/>
        <rFont val="Arial"/>
        <family val="2"/>
        <charset val="238"/>
      </rPr>
      <t>min</t>
    </r>
    <r>
      <rPr>
        <sz val="10"/>
        <rFont val="Arial"/>
        <family val="2"/>
      </rPr>
      <t>=k</t>
    </r>
    <r>
      <rPr>
        <vertAlign val="subscript"/>
        <sz val="10"/>
        <rFont val="Arial"/>
        <family val="2"/>
      </rPr>
      <t>k</t>
    </r>
    <r>
      <rPr>
        <sz val="10"/>
        <rFont val="Arial"/>
        <family val="2"/>
      </rPr>
      <t>d</t>
    </r>
    <r>
      <rPr>
        <vertAlign val="subscript"/>
        <sz val="10"/>
        <rFont val="Arial"/>
        <family val="2"/>
      </rPr>
      <t>max</t>
    </r>
    <r>
      <rPr>
        <sz val="10"/>
        <rFont val="Arial"/>
        <family val="2"/>
        <charset val="238"/>
      </rPr>
      <t>*</t>
    </r>
    <r>
      <rPr>
        <sz val="10"/>
        <rFont val="Arial"/>
        <family val="2"/>
      </rPr>
      <t>n</t>
    </r>
    <r>
      <rPr>
        <vertAlign val="subscript"/>
        <sz val="10"/>
        <rFont val="Arial"/>
        <family val="2"/>
        <charset val="238"/>
      </rPr>
      <t>h.min</t>
    </r>
    <r>
      <rPr>
        <sz val="10"/>
        <rFont val="Arial"/>
        <family val="2"/>
      </rPr>
      <t>/n</t>
    </r>
    <r>
      <rPr>
        <vertAlign val="subscript"/>
        <sz val="10"/>
        <rFont val="Arial"/>
        <family val="2"/>
        <charset val="238"/>
      </rPr>
      <t>h.max</t>
    </r>
    <r>
      <rPr>
        <sz val="10"/>
        <rFont val="Arial"/>
        <family val="2"/>
      </rPr>
      <t xml:space="preserve"> [MN/m</t>
    </r>
    <r>
      <rPr>
        <vertAlign val="superscript"/>
        <sz val="10"/>
        <rFont val="Arial"/>
        <family val="2"/>
      </rPr>
      <t>2</t>
    </r>
    <r>
      <rPr>
        <sz val="10"/>
        <rFont val="Arial"/>
        <family val="2"/>
      </rPr>
      <t>]</t>
    </r>
  </si>
  <si>
    <r>
      <t>n</t>
    </r>
    <r>
      <rPr>
        <b/>
        <vertAlign val="subscript"/>
        <sz val="10"/>
        <rFont val="Arial"/>
        <family val="2"/>
      </rPr>
      <t>h.max</t>
    </r>
    <r>
      <rPr>
        <b/>
        <sz val="10"/>
        <rFont val="Arial"/>
        <family val="2"/>
      </rPr>
      <t xml:space="preserve"> 
[MN/m</t>
    </r>
    <r>
      <rPr>
        <b/>
        <vertAlign val="superscript"/>
        <sz val="10"/>
        <rFont val="Arial"/>
        <family val="2"/>
      </rPr>
      <t>3</t>
    </r>
    <r>
      <rPr>
        <b/>
        <sz val="10"/>
        <rFont val="Arial"/>
        <family val="2"/>
      </rPr>
      <t>]</t>
    </r>
  </si>
  <si>
    <r>
      <t>k</t>
    </r>
    <r>
      <rPr>
        <b/>
        <vertAlign val="subscript"/>
        <sz val="10"/>
        <color theme="1"/>
        <rFont val="Arial"/>
        <family val="2"/>
      </rPr>
      <t>d</t>
    </r>
    <r>
      <rPr>
        <b/>
        <sz val="10"/>
        <color theme="1"/>
        <rFont val="Arial"/>
        <family val="2"/>
      </rPr>
      <t>d</t>
    </r>
    <r>
      <rPr>
        <b/>
        <vertAlign val="subscript"/>
        <sz val="10"/>
        <color theme="1"/>
        <rFont val="Arial"/>
        <family val="2"/>
        <charset val="238"/>
      </rPr>
      <t>max</t>
    </r>
    <r>
      <rPr>
        <b/>
        <sz val="10"/>
        <color theme="1"/>
        <rFont val="Arial"/>
        <family val="2"/>
      </rPr>
      <t xml:space="preserve">
[kN/m</t>
    </r>
    <r>
      <rPr>
        <b/>
        <vertAlign val="superscript"/>
        <sz val="10"/>
        <color theme="1"/>
        <rFont val="Arial"/>
        <family val="2"/>
      </rPr>
      <t>2</t>
    </r>
    <r>
      <rPr>
        <b/>
        <sz val="10"/>
        <color theme="1"/>
        <rFont val="Arial"/>
        <family val="2"/>
      </rPr>
      <t>]</t>
    </r>
  </si>
  <si>
    <r>
      <t>k</t>
    </r>
    <r>
      <rPr>
        <b/>
        <vertAlign val="subscript"/>
        <sz val="10"/>
        <color theme="1"/>
        <rFont val="Arial"/>
        <family val="2"/>
      </rPr>
      <t>d</t>
    </r>
    <r>
      <rPr>
        <b/>
        <sz val="10"/>
        <color theme="1"/>
        <rFont val="Arial"/>
        <family val="2"/>
      </rPr>
      <t>d</t>
    </r>
    <r>
      <rPr>
        <b/>
        <vertAlign val="subscript"/>
        <sz val="10"/>
        <color theme="1"/>
        <rFont val="Arial"/>
        <family val="2"/>
        <charset val="238"/>
      </rPr>
      <t>min</t>
    </r>
    <r>
      <rPr>
        <b/>
        <sz val="10"/>
        <color theme="1"/>
        <rFont val="Arial"/>
        <family val="2"/>
      </rPr>
      <t xml:space="preserve">
[kN/m</t>
    </r>
    <r>
      <rPr>
        <b/>
        <vertAlign val="superscript"/>
        <sz val="10"/>
        <color theme="1"/>
        <rFont val="Arial"/>
        <family val="2"/>
      </rPr>
      <t>2</t>
    </r>
    <r>
      <rPr>
        <b/>
        <sz val="10"/>
        <color theme="1"/>
        <rFont val="Arial"/>
        <family val="2"/>
      </rPr>
      <t>]</t>
    </r>
  </si>
  <si>
    <r>
      <t>n</t>
    </r>
    <r>
      <rPr>
        <b/>
        <vertAlign val="subscript"/>
        <sz val="10"/>
        <rFont val="Arial"/>
        <family val="2"/>
      </rPr>
      <t>h.min</t>
    </r>
    <r>
      <rPr>
        <b/>
        <sz val="10"/>
        <rFont val="Arial"/>
        <family val="2"/>
      </rPr>
      <t xml:space="preserve"> 
[MN/m</t>
    </r>
    <r>
      <rPr>
        <b/>
        <vertAlign val="superscript"/>
        <sz val="10"/>
        <rFont val="Arial"/>
        <family val="2"/>
      </rPr>
      <t>3</t>
    </r>
    <r>
      <rPr>
        <b/>
        <sz val="10"/>
        <rFont val="Arial"/>
        <family val="2"/>
      </rPr>
      <t>]</t>
    </r>
  </si>
  <si>
    <r>
      <t>In the CAE calculation, the lateral resistance is assumed as k</t>
    </r>
    <r>
      <rPr>
        <vertAlign val="subscript"/>
        <sz val="10"/>
        <rFont val="Arial"/>
        <family val="2"/>
        <charset val="238"/>
      </rPr>
      <t>d</t>
    </r>
    <r>
      <rPr>
        <sz val="10"/>
        <rFont val="Arial"/>
        <family val="2"/>
      </rPr>
      <t>d</t>
    </r>
    <r>
      <rPr>
        <vertAlign val="subscript"/>
        <sz val="10"/>
        <rFont val="Arial"/>
        <family val="2"/>
        <charset val="238"/>
      </rPr>
      <t>max</t>
    </r>
  </si>
  <si>
    <r>
      <t>In the CAE calculation, the lateral resistance is assumed as k</t>
    </r>
    <r>
      <rPr>
        <vertAlign val="subscript"/>
        <sz val="10"/>
        <rFont val="Arial"/>
        <family val="2"/>
        <charset val="238"/>
      </rPr>
      <t>d</t>
    </r>
    <r>
      <rPr>
        <sz val="10"/>
        <rFont val="Arial"/>
        <family val="2"/>
      </rPr>
      <t>d</t>
    </r>
    <r>
      <rPr>
        <vertAlign val="subscript"/>
        <sz val="10"/>
        <rFont val="Arial"/>
        <family val="2"/>
        <charset val="238"/>
      </rPr>
      <t>min</t>
    </r>
  </si>
  <si>
    <r>
      <t>In the CAE calculation, the lateral resistance is assumed as k</t>
    </r>
    <r>
      <rPr>
        <vertAlign val="subscript"/>
        <sz val="10"/>
        <rFont val="Arial"/>
        <family val="2"/>
        <charset val="238"/>
      </rPr>
      <t>d</t>
    </r>
    <r>
      <rPr>
        <sz val="10"/>
        <rFont val="Arial"/>
        <family val="2"/>
      </rPr>
      <t>d</t>
    </r>
    <r>
      <rPr>
        <vertAlign val="subscript"/>
        <sz val="10"/>
        <rFont val="Arial"/>
        <family val="2"/>
        <charset val="238"/>
      </rPr>
      <t>kar</t>
    </r>
  </si>
  <si>
    <t>5.4.5 Allowed displacements</t>
  </si>
  <si>
    <t>Maximum allowed displacement is calcualted as a ratio between maximum soil pressure and soil stiffness.</t>
  </si>
  <si>
    <t>Lateral resistance is calcualted in chapter 5.4.4. Maximum earh pressure is calculated acc. TRVINFRA-00227 chapter 13.3.1.</t>
  </si>
  <si>
    <r>
      <t>u=q</t>
    </r>
    <r>
      <rPr>
        <vertAlign val="subscript"/>
        <sz val="10"/>
        <rFont val="Arial"/>
        <family val="2"/>
        <charset val="238"/>
      </rPr>
      <t>k</t>
    </r>
    <r>
      <rPr>
        <sz val="10"/>
        <rFont val="Arial"/>
        <family val="2"/>
      </rPr>
      <t>/(k</t>
    </r>
    <r>
      <rPr>
        <vertAlign val="subscript"/>
        <sz val="10"/>
        <rFont val="Arial"/>
        <family val="2"/>
        <charset val="238"/>
      </rPr>
      <t>d</t>
    </r>
    <r>
      <rPr>
        <sz val="10"/>
        <rFont val="Arial"/>
        <family val="2"/>
      </rPr>
      <t>d)*d</t>
    </r>
  </si>
  <si>
    <r>
      <t>q</t>
    </r>
    <r>
      <rPr>
        <vertAlign val="subscript"/>
        <sz val="10"/>
        <rFont val="Arial"/>
        <family val="2"/>
        <charset val="238"/>
      </rPr>
      <t>k</t>
    </r>
    <r>
      <rPr>
        <sz val="10"/>
        <rFont val="Arial"/>
        <family val="2"/>
      </rPr>
      <t>=3*K</t>
    </r>
    <r>
      <rPr>
        <vertAlign val="subscript"/>
        <sz val="10"/>
        <rFont val="Arial"/>
        <family val="2"/>
        <charset val="238"/>
      </rPr>
      <t>pk</t>
    </r>
    <r>
      <rPr>
        <sz val="10"/>
        <rFont val="Arial"/>
        <family val="2"/>
      </rPr>
      <t>*</t>
    </r>
    <r>
      <rPr>
        <sz val="10"/>
        <rFont val="Symbol"/>
        <family val="1"/>
        <charset val="2"/>
      </rPr>
      <t>s</t>
    </r>
    <r>
      <rPr>
        <sz val="10"/>
        <rFont val="Arial"/>
        <family val="2"/>
      </rPr>
      <t>'</t>
    </r>
    <r>
      <rPr>
        <vertAlign val="subscript"/>
        <sz val="10"/>
        <rFont val="Arial"/>
        <family val="2"/>
        <charset val="238"/>
      </rPr>
      <t>v</t>
    </r>
  </si>
  <si>
    <t>-earth passive pressure</t>
  </si>
  <si>
    <r>
      <t>K</t>
    </r>
    <r>
      <rPr>
        <vertAlign val="subscript"/>
        <sz val="10"/>
        <rFont val="Arial"/>
        <family val="2"/>
        <charset val="238"/>
      </rPr>
      <t>pk</t>
    </r>
    <r>
      <rPr>
        <sz val="10"/>
        <rFont val="Arial"/>
        <family val="2"/>
      </rPr>
      <t>=tan</t>
    </r>
    <r>
      <rPr>
        <vertAlign val="superscript"/>
        <sz val="10"/>
        <rFont val="Arial"/>
        <family val="2"/>
        <charset val="238"/>
      </rPr>
      <t>2</t>
    </r>
    <r>
      <rPr>
        <sz val="10"/>
        <rFont val="Arial"/>
        <family val="2"/>
      </rPr>
      <t>(45</t>
    </r>
    <r>
      <rPr>
        <sz val="10"/>
        <rFont val="Calibri"/>
        <family val="2"/>
        <charset val="238"/>
      </rPr>
      <t>°</t>
    </r>
    <r>
      <rPr>
        <sz val="10"/>
        <rFont val="Arial"/>
        <family val="2"/>
      </rPr>
      <t>+</t>
    </r>
    <r>
      <rPr>
        <sz val="10"/>
        <rFont val="Symbol"/>
        <family val="1"/>
        <charset val="2"/>
      </rPr>
      <t>f</t>
    </r>
    <r>
      <rPr>
        <sz val="10"/>
        <rFont val="Arial"/>
        <family val="2"/>
      </rPr>
      <t>/2)</t>
    </r>
  </si>
  <si>
    <t>f</t>
  </si>
  <si>
    <r>
      <t>s</t>
    </r>
    <r>
      <rPr>
        <sz val="10"/>
        <rFont val="Arial"/>
        <family val="2"/>
        <charset val="238"/>
      </rPr>
      <t>'</t>
    </r>
    <r>
      <rPr>
        <vertAlign val="subscript"/>
        <sz val="10"/>
        <rFont val="Arial"/>
        <family val="2"/>
        <charset val="238"/>
      </rPr>
      <t>v</t>
    </r>
    <r>
      <rPr>
        <sz val="10"/>
        <rFont val="Symbol"/>
        <family val="1"/>
        <charset val="2"/>
      </rPr>
      <t>=</t>
    </r>
    <r>
      <rPr>
        <sz val="10"/>
        <rFont val="Arial"/>
        <family val="2"/>
        <charset val="238"/>
      </rPr>
      <t>h*</t>
    </r>
    <r>
      <rPr>
        <sz val="10"/>
        <rFont val="Symbol"/>
        <family val="1"/>
        <charset val="2"/>
      </rPr>
      <t>g</t>
    </r>
    <r>
      <rPr>
        <sz val="10"/>
        <rFont val="Arial"/>
        <family val="2"/>
        <charset val="238"/>
      </rPr>
      <t>'</t>
    </r>
  </si>
  <si>
    <r>
      <t>g</t>
    </r>
    <r>
      <rPr>
        <sz val="10"/>
        <rFont val="Arial"/>
        <family val="2"/>
        <charset val="238"/>
      </rPr>
      <t>'</t>
    </r>
  </si>
  <si>
    <r>
      <t>kN/m</t>
    </r>
    <r>
      <rPr>
        <vertAlign val="superscript"/>
        <sz val="10"/>
        <rFont val="Arial"/>
        <family val="2"/>
        <charset val="238"/>
      </rPr>
      <t>3</t>
    </r>
  </si>
  <si>
    <r>
      <rPr>
        <b/>
        <sz val="10"/>
        <rFont val="Symbol"/>
        <family val="1"/>
        <charset val="2"/>
      </rPr>
      <t>s</t>
    </r>
    <r>
      <rPr>
        <b/>
        <sz val="10"/>
        <rFont val="Arial"/>
        <family val="2"/>
      </rPr>
      <t>'</t>
    </r>
    <r>
      <rPr>
        <b/>
        <vertAlign val="subscript"/>
        <sz val="10"/>
        <rFont val="Arial"/>
        <family val="2"/>
        <charset val="238"/>
      </rPr>
      <t>h</t>
    </r>
    <r>
      <rPr>
        <b/>
        <sz val="10"/>
        <rFont val="Arial"/>
        <family val="2"/>
      </rPr>
      <t xml:space="preserve">
[kN/m</t>
    </r>
    <r>
      <rPr>
        <b/>
        <vertAlign val="superscript"/>
        <sz val="10"/>
        <rFont val="Arial"/>
        <family val="2"/>
      </rPr>
      <t>2</t>
    </r>
    <r>
      <rPr>
        <b/>
        <sz val="10"/>
        <rFont val="Arial"/>
        <family val="2"/>
      </rPr>
      <t>]</t>
    </r>
  </si>
  <si>
    <r>
      <t>q</t>
    </r>
    <r>
      <rPr>
        <b/>
        <vertAlign val="subscript"/>
        <sz val="10"/>
        <rFont val="Arial"/>
        <family val="2"/>
        <charset val="238"/>
      </rPr>
      <t>k</t>
    </r>
    <r>
      <rPr>
        <b/>
        <sz val="10"/>
        <rFont val="Arial"/>
        <family val="2"/>
      </rPr>
      <t xml:space="preserve">
[kN/m</t>
    </r>
    <r>
      <rPr>
        <b/>
        <vertAlign val="superscript"/>
        <sz val="10"/>
        <rFont val="Arial"/>
        <family val="2"/>
      </rPr>
      <t>2</t>
    </r>
    <r>
      <rPr>
        <b/>
        <sz val="10"/>
        <rFont val="Arial"/>
        <family val="2"/>
      </rPr>
      <t>]</t>
    </r>
  </si>
  <si>
    <t>1_G320_N_K4615,0_30</t>
  </si>
  <si>
    <t>Mateusz</t>
  </si>
  <si>
    <t>4.1.2.1  Earth on foundation</t>
  </si>
  <si>
    <t>Earth on foundation</t>
  </si>
  <si>
    <t>Najlepszy układ póki co</t>
  </si>
  <si>
    <r>
      <t>k</t>
    </r>
    <r>
      <rPr>
        <b/>
        <vertAlign val="subscript"/>
        <sz val="10"/>
        <color theme="1"/>
        <rFont val="Arial"/>
        <family val="2"/>
      </rPr>
      <t>kar</t>
    </r>
    <r>
      <rPr>
        <b/>
        <sz val="10"/>
        <color theme="1"/>
        <rFont val="Arial"/>
        <family val="2"/>
      </rPr>
      <t>d
[kN/m</t>
    </r>
    <r>
      <rPr>
        <b/>
        <vertAlign val="superscript"/>
        <sz val="10"/>
        <color theme="1"/>
        <rFont val="Arial"/>
        <family val="2"/>
      </rPr>
      <t>2</t>
    </r>
    <r>
      <rPr>
        <b/>
        <sz val="10"/>
        <color theme="1"/>
        <rFont val="Arial"/>
        <family val="2"/>
      </rPr>
      <t>]</t>
    </r>
  </si>
  <si>
    <t>My'</t>
  </si>
  <si>
    <t>Earth on foundation above HHW-back side</t>
  </si>
  <si>
    <t>Earth on foundation below HHW-back side</t>
  </si>
  <si>
    <t>Earth on foundation above HHW-south</t>
  </si>
  <si>
    <t>Earth on foundation below HHW-south</t>
  </si>
  <si>
    <t>Earth on foundation above HHW-north</t>
  </si>
  <si>
    <t>Earth on foundation below HHW-north</t>
  </si>
  <si>
    <t>Przemieszczenia SLS 16mm</t>
  </si>
  <si>
    <t>1_G320_N_K9000,0_30</t>
  </si>
  <si>
    <r>
      <t>u</t>
    </r>
    <r>
      <rPr>
        <b/>
        <vertAlign val="subscript"/>
        <sz val="10"/>
        <color theme="1"/>
        <rFont val="Arial"/>
        <family val="2"/>
        <charset val="238"/>
      </rPr>
      <t>SLS</t>
    </r>
    <r>
      <rPr>
        <b/>
        <sz val="10"/>
        <color theme="1"/>
        <rFont val="Arial"/>
        <family val="2"/>
      </rPr>
      <t xml:space="preserve"> [mm]</t>
    </r>
  </si>
  <si>
    <t>Earth on foundation below HHW-south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</si>
</sst>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00"/>
    <numFmt numFmtId="165" formatCode="0.0"/>
    <numFmt numFmtId="166" formatCode="0.0000"/>
    <numFmt numFmtId="167" formatCode="0.0%"/>
  </numFmts>
  <fonts count="95">
    <font>
      <sz val="10"/>
      <color theme="1"/>
      <name val="Arial"/>
      <family val="2"/>
      <charset val="238"/>
    </font>
    <font>
      <sz val="10"/>
      <color theme="1"/>
      <name val="Arial"/>
      <family val="2"/>
      <charset val="238"/>
    </font>
    <font>
      <sz val="10"/>
      <color rgb="FFFF0000"/>
      <name val="Arial"/>
      <family val="2"/>
      <charset val="238"/>
    </font>
    <font>
      <b/>
      <sz val="10"/>
      <color theme="1"/>
      <name val="Arial"/>
      <family val="2"/>
      <charset val="238"/>
    </font>
    <font>
      <b/>
      <sz val="14"/>
      <name val="Arial"/>
      <family val="2"/>
    </font>
    <font>
      <b/>
      <sz val="12"/>
      <color theme="1"/>
      <name val="Arial"/>
      <family val="2"/>
      <charset val="238"/>
    </font>
    <font>
      <sz val="8"/>
      <name val="Arial"/>
      <family val="2"/>
      <charset val="238"/>
    </font>
    <font>
      <vertAlign val="subscript"/>
      <sz val="10"/>
      <color theme="1"/>
      <name val="Arial"/>
      <family val="2"/>
      <charset val="238"/>
    </font>
    <font>
      <sz val="10"/>
      <color theme="1"/>
      <name val="Symbol"/>
      <family val="1"/>
      <charset val="2"/>
    </font>
    <font>
      <sz val="10"/>
      <color theme="1"/>
      <name val="Arial"/>
      <family val="1"/>
      <charset val="2"/>
    </font>
    <font>
      <vertAlign val="superscript"/>
      <sz val="10"/>
      <color theme="1"/>
      <name val="Arial"/>
      <family val="2"/>
      <charset val="238"/>
    </font>
    <font>
      <b/>
      <sz val="9"/>
      <color theme="1"/>
      <name val="Arial"/>
      <family val="2"/>
      <charset val="238"/>
    </font>
    <font>
      <i/>
      <sz val="10"/>
      <color theme="1"/>
      <name val="Arial"/>
      <family val="2"/>
      <charset val="238"/>
    </font>
    <font>
      <b/>
      <sz val="11"/>
      <color theme="1"/>
      <name val="Arial"/>
      <family val="2"/>
      <charset val="238"/>
    </font>
    <font>
      <sz val="10"/>
      <name val="Arial"/>
      <family val="2"/>
    </font>
    <font>
      <b/>
      <sz val="10"/>
      <name val="Arial"/>
      <family val="2"/>
    </font>
    <font>
      <vertAlign val="subscript"/>
      <sz val="10"/>
      <name val="Arial"/>
      <family val="2"/>
    </font>
    <font>
      <sz val="10"/>
      <color rgb="FFFF0000"/>
      <name val="Arial"/>
      <family val="2"/>
    </font>
    <font>
      <vertAlign val="superscript"/>
      <sz val="10"/>
      <name val="Arial"/>
      <family val="2"/>
    </font>
    <font>
      <sz val="12"/>
      <name val="Arial"/>
      <family val="2"/>
    </font>
    <font>
      <sz val="10"/>
      <color theme="1"/>
      <name val="Calibri"/>
      <family val="2"/>
      <charset val="238"/>
    </font>
    <font>
      <sz val="10"/>
      <name val="Arial"/>
      <family val="2"/>
      <charset val="238"/>
    </font>
    <font>
      <sz val="10"/>
      <name val="Helvetica"/>
    </font>
    <font>
      <vertAlign val="subscript"/>
      <sz val="10"/>
      <name val="Arial"/>
      <family val="2"/>
      <charset val="238"/>
    </font>
    <font>
      <b/>
      <sz val="10"/>
      <name val="Arial"/>
      <family val="2"/>
      <charset val="238"/>
    </font>
    <font>
      <sz val="10"/>
      <name val="Arial"/>
      <family val="1"/>
      <charset val="2"/>
    </font>
    <font>
      <sz val="10"/>
      <color theme="1"/>
      <name val="Verdana"/>
      <family val="2"/>
    </font>
    <font>
      <sz val="10"/>
      <color theme="1"/>
      <name val="Arial"/>
      <family val="2"/>
    </font>
    <font>
      <sz val="10"/>
      <name val="MS Sans Serif"/>
    </font>
    <font>
      <b/>
      <sz val="9"/>
      <name val="Arial"/>
      <family val="2"/>
    </font>
    <font>
      <vertAlign val="subscript"/>
      <sz val="10"/>
      <color theme="1"/>
      <name val="Arial"/>
      <family val="2"/>
    </font>
    <font>
      <sz val="11"/>
      <color theme="1"/>
      <name val="Calibri"/>
      <family val="2"/>
      <scheme val="minor"/>
    </font>
    <font>
      <sz val="11"/>
      <color theme="1"/>
      <name val="Calibri"/>
      <family val="2"/>
      <charset val="238"/>
      <scheme val="minor"/>
    </font>
    <font>
      <vertAlign val="subscript"/>
      <sz val="10"/>
      <color rgb="FFFF0000"/>
      <name val="Arial"/>
      <family val="2"/>
    </font>
    <font>
      <sz val="11"/>
      <name val="Arial"/>
      <family val="2"/>
      <charset val="238"/>
    </font>
    <font>
      <sz val="12"/>
      <name val="Symbol"/>
      <family val="1"/>
      <charset val="2"/>
    </font>
    <font>
      <sz val="10"/>
      <name val="Verdana"/>
      <family val="2"/>
    </font>
    <font>
      <vertAlign val="subscript"/>
      <sz val="10"/>
      <name val="Verdana"/>
      <family val="2"/>
    </font>
    <font>
      <b/>
      <vertAlign val="subscript"/>
      <sz val="10"/>
      <color theme="1"/>
      <name val="Arial"/>
      <family val="2"/>
      <charset val="238"/>
    </font>
    <font>
      <b/>
      <sz val="10"/>
      <color theme="1"/>
      <name val="Arial"/>
      <family val="2"/>
    </font>
    <font>
      <b/>
      <vertAlign val="subscript"/>
      <sz val="10"/>
      <name val="Arial"/>
      <family val="2"/>
    </font>
    <font>
      <b/>
      <sz val="10"/>
      <name val="Symbol"/>
      <family val="1"/>
      <charset val="2"/>
    </font>
    <font>
      <b/>
      <vertAlign val="subscript"/>
      <sz val="10"/>
      <color theme="1"/>
      <name val="Arial"/>
      <family val="2"/>
    </font>
    <font>
      <sz val="10"/>
      <color indexed="8"/>
      <name val="Symbol"/>
      <family val="1"/>
      <charset val="2"/>
    </font>
    <font>
      <sz val="10"/>
      <color indexed="8"/>
      <name val="Arial"/>
      <family val="2"/>
    </font>
    <font>
      <vertAlign val="superscript"/>
      <sz val="10"/>
      <color indexed="8"/>
      <name val="Arial"/>
      <family val="2"/>
    </font>
    <font>
      <sz val="10"/>
      <color rgb="FFFF0000"/>
      <name val="Arial"/>
      <family val="1"/>
      <charset val="2"/>
    </font>
    <font>
      <sz val="10"/>
      <color indexed="8"/>
      <name val="Arial"/>
      <family val="2"/>
      <charset val="238"/>
    </font>
    <font>
      <vertAlign val="subscript"/>
      <sz val="10"/>
      <color rgb="FF000000"/>
      <name val="Arial"/>
      <family val="2"/>
      <charset val="238"/>
    </font>
    <font>
      <b/>
      <sz val="14"/>
      <color rgb="FFFF0000"/>
      <name val="Arial"/>
      <family val="2"/>
    </font>
    <font>
      <sz val="9"/>
      <name val="Arial"/>
      <family val="2"/>
    </font>
    <font>
      <sz val="9"/>
      <color theme="1"/>
      <name val="Arial"/>
      <family val="2"/>
    </font>
    <font>
      <sz val="9"/>
      <color rgb="FFFF0000"/>
      <name val="Arial"/>
      <family val="2"/>
    </font>
    <font>
      <sz val="9"/>
      <color theme="1"/>
      <name val="Verdana"/>
      <family val="2"/>
    </font>
    <font>
      <b/>
      <sz val="9"/>
      <color theme="1"/>
      <name val="Arial"/>
      <family val="2"/>
    </font>
    <font>
      <b/>
      <sz val="9"/>
      <color rgb="FFFF0000"/>
      <name val="Arial"/>
      <family val="2"/>
    </font>
    <font>
      <vertAlign val="subscript"/>
      <sz val="9"/>
      <color theme="1"/>
      <name val="Arial"/>
      <family val="2"/>
    </font>
    <font>
      <vertAlign val="superscript"/>
      <sz val="9"/>
      <color theme="1"/>
      <name val="Arial"/>
      <family val="2"/>
    </font>
    <font>
      <sz val="9"/>
      <color theme="1"/>
      <name val="Symbol"/>
      <family val="1"/>
      <charset val="2"/>
    </font>
    <font>
      <vertAlign val="subscript"/>
      <sz val="9"/>
      <color theme="1"/>
      <name val="Symbol"/>
      <family val="1"/>
      <charset val="2"/>
    </font>
    <font>
      <vertAlign val="subscript"/>
      <sz val="9"/>
      <color theme="1"/>
      <name val="Cambria"/>
      <family val="1"/>
    </font>
    <font>
      <sz val="9"/>
      <color theme="1"/>
      <name val="Arial"/>
      <family val="1"/>
      <charset val="2"/>
    </font>
    <font>
      <b/>
      <vertAlign val="subscript"/>
      <sz val="9"/>
      <color theme="1"/>
      <name val="Arial"/>
      <family val="2"/>
      <charset val="238"/>
    </font>
    <font>
      <vertAlign val="superscript"/>
      <sz val="9"/>
      <color theme="1"/>
      <name val="Arial"/>
      <family val="2"/>
      <charset val="238"/>
    </font>
    <font>
      <vertAlign val="subscript"/>
      <sz val="9"/>
      <color theme="1"/>
      <name val="Arial"/>
      <family val="2"/>
      <charset val="238"/>
    </font>
    <font>
      <vertAlign val="subscript"/>
      <sz val="9"/>
      <name val="Arial"/>
      <family val="2"/>
    </font>
    <font>
      <vertAlign val="superscript"/>
      <sz val="9"/>
      <name val="Arial"/>
      <family val="2"/>
    </font>
    <font>
      <vertAlign val="subscript"/>
      <sz val="9"/>
      <color theme="1"/>
      <name val="Verdana"/>
      <family val="2"/>
    </font>
    <font>
      <b/>
      <sz val="12"/>
      <color theme="1"/>
      <name val="Symbol"/>
      <family val="1"/>
      <charset val="2"/>
    </font>
    <font>
      <b/>
      <sz val="12"/>
      <color theme="1"/>
      <name val="Calibri"/>
      <family val="2"/>
      <charset val="238"/>
    </font>
    <font>
      <vertAlign val="subscript"/>
      <sz val="10"/>
      <color theme="1"/>
      <name val="Verdana"/>
      <family val="2"/>
      <charset val="238"/>
    </font>
    <font>
      <vertAlign val="superscript"/>
      <sz val="10"/>
      <color theme="1"/>
      <name val="Verdana"/>
      <family val="2"/>
      <charset val="238"/>
    </font>
    <font>
      <b/>
      <sz val="10"/>
      <color theme="1"/>
      <name val="Calibri"/>
      <family val="2"/>
      <charset val="238"/>
    </font>
    <font>
      <b/>
      <sz val="10"/>
      <color theme="1"/>
      <name val="Symbol"/>
      <family val="1"/>
      <charset val="2"/>
    </font>
    <font>
      <b/>
      <sz val="10"/>
      <color theme="1"/>
      <name val="Arial"/>
      <family val="1"/>
      <charset val="238"/>
    </font>
    <font>
      <b/>
      <sz val="11"/>
      <color rgb="FFFA7D00"/>
      <name val="Calibri"/>
      <family val="2"/>
      <scheme val="minor"/>
    </font>
    <font>
      <b/>
      <sz val="9"/>
      <name val="Arial"/>
      <family val="1"/>
      <charset val="2"/>
    </font>
    <font>
      <sz val="9"/>
      <name val="Symbol"/>
      <family val="1"/>
      <charset val="2"/>
    </font>
    <font>
      <sz val="10"/>
      <color rgb="FF000000"/>
      <name val="Symbol"/>
      <family val="1"/>
      <charset val="2"/>
    </font>
    <font>
      <b/>
      <sz val="10"/>
      <color rgb="FF000000"/>
      <name val="Arial"/>
      <family val="2"/>
      <charset val="238"/>
    </font>
    <font>
      <b/>
      <vertAlign val="subscript"/>
      <sz val="10"/>
      <color rgb="FF000000"/>
      <name val="Arial"/>
      <family val="2"/>
      <charset val="238"/>
    </font>
    <font>
      <sz val="10"/>
      <color rgb="FF000000"/>
      <name val="Arial"/>
      <family val="1"/>
      <charset val="2"/>
    </font>
    <font>
      <sz val="9"/>
      <color indexed="10"/>
      <name val="Arial"/>
      <family val="2"/>
    </font>
    <font>
      <b/>
      <sz val="11"/>
      <name val="Arial"/>
      <family val="2"/>
    </font>
    <font>
      <sz val="10"/>
      <name val="Symbol"/>
      <family val="1"/>
      <charset val="2"/>
    </font>
    <font>
      <i/>
      <sz val="8"/>
      <color theme="1"/>
      <name val="Arial"/>
      <family val="2"/>
    </font>
    <font>
      <sz val="10"/>
      <color theme="0"/>
      <name val="Arial"/>
      <family val="2"/>
    </font>
    <font>
      <b/>
      <sz val="10"/>
      <color rgb="FFFF0000"/>
      <name val="Arial"/>
      <family val="2"/>
    </font>
    <font>
      <b/>
      <vertAlign val="superscript"/>
      <sz val="10"/>
      <name val="Arial"/>
      <family val="2"/>
    </font>
    <font>
      <b/>
      <vertAlign val="superscript"/>
      <sz val="10"/>
      <color theme="1"/>
      <name val="Arial"/>
      <family val="2"/>
    </font>
    <font>
      <vertAlign val="superscript"/>
      <sz val="10"/>
      <name val="Arial"/>
      <family val="2"/>
      <charset val="238"/>
    </font>
    <font>
      <sz val="10"/>
      <name val="Calibri"/>
      <family val="2"/>
      <charset val="238"/>
    </font>
    <font>
      <vertAlign val="superscript"/>
      <sz val="9"/>
      <color theme="1"/>
      <name val="Symbol"/>
      <family val="1"/>
      <charset val="2"/>
    </font>
    <font>
      <b/>
      <vertAlign val="subscript"/>
      <sz val="10"/>
      <name val="Arial"/>
      <family val="2"/>
      <charset val="238"/>
    </font>
    <font>
      <b/>
      <sz val="10"/>
      <name val="Arial"/>
      <family val="1"/>
      <charset val="2"/>
    </font>
  </fonts>
  <fills count="3">
    <fill>
      <patternFill patternType="none"/>
    </fill>
    <fill>
      <patternFill patternType="gray125"/>
    </fill>
    <fill>
      <patternFill patternType="solid">
        <fgColor rgb="FFF2F2F2"/>
      </patternFill>
    </fill>
  </fills>
  <borders count="25">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thin">
        <color auto="1"/>
      </right>
      <top style="thin">
        <color auto="1"/>
      </top>
      <bottom style="thin">
        <color indexed="64"/>
      </bottom>
      <diagonal/>
    </border>
    <border>
      <left/>
      <right/>
      <top style="thin">
        <color auto="1"/>
      </top>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auto="1"/>
      </left>
      <right style="thin">
        <color auto="1"/>
      </right>
      <top/>
      <bottom/>
      <diagonal/>
    </border>
    <border>
      <left/>
      <right style="thin">
        <color auto="1"/>
      </right>
      <top/>
      <bottom/>
      <diagonal/>
    </border>
    <border>
      <left style="thin">
        <color indexed="64"/>
      </left>
      <right/>
      <top style="thin">
        <color indexed="64"/>
      </top>
      <bottom/>
      <diagonal/>
    </border>
    <border>
      <left/>
      <right style="thin">
        <color auto="1"/>
      </right>
      <top style="thin">
        <color indexed="64"/>
      </top>
      <bottom/>
      <diagonal/>
    </border>
    <border>
      <left style="thin">
        <color indexed="64"/>
      </left>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indexed="64"/>
      </left>
      <right style="thin">
        <color indexed="64"/>
      </right>
      <top style="thin">
        <color indexed="64"/>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s>
  <cellStyleXfs count="13">
    <xf numFmtId="0" fontId="0" fillId="0" borderId="0"/>
    <xf numFmtId="0" fontId="14" fillId="0" borderId="0"/>
    <xf numFmtId="0" fontId="1" fillId="0" borderId="0"/>
    <xf numFmtId="0" fontId="22" fillId="0" borderId="0"/>
    <xf numFmtId="0" fontId="26" fillId="0" borderId="0"/>
    <xf numFmtId="0" fontId="28" fillId="0" borderId="0"/>
    <xf numFmtId="0" fontId="31" fillId="0" borderId="0"/>
    <xf numFmtId="0" fontId="32" fillId="0" borderId="0"/>
    <xf numFmtId="0" fontId="14" fillId="0" borderId="0"/>
    <xf numFmtId="43" fontId="31" fillId="0" borderId="0" applyFont="0" applyFill="0" applyBorder="0" applyAlignment="0" applyProtection="0"/>
    <xf numFmtId="0" fontId="21" fillId="0" borderId="0"/>
    <xf numFmtId="0" fontId="75" fillId="2" borderId="7" applyNumberFormat="0" applyAlignment="0" applyProtection="0"/>
    <xf numFmtId="9" fontId="26" fillId="0" borderId="0" applyFont="0" applyFill="0" applyBorder="0" applyAlignment="0" applyProtection="0"/>
  </cellStyleXfs>
  <cellXfs count="466">
    <xf numFmtId="0" fontId="0" fillId="0" borderId="0" xfId="0"/>
    <xf numFmtId="0" fontId="4" fillId="0" borderId="0" xfId="0" applyFont="1" applyProtection="1">
      <protection locked="0"/>
    </xf>
    <xf numFmtId="0" fontId="5" fillId="0" borderId="0" xfId="0" applyFont="1"/>
    <xf numFmtId="0" fontId="3" fillId="0" borderId="0" xfId="0" applyFont="1"/>
    <xf numFmtId="0" fontId="0" fillId="0" borderId="0" xfId="0" applyAlignment="1">
      <alignment vertical="top"/>
    </xf>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vertical="top" wrapText="1"/>
    </xf>
    <xf numFmtId="0" fontId="9" fillId="0" borderId="0" xfId="0" applyFont="1"/>
    <xf numFmtId="0" fontId="0" fillId="0" borderId="0" xfId="0" quotePrefix="1"/>
    <xf numFmtId="0" fontId="0" fillId="0" borderId="0" xfId="0" applyAlignment="1">
      <alignment vertical="center"/>
    </xf>
    <xf numFmtId="0" fontId="0" fillId="0" borderId="0" xfId="0" applyAlignment="1">
      <alignment horizontal="left" vertical="center"/>
    </xf>
    <xf numFmtId="0" fontId="9" fillId="0" borderId="0" xfId="0" applyFont="1" applyAlignment="1">
      <alignment vertical="center"/>
    </xf>
    <xf numFmtId="0" fontId="8" fillId="0" borderId="0" xfId="0" applyFont="1"/>
    <xf numFmtId="0" fontId="0" fillId="0" borderId="0" xfId="0" quotePrefix="1" applyAlignment="1"/>
    <xf numFmtId="0" fontId="9" fillId="0" borderId="0" xfId="0" applyFont="1" applyAlignment="1"/>
    <xf numFmtId="0" fontId="11" fillId="0" borderId="0" xfId="0" applyFont="1"/>
    <xf numFmtId="0" fontId="12" fillId="0" borderId="0" xfId="0" applyFont="1"/>
    <xf numFmtId="3" fontId="0" fillId="0" borderId="1" xfId="0" applyNumberFormat="1" applyFont="1" applyBorder="1" applyAlignment="1">
      <alignment horizontal="right" vertical="center"/>
    </xf>
    <xf numFmtId="0" fontId="3" fillId="0" borderId="1" xfId="0" applyFont="1" applyBorder="1" applyAlignment="1">
      <alignment horizontal="right" vertical="center"/>
    </xf>
    <xf numFmtId="2" fontId="0" fillId="0" borderId="1" xfId="0" applyNumberFormat="1" applyBorder="1" applyAlignment="1">
      <alignment horizontal="righ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xf numFmtId="0" fontId="0" fillId="0" borderId="0" xfId="0" applyAlignment="1">
      <alignment horizontal="left" vertical="center"/>
    </xf>
    <xf numFmtId="0" fontId="0" fillId="0" borderId="0" xfId="0" applyAlignment="1">
      <alignment horizontal="right"/>
    </xf>
    <xf numFmtId="0" fontId="3" fillId="0" borderId="1" xfId="0" applyFont="1" applyBorder="1" applyAlignment="1">
      <alignment horizontal="center" vertical="center"/>
    </xf>
    <xf numFmtId="0" fontId="3" fillId="0" borderId="1" xfId="0" applyFont="1" applyBorder="1" applyAlignment="1">
      <alignment vertical="top"/>
    </xf>
    <xf numFmtId="16" fontId="0" fillId="0" borderId="1" xfId="0" quotePrefix="1"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13" fillId="0" borderId="0" xfId="0" applyFont="1"/>
    <xf numFmtId="0" fontId="9" fillId="0" borderId="0" xfId="0" applyFont="1" applyAlignment="1">
      <alignment horizontal="left" vertical="center"/>
    </xf>
    <xf numFmtId="0" fontId="0" fillId="0" borderId="0" xfId="0" quotePrefix="1" applyAlignment="1">
      <alignment horizontal="left" vertical="center"/>
    </xf>
    <xf numFmtId="0" fontId="0" fillId="0" borderId="0" xfId="0" applyAlignment="1">
      <alignment horizontal="right" vertical="center"/>
    </xf>
    <xf numFmtId="2" fontId="0" fillId="0" borderId="0" xfId="0" applyNumberFormat="1" applyAlignment="1">
      <alignment horizontal="right" vertical="center"/>
    </xf>
    <xf numFmtId="165" fontId="0" fillId="0" borderId="0" xfId="0" applyNumberFormat="1"/>
    <xf numFmtId="0" fontId="0" fillId="0" borderId="1" xfId="0" quotePrefix="1" applyBorder="1" applyAlignment="1">
      <alignment horizontal="center" vertical="center"/>
    </xf>
    <xf numFmtId="2" fontId="0" fillId="0" borderId="0" xfId="0" applyNumberFormat="1"/>
    <xf numFmtId="0" fontId="8" fillId="0" borderId="0" xfId="0" applyFont="1" applyAlignment="1">
      <alignment horizontal="left" vertical="center"/>
    </xf>
    <xf numFmtId="0" fontId="0" fillId="0" borderId="0" xfId="0" applyFont="1"/>
    <xf numFmtId="0" fontId="9" fillId="0" borderId="0" xfId="0" applyFont="1" applyAlignment="1">
      <alignment vertical="top" wrapText="1"/>
    </xf>
    <xf numFmtId="165" fontId="0" fillId="0" borderId="1" xfId="0" applyNumberFormat="1" applyBorder="1" applyAlignment="1">
      <alignment horizontal="center" vertical="center"/>
    </xf>
    <xf numFmtId="0" fontId="27" fillId="0" borderId="0" xfId="4" applyFont="1"/>
    <xf numFmtId="0" fontId="21" fillId="0" borderId="0" xfId="0" applyFont="1"/>
    <xf numFmtId="0" fontId="24" fillId="0" borderId="0" xfId="0" applyFont="1"/>
    <xf numFmtId="0" fontId="0" fillId="0" borderId="0" xfId="0" applyAlignment="1">
      <alignment horizontal="left"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xf>
    <xf numFmtId="0" fontId="0" fillId="0" borderId="0" xfId="0" applyAlignment="1">
      <alignment horizontal="center"/>
    </xf>
    <xf numFmtId="0" fontId="0" fillId="0" borderId="0" xfId="0" applyAlignment="1">
      <alignment horizontal="left" vertical="top"/>
    </xf>
    <xf numFmtId="2"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xf>
    <xf numFmtId="0" fontId="27" fillId="0" borderId="0" xfId="0" applyFont="1"/>
    <xf numFmtId="0" fontId="17" fillId="0" borderId="0" xfId="0" applyFont="1"/>
    <xf numFmtId="0" fontId="27" fillId="0" borderId="0" xfId="7" applyFont="1" applyAlignment="1">
      <alignment horizontal="left"/>
    </xf>
    <xf numFmtId="0" fontId="14" fillId="0" borderId="0" xfId="0" applyFont="1"/>
    <xf numFmtId="0" fontId="17" fillId="0" borderId="0" xfId="7" applyFont="1" applyAlignment="1">
      <alignment horizontal="left"/>
    </xf>
    <xf numFmtId="165" fontId="21" fillId="0" borderId="0" xfId="0" applyNumberFormat="1" applyFont="1"/>
    <xf numFmtId="0" fontId="21" fillId="0" borderId="0" xfId="7" applyFont="1" applyAlignment="1">
      <alignment horizontal="left"/>
    </xf>
    <xf numFmtId="0" fontId="21" fillId="0" borderId="0" xfId="0" applyFont="1" applyAlignment="1">
      <alignment vertical="top" wrapText="1"/>
    </xf>
    <xf numFmtId="0" fontId="21" fillId="0" borderId="0" xfId="0" applyFont="1" applyAlignment="1">
      <alignment horizontal="right"/>
    </xf>
    <xf numFmtId="0" fontId="34" fillId="0" borderId="0" xfId="1" applyFont="1" applyAlignment="1">
      <alignment vertical="center"/>
    </xf>
    <xf numFmtId="0" fontId="21" fillId="0" borderId="0" xfId="1" applyFont="1"/>
    <xf numFmtId="0" fontId="21" fillId="0" borderId="0" xfId="0" applyFont="1" applyAlignment="1">
      <alignment vertical="center"/>
    </xf>
    <xf numFmtId="0" fontId="21" fillId="0" borderId="0" xfId="0" applyFont="1" applyAlignment="1">
      <alignment horizontal="left" vertical="center"/>
    </xf>
    <xf numFmtId="0" fontId="21" fillId="0" borderId="0" xfId="0" quotePrefix="1" applyFont="1"/>
    <xf numFmtId="0" fontId="3" fillId="0" borderId="0" xfId="0" applyFont="1" applyAlignment="1">
      <alignment vertical="center"/>
    </xf>
    <xf numFmtId="0" fontId="27" fillId="0" borderId="0" xfId="0" applyFont="1" applyAlignment="1">
      <alignment horizontal="center"/>
    </xf>
    <xf numFmtId="0" fontId="14" fillId="0" borderId="0" xfId="8" applyAlignment="1">
      <alignment horizontal="center"/>
    </xf>
    <xf numFmtId="165" fontId="27" fillId="0" borderId="0" xfId="0" applyNumberFormat="1" applyFont="1" applyAlignment="1">
      <alignment horizontal="center"/>
    </xf>
    <xf numFmtId="164" fontId="27" fillId="0" borderId="0" xfId="0" applyNumberFormat="1" applyFont="1" applyAlignment="1">
      <alignment horizontal="center" vertical="center"/>
    </xf>
    <xf numFmtId="0" fontId="19" fillId="0" borderId="0" xfId="0" applyFont="1"/>
    <xf numFmtId="0" fontId="36" fillId="0" borderId="0" xfId="8" applyFont="1" applyAlignment="1">
      <alignment horizontal="left"/>
    </xf>
    <xf numFmtId="0" fontId="14" fillId="0" borderId="0" xfId="8" applyAlignment="1">
      <alignment horizontal="left"/>
    </xf>
    <xf numFmtId="0" fontId="25" fillId="0" borderId="0" xfId="0" applyFont="1" applyAlignment="1">
      <alignment horizontal="left"/>
    </xf>
    <xf numFmtId="0" fontId="39" fillId="0" borderId="2" xfId="0" applyFont="1" applyBorder="1"/>
    <xf numFmtId="0" fontId="39" fillId="0" borderId="1" xfId="0" applyFont="1" applyBorder="1" applyAlignment="1">
      <alignment horizontal="center"/>
    </xf>
    <xf numFmtId="0" fontId="41" fillId="0" borderId="1" xfId="0" applyFont="1" applyBorder="1" applyAlignment="1">
      <alignment horizontal="center"/>
    </xf>
    <xf numFmtId="0" fontId="27" fillId="0" borderId="1" xfId="0" applyFont="1" applyBorder="1" applyAlignment="1">
      <alignment horizontal="center" vertical="center"/>
    </xf>
    <xf numFmtId="2" fontId="27" fillId="0" borderId="1" xfId="0" applyNumberFormat="1" applyFont="1" applyBorder="1" applyAlignment="1">
      <alignment horizontal="center" vertical="center"/>
    </xf>
    <xf numFmtId="165" fontId="27" fillId="0" borderId="1" xfId="0" applyNumberFormat="1" applyFont="1" applyBorder="1" applyAlignment="1">
      <alignment horizontal="center" vertical="center"/>
    </xf>
    <xf numFmtId="0" fontId="3" fillId="0" borderId="0" xfId="0" applyFont="1" applyBorder="1" applyAlignment="1">
      <alignment vertical="center"/>
    </xf>
    <xf numFmtId="0" fontId="14" fillId="0" borderId="0" xfId="0" applyFont="1" applyAlignment="1">
      <alignment horizontal="center" vertical="center"/>
    </xf>
    <xf numFmtId="0" fontId="14" fillId="0" borderId="0" xfId="0" applyFont="1" applyAlignment="1">
      <alignment horizontal="center"/>
    </xf>
    <xf numFmtId="0" fontId="43" fillId="0" borderId="0" xfId="0" applyFont="1" applyAlignment="1">
      <alignment horizontal="center"/>
    </xf>
    <xf numFmtId="0" fontId="15" fillId="0" borderId="3" xfId="0" applyFont="1" applyBorder="1"/>
    <xf numFmtId="0" fontId="14" fillId="0" borderId="3" xfId="0" applyFont="1" applyBorder="1"/>
    <xf numFmtId="0" fontId="0" fillId="0" borderId="3" xfId="0" applyBorder="1"/>
    <xf numFmtId="0" fontId="14" fillId="0" borderId="3" xfId="0" applyFont="1" applyBorder="1" applyAlignment="1">
      <alignment horizontal="center" vertical="center"/>
    </xf>
    <xf numFmtId="0" fontId="44" fillId="0" borderId="3" xfId="0" applyFont="1" applyBorder="1" applyAlignment="1">
      <alignment horizontal="center" vertical="center"/>
    </xf>
    <xf numFmtId="0" fontId="12" fillId="0" borderId="0" xfId="0" applyFont="1" applyAlignment="1">
      <alignment horizontal="left" vertical="center"/>
    </xf>
    <xf numFmtId="0" fontId="0" fillId="0" borderId="0" xfId="0" quotePrefix="1" applyAlignment="1">
      <alignment horizontal="center" vertical="center"/>
    </xf>
    <xf numFmtId="1" fontId="0" fillId="0" borderId="0" xfId="0" applyNumberFormat="1" applyAlignment="1">
      <alignment horizontal="center" vertical="center"/>
    </xf>
    <xf numFmtId="2" fontId="0" fillId="0" borderId="0" xfId="0" quotePrefix="1" applyNumberFormat="1" applyAlignment="1">
      <alignment horizontal="center" vertical="center"/>
    </xf>
    <xf numFmtId="1" fontId="0" fillId="0" borderId="0" xfId="0" applyNumberFormat="1" applyAlignment="1">
      <alignment horizontal="center"/>
    </xf>
    <xf numFmtId="2" fontId="0" fillId="0" borderId="0" xfId="0" applyNumberFormat="1" applyAlignment="1">
      <alignment horizontal="center"/>
    </xf>
    <xf numFmtId="164" fontId="0" fillId="0" borderId="0" xfId="0" applyNumberFormat="1" applyAlignment="1">
      <alignment horizontal="center" vertical="center"/>
    </xf>
    <xf numFmtId="0" fontId="46" fillId="0" borderId="0" xfId="0" applyFont="1" applyAlignment="1">
      <alignment horizontal="left" vertical="center"/>
    </xf>
    <xf numFmtId="0" fontId="14" fillId="0" borderId="0" xfId="0" applyFont="1" applyBorder="1"/>
    <xf numFmtId="0" fontId="0" fillId="0" borderId="0" xfId="0" applyBorder="1"/>
    <xf numFmtId="0" fontId="14" fillId="0" borderId="0" xfId="0" applyFont="1" applyBorder="1" applyAlignment="1">
      <alignment horizontal="center" vertical="center"/>
    </xf>
    <xf numFmtId="0" fontId="44" fillId="0" borderId="0" xfId="0" applyFont="1" applyBorder="1" applyAlignment="1">
      <alignment horizontal="center" vertical="center"/>
    </xf>
    <xf numFmtId="2" fontId="14" fillId="0" borderId="0" xfId="0" applyNumberFormat="1" applyFont="1" applyBorder="1" applyAlignment="1">
      <alignment horizontal="center" vertical="center"/>
    </xf>
    <xf numFmtId="0" fontId="0" fillId="0" borderId="0" xfId="0" applyFont="1" applyBorder="1" applyAlignment="1">
      <alignment horizontal="left" vertical="center"/>
    </xf>
    <xf numFmtId="0" fontId="0" fillId="0" borderId="0" xfId="0" quotePrefix="1" applyAlignment="1">
      <alignment horizontal="right" vertical="center"/>
    </xf>
    <xf numFmtId="0" fontId="0" fillId="0" borderId="0" xfId="0" applyAlignment="1">
      <alignment horizontal="center" vertical="center"/>
    </xf>
    <xf numFmtId="0" fontId="15" fillId="0" borderId="0" xfId="0" applyFont="1"/>
    <xf numFmtId="0" fontId="27" fillId="0" borderId="0" xfId="0" applyFont="1" applyAlignment="1">
      <alignment horizontal="right"/>
    </xf>
    <xf numFmtId="165" fontId="0" fillId="0" borderId="0" xfId="0" applyNumberFormat="1" applyAlignment="1">
      <alignment horizontal="center" vertical="center"/>
    </xf>
    <xf numFmtId="1" fontId="3" fillId="0" borderId="6" xfId="0" quotePrefix="1" applyNumberFormat="1" applyFont="1" applyBorder="1" applyAlignment="1">
      <alignment horizontal="center" vertical="center"/>
    </xf>
    <xf numFmtId="0" fontId="3" fillId="0" borderId="0" xfId="0" applyFont="1" applyAlignment="1">
      <alignment horizontal="right" vertical="center"/>
    </xf>
    <xf numFmtId="0" fontId="3" fillId="0" borderId="0" xfId="0" quotePrefix="1" applyFont="1" applyAlignment="1">
      <alignment horizontal="right" vertical="top"/>
    </xf>
    <xf numFmtId="0" fontId="2" fillId="0" borderId="0" xfId="0" applyFont="1" applyAlignment="1">
      <alignment horizontal="right" vertical="center"/>
    </xf>
    <xf numFmtId="1" fontId="0" fillId="0" borderId="0" xfId="0" applyNumberFormat="1" applyAlignment="1">
      <alignment horizontal="right" vertical="center"/>
    </xf>
    <xf numFmtId="0" fontId="47" fillId="0" borderId="0" xfId="0" applyFont="1" applyAlignment="1">
      <alignment horizontal="center"/>
    </xf>
    <xf numFmtId="0" fontId="14" fillId="0" borderId="0" xfId="0" applyFont="1" applyBorder="1" applyAlignment="1">
      <alignment horizontal="right"/>
    </xf>
    <xf numFmtId="1" fontId="14" fillId="0" borderId="0" xfId="0" applyNumberFormat="1" applyFont="1" applyBorder="1" applyAlignment="1">
      <alignment horizontal="center" vertical="center"/>
    </xf>
    <xf numFmtId="0" fontId="0" fillId="0" borderId="0" xfId="0" applyBorder="1" applyAlignment="1">
      <alignment horizontal="right"/>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left" vertical="center"/>
    </xf>
    <xf numFmtId="0" fontId="0" fillId="0" borderId="0" xfId="0" applyAlignment="1">
      <alignment horizontal="center" vertical="center"/>
    </xf>
    <xf numFmtId="0" fontId="9" fillId="0" borderId="1" xfId="0" applyFont="1" applyBorder="1" applyAlignment="1">
      <alignment horizontal="center" vertical="center"/>
    </xf>
    <xf numFmtId="0" fontId="0" fillId="0" borderId="1" xfId="0" applyBorder="1" applyAlignment="1">
      <alignment horizontal="center" vertical="center"/>
    </xf>
    <xf numFmtId="0" fontId="0" fillId="0" borderId="0" xfId="0" applyAlignment="1">
      <alignment horizontal="center"/>
    </xf>
    <xf numFmtId="2" fontId="0" fillId="0" borderId="0" xfId="0" applyNumberFormat="1" applyAlignment="1">
      <alignment horizontal="left" vertical="center"/>
    </xf>
    <xf numFmtId="2" fontId="0" fillId="0" borderId="0" xfId="0" quotePrefix="1" applyNumberFormat="1" applyAlignment="1">
      <alignment horizontal="left" vertical="center"/>
    </xf>
    <xf numFmtId="0" fontId="4" fillId="0" borderId="0" xfId="4" applyFont="1" applyProtection="1">
      <protection locked="0"/>
    </xf>
    <xf numFmtId="0" fontId="26" fillId="0" borderId="0" xfId="4"/>
    <xf numFmtId="0" fontId="49" fillId="0" borderId="0" xfId="4" applyFont="1" applyAlignment="1">
      <alignment horizontal="left"/>
    </xf>
    <xf numFmtId="0" fontId="27" fillId="0" borderId="0" xfId="4" applyFont="1" applyAlignment="1">
      <alignment horizontal="right"/>
    </xf>
    <xf numFmtId="0" fontId="5" fillId="0" borderId="0" xfId="4" applyFont="1"/>
    <xf numFmtId="164" fontId="50" fillId="0" borderId="0" xfId="4" applyNumberFormat="1" applyFont="1" applyAlignment="1">
      <alignment horizontal="left"/>
    </xf>
    <xf numFmtId="0" fontId="51" fillId="0" borderId="0" xfId="4" applyFont="1" applyAlignment="1">
      <alignment horizontal="left"/>
    </xf>
    <xf numFmtId="0" fontId="51" fillId="0" borderId="0" xfId="4" applyFont="1" applyAlignment="1">
      <alignment horizontal="right" vertical="top"/>
    </xf>
    <xf numFmtId="0" fontId="52" fillId="0" borderId="0" xfId="4" applyFont="1" applyAlignment="1">
      <alignment horizontal="left"/>
    </xf>
    <xf numFmtId="0" fontId="54" fillId="0" borderId="0" xfId="4" applyFont="1" applyAlignment="1">
      <alignment horizontal="right"/>
    </xf>
    <xf numFmtId="164" fontId="55" fillId="0" borderId="0" xfId="4" applyNumberFormat="1" applyFont="1" applyAlignment="1">
      <alignment horizontal="left"/>
    </xf>
    <xf numFmtId="0" fontId="51" fillId="0" borderId="0" xfId="4" applyFont="1" applyAlignment="1">
      <alignment horizontal="right"/>
    </xf>
    <xf numFmtId="0" fontId="26" fillId="0" borderId="0" xfId="4" applyAlignment="1">
      <alignment horizontal="right"/>
    </xf>
    <xf numFmtId="0" fontId="26" fillId="0" borderId="0" xfId="4" applyAlignment="1">
      <alignment horizontal="left"/>
    </xf>
    <xf numFmtId="164" fontId="29" fillId="0" borderId="0" xfId="4" applyNumberFormat="1" applyFont="1" applyAlignment="1">
      <alignment horizontal="left"/>
    </xf>
    <xf numFmtId="0" fontId="50" fillId="0" borderId="0" xfId="4" applyFont="1" applyAlignment="1">
      <alignment horizontal="left"/>
    </xf>
    <xf numFmtId="0" fontId="55" fillId="0" borderId="0" xfId="4" applyFont="1" applyAlignment="1">
      <alignment horizontal="left"/>
    </xf>
    <xf numFmtId="0" fontId="58" fillId="0" borderId="0" xfId="4" applyFont="1" applyAlignment="1">
      <alignment horizontal="right"/>
    </xf>
    <xf numFmtId="0" fontId="61" fillId="0" borderId="0" xfId="4" applyFont="1" applyAlignment="1">
      <alignment horizontal="left"/>
    </xf>
    <xf numFmtId="164" fontId="51" fillId="0" borderId="0" xfId="4" applyNumberFormat="1" applyFont="1" applyAlignment="1">
      <alignment horizontal="left"/>
    </xf>
    <xf numFmtId="2" fontId="52" fillId="0" borderId="0" xfId="4" applyNumberFormat="1" applyFont="1" applyAlignment="1">
      <alignment horizontal="left"/>
    </xf>
    <xf numFmtId="165" fontId="51" fillId="0" borderId="0" xfId="4" applyNumberFormat="1" applyFont="1" applyAlignment="1">
      <alignment horizontal="left"/>
    </xf>
    <xf numFmtId="0" fontId="51" fillId="0" borderId="0" xfId="4" applyFont="1" applyAlignment="1">
      <alignment horizontal="left" vertical="center"/>
    </xf>
    <xf numFmtId="2" fontId="51" fillId="0" borderId="0" xfId="4" applyNumberFormat="1" applyFont="1" applyAlignment="1">
      <alignment horizontal="left"/>
    </xf>
    <xf numFmtId="1" fontId="50" fillId="0" borderId="0" xfId="4" applyNumberFormat="1" applyFont="1" applyAlignment="1">
      <alignment horizontal="left"/>
    </xf>
    <xf numFmtId="0" fontId="39" fillId="0" borderId="0" xfId="4" applyFont="1" applyAlignment="1">
      <alignment horizontal="right" wrapText="1"/>
    </xf>
    <xf numFmtId="0" fontId="39" fillId="0" borderId="0" xfId="4" applyFont="1" applyAlignment="1">
      <alignment horizontal="left"/>
    </xf>
    <xf numFmtId="0" fontId="54" fillId="0" borderId="0" xfId="4" applyFont="1" applyAlignment="1">
      <alignment horizontal="right" wrapText="1"/>
    </xf>
    <xf numFmtId="0" fontId="53" fillId="0" borderId="0" xfId="4" applyFont="1" applyAlignment="1">
      <alignment horizontal="left"/>
    </xf>
    <xf numFmtId="0" fontId="61" fillId="0" borderId="0" xfId="4" applyFont="1" applyAlignment="1">
      <alignment horizontal="right"/>
    </xf>
    <xf numFmtId="0" fontId="26" fillId="0" borderId="0" xfId="4" applyAlignment="1">
      <alignment horizontal="left" vertical="top"/>
    </xf>
    <xf numFmtId="0" fontId="26" fillId="0" borderId="0" xfId="4" quotePrefix="1"/>
    <xf numFmtId="0" fontId="26" fillId="0" borderId="0" xfId="4" applyAlignment="1">
      <alignment horizontal="center" vertical="center"/>
    </xf>
    <xf numFmtId="0" fontId="26" fillId="0" borderId="0" xfId="4" quotePrefix="1" applyAlignment="1">
      <alignment horizontal="center" vertical="center"/>
    </xf>
    <xf numFmtId="164" fontId="26" fillId="0" borderId="0" xfId="4" applyNumberFormat="1" applyAlignment="1">
      <alignment horizontal="center" vertical="center"/>
    </xf>
    <xf numFmtId="2" fontId="26" fillId="0" borderId="0" xfId="4" applyNumberFormat="1" applyAlignment="1">
      <alignment horizontal="center" vertical="center"/>
    </xf>
    <xf numFmtId="165" fontId="26" fillId="0" borderId="0" xfId="4" applyNumberFormat="1"/>
    <xf numFmtId="0" fontId="3" fillId="0" borderId="0" xfId="0" applyFont="1" applyAlignment="1">
      <alignment horizontal="left" vertical="center"/>
    </xf>
    <xf numFmtId="0" fontId="0" fillId="0" borderId="0" xfId="0" applyFont="1" applyAlignment="1">
      <alignment horizontal="left" vertical="center"/>
    </xf>
    <xf numFmtId="165" fontId="0" fillId="0" borderId="0" xfId="0" applyNumberFormat="1" applyAlignment="1">
      <alignment horizontal="right" vertical="center"/>
    </xf>
    <xf numFmtId="0" fontId="20" fillId="0" borderId="0" xfId="0" applyFont="1" applyAlignment="1">
      <alignment horizontal="left" vertical="center"/>
    </xf>
    <xf numFmtId="0" fontId="74" fillId="0" borderId="1" xfId="0" applyFont="1" applyBorder="1" applyAlignment="1">
      <alignment horizontal="center" vertical="center"/>
    </xf>
    <xf numFmtId="0" fontId="20" fillId="0" borderId="1" xfId="0" applyFont="1" applyBorder="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165" fontId="31" fillId="0" borderId="1" xfId="6" applyNumberFormat="1" applyBorder="1"/>
    <xf numFmtId="165" fontId="31" fillId="0" borderId="1" xfId="6" applyNumberFormat="1" applyFill="1" applyBorder="1"/>
    <xf numFmtId="1" fontId="0" fillId="0" borderId="1" xfId="0" applyNumberFormat="1" applyBorder="1" applyAlignment="1">
      <alignment horizontal="center" vertical="center"/>
    </xf>
    <xf numFmtId="165" fontId="3" fillId="0" borderId="1" xfId="0" applyNumberFormat="1" applyFont="1" applyBorder="1" applyAlignment="1">
      <alignment horizontal="center" vertical="center"/>
    </xf>
    <xf numFmtId="1" fontId="3" fillId="0" borderId="1" xfId="0" applyNumberFormat="1" applyFont="1" applyBorder="1" applyAlignment="1">
      <alignment horizontal="center" vertical="center"/>
    </xf>
    <xf numFmtId="0" fontId="0" fillId="0" borderId="6" xfId="0" applyBorder="1" applyAlignment="1">
      <alignment horizontal="center" vertical="center"/>
    </xf>
    <xf numFmtId="2" fontId="0" fillId="0" borderId="6" xfId="0" applyNumberFormat="1" applyBorder="1" applyAlignment="1">
      <alignment horizontal="center" vertical="center"/>
    </xf>
    <xf numFmtId="1" fontId="0" fillId="0" borderId="6" xfId="0" applyNumberFormat="1" applyBorder="1" applyAlignment="1">
      <alignment horizontal="center" vertical="center"/>
    </xf>
    <xf numFmtId="0" fontId="3" fillId="0" borderId="6" xfId="0" applyFont="1" applyBorder="1" applyAlignment="1">
      <alignment horizontal="left" vertical="center"/>
    </xf>
    <xf numFmtId="0" fontId="8" fillId="0" borderId="0" xfId="0" applyFont="1" applyAlignment="1"/>
    <xf numFmtId="0" fontId="29" fillId="0" borderId="0" xfId="0" applyFont="1" applyAlignment="1">
      <alignment vertical="center"/>
    </xf>
    <xf numFmtId="0" fontId="29" fillId="0" borderId="3" xfId="0" applyFont="1" applyBorder="1" applyAlignment="1">
      <alignment vertical="center"/>
    </xf>
    <xf numFmtId="0" fontId="0" fillId="0" borderId="0" xfId="0" applyFont="1" applyAlignment="1">
      <alignment horizontal="right"/>
    </xf>
    <xf numFmtId="1" fontId="2" fillId="0" borderId="0" xfId="0" applyNumberFormat="1" applyFont="1" applyAlignment="1">
      <alignment horizontal="center" vertical="center"/>
    </xf>
    <xf numFmtId="2" fontId="0" fillId="0" borderId="0" xfId="0" applyNumberFormat="1" applyFont="1" applyAlignment="1">
      <alignment horizontal="right"/>
    </xf>
    <xf numFmtId="0" fontId="9" fillId="0" borderId="0" xfId="0" applyFont="1" applyAlignment="1">
      <alignment horizontal="right" vertical="center"/>
    </xf>
    <xf numFmtId="0" fontId="0" fillId="0" borderId="1" xfId="0" applyFont="1" applyBorder="1" applyAlignment="1">
      <alignment vertical="center"/>
    </xf>
    <xf numFmtId="0" fontId="14" fillId="0" borderId="4" xfId="0" applyFont="1" applyBorder="1" applyAlignment="1">
      <alignment horizontal="center" vertical="center"/>
    </xf>
    <xf numFmtId="1" fontId="0" fillId="0" borderId="1" xfId="0" quotePrefix="1" applyNumberFormat="1" applyBorder="1" applyAlignment="1">
      <alignment horizontal="center"/>
    </xf>
    <xf numFmtId="1" fontId="0" fillId="0" borderId="1" xfId="0" applyNumberFormat="1" applyBorder="1" applyAlignment="1">
      <alignment horizontal="center"/>
    </xf>
    <xf numFmtId="1" fontId="0" fillId="0" borderId="1" xfId="0" applyNumberFormat="1" applyFont="1" applyBorder="1" applyAlignment="1">
      <alignment horizontal="center"/>
    </xf>
    <xf numFmtId="1" fontId="0" fillId="0" borderId="1" xfId="0" quotePrefix="1" applyNumberFormat="1" applyFont="1" applyBorder="1" applyAlignment="1">
      <alignment horizontal="center"/>
    </xf>
    <xf numFmtId="165" fontId="31" fillId="0" borderId="1" xfId="6" applyNumberFormat="1" applyBorder="1" applyAlignment="1">
      <alignment horizontal="center" vertical="center"/>
    </xf>
    <xf numFmtId="165" fontId="31" fillId="0" borderId="1" xfId="6" applyNumberFormat="1" applyFill="1" applyBorder="1" applyAlignment="1">
      <alignment horizontal="center" vertical="center"/>
    </xf>
    <xf numFmtId="0" fontId="81" fillId="0" borderId="0" xfId="0" applyFont="1" applyAlignment="1">
      <alignment horizontal="center"/>
    </xf>
    <xf numFmtId="0" fontId="76" fillId="0" borderId="0" xfId="0" applyFont="1" applyBorder="1" applyAlignment="1">
      <alignment horizontal="center" vertical="center"/>
    </xf>
    <xf numFmtId="0" fontId="0" fillId="0" borderId="8" xfId="0" applyBorder="1"/>
    <xf numFmtId="0" fontId="8" fillId="0" borderId="8" xfId="0" applyFont="1" applyBorder="1" applyAlignment="1"/>
    <xf numFmtId="0" fontId="0" fillId="0" borderId="8" xfId="0" applyBorder="1" applyAlignment="1">
      <alignment horizontal="center" vertical="center"/>
    </xf>
    <xf numFmtId="0" fontId="0" fillId="0" borderId="8" xfId="0" applyFont="1" applyBorder="1" applyAlignment="1">
      <alignment horizontal="center" vertical="center"/>
    </xf>
    <xf numFmtId="1" fontId="82" fillId="0" borderId="0" xfId="0" applyNumberFormat="1" applyFont="1" applyAlignment="1">
      <alignment horizontal="center" vertical="center"/>
    </xf>
    <xf numFmtId="164" fontId="0" fillId="0" borderId="8" xfId="0" applyNumberFormat="1" applyFont="1" applyBorder="1" applyAlignment="1">
      <alignment horizontal="center" vertical="center"/>
    </xf>
    <xf numFmtId="0" fontId="0" fillId="0" borderId="0" xfId="0" applyFill="1"/>
    <xf numFmtId="0" fontId="8" fillId="0" borderId="0" xfId="0" applyFont="1" applyFill="1" applyAlignment="1"/>
    <xf numFmtId="164" fontId="0" fillId="0" borderId="8" xfId="0" applyNumberFormat="1" applyFont="1" applyFill="1" applyBorder="1" applyAlignment="1">
      <alignment horizontal="center" vertical="center"/>
    </xf>
    <xf numFmtId="164" fontId="0" fillId="0" borderId="0" xfId="0" applyNumberFormat="1" applyFont="1" applyBorder="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ill="1" applyBorder="1" applyAlignment="1">
      <alignment horizontal="center" vertical="center"/>
    </xf>
    <xf numFmtId="0" fontId="0" fillId="0" borderId="10" xfId="0" applyBorder="1" applyAlignment="1">
      <alignment horizontal="center" vertical="center"/>
    </xf>
    <xf numFmtId="0" fontId="8" fillId="0" borderId="0" xfId="0" applyFont="1" applyBorder="1" applyAlignment="1"/>
    <xf numFmtId="0" fontId="8" fillId="0" borderId="0" xfId="0" applyFont="1" applyFill="1" applyBorder="1" applyAlignment="1"/>
    <xf numFmtId="0" fontId="0" fillId="0" borderId="10" xfId="0" applyBorder="1"/>
    <xf numFmtId="0" fontId="0" fillId="0" borderId="0" xfId="0" applyFont="1" applyFill="1" applyBorder="1" applyAlignment="1">
      <alignment horizontal="center" vertical="center"/>
    </xf>
    <xf numFmtId="164" fontId="0" fillId="0" borderId="0" xfId="0" applyNumberFormat="1" applyFont="1" applyFill="1" applyBorder="1" applyAlignment="1">
      <alignment horizontal="center" vertical="center"/>
    </xf>
    <xf numFmtId="164" fontId="0" fillId="0" borderId="10" xfId="0" applyNumberFormat="1" applyFont="1" applyBorder="1" applyAlignment="1">
      <alignment horizontal="center" vertical="center"/>
    </xf>
    <xf numFmtId="0" fontId="0" fillId="0" borderId="10" xfId="0" applyFont="1" applyBorder="1" applyAlignment="1">
      <alignment horizontal="center" vertical="center"/>
    </xf>
    <xf numFmtId="1" fontId="82" fillId="0" borderId="8" xfId="0" applyNumberFormat="1" applyFont="1" applyBorder="1" applyAlignment="1">
      <alignment horizontal="center" vertical="center"/>
    </xf>
    <xf numFmtId="1" fontId="82" fillId="0" borderId="0" xfId="0" applyNumberFormat="1" applyFont="1" applyBorder="1" applyAlignment="1">
      <alignment horizontal="center" vertical="center"/>
    </xf>
    <xf numFmtId="1" fontId="82" fillId="0" borderId="0" xfId="0" applyNumberFormat="1" applyFont="1" applyFill="1" applyBorder="1" applyAlignment="1">
      <alignment horizontal="center" vertical="center"/>
    </xf>
    <xf numFmtId="1" fontId="82" fillId="0" borderId="10" xfId="0" applyNumberFormat="1" applyFont="1" applyBorder="1" applyAlignment="1">
      <alignment horizontal="center" vertical="center"/>
    </xf>
    <xf numFmtId="0" fontId="8" fillId="0" borderId="11" xfId="0" applyFont="1" applyBorder="1" applyAlignment="1"/>
    <xf numFmtId="0" fontId="8" fillId="0" borderId="6" xfId="0" applyFont="1" applyBorder="1" applyAlignment="1"/>
    <xf numFmtId="0" fontId="8" fillId="0" borderId="6" xfId="0" applyFont="1" applyFill="1" applyBorder="1" applyAlignment="1"/>
    <xf numFmtId="0" fontId="0" fillId="0" borderId="6" xfId="0" applyFill="1" applyBorder="1"/>
    <xf numFmtId="0" fontId="0" fillId="0" borderId="12" xfId="0" applyBorder="1"/>
    <xf numFmtId="0" fontId="0" fillId="0" borderId="13" xfId="0" applyFont="1" applyBorder="1" applyAlignment="1">
      <alignment horizontal="center" vertical="center"/>
    </xf>
    <xf numFmtId="0" fontId="0" fillId="0" borderId="3" xfId="0" applyFont="1" applyBorder="1" applyAlignment="1">
      <alignment horizontal="center" vertical="center"/>
    </xf>
    <xf numFmtId="0" fontId="0" fillId="0" borderId="3" xfId="0" applyFont="1" applyFill="1" applyBorder="1" applyAlignment="1">
      <alignment horizontal="center" vertical="center"/>
    </xf>
    <xf numFmtId="0" fontId="0" fillId="0" borderId="14" xfId="0" applyFont="1" applyBorder="1" applyAlignment="1">
      <alignment horizontal="center" vertical="center"/>
    </xf>
    <xf numFmtId="0" fontId="0" fillId="0" borderId="11" xfId="0" applyBorder="1"/>
    <xf numFmtId="0" fontId="0" fillId="0" borderId="6" xfId="0" applyBorder="1"/>
    <xf numFmtId="164" fontId="0" fillId="0" borderId="13" xfId="0" applyNumberFormat="1" applyFont="1" applyBorder="1" applyAlignment="1">
      <alignment horizontal="center" vertical="center"/>
    </xf>
    <xf numFmtId="164" fontId="0" fillId="0" borderId="3" xfId="0" applyNumberFormat="1" applyFont="1" applyBorder="1" applyAlignment="1">
      <alignment horizontal="center" vertical="center"/>
    </xf>
    <xf numFmtId="164" fontId="0" fillId="0" borderId="14" xfId="0" applyNumberFormat="1" applyFont="1" applyBorder="1" applyAlignment="1">
      <alignment horizontal="center" vertical="center"/>
    </xf>
    <xf numFmtId="1" fontId="82" fillId="0" borderId="12" xfId="0" applyNumberFormat="1" applyFont="1" applyBorder="1" applyAlignment="1">
      <alignment horizontal="center" vertical="center"/>
    </xf>
    <xf numFmtId="0" fontId="0" fillId="0" borderId="12" xfId="0" applyFill="1" applyBorder="1"/>
    <xf numFmtId="164" fontId="0" fillId="0" borderId="10" xfId="0" applyNumberFormat="1" applyFont="1" applyFill="1" applyBorder="1" applyAlignment="1">
      <alignment horizontal="center" vertical="center"/>
    </xf>
    <xf numFmtId="0" fontId="0" fillId="0" borderId="10" xfId="0" applyFont="1" applyFill="1" applyBorder="1" applyAlignment="1">
      <alignment horizontal="center" vertical="center"/>
    </xf>
    <xf numFmtId="0" fontId="0" fillId="0" borderId="14" xfId="0" applyFont="1" applyFill="1" applyBorder="1" applyAlignment="1">
      <alignment horizontal="center" vertical="center"/>
    </xf>
    <xf numFmtId="0" fontId="29" fillId="0" borderId="6" xfId="0" applyFont="1" applyBorder="1" applyAlignment="1">
      <alignment vertical="center"/>
    </xf>
    <xf numFmtId="0" fontId="0" fillId="0" borderId="0" xfId="0" applyFont="1" applyAlignment="1">
      <alignment horizontal="left"/>
    </xf>
    <xf numFmtId="1" fontId="82" fillId="0" borderId="11" xfId="0" applyNumberFormat="1" applyFont="1" applyBorder="1" applyAlignment="1">
      <alignment horizontal="center" vertical="center"/>
    </xf>
    <xf numFmtId="1" fontId="82" fillId="0" borderId="6" xfId="0" applyNumberFormat="1" applyFont="1" applyBorder="1" applyAlignment="1">
      <alignment horizontal="center" vertical="center"/>
    </xf>
    <xf numFmtId="0" fontId="8" fillId="0" borderId="10" xfId="0" applyFont="1" applyBorder="1" applyAlignment="1"/>
    <xf numFmtId="0" fontId="19" fillId="0" borderId="0" xfId="4" applyFont="1"/>
    <xf numFmtId="0" fontId="4" fillId="0" borderId="0" xfId="4" applyFont="1"/>
    <xf numFmtId="0" fontId="83" fillId="0" borderId="0" xfId="4" applyFont="1"/>
    <xf numFmtId="0" fontId="14" fillId="0" borderId="0" xfId="8"/>
    <xf numFmtId="0" fontId="27" fillId="0" borderId="0" xfId="4" applyFont="1" applyAlignment="1">
      <alignment horizontal="center"/>
    </xf>
    <xf numFmtId="0" fontId="14" fillId="0" borderId="0" xfId="8" applyAlignment="1">
      <alignment horizontal="left" indent="1"/>
    </xf>
    <xf numFmtId="0" fontId="14" fillId="0" borderId="0" xfId="8" applyAlignment="1">
      <alignment horizontal="center" vertical="center"/>
    </xf>
    <xf numFmtId="0" fontId="14" fillId="0" borderId="4" xfId="8" applyBorder="1" applyAlignment="1">
      <alignment horizontal="center" vertical="center" wrapText="1"/>
    </xf>
    <xf numFmtId="165" fontId="14" fillId="0" borderId="0" xfId="8" applyNumberFormat="1"/>
    <xf numFmtId="0" fontId="17" fillId="0" borderId="0" xfId="8" applyFont="1" applyAlignment="1">
      <alignment horizontal="left"/>
    </xf>
    <xf numFmtId="0" fontId="17" fillId="0" borderId="0" xfId="8" quotePrefix="1" applyFont="1" applyAlignment="1">
      <alignment horizontal="left"/>
    </xf>
    <xf numFmtId="165" fontId="14" fillId="0" borderId="0" xfId="8" applyNumberFormat="1" applyAlignment="1">
      <alignment horizontal="left"/>
    </xf>
    <xf numFmtId="166" fontId="14" fillId="0" borderId="0" xfId="8" applyNumberFormat="1" applyAlignment="1">
      <alignment horizontal="left"/>
    </xf>
    <xf numFmtId="0" fontId="85" fillId="0" borderId="0" xfId="4" applyFont="1"/>
    <xf numFmtId="0" fontId="15" fillId="0" borderId="0" xfId="8" applyFont="1"/>
    <xf numFmtId="0" fontId="17" fillId="0" borderId="0" xfId="8" applyFont="1"/>
    <xf numFmtId="0" fontId="14" fillId="0" borderId="0" xfId="8" applyAlignment="1">
      <alignment vertical="top"/>
    </xf>
    <xf numFmtId="2" fontId="15" fillId="0" borderId="0" xfId="8" applyNumberFormat="1" applyFont="1" applyAlignment="1">
      <alignment vertical="top"/>
    </xf>
    <xf numFmtId="1" fontId="14" fillId="0" borderId="0" xfId="8" applyNumberFormat="1"/>
    <xf numFmtId="0" fontId="86" fillId="0" borderId="0" xfId="8" applyFont="1"/>
    <xf numFmtId="167" fontId="87" fillId="0" borderId="0" xfId="12" applyNumberFormat="1" applyFont="1"/>
    <xf numFmtId="2" fontId="14" fillId="0" borderId="0" xfId="8" applyNumberFormat="1"/>
    <xf numFmtId="165" fontId="39" fillId="0" borderId="0" xfId="4" applyNumberFormat="1" applyFont="1"/>
    <xf numFmtId="0" fontId="15" fillId="0" borderId="1" xfId="8" applyFont="1" applyBorder="1"/>
    <xf numFmtId="1" fontId="27" fillId="0" borderId="0" xfId="4" applyNumberFormat="1" applyFont="1" applyAlignment="1">
      <alignment horizontal="center"/>
    </xf>
    <xf numFmtId="0" fontId="14" fillId="0" borderId="0" xfId="8" quotePrefix="1"/>
    <xf numFmtId="2" fontId="14" fillId="0" borderId="0" xfId="8" applyNumberFormat="1" applyAlignment="1">
      <alignment horizontal="center"/>
    </xf>
    <xf numFmtId="1" fontId="87" fillId="0" borderId="0" xfId="8" applyNumberFormat="1" applyFont="1"/>
    <xf numFmtId="0" fontId="15" fillId="0" borderId="2" xfId="8" applyFont="1" applyBorder="1" applyAlignment="1">
      <alignment vertical="center"/>
    </xf>
    <xf numFmtId="0" fontId="14" fillId="0" borderId="4" xfId="8" applyBorder="1"/>
    <xf numFmtId="0" fontId="15" fillId="0" borderId="2" xfId="8" applyFont="1" applyBorder="1" applyAlignment="1">
      <alignment horizontal="center" vertical="center" wrapText="1"/>
    </xf>
    <xf numFmtId="0" fontId="15" fillId="0" borderId="5" xfId="8" applyFont="1" applyBorder="1" applyAlignment="1">
      <alignment horizontal="center" vertical="center" wrapText="1"/>
    </xf>
    <xf numFmtId="0" fontId="15" fillId="0" borderId="4" xfId="8" applyFont="1" applyBorder="1" applyAlignment="1">
      <alignment horizontal="center" vertical="center" wrapText="1"/>
    </xf>
    <xf numFmtId="0" fontId="14" fillId="0" borderId="8" xfId="8" applyBorder="1" applyAlignment="1">
      <alignment horizontal="center" vertical="center"/>
    </xf>
    <xf numFmtId="0" fontId="14" fillId="0" borderId="10" xfId="8" applyBorder="1" applyAlignment="1">
      <alignment horizontal="center" vertical="center"/>
    </xf>
    <xf numFmtId="0" fontId="86" fillId="0" borderId="0" xfId="8" applyFont="1" applyAlignment="1">
      <alignment horizontal="center" vertical="center"/>
    </xf>
    <xf numFmtId="0" fontId="86" fillId="0" borderId="10" xfId="8" applyFont="1" applyBorder="1" applyAlignment="1">
      <alignment horizontal="center" vertical="center"/>
    </xf>
    <xf numFmtId="0" fontId="14" fillId="0" borderId="13" xfId="8" applyBorder="1" applyAlignment="1">
      <alignment horizontal="center" vertical="center"/>
    </xf>
    <xf numFmtId="0" fontId="14" fillId="0" borderId="14" xfId="8" applyBorder="1" applyAlignment="1">
      <alignment horizontal="center" vertical="center"/>
    </xf>
    <xf numFmtId="0" fontId="86" fillId="0" borderId="3" xfId="8" applyFont="1" applyBorder="1" applyAlignment="1">
      <alignment horizontal="center" vertical="center"/>
    </xf>
    <xf numFmtId="0" fontId="86" fillId="0" borderId="14" xfId="8" applyFont="1" applyBorder="1" applyAlignment="1">
      <alignment horizontal="center" vertical="center"/>
    </xf>
    <xf numFmtId="0" fontId="14" fillId="0" borderId="8" xfId="8" applyBorder="1" applyAlignment="1">
      <alignment vertical="center"/>
    </xf>
    <xf numFmtId="0" fontId="14" fillId="0" borderId="13" xfId="8" applyBorder="1" applyAlignment="1">
      <alignment vertical="center"/>
    </xf>
    <xf numFmtId="0" fontId="14" fillId="0" borderId="3" xfId="8" applyBorder="1"/>
    <xf numFmtId="9" fontId="87" fillId="0" borderId="0" xfId="12" applyFont="1" applyAlignment="1">
      <alignment horizontal="left"/>
    </xf>
    <xf numFmtId="0" fontId="54" fillId="0" borderId="0" xfId="4" applyFont="1" applyAlignment="1">
      <alignment horizontal="left"/>
    </xf>
    <xf numFmtId="0" fontId="14" fillId="0" borderId="2" xfId="8" applyBorder="1" applyAlignment="1">
      <alignment horizontal="center" vertical="center" wrapText="1"/>
    </xf>
    <xf numFmtId="0" fontId="14" fillId="0" borderId="16" xfId="8" applyBorder="1" applyAlignment="1">
      <alignment horizontal="left" vertical="top"/>
    </xf>
    <xf numFmtId="0" fontId="14" fillId="0" borderId="9" xfId="8" applyBorder="1" applyAlignment="1">
      <alignment horizontal="left" vertical="top"/>
    </xf>
    <xf numFmtId="0" fontId="14" fillId="0" borderId="15" xfId="8" applyBorder="1" applyAlignment="1">
      <alignment horizontal="left" vertical="top"/>
    </xf>
    <xf numFmtId="165" fontId="17" fillId="0" borderId="0" xfId="8" applyNumberFormat="1" applyFont="1"/>
    <xf numFmtId="165" fontId="17" fillId="0" borderId="0" xfId="8" applyNumberFormat="1" applyFont="1" applyAlignment="1">
      <alignment horizontal="left"/>
    </xf>
    <xf numFmtId="0" fontId="0" fillId="0" borderId="0" xfId="0" applyAlignment="1">
      <alignment horizontal="center" vertical="center"/>
    </xf>
    <xf numFmtId="0" fontId="14" fillId="0" borderId="0" xfId="8" applyFont="1" applyAlignment="1">
      <alignment horizontal="left"/>
    </xf>
    <xf numFmtId="1" fontId="14" fillId="0" borderId="0" xfId="8" applyNumberFormat="1" applyAlignment="1">
      <alignment horizontal="left" vertical="top"/>
    </xf>
    <xf numFmtId="0" fontId="15" fillId="0" borderId="1" xfId="8" applyFont="1" applyBorder="1" applyAlignment="1">
      <alignment horizontal="center" wrapText="1"/>
    </xf>
    <xf numFmtId="0" fontId="39" fillId="0" borderId="1" xfId="4" applyFont="1" applyBorder="1" applyAlignment="1">
      <alignment horizontal="center" wrapText="1"/>
    </xf>
    <xf numFmtId="0" fontId="14" fillId="0" borderId="1" xfId="8" quotePrefix="1" applyBorder="1"/>
    <xf numFmtId="0" fontId="17" fillId="0" borderId="1" xfId="8" applyFont="1" applyBorder="1" applyAlignment="1">
      <alignment horizontal="center"/>
    </xf>
    <xf numFmtId="0" fontId="27" fillId="0" borderId="1" xfId="4" applyFont="1" applyBorder="1" applyAlignment="1">
      <alignment horizontal="center"/>
    </xf>
    <xf numFmtId="0" fontId="14" fillId="0" borderId="1" xfId="8" quotePrefix="1" applyBorder="1" applyAlignment="1">
      <alignment horizontal="left"/>
    </xf>
    <xf numFmtId="1" fontId="27" fillId="0" borderId="1" xfId="4" applyNumberFormat="1" applyFont="1" applyBorder="1" applyAlignment="1">
      <alignment horizontal="center"/>
    </xf>
    <xf numFmtId="2" fontId="27" fillId="0" borderId="1" xfId="4" applyNumberFormat="1" applyFont="1" applyBorder="1" applyAlignment="1">
      <alignment horizontal="center"/>
    </xf>
    <xf numFmtId="0" fontId="50" fillId="0" borderId="0" xfId="4" applyFont="1"/>
    <xf numFmtId="0" fontId="50" fillId="0" borderId="0" xfId="4" applyFont="1" applyAlignment="1">
      <alignment horizontal="left" vertical="top"/>
    </xf>
    <xf numFmtId="0" fontId="50" fillId="0" borderId="18" xfId="4" applyFont="1" applyBorder="1"/>
    <xf numFmtId="0" fontId="50" fillId="0" borderId="19" xfId="4" applyFont="1" applyBorder="1"/>
    <xf numFmtId="0" fontId="50" fillId="0" borderId="20" xfId="4" applyFont="1" applyBorder="1"/>
    <xf numFmtId="0" fontId="50" fillId="0" borderId="19" xfId="4" applyFont="1" applyBorder="1" applyAlignment="1">
      <alignment horizontal="left"/>
    </xf>
    <xf numFmtId="0" fontId="50" fillId="0" borderId="20" xfId="4" applyFont="1" applyBorder="1" applyAlignment="1">
      <alignment horizontal="left"/>
    </xf>
    <xf numFmtId="0" fontId="50" fillId="0" borderId="19" xfId="4" applyFont="1" applyBorder="1" applyAlignment="1">
      <alignment horizontal="right"/>
    </xf>
    <xf numFmtId="0" fontId="50" fillId="0" borderId="18" xfId="4" applyFont="1" applyBorder="1" applyAlignment="1">
      <alignment horizontal="left"/>
    </xf>
    <xf numFmtId="0" fontId="50" fillId="0" borderId="21" xfId="4" applyFont="1" applyBorder="1"/>
    <xf numFmtId="0" fontId="50" fillId="0" borderId="17" xfId="4" applyFont="1" applyBorder="1"/>
    <xf numFmtId="0" fontId="50" fillId="0" borderId="21" xfId="4" applyFont="1" applyBorder="1" applyAlignment="1">
      <alignment horizontal="center"/>
    </xf>
    <xf numFmtId="0" fontId="50" fillId="0" borderId="0" xfId="4" applyFont="1" applyAlignment="1">
      <alignment horizontal="center"/>
    </xf>
    <xf numFmtId="0" fontId="50" fillId="0" borderId="17" xfId="4" applyFont="1" applyBorder="1" applyAlignment="1">
      <alignment horizontal="center"/>
    </xf>
    <xf numFmtId="0" fontId="50" fillId="0" borderId="22" xfId="4" applyFont="1" applyBorder="1" applyAlignment="1">
      <alignment horizontal="center"/>
    </xf>
    <xf numFmtId="0" fontId="50" fillId="0" borderId="23" xfId="4" applyFont="1" applyBorder="1" applyAlignment="1">
      <alignment horizontal="center"/>
    </xf>
    <xf numFmtId="0" fontId="50" fillId="0" borderId="24" xfId="4" applyFont="1" applyBorder="1" applyAlignment="1">
      <alignment horizontal="center"/>
    </xf>
    <xf numFmtId="2" fontId="50" fillId="0" borderId="18" xfId="4" applyNumberFormat="1" applyFont="1" applyBorder="1" applyAlignment="1">
      <alignment horizontal="right"/>
    </xf>
    <xf numFmtId="2" fontId="50" fillId="0" borderId="19" xfId="4" applyNumberFormat="1" applyFont="1" applyBorder="1" applyAlignment="1">
      <alignment horizontal="right"/>
    </xf>
    <xf numFmtId="2" fontId="50" fillId="0" borderId="20" xfId="4" applyNumberFormat="1" applyFont="1" applyBorder="1" applyAlignment="1">
      <alignment horizontal="right"/>
    </xf>
    <xf numFmtId="2" fontId="51" fillId="0" borderId="0" xfId="4" applyNumberFormat="1" applyFont="1"/>
    <xf numFmtId="2" fontId="50" fillId="0" borderId="17" xfId="4" applyNumberFormat="1" applyFont="1" applyBorder="1" applyAlignment="1">
      <alignment horizontal="right"/>
    </xf>
    <xf numFmtId="2" fontId="50" fillId="0" borderId="0" xfId="4" applyNumberFormat="1" applyFont="1"/>
    <xf numFmtId="2" fontId="50" fillId="0" borderId="17" xfId="4" applyNumberFormat="1" applyFont="1" applyBorder="1"/>
    <xf numFmtId="2" fontId="51" fillId="0" borderId="17" xfId="4" applyNumberFormat="1" applyFont="1" applyBorder="1"/>
    <xf numFmtId="2" fontId="51" fillId="0" borderId="21" xfId="4" applyNumberFormat="1" applyFont="1" applyBorder="1"/>
    <xf numFmtId="2" fontId="50" fillId="0" borderId="21" xfId="4" applyNumberFormat="1" applyFont="1" applyBorder="1"/>
    <xf numFmtId="2" fontId="50" fillId="0" borderId="21" xfId="4" applyNumberFormat="1" applyFont="1" applyBorder="1" applyAlignment="1">
      <alignment horizontal="right"/>
    </xf>
    <xf numFmtId="2" fontId="50" fillId="0" borderId="0" xfId="4" applyNumberFormat="1" applyFont="1" applyAlignment="1">
      <alignment horizontal="right"/>
    </xf>
    <xf numFmtId="2" fontId="50" fillId="0" borderId="24" xfId="4" applyNumberFormat="1" applyFont="1" applyBorder="1" applyAlignment="1">
      <alignment horizontal="right"/>
    </xf>
    <xf numFmtId="2" fontId="50" fillId="0" borderId="22" xfId="4" applyNumberFormat="1" applyFont="1" applyBorder="1" applyAlignment="1">
      <alignment horizontal="right"/>
    </xf>
    <xf numFmtId="2" fontId="50" fillId="0" borderId="23" xfId="4" applyNumberFormat="1" applyFont="1" applyBorder="1" applyAlignment="1">
      <alignment horizontal="right"/>
    </xf>
    <xf numFmtId="2" fontId="51" fillId="0" borderId="22" xfId="4" applyNumberFormat="1" applyFont="1" applyBorder="1"/>
    <xf numFmtId="2" fontId="50" fillId="0" borderId="22" xfId="4" applyNumberFormat="1" applyFont="1" applyBorder="1"/>
    <xf numFmtId="2" fontId="50" fillId="0" borderId="23" xfId="4" applyNumberFormat="1" applyFont="1" applyBorder="1"/>
    <xf numFmtId="2" fontId="51" fillId="0" borderId="23" xfId="4" applyNumberFormat="1" applyFont="1" applyBorder="1"/>
    <xf numFmtId="2" fontId="51" fillId="0" borderId="24" xfId="4" applyNumberFormat="1" applyFont="1" applyBorder="1"/>
    <xf numFmtId="2" fontId="50" fillId="0" borderId="24" xfId="4" applyNumberFormat="1" applyFont="1" applyBorder="1"/>
    <xf numFmtId="0" fontId="39" fillId="0" borderId="0" xfId="4" applyFont="1" applyAlignment="1">
      <alignment horizontal="right"/>
    </xf>
    <xf numFmtId="0" fontId="87" fillId="0" borderId="0" xfId="4" applyFont="1" applyAlignment="1">
      <alignment horizontal="left"/>
    </xf>
    <xf numFmtId="0" fontId="29" fillId="0" borderId="0" xfId="4" applyFont="1" applyAlignment="1">
      <alignment horizontal="left"/>
    </xf>
    <xf numFmtId="0" fontId="51" fillId="0" borderId="0" xfId="4" applyFont="1" applyAlignment="1">
      <alignment horizontal="right" vertical="center"/>
    </xf>
    <xf numFmtId="166" fontId="51" fillId="0" borderId="0" xfId="4" applyNumberFormat="1" applyFont="1" applyAlignment="1">
      <alignment horizontal="left"/>
    </xf>
    <xf numFmtId="0" fontId="0" fillId="0" borderId="0" xfId="0" applyAlignment="1">
      <alignment horizontal="center" vertical="center"/>
    </xf>
    <xf numFmtId="0" fontId="19" fillId="0" borderId="0" xfId="4" applyFont="1" applyBorder="1"/>
    <xf numFmtId="0" fontId="14" fillId="0" borderId="0" xfId="8" applyBorder="1" applyAlignment="1">
      <alignment horizontal="center" vertical="center"/>
    </xf>
    <xf numFmtId="0" fontId="3" fillId="0" borderId="0" xfId="0" applyFont="1" applyAlignment="1">
      <alignment horizontal="center" vertical="center" wrapText="1"/>
    </xf>
    <xf numFmtId="1" fontId="0" fillId="0" borderId="0" xfId="0" applyNumberFormat="1" applyAlignment="1">
      <alignment vertical="center" wrapText="1"/>
    </xf>
    <xf numFmtId="1" fontId="0" fillId="0" borderId="0" xfId="0" applyNumberFormat="1"/>
    <xf numFmtId="164" fontId="0" fillId="0" borderId="0" xfId="0" applyNumberFormat="1"/>
    <xf numFmtId="1" fontId="2" fillId="0" borderId="0" xfId="0" applyNumberFormat="1" applyFont="1" applyAlignment="1">
      <alignment vertical="center" wrapText="1"/>
    </xf>
    <xf numFmtId="0" fontId="3" fillId="0" borderId="0" xfId="0" applyFont="1" applyAlignment="1">
      <alignment horizontal="center" vertical="center"/>
    </xf>
    <xf numFmtId="0" fontId="8" fillId="0" borderId="0" xfId="0" applyFont="1" applyAlignment="1">
      <alignment horizontal="center" vertical="center"/>
    </xf>
    <xf numFmtId="2" fontId="82" fillId="0" borderId="0" xfId="0" applyNumberFormat="1" applyFont="1" applyBorder="1" applyAlignment="1">
      <alignment horizontal="center" vertical="center"/>
    </xf>
    <xf numFmtId="0" fontId="54" fillId="0" borderId="0" xfId="4" applyFont="1" applyAlignment="1">
      <alignment horizontal="left"/>
    </xf>
    <xf numFmtId="2" fontId="0" fillId="0" borderId="0" xfId="0" applyNumberFormat="1" applyAlignment="1">
      <alignment vertical="center" wrapText="1"/>
    </xf>
    <xf numFmtId="0" fontId="0" fillId="0" borderId="0" xfId="0" applyAlignment="1">
      <alignment horizontal="center" vertical="center"/>
    </xf>
    <xf numFmtId="0" fontId="53" fillId="0" borderId="0" xfId="4" applyFont="1" applyAlignment="1">
      <alignment horizontal="center"/>
    </xf>
    <xf numFmtId="164" fontId="52" fillId="0" borderId="0" xfId="4" applyNumberFormat="1" applyFont="1" applyAlignment="1">
      <alignment horizontal="left"/>
    </xf>
    <xf numFmtId="0" fontId="0" fillId="0" borderId="0" xfId="0" applyAlignment="1">
      <alignment horizontal="left" vertical="center"/>
    </xf>
    <xf numFmtId="0" fontId="0" fillId="0" borderId="0" xfId="0" applyAlignment="1">
      <alignment horizontal="center" vertical="center"/>
    </xf>
    <xf numFmtId="165" fontId="17" fillId="0" borderId="1" xfId="8" applyNumberFormat="1" applyFont="1" applyBorder="1" applyAlignment="1">
      <alignment horizontal="center"/>
    </xf>
    <xf numFmtId="1" fontId="15" fillId="0" borderId="0" xfId="8" applyNumberFormat="1" applyFont="1" applyAlignment="1">
      <alignment horizontal="right" vertical="center"/>
    </xf>
    <xf numFmtId="165" fontId="39" fillId="0" borderId="0" xfId="4" applyNumberFormat="1" applyFont="1" applyAlignment="1">
      <alignment vertical="center"/>
    </xf>
    <xf numFmtId="0" fontId="84" fillId="0" borderId="0" xfId="8" applyFont="1"/>
    <xf numFmtId="0" fontId="91" fillId="0" borderId="0" xfId="8" applyFont="1"/>
    <xf numFmtId="0" fontId="14" fillId="0" borderId="0" xfId="8" quotePrefix="1" applyBorder="1" applyAlignment="1">
      <alignment horizontal="left"/>
    </xf>
    <xf numFmtId="0" fontId="17" fillId="0" borderId="0" xfId="8" applyFont="1" applyBorder="1" applyAlignment="1">
      <alignment horizontal="center"/>
    </xf>
    <xf numFmtId="0" fontId="21" fillId="0" borderId="0" xfId="8" applyFont="1"/>
    <xf numFmtId="0" fontId="94" fillId="0" borderId="1" xfId="8" applyFont="1" applyBorder="1" applyAlignment="1">
      <alignment horizontal="center" wrapText="1"/>
    </xf>
    <xf numFmtId="0" fontId="14" fillId="0" borderId="1" xfId="8" applyFont="1" applyBorder="1" applyAlignment="1">
      <alignment horizontal="center"/>
    </xf>
    <xf numFmtId="1" fontId="14" fillId="0" borderId="1" xfId="8" applyNumberFormat="1" applyFont="1" applyBorder="1" applyAlignment="1">
      <alignment horizontal="center"/>
    </xf>
    <xf numFmtId="0" fontId="14" fillId="0" borderId="1" xfId="8" quotePrefix="1" applyBorder="1" applyAlignment="1">
      <alignment horizontal="center" vertical="center"/>
    </xf>
    <xf numFmtId="0" fontId="0" fillId="0" borderId="0" xfId="0" applyAlignment="1">
      <alignment vertical="center" wrapText="1"/>
    </xf>
    <xf numFmtId="0" fontId="0" fillId="0" borderId="0" xfId="0" applyAlignment="1">
      <alignment horizontal="center" vertical="center"/>
    </xf>
    <xf numFmtId="1" fontId="3" fillId="0" borderId="0" xfId="0" quotePrefix="1" applyNumberFormat="1" applyFont="1" applyBorder="1" applyAlignment="1">
      <alignment horizontal="center" vertical="center"/>
    </xf>
    <xf numFmtId="0" fontId="0" fillId="0" borderId="6" xfId="0" applyBorder="1" applyAlignment="1">
      <alignment horizontal="right" vertical="center"/>
    </xf>
    <xf numFmtId="0" fontId="0" fillId="0" borderId="6" xfId="0" applyBorder="1" applyAlignment="1">
      <alignment horizontal="left" vertical="center"/>
    </xf>
    <xf numFmtId="0" fontId="0" fillId="0" borderId="6" xfId="0" quotePrefix="1" applyBorder="1" applyAlignment="1">
      <alignment horizontal="left" vertical="center"/>
    </xf>
    <xf numFmtId="164" fontId="0" fillId="0" borderId="0" xfId="0" applyNumberFormat="1" applyAlignment="1">
      <alignment vertical="center" wrapText="1"/>
    </xf>
    <xf numFmtId="0" fontId="2" fillId="0" borderId="0" xfId="0" applyFont="1" applyAlignment="1">
      <alignment vertical="center" wrapText="1"/>
    </xf>
    <xf numFmtId="164" fontId="2" fillId="0" borderId="0" xfId="0" applyNumberFormat="1" applyFont="1" applyAlignment="1">
      <alignment vertical="center" wrapText="1"/>
    </xf>
    <xf numFmtId="0" fontId="21" fillId="0" borderId="0" xfId="0" applyFont="1" applyAlignment="1">
      <alignment vertical="center" wrapText="1"/>
    </xf>
    <xf numFmtId="164" fontId="21" fillId="0" borderId="0" xfId="0" applyNumberFormat="1" applyFont="1" applyAlignment="1">
      <alignment vertical="center" wrapText="1"/>
    </xf>
    <xf numFmtId="0" fontId="0" fillId="0" borderId="0" xfId="0" applyAlignment="1">
      <alignment horizontal="center" vertical="center"/>
    </xf>
    <xf numFmtId="0" fontId="0" fillId="0" borderId="0" xfId="0" applyBorder="1" applyAlignment="1">
      <alignment horizontal="center" vertical="center"/>
    </xf>
    <xf numFmtId="1" fontId="0" fillId="0" borderId="0" xfId="0" applyNumberFormat="1" applyAlignment="1">
      <alignment horizontal="right"/>
    </xf>
    <xf numFmtId="0" fontId="2" fillId="0" borderId="0" xfId="0" applyFont="1"/>
    <xf numFmtId="0" fontId="0" fillId="0" borderId="0" xfId="0" applyAlignment="1">
      <alignment horizontal="left" vertical="top" wrapText="1"/>
    </xf>
    <xf numFmtId="0" fontId="21" fillId="0" borderId="0" xfId="0" applyFont="1" applyAlignment="1">
      <alignment horizontal="left" vertical="top" wrapText="1"/>
    </xf>
    <xf numFmtId="0" fontId="2" fillId="0" borderId="0" xfId="0" applyFont="1" applyAlignment="1">
      <alignment horizontal="left" vertical="top" wrapText="1"/>
    </xf>
    <xf numFmtId="0" fontId="0" fillId="0" borderId="2" xfId="0" applyBorder="1" applyAlignment="1">
      <alignment horizontal="left" vertical="center"/>
    </xf>
    <xf numFmtId="0" fontId="0" fillId="0" borderId="5" xfId="0" applyBorder="1" applyAlignment="1">
      <alignment horizontal="left" vertical="center"/>
    </xf>
    <xf numFmtId="0" fontId="3" fillId="0" borderId="2" xfId="0" applyFont="1" applyBorder="1" applyAlignment="1">
      <alignment horizontal="left" vertical="center"/>
    </xf>
    <xf numFmtId="0" fontId="3" fillId="0" borderId="5" xfId="0" applyFont="1" applyBorder="1" applyAlignment="1">
      <alignment horizontal="left" vertical="center"/>
    </xf>
    <xf numFmtId="0" fontId="27" fillId="0" borderId="1" xfId="0" applyFont="1" applyBorder="1" applyAlignment="1">
      <alignment horizontal="left" vertical="top" wrapText="1"/>
    </xf>
    <xf numFmtId="0" fontId="39" fillId="0" borderId="4" xfId="0" applyFont="1" applyBorder="1" applyAlignment="1">
      <alignment horizontal="center"/>
    </xf>
    <xf numFmtId="0" fontId="39" fillId="0" borderId="5" xfId="0" applyFont="1" applyBorder="1" applyAlignment="1">
      <alignment horizontal="center"/>
    </xf>
    <xf numFmtId="0" fontId="21" fillId="0" borderId="1" xfId="0" applyFont="1" applyBorder="1" applyAlignment="1">
      <alignment horizontal="left" vertical="top"/>
    </xf>
    <xf numFmtId="0" fontId="21" fillId="0" borderId="0" xfId="7" applyFont="1" applyAlignment="1">
      <alignment horizontal="left" vertical="top" wrapText="1"/>
    </xf>
    <xf numFmtId="0" fontId="0" fillId="0" borderId="1" xfId="0" applyFont="1" applyBorder="1" applyAlignment="1">
      <alignment horizontal="left" vertical="top" wrapText="1"/>
    </xf>
    <xf numFmtId="0" fontId="0" fillId="0" borderId="1" xfId="0" applyBorder="1" applyAlignment="1">
      <alignment horizontal="left" vertical="top"/>
    </xf>
    <xf numFmtId="0" fontId="3" fillId="0" borderId="1" xfId="0" applyFont="1" applyBorder="1" applyAlignment="1">
      <alignment horizontal="left" vertical="top"/>
    </xf>
    <xf numFmtId="0" fontId="0" fillId="0" borderId="1" xfId="0" applyFont="1" applyBorder="1" applyAlignment="1">
      <alignment horizontal="left" vertical="top"/>
    </xf>
    <xf numFmtId="0" fontId="0" fillId="0" borderId="0" xfId="0" applyAlignment="1">
      <alignment horizontal="left" vertical="center"/>
    </xf>
    <xf numFmtId="0" fontId="0" fillId="0" borderId="0" xfId="0" applyAlignment="1">
      <alignment horizontal="center" vertical="center"/>
    </xf>
    <xf numFmtId="0" fontId="3" fillId="0" borderId="1" xfId="0" applyFont="1" applyBorder="1" applyAlignment="1">
      <alignment horizontal="center" vertical="top"/>
    </xf>
    <xf numFmtId="0" fontId="9" fillId="0" borderId="0" xfId="0" applyFont="1" applyAlignment="1">
      <alignment horizontal="left" vertical="top" wrapText="1"/>
    </xf>
    <xf numFmtId="0" fontId="9" fillId="0" borderId="0" xfId="0" applyFont="1" applyAlignment="1">
      <alignment horizontal="left" vertical="center" wrapText="1"/>
    </xf>
    <xf numFmtId="0" fontId="31" fillId="0" borderId="2" xfId="6" applyBorder="1" applyAlignment="1">
      <alignment horizontal="left"/>
    </xf>
    <xf numFmtId="0" fontId="31" fillId="0" borderId="4" xfId="6" applyBorder="1" applyAlignment="1">
      <alignment horizontal="left"/>
    </xf>
    <xf numFmtId="0" fontId="31" fillId="0" borderId="5" xfId="6" applyBorder="1" applyAlignment="1">
      <alignment horizontal="left"/>
    </xf>
    <xf numFmtId="0" fontId="3" fillId="0" borderId="2" xfId="0" applyFont="1" applyBorder="1" applyAlignment="1">
      <alignment horizontal="right" vertical="center"/>
    </xf>
    <xf numFmtId="0" fontId="3" fillId="0" borderId="4" xfId="0" applyFont="1" applyBorder="1" applyAlignment="1">
      <alignment horizontal="right" vertical="center"/>
    </xf>
    <xf numFmtId="0" fontId="3" fillId="0" borderId="5" xfId="0" applyFont="1" applyBorder="1" applyAlignment="1">
      <alignment horizontal="right" vertical="center"/>
    </xf>
    <xf numFmtId="0" fontId="0" fillId="0" borderId="8" xfId="0" applyBorder="1" applyAlignment="1">
      <alignment horizontal="center" vertical="center" wrapText="1"/>
    </xf>
    <xf numFmtId="0" fontId="0" fillId="0" borderId="13" xfId="0" applyBorder="1" applyAlignment="1">
      <alignment horizontal="center" vertical="center" wrapText="1"/>
    </xf>
    <xf numFmtId="0" fontId="0" fillId="0" borderId="0" xfId="0" applyBorder="1" applyAlignment="1">
      <alignment horizontal="center" vertical="center" wrapText="1"/>
    </xf>
    <xf numFmtId="0" fontId="0" fillId="0" borderId="3" xfId="0" applyBorder="1" applyAlignment="1">
      <alignment horizontal="center" vertical="center" wrapText="1"/>
    </xf>
    <xf numFmtId="0" fontId="3" fillId="0" borderId="8" xfId="0" applyFont="1" applyBorder="1" applyAlignment="1">
      <alignment horizontal="center" vertical="center"/>
    </xf>
    <xf numFmtId="0" fontId="3" fillId="0" borderId="0" xfId="0" applyFont="1" applyBorder="1" applyAlignment="1">
      <alignment horizontal="center" vertical="center"/>
    </xf>
    <xf numFmtId="0" fontId="3" fillId="0" borderId="10" xfId="0" applyFont="1" applyBorder="1" applyAlignment="1">
      <alignment horizontal="center" vertical="center"/>
    </xf>
    <xf numFmtId="0" fontId="0" fillId="0" borderId="10" xfId="0" applyBorder="1" applyAlignment="1">
      <alignment horizontal="center" vertical="center" wrapText="1"/>
    </xf>
    <xf numFmtId="0" fontId="0" fillId="0" borderId="14" xfId="0" applyBorder="1" applyAlignment="1">
      <alignment horizontal="center" vertical="center" wrapText="1"/>
    </xf>
    <xf numFmtId="0" fontId="0" fillId="0" borderId="8" xfId="0" applyBorder="1" applyAlignment="1">
      <alignment horizontal="center" vertical="center"/>
    </xf>
    <xf numFmtId="0" fontId="0" fillId="0" borderId="13" xfId="0" applyBorder="1" applyAlignment="1">
      <alignment horizontal="center" vertical="center"/>
    </xf>
    <xf numFmtId="0" fontId="0" fillId="0" borderId="10" xfId="0" applyBorder="1" applyAlignment="1">
      <alignment horizontal="center" vertical="center"/>
    </xf>
    <xf numFmtId="0" fontId="0" fillId="0" borderId="14" xfId="0" applyBorder="1" applyAlignment="1">
      <alignment horizontal="center" vertical="center"/>
    </xf>
    <xf numFmtId="0" fontId="0" fillId="0" borderId="0" xfId="0" applyBorder="1" applyAlignment="1">
      <alignment horizontal="center" vertical="center"/>
    </xf>
    <xf numFmtId="0" fontId="0" fillId="0" borderId="0" xfId="0" applyFill="1" applyBorder="1" applyAlignment="1">
      <alignment horizontal="center" vertical="center" wrapText="1"/>
    </xf>
    <xf numFmtId="0" fontId="0" fillId="0" borderId="3" xfId="0" applyFill="1" applyBorder="1" applyAlignment="1">
      <alignment horizontal="center" vertical="center" wrapText="1"/>
    </xf>
    <xf numFmtId="0" fontId="14" fillId="0" borderId="0" xfId="8" applyAlignment="1">
      <alignment horizontal="left" vertical="top" wrapText="1"/>
    </xf>
    <xf numFmtId="0" fontId="14" fillId="0" borderId="0" xfId="8" applyAlignment="1">
      <alignment horizontal="left" wrapText="1"/>
    </xf>
    <xf numFmtId="0" fontId="17" fillId="0" borderId="0" xfId="8" applyFont="1" applyAlignment="1">
      <alignment horizontal="left" vertical="top" wrapText="1"/>
    </xf>
    <xf numFmtId="0" fontId="14" fillId="0" borderId="8" xfId="8" applyBorder="1" applyAlignment="1">
      <alignment horizontal="left" vertical="center" wrapText="1"/>
    </xf>
    <xf numFmtId="0" fontId="14" fillId="0" borderId="10" xfId="8" applyBorder="1" applyAlignment="1">
      <alignment horizontal="left" vertical="center" wrapText="1"/>
    </xf>
    <xf numFmtId="0" fontId="14" fillId="0" borderId="13" xfId="8" applyBorder="1" applyAlignment="1">
      <alignment horizontal="left" vertical="center" wrapText="1"/>
    </xf>
    <xf numFmtId="0" fontId="14" fillId="0" borderId="14" xfId="8" applyBorder="1" applyAlignment="1">
      <alignment horizontal="left" vertical="center" wrapText="1"/>
    </xf>
    <xf numFmtId="0" fontId="14" fillId="0" borderId="0" xfId="8" applyAlignment="1">
      <alignment horizontal="left" vertical="top" wrapText="1" indent="1"/>
    </xf>
    <xf numFmtId="0" fontId="14" fillId="0" borderId="1" xfId="8" quotePrefix="1" applyBorder="1" applyAlignment="1">
      <alignment horizontal="left" vertical="top" wrapText="1"/>
    </xf>
    <xf numFmtId="0" fontId="14" fillId="0" borderId="1" xfId="8" applyBorder="1" applyAlignment="1">
      <alignment horizontal="left" vertical="top" wrapText="1"/>
    </xf>
    <xf numFmtId="0" fontId="14" fillId="0" borderId="1" xfId="8" applyBorder="1" applyAlignment="1">
      <alignment horizontal="left" vertical="top"/>
    </xf>
    <xf numFmtId="0" fontId="14" fillId="0" borderId="4" xfId="8" applyBorder="1" applyAlignment="1">
      <alignment horizontal="center" vertical="center" wrapText="1"/>
    </xf>
    <xf numFmtId="0" fontId="14" fillId="0" borderId="5" xfId="8" applyBorder="1" applyAlignment="1">
      <alignment horizontal="center" vertical="center" wrapText="1"/>
    </xf>
    <xf numFmtId="0" fontId="14" fillId="0" borderId="16" xfId="8" applyBorder="1" applyAlignment="1">
      <alignment horizontal="center" vertical="center"/>
    </xf>
    <xf numFmtId="0" fontId="14" fillId="0" borderId="9" xfId="8" applyBorder="1" applyAlignment="1">
      <alignment horizontal="center" vertical="center"/>
    </xf>
    <xf numFmtId="0" fontId="14" fillId="0" borderId="15" xfId="8" applyBorder="1" applyAlignment="1">
      <alignment horizontal="center" vertical="center"/>
    </xf>
    <xf numFmtId="0" fontId="54" fillId="0" borderId="0" xfId="4" applyFont="1" applyAlignment="1">
      <alignment horizontal="left"/>
    </xf>
    <xf numFmtId="0" fontId="26" fillId="0" borderId="0" xfId="4" applyAlignment="1">
      <alignment horizontal="center" vertical="center"/>
    </xf>
    <xf numFmtId="2" fontId="14" fillId="0" borderId="1" xfId="8" applyNumberFormat="1" applyFont="1" applyBorder="1" applyAlignment="1">
      <alignment horizontal="center"/>
    </xf>
    <xf numFmtId="2" fontId="3" fillId="0" borderId="1" xfId="4" applyNumberFormat="1" applyFont="1" applyBorder="1" applyAlignment="1">
      <alignment horizontal="center"/>
    </xf>
  </cellXfs>
  <cellStyles count="13">
    <cellStyle name="Calculation 2" xfId="11" xr:uid="{B7078CFE-3658-402A-83DB-A9B34F06CB6B}"/>
    <cellStyle name="Comma 2" xfId="9" xr:uid="{8AC97720-C247-44B1-B485-779AB4863A7D}"/>
    <cellStyle name="Normal" xfId="0" builtinId="0"/>
    <cellStyle name="Normal 2" xfId="1" xr:uid="{38E06677-2FB9-4AD5-BA88-8AFF41685361}"/>
    <cellStyle name="Normal 3" xfId="2" xr:uid="{8DD6D653-4EDF-4124-B7D7-5280D646ACEA}"/>
    <cellStyle name="Normal 4" xfId="3" xr:uid="{CD337CC3-AB9C-4CF2-B0B1-7F837F171E78}"/>
    <cellStyle name="Normal 4 2" xfId="4" xr:uid="{C962E685-D76D-4DB9-ACF3-931849B0D07A}"/>
    <cellStyle name="Normal 5" xfId="5" xr:uid="{DAE34DEC-B8C0-433A-B12C-D393A36DF325}"/>
    <cellStyle name="Normal 6" xfId="6" xr:uid="{3D975B12-0180-4A63-BFDD-6C99B7EA9339}"/>
    <cellStyle name="Normal_LF 4 - 2121" xfId="8" xr:uid="{F6C51233-48C4-4882-B7FD-876F5DF53599}"/>
    <cellStyle name="Normalny 2" xfId="7" xr:uid="{9992A422-B019-486F-AD25-DBD5F5357266}"/>
    <cellStyle name="Normalny 2 2" xfId="10" xr:uid="{134A6911-A13A-4E9C-8243-E131BA25881A}"/>
    <cellStyle name="Percent 2" xfId="12" xr:uid="{A0D8BDE5-01E6-43AC-8674-47DC52DA27B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3" Type="http://schemas.openxmlformats.org/officeDocument/2006/relationships/worksheet" Target="worksheets/sheet3.xml"/><Relationship Id="rId21" Type="http://schemas.openxmlformats.org/officeDocument/2006/relationships/externalLink" Target="externalLinks/externalLink5.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externalLink" Target="externalLinks/externalLink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externalLink" Target="externalLinks/externalLink14.xml"/><Relationship Id="rId35"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4"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105</xdr:row>
      <xdr:rowOff>466725</xdr:rowOff>
    </xdr:from>
    <xdr:to>
      <xdr:col>6</xdr:col>
      <xdr:colOff>297616</xdr:colOff>
      <xdr:row>106</xdr:row>
      <xdr:rowOff>742950</xdr:rowOff>
    </xdr:to>
    <xdr:pic>
      <xdr:nvPicPr>
        <xdr:cNvPr id="12" name="Picture 11">
          <a:extLst>
            <a:ext uri="{FF2B5EF4-FFF2-40B4-BE49-F238E27FC236}">
              <a16:creationId xmlns:a16="http://schemas.microsoft.com/office/drawing/2014/main" id="{015CFC7F-FD6F-4403-8224-06E73FAE1804}"/>
            </a:ext>
          </a:extLst>
        </xdr:cNvPr>
        <xdr:cNvPicPr>
          <a:picLocks noChangeAspect="1"/>
        </xdr:cNvPicPr>
      </xdr:nvPicPr>
      <xdr:blipFill>
        <a:blip xmlns:r="http://schemas.openxmlformats.org/officeDocument/2006/relationships" r:embed="rId1"/>
        <a:stretch>
          <a:fillRect/>
        </a:stretch>
      </xdr:blipFill>
      <xdr:spPr>
        <a:xfrm>
          <a:off x="0" y="19307175"/>
          <a:ext cx="4850566" cy="8286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33130</xdr:colOff>
      <xdr:row>35</xdr:row>
      <xdr:rowOff>140804</xdr:rowOff>
    </xdr:from>
    <xdr:to>
      <xdr:col>9</xdr:col>
      <xdr:colOff>385003</xdr:colOff>
      <xdr:row>56</xdr:row>
      <xdr:rowOff>79936</xdr:rowOff>
    </xdr:to>
    <xdr:pic>
      <xdr:nvPicPr>
        <xdr:cNvPr id="2" name="Picture 1">
          <a:extLst>
            <a:ext uri="{FF2B5EF4-FFF2-40B4-BE49-F238E27FC236}">
              <a16:creationId xmlns:a16="http://schemas.microsoft.com/office/drawing/2014/main" id="{91A4C5C9-A9E3-4423-AF71-8F971DBA9940}"/>
            </a:ext>
          </a:extLst>
        </xdr:cNvPr>
        <xdr:cNvPicPr>
          <a:picLocks noChangeAspect="1"/>
        </xdr:cNvPicPr>
      </xdr:nvPicPr>
      <xdr:blipFill>
        <a:blip xmlns:r="http://schemas.openxmlformats.org/officeDocument/2006/relationships" r:embed="rId1"/>
        <a:stretch>
          <a:fillRect/>
        </a:stretch>
      </xdr:blipFill>
      <xdr:spPr>
        <a:xfrm>
          <a:off x="33130" y="6220239"/>
          <a:ext cx="4419048" cy="32380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0</xdr:col>
      <xdr:colOff>338137</xdr:colOff>
      <xdr:row>96</xdr:row>
      <xdr:rowOff>47625</xdr:rowOff>
    </xdr:from>
    <xdr:ext cx="691151" cy="289888"/>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E6CAE20C-D219-4558-9DCA-B3074F0ACEDF}"/>
                </a:ext>
              </a:extLst>
            </xdr:cNvPr>
            <xdr:cNvSpPr txBox="1"/>
          </xdr:nvSpPr>
          <xdr:spPr>
            <a:xfrm>
              <a:off x="338137" y="18964275"/>
              <a:ext cx="691151" cy="2898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sv-SE" sz="1100" b="0" i="1">
                            <a:latin typeface="Cambria Math" panose="02040503050406030204" pitchFamily="18" charset="0"/>
                          </a:rPr>
                        </m:ctrlPr>
                      </m:sSubPr>
                      <m:e>
                        <m:r>
                          <a:rPr lang="sv-SE" sz="1100" b="0" i="1">
                            <a:latin typeface="Cambria Math" panose="02040503050406030204" pitchFamily="18" charset="0"/>
                          </a:rPr>
                          <m:t>𝑘</m:t>
                        </m:r>
                      </m:e>
                      <m:sub>
                        <m:r>
                          <a:rPr lang="sv-SE" sz="1100" b="0" i="1">
                            <a:latin typeface="Cambria Math" panose="02040503050406030204" pitchFamily="18" charset="0"/>
                          </a:rPr>
                          <m:t>𝑘</m:t>
                        </m:r>
                      </m:sub>
                    </m:sSub>
                    <m:r>
                      <a:rPr lang="sv-SE" sz="1100" b="0" i="1">
                        <a:latin typeface="Cambria Math" panose="02040503050406030204" pitchFamily="18" charset="0"/>
                      </a:rPr>
                      <m:t>=</m:t>
                    </m:r>
                    <m:f>
                      <m:fPr>
                        <m:ctrlPr>
                          <a:rPr lang="sv-SE" sz="1100" b="0" i="1">
                            <a:latin typeface="Cambria Math" panose="02040503050406030204" pitchFamily="18" charset="0"/>
                          </a:rPr>
                        </m:ctrlPr>
                      </m:fPr>
                      <m:num>
                        <m:sSub>
                          <m:sSubPr>
                            <m:ctrlPr>
                              <a:rPr lang="sv-SE" sz="1100" b="0" i="1">
                                <a:latin typeface="Cambria Math" panose="02040503050406030204" pitchFamily="18" charset="0"/>
                              </a:rPr>
                            </m:ctrlPr>
                          </m:sSubPr>
                          <m:e>
                            <m:r>
                              <a:rPr lang="sv-SE" sz="1100" b="0" i="1">
                                <a:latin typeface="Cambria Math" panose="02040503050406030204" pitchFamily="18" charset="0"/>
                              </a:rPr>
                              <m:t>𝑛</m:t>
                            </m:r>
                          </m:e>
                          <m:sub>
                            <m:r>
                              <a:rPr lang="sv-SE" sz="1100" b="0" i="1">
                                <a:latin typeface="Cambria Math" panose="02040503050406030204" pitchFamily="18" charset="0"/>
                              </a:rPr>
                              <m:t>h</m:t>
                            </m:r>
                          </m:sub>
                        </m:sSub>
                        <m:r>
                          <a:rPr lang="sv-SE" sz="1100" b="0" i="1">
                            <a:latin typeface="Cambria Math" panose="02040503050406030204" pitchFamily="18" charset="0"/>
                            <a:ea typeface="Cambria Math" panose="02040503050406030204" pitchFamily="18" charset="0"/>
                          </a:rPr>
                          <m:t>∙</m:t>
                        </m:r>
                        <m:r>
                          <a:rPr lang="sv-SE" sz="1100" b="0" i="1">
                            <a:latin typeface="Cambria Math" panose="02040503050406030204" pitchFamily="18" charset="0"/>
                            <a:ea typeface="Cambria Math" panose="02040503050406030204" pitchFamily="18" charset="0"/>
                          </a:rPr>
                          <m:t>𝑧</m:t>
                        </m:r>
                      </m:num>
                      <m:den>
                        <m:r>
                          <a:rPr lang="sv-SE" sz="1100" b="0" i="1">
                            <a:latin typeface="Cambria Math" panose="02040503050406030204" pitchFamily="18" charset="0"/>
                          </a:rPr>
                          <m:t>𝑑</m:t>
                        </m:r>
                      </m:den>
                    </m:f>
                  </m:oMath>
                </m:oMathPara>
              </a14:m>
              <a:endParaRPr lang="sv-SE" sz="1100"/>
            </a:p>
          </xdr:txBody>
        </xdr:sp>
      </mc:Choice>
      <mc:Fallback xmlns="">
        <xdr:sp macro="" textlink="">
          <xdr:nvSpPr>
            <xdr:cNvPr id="2" name="TextBox 1">
              <a:extLst>
                <a:ext uri="{FF2B5EF4-FFF2-40B4-BE49-F238E27FC236}">
                  <a16:creationId xmlns:a16="http://schemas.microsoft.com/office/drawing/2014/main" id="{E6CAE20C-D219-4558-9DCA-B3074F0ACEDF}"/>
                </a:ext>
              </a:extLst>
            </xdr:cNvPr>
            <xdr:cNvSpPr txBox="1"/>
          </xdr:nvSpPr>
          <xdr:spPr>
            <a:xfrm>
              <a:off x="338137" y="18964275"/>
              <a:ext cx="691151" cy="2898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sv-SE" sz="1100" b="0" i="0">
                  <a:latin typeface="Cambria Math" panose="02040503050406030204" pitchFamily="18" charset="0"/>
                </a:rPr>
                <a:t>𝑘_𝑘=(𝑛_ℎ</a:t>
              </a:r>
              <a:r>
                <a:rPr lang="sv-SE" sz="1100" b="0" i="0">
                  <a:latin typeface="Cambria Math" panose="02040503050406030204" pitchFamily="18" charset="0"/>
                  <a:ea typeface="Cambria Math" panose="02040503050406030204" pitchFamily="18" charset="0"/>
                </a:rPr>
                <a:t>∙𝑧)/</a:t>
              </a:r>
              <a:r>
                <a:rPr lang="sv-SE" sz="1100" b="0" i="0">
                  <a:latin typeface="Cambria Math" panose="02040503050406030204" pitchFamily="18" charset="0"/>
                </a:rPr>
                <a:t>𝑑</a:t>
              </a:r>
              <a:endParaRPr lang="sv-SE" sz="1100"/>
            </a:p>
          </xdr:txBody>
        </xdr:sp>
      </mc:Fallback>
    </mc:AlternateContent>
    <xdr:clientData/>
  </xdr:oneCellAnchor>
  <xdr:twoCellAnchor editAs="oneCell">
    <xdr:from>
      <xdr:col>0</xdr:col>
      <xdr:colOff>22411</xdr:colOff>
      <xdr:row>65</xdr:row>
      <xdr:rowOff>125731</xdr:rowOff>
    </xdr:from>
    <xdr:to>
      <xdr:col>5</xdr:col>
      <xdr:colOff>771525</xdr:colOff>
      <xdr:row>86</xdr:row>
      <xdr:rowOff>132111</xdr:rowOff>
    </xdr:to>
    <xdr:pic>
      <xdr:nvPicPr>
        <xdr:cNvPr id="9" name="Picture 8">
          <a:extLst>
            <a:ext uri="{FF2B5EF4-FFF2-40B4-BE49-F238E27FC236}">
              <a16:creationId xmlns:a16="http://schemas.microsoft.com/office/drawing/2014/main" id="{58C645CB-33E4-4C91-83CD-6779CE917384}"/>
            </a:ext>
          </a:extLst>
        </xdr:cNvPr>
        <xdr:cNvPicPr>
          <a:picLocks noChangeAspect="1"/>
        </xdr:cNvPicPr>
      </xdr:nvPicPr>
      <xdr:blipFill>
        <a:blip xmlns:r="http://schemas.openxmlformats.org/officeDocument/2006/relationships" r:embed="rId1"/>
        <a:stretch>
          <a:fillRect/>
        </a:stretch>
      </xdr:blipFill>
      <xdr:spPr>
        <a:xfrm>
          <a:off x="22411" y="13651231"/>
          <a:ext cx="5140139" cy="40068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38</xdr:col>
      <xdr:colOff>504824</xdr:colOff>
      <xdr:row>40</xdr:row>
      <xdr:rowOff>53099</xdr:rowOff>
    </xdr:from>
    <xdr:to>
      <xdr:col>44</xdr:col>
      <xdr:colOff>332002</xdr:colOff>
      <xdr:row>61</xdr:row>
      <xdr:rowOff>94276</xdr:rowOff>
    </xdr:to>
    <xdr:pic>
      <xdr:nvPicPr>
        <xdr:cNvPr id="2" name="Picture 1">
          <a:extLst>
            <a:ext uri="{FF2B5EF4-FFF2-40B4-BE49-F238E27FC236}">
              <a16:creationId xmlns:a16="http://schemas.microsoft.com/office/drawing/2014/main" id="{2D5D7881-6A9B-4587-9A92-05C9155364E4}"/>
            </a:ext>
          </a:extLst>
        </xdr:cNvPr>
        <xdr:cNvPicPr>
          <a:picLocks noChangeAspect="1"/>
        </xdr:cNvPicPr>
      </xdr:nvPicPr>
      <xdr:blipFill>
        <a:blip xmlns:r="http://schemas.openxmlformats.org/officeDocument/2006/relationships" r:embed="rId1"/>
        <a:stretch>
          <a:fillRect/>
        </a:stretch>
      </xdr:blipFill>
      <xdr:spPr>
        <a:xfrm>
          <a:off x="28870274" y="6530099"/>
          <a:ext cx="4846853" cy="3441602"/>
        </a:xfrm>
        <a:prstGeom prst="rect">
          <a:avLst/>
        </a:prstGeom>
      </xdr:spPr>
    </xdr:pic>
    <xdr:clientData/>
  </xdr:twoCellAnchor>
  <xdr:twoCellAnchor editAs="oneCell">
    <xdr:from>
      <xdr:col>38</xdr:col>
      <xdr:colOff>1271740</xdr:colOff>
      <xdr:row>5</xdr:row>
      <xdr:rowOff>104775</xdr:rowOff>
    </xdr:from>
    <xdr:to>
      <xdr:col>43</xdr:col>
      <xdr:colOff>379621</xdr:colOff>
      <xdr:row>20</xdr:row>
      <xdr:rowOff>160950</xdr:rowOff>
    </xdr:to>
    <xdr:pic>
      <xdr:nvPicPr>
        <xdr:cNvPr id="3" name="Picture 2">
          <a:extLst>
            <a:ext uri="{FF2B5EF4-FFF2-40B4-BE49-F238E27FC236}">
              <a16:creationId xmlns:a16="http://schemas.microsoft.com/office/drawing/2014/main" id="{208D1DF8-D310-42AC-B031-E6C45386328F}"/>
            </a:ext>
          </a:extLst>
        </xdr:cNvPr>
        <xdr:cNvPicPr>
          <a:picLocks noChangeAspect="1"/>
        </xdr:cNvPicPr>
      </xdr:nvPicPr>
      <xdr:blipFill>
        <a:blip xmlns:r="http://schemas.openxmlformats.org/officeDocument/2006/relationships" r:embed="rId2"/>
        <a:stretch>
          <a:fillRect/>
        </a:stretch>
      </xdr:blipFill>
      <xdr:spPr>
        <a:xfrm>
          <a:off x="29637190" y="914400"/>
          <a:ext cx="3517956" cy="2485050"/>
        </a:xfrm>
        <a:prstGeom prst="rect">
          <a:avLst/>
        </a:prstGeom>
      </xdr:spPr>
    </xdr:pic>
    <xdr:clientData/>
  </xdr:twoCellAnchor>
  <xdr:twoCellAnchor editAs="oneCell">
    <xdr:from>
      <xdr:col>47</xdr:col>
      <xdr:colOff>1126436</xdr:colOff>
      <xdr:row>5</xdr:row>
      <xdr:rowOff>66260</xdr:rowOff>
    </xdr:from>
    <xdr:to>
      <xdr:col>52</xdr:col>
      <xdr:colOff>116037</xdr:colOff>
      <xdr:row>21</xdr:row>
      <xdr:rowOff>140805</xdr:rowOff>
    </xdr:to>
    <xdr:pic>
      <xdr:nvPicPr>
        <xdr:cNvPr id="6" name="Picture 5">
          <a:extLst>
            <a:ext uri="{FF2B5EF4-FFF2-40B4-BE49-F238E27FC236}">
              <a16:creationId xmlns:a16="http://schemas.microsoft.com/office/drawing/2014/main" id="{99E3CB3F-72C4-4B5D-A361-D75356B8EB24}"/>
            </a:ext>
          </a:extLst>
        </xdr:cNvPr>
        <xdr:cNvPicPr>
          <a:picLocks noChangeAspect="1"/>
        </xdr:cNvPicPr>
      </xdr:nvPicPr>
      <xdr:blipFill>
        <a:blip xmlns:r="http://schemas.openxmlformats.org/officeDocument/2006/relationships" r:embed="rId3"/>
        <a:stretch>
          <a:fillRect/>
        </a:stretch>
      </xdr:blipFill>
      <xdr:spPr>
        <a:xfrm>
          <a:off x="36468327" y="894521"/>
          <a:ext cx="3776949" cy="2724980"/>
        </a:xfrm>
        <a:prstGeom prst="rect">
          <a:avLst/>
        </a:prstGeom>
      </xdr:spPr>
    </xdr:pic>
    <xdr:clientData/>
  </xdr:twoCellAnchor>
  <xdr:twoCellAnchor editAs="oneCell">
    <xdr:from>
      <xdr:col>55</xdr:col>
      <xdr:colOff>240405</xdr:colOff>
      <xdr:row>6</xdr:row>
      <xdr:rowOff>91108</xdr:rowOff>
    </xdr:from>
    <xdr:to>
      <xdr:col>63</xdr:col>
      <xdr:colOff>138373</xdr:colOff>
      <xdr:row>31</xdr:row>
      <xdr:rowOff>62515</xdr:rowOff>
    </xdr:to>
    <xdr:pic>
      <xdr:nvPicPr>
        <xdr:cNvPr id="8" name="Picture 7">
          <a:extLst>
            <a:ext uri="{FF2B5EF4-FFF2-40B4-BE49-F238E27FC236}">
              <a16:creationId xmlns:a16="http://schemas.microsoft.com/office/drawing/2014/main" id="{F4987650-D3F7-4FBE-B886-5E2A6F591B0A}"/>
            </a:ext>
          </a:extLst>
        </xdr:cNvPr>
        <xdr:cNvPicPr>
          <a:picLocks noChangeAspect="1"/>
        </xdr:cNvPicPr>
      </xdr:nvPicPr>
      <xdr:blipFill>
        <a:blip xmlns:r="http://schemas.openxmlformats.org/officeDocument/2006/relationships" r:embed="rId4"/>
        <a:stretch>
          <a:fillRect/>
        </a:stretch>
      </xdr:blipFill>
      <xdr:spPr>
        <a:xfrm>
          <a:off x="42208383" y="1085021"/>
          <a:ext cx="5778620" cy="411271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PPDRAG/41/412658/K_BER/Ub/grund.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X:\UPPDRAG\41\412658\K_BER\Ub\grund.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R:\5423\10317723\3_Teknikomr&#229;den\140_Byggnadsverk\Ber&#228;kningar\_Arbetsmaterial\FU3\Block%204%20-%20Broar%20vid%20T&#228;lle\Vag50\Systemanalys\Indata\Stiffness%20LW\Support%20stiffness%20100-18964-1.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R:\5423\10317723\3_Teknikomr&#229;den\140_Byggnadsverk\Ber&#228;kningar\_Arbetsmaterial\FU3\Block%204%20-%20Broar%20vid%20T&#228;lle\Vag50\Grundl&#228;ggning\S6\U3N3\1_6A_ULS_610a-DA2.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R:\5423\10317723\3_Teknikomr&#229;den\140_Byggnadsverk\Ber&#228;kningar\_Arbetsmaterial\FU3\Block%204%20-%20Broar%20vid%20T&#228;lle\Vag50\Grundl&#228;ggning\S6\U3N3\1_6B_ULS_610a-DA2.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R:\5423\10317723\3_Teknikomr&#229;den\140_Byggnadsverk\Ber&#228;kningar\_Arbetsmaterial\FU3\Block%204%20-%20Broar%20vid%20T&#228;lle\Vag50\Grundl&#228;ggning\S6\U3N3\2_6A_ULS_610b-DA2.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R:\5423\10317723\3_Teknikomr&#229;den\140_Byggnadsverk\Ber&#228;kningar\_Arbetsmaterial\FU3\Block%204%20-%20Broar%20vid%20T&#228;lle\Vag50\Grundl&#228;ggning\S6\U3N3\2_6B_ULS_610b-DA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R:\5423\10317723\3_Teknikomr&#229;den\140_Byggnadsverk\Ber&#228;kningar\_Arbetsmaterial\FU3\Block%204%20-%20Broar%20vid%20T&#228;lle\Vag50\Grundl&#228;ggning\S6\U3N3\3_6A_ULS_610a-DA3.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R:\5423\10317723\3_Teknikomr&#229;den\140_Byggnadsverk\Ber&#228;kningar\_Arbetsmaterial\FU3\Block%204%20-%20Broar%20vid%20T&#228;lle\Vag50\Grundl&#228;ggning\S6\U3N3\3_6B_ULS_610a-DA3.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R:\5423\10317723\3_Teknikomr&#229;den\140_Byggnadsverk\Ber&#228;kningar\_Arbetsmaterial\FU3\Block%204%20-%20Broar%20vid%20T&#228;lle\Vag50\Grundl&#228;ggning\S6\U3N3\4_6A_ULS_610b-DA3.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R:\5423\10317723\3_Teknikomr&#229;den\140_Byggnadsverk\Ber&#228;kningar\_Arbetsmaterial\FU3\Block%204%20-%20Broar%20vid%20T&#228;lle\Vag50\Grundl&#228;ggning\S6\U3N3\4_6B_ULS_610b-DA3.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R:\5423\10317723\3_Teknikomr&#229;den\140_Byggnadsverk\Ber&#228;kningar\_Arbetsmaterial\FU3\Block%204%20-%20Broar%20vid%20T&#228;lle\Vag50\Grundl&#228;ggning\S6\U3N3\5_6A_SLS.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R:\5423\10317723\3_Teknikomr&#229;den\140_Byggnadsverk\Ber&#228;kningar\_Arbetsmaterial\FU3\Block%204%20-%20Broar%20vid%20T&#228;lle\Vag50\Grundl&#228;ggning\S6\U3N3\5_6B_SLS.xlsx"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OLD/Support%202%202210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b lf1A"/>
      <sheetName val="ab lf1B"/>
      <sheetName val="ab lf1C"/>
      <sheetName val="ab2"/>
      <sheetName val="ab lf3A"/>
      <sheetName val="ab lf3B"/>
      <sheetName val="ab lf3C"/>
      <sheetName val="lf 1 old"/>
      <sheetName val="lf 1"/>
      <sheetName val="stöd 2"/>
      <sheetName val="stöd 2 old"/>
      <sheetName val="lf 3"/>
      <sheetName val="lf 3 old"/>
    </sheetNames>
    <sheetDataSet>
      <sheetData sheetId="0">
        <row r="37">
          <cell r="L37">
            <v>57.295999999999999</v>
          </cell>
        </row>
      </sheetData>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b lf1A"/>
      <sheetName val="ab lf1B"/>
      <sheetName val="ab lf1C"/>
      <sheetName val="ab2"/>
      <sheetName val="ab lf3A"/>
      <sheetName val="ab lf3B"/>
      <sheetName val="ab lf3C"/>
      <sheetName val="lf 1 old"/>
      <sheetName val="lf 1"/>
      <sheetName val="stöd 2"/>
      <sheetName val="stöd 2 old"/>
      <sheetName val="lf 3"/>
      <sheetName val="lf 3 old"/>
    </sheetNames>
    <sheetDataSet>
      <sheetData sheetId="0">
        <row r="37">
          <cell r="L37">
            <v>57.295999999999999</v>
          </cell>
        </row>
      </sheetData>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_1"/>
      <sheetName val="Basis"/>
      <sheetName val="1"/>
      <sheetName val="2"/>
      <sheetName val="3"/>
      <sheetName val="4"/>
      <sheetName val="5"/>
      <sheetName val="6"/>
      <sheetName val="Stiffness summary"/>
    </sheetNames>
    <sheetDataSet>
      <sheetData sheetId="0"/>
      <sheetData sheetId="1"/>
      <sheetData sheetId="2"/>
      <sheetData sheetId="3"/>
      <sheetData sheetId="4"/>
      <sheetData sheetId="5"/>
      <sheetData sheetId="6"/>
      <sheetData sheetId="7"/>
      <sheetData sheetId="8">
        <row r="3">
          <cell r="C3">
            <v>671140.93959731539</v>
          </cell>
          <cell r="D3">
            <v>757575.75757575745</v>
          </cell>
          <cell r="E3">
            <v>1010101.0101010102</v>
          </cell>
          <cell r="F3">
            <v>854700.85470085475</v>
          </cell>
          <cell r="G3">
            <v>571428.57142857148</v>
          </cell>
          <cell r="H3">
            <v>515463.91752577323</v>
          </cell>
        </row>
        <row r="4">
          <cell r="C4">
            <v>826446.28099173552</v>
          </cell>
          <cell r="D4">
            <v>735294.1176470588</v>
          </cell>
          <cell r="E4">
            <v>819672.13114754099</v>
          </cell>
          <cell r="F4">
            <v>653594.77124182996</v>
          </cell>
          <cell r="G4">
            <v>520833.33333333337</v>
          </cell>
          <cell r="H4">
            <v>1111111.111111111</v>
          </cell>
        </row>
        <row r="5">
          <cell r="C5">
            <v>7142857.1428571418</v>
          </cell>
          <cell r="D5">
            <v>9090909.0909090899</v>
          </cell>
          <cell r="E5">
            <v>10000000</v>
          </cell>
          <cell r="F5">
            <v>8333333.333333334</v>
          </cell>
          <cell r="G5">
            <v>8333333.333333334</v>
          </cell>
          <cell r="H5">
            <v>14285714.285714284</v>
          </cell>
        </row>
        <row r="6">
          <cell r="C6">
            <v>1000000000</v>
          </cell>
          <cell r="D6">
            <v>55555555.555555552</v>
          </cell>
          <cell r="E6">
            <v>71428571.428571418</v>
          </cell>
          <cell r="F6">
            <v>58823529.411764696</v>
          </cell>
          <cell r="G6">
            <v>47619047.619047619</v>
          </cell>
          <cell r="H6">
            <v>250000000</v>
          </cell>
        </row>
        <row r="7">
          <cell r="C7">
            <v>1000000000</v>
          </cell>
          <cell r="D7">
            <v>23809523.80952381</v>
          </cell>
          <cell r="E7">
            <v>71428571.428571418</v>
          </cell>
          <cell r="F7">
            <v>62500000</v>
          </cell>
          <cell r="G7">
            <v>20833333.333333336</v>
          </cell>
          <cell r="H7">
            <v>125000000</v>
          </cell>
        </row>
        <row r="8">
          <cell r="C8">
            <v>200000000</v>
          </cell>
          <cell r="D8">
            <v>6410256.41025641</v>
          </cell>
          <cell r="E8">
            <v>12345679.012345677</v>
          </cell>
          <cell r="F8">
            <v>9345794.3925233632</v>
          </cell>
          <cell r="G8">
            <v>4424778.7610619469</v>
          </cell>
          <cell r="H8">
            <v>18518518.518518519</v>
          </cell>
        </row>
        <row r="12">
          <cell r="C12">
            <v>0.16</v>
          </cell>
          <cell r="D12">
            <v>2.3199999999999998</v>
          </cell>
          <cell r="E12">
            <v>3.98</v>
          </cell>
          <cell r="F12">
            <v>4.4000000000000004</v>
          </cell>
          <cell r="G12">
            <v>2.98</v>
          </cell>
          <cell r="H12">
            <v>0.19</v>
          </cell>
        </row>
        <row r="13">
          <cell r="C13">
            <v>0.76</v>
          </cell>
          <cell r="D13">
            <v>2.37</v>
          </cell>
          <cell r="E13">
            <v>1.1299999999999999</v>
          </cell>
          <cell r="F13">
            <v>1.03</v>
          </cell>
          <cell r="G13">
            <v>3.63</v>
          </cell>
          <cell r="H13">
            <v>3.09</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_6A_ULS_610a-DA2"/>
      <sheetName val="Sheet1"/>
    </sheetNames>
    <sheetDataSet>
      <sheetData sheetId="0">
        <row r="111">
          <cell r="B111">
            <v>-27</v>
          </cell>
          <cell r="C111">
            <v>582</v>
          </cell>
          <cell r="D111">
            <v>501</v>
          </cell>
          <cell r="E111">
            <v>497</v>
          </cell>
          <cell r="F111">
            <v>622</v>
          </cell>
          <cell r="G111">
            <v>589</v>
          </cell>
          <cell r="H111">
            <v>652</v>
          </cell>
          <cell r="I111">
            <v>592</v>
          </cell>
          <cell r="J111">
            <v>741</v>
          </cell>
          <cell r="K111">
            <v>678</v>
          </cell>
          <cell r="L111">
            <v>723</v>
          </cell>
          <cell r="M111">
            <v>650</v>
          </cell>
          <cell r="N111">
            <v>713</v>
          </cell>
          <cell r="O111">
            <v>642</v>
          </cell>
          <cell r="P111">
            <v>730</v>
          </cell>
          <cell r="Q111">
            <v>611</v>
          </cell>
          <cell r="R111">
            <v>553</v>
          </cell>
          <cell r="S111">
            <v>513</v>
          </cell>
          <cell r="T111">
            <v>670</v>
          </cell>
          <cell r="U111">
            <v>649</v>
          </cell>
          <cell r="V111">
            <v>715</v>
          </cell>
          <cell r="W111">
            <v>611</v>
          </cell>
          <cell r="X111">
            <v>767</v>
          </cell>
          <cell r="Y111">
            <v>740</v>
          </cell>
          <cell r="Z111">
            <v>765</v>
          </cell>
          <cell r="AA111">
            <v>674</v>
          </cell>
          <cell r="AB111">
            <v>739</v>
          </cell>
          <cell r="AC111">
            <v>704</v>
          </cell>
          <cell r="AD111">
            <v>771</v>
          </cell>
          <cell r="AE111">
            <v>636</v>
          </cell>
          <cell r="AF111">
            <v>664</v>
          </cell>
          <cell r="AG111">
            <v>632</v>
          </cell>
          <cell r="AH111">
            <v>704</v>
          </cell>
          <cell r="AI111">
            <v>608</v>
          </cell>
          <cell r="AJ111">
            <v>771</v>
          </cell>
          <cell r="AK111">
            <v>708</v>
          </cell>
          <cell r="AL111">
            <v>758</v>
          </cell>
          <cell r="AM111">
            <v>667</v>
          </cell>
          <cell r="AN111">
            <v>743</v>
          </cell>
          <cell r="AO111">
            <v>672</v>
          </cell>
          <cell r="AP111">
            <v>765</v>
          </cell>
          <cell r="AQ111">
            <v>628</v>
          </cell>
        </row>
        <row r="112">
          <cell r="B112">
            <v>-30</v>
          </cell>
          <cell r="C112">
            <v>576</v>
          </cell>
          <cell r="D112">
            <v>495</v>
          </cell>
          <cell r="E112">
            <v>491</v>
          </cell>
          <cell r="F112">
            <v>605</v>
          </cell>
          <cell r="G112">
            <v>584</v>
          </cell>
          <cell r="H112">
            <v>632</v>
          </cell>
          <cell r="I112">
            <v>592</v>
          </cell>
          <cell r="J112">
            <v>720</v>
          </cell>
          <cell r="K112">
            <v>678</v>
          </cell>
          <cell r="L112">
            <v>702</v>
          </cell>
          <cell r="M112">
            <v>648</v>
          </cell>
          <cell r="N112">
            <v>689</v>
          </cell>
          <cell r="O112">
            <v>642</v>
          </cell>
          <cell r="P112">
            <v>700</v>
          </cell>
          <cell r="Q112">
            <v>616</v>
          </cell>
          <cell r="R112">
            <v>545</v>
          </cell>
          <cell r="S112">
            <v>512</v>
          </cell>
          <cell r="T112">
            <v>653</v>
          </cell>
          <cell r="U112">
            <v>639</v>
          </cell>
          <cell r="V112">
            <v>687</v>
          </cell>
          <cell r="W112">
            <v>615</v>
          </cell>
          <cell r="X112">
            <v>750</v>
          </cell>
          <cell r="Y112">
            <v>732</v>
          </cell>
          <cell r="Z112">
            <v>740</v>
          </cell>
          <cell r="AA112">
            <v>673</v>
          </cell>
          <cell r="AB112">
            <v>719</v>
          </cell>
          <cell r="AC112">
            <v>695</v>
          </cell>
          <cell r="AD112">
            <v>738</v>
          </cell>
          <cell r="AE112">
            <v>641</v>
          </cell>
          <cell r="AF112">
            <v>646</v>
          </cell>
          <cell r="AG112">
            <v>625</v>
          </cell>
          <cell r="AH112">
            <v>677</v>
          </cell>
          <cell r="AI112">
            <v>611</v>
          </cell>
          <cell r="AJ112">
            <v>749</v>
          </cell>
          <cell r="AK112">
            <v>708</v>
          </cell>
          <cell r="AL112">
            <v>733</v>
          </cell>
          <cell r="AM112">
            <v>667</v>
          </cell>
          <cell r="AN112">
            <v>718</v>
          </cell>
          <cell r="AO112">
            <v>671</v>
          </cell>
          <cell r="AP112">
            <v>731</v>
          </cell>
          <cell r="AQ112">
            <v>635</v>
          </cell>
        </row>
        <row r="113">
          <cell r="B113">
            <v>-32</v>
          </cell>
          <cell r="C113">
            <v>569</v>
          </cell>
          <cell r="D113">
            <v>488</v>
          </cell>
          <cell r="E113">
            <v>485</v>
          </cell>
          <cell r="F113">
            <v>589</v>
          </cell>
          <cell r="G113">
            <v>578</v>
          </cell>
          <cell r="H113">
            <v>611</v>
          </cell>
          <cell r="I113">
            <v>591</v>
          </cell>
          <cell r="J113">
            <v>699</v>
          </cell>
          <cell r="K113">
            <v>678</v>
          </cell>
          <cell r="L113">
            <v>680</v>
          </cell>
          <cell r="M113">
            <v>646</v>
          </cell>
          <cell r="N113">
            <v>665</v>
          </cell>
          <cell r="O113">
            <v>641</v>
          </cell>
          <cell r="P113">
            <v>670</v>
          </cell>
          <cell r="Q113">
            <v>620</v>
          </cell>
          <cell r="R113">
            <v>536</v>
          </cell>
          <cell r="S113">
            <v>511</v>
          </cell>
          <cell r="T113">
            <v>636</v>
          </cell>
          <cell r="U113">
            <v>629</v>
          </cell>
          <cell r="V113">
            <v>658</v>
          </cell>
          <cell r="W113">
            <v>619</v>
          </cell>
          <cell r="X113">
            <v>732</v>
          </cell>
          <cell r="Y113">
            <v>724</v>
          </cell>
          <cell r="Z113">
            <v>715</v>
          </cell>
          <cell r="AA113">
            <v>672</v>
          </cell>
          <cell r="AB113">
            <v>698</v>
          </cell>
          <cell r="AC113">
            <v>687</v>
          </cell>
          <cell r="AD113">
            <v>705</v>
          </cell>
          <cell r="AE113">
            <v>647</v>
          </cell>
          <cell r="AF113">
            <v>628</v>
          </cell>
          <cell r="AG113">
            <v>618</v>
          </cell>
          <cell r="AH113">
            <v>650</v>
          </cell>
          <cell r="AI113">
            <v>615</v>
          </cell>
          <cell r="AJ113">
            <v>728</v>
          </cell>
          <cell r="AK113">
            <v>707</v>
          </cell>
          <cell r="AL113">
            <v>708</v>
          </cell>
          <cell r="AM113">
            <v>666</v>
          </cell>
          <cell r="AN113">
            <v>694</v>
          </cell>
          <cell r="AO113">
            <v>670</v>
          </cell>
          <cell r="AP113">
            <v>698</v>
          </cell>
          <cell r="AQ113">
            <v>641</v>
          </cell>
        </row>
        <row r="114">
          <cell r="B114">
            <v>-36</v>
          </cell>
          <cell r="C114">
            <v>556</v>
          </cell>
          <cell r="D114">
            <v>475</v>
          </cell>
          <cell r="E114">
            <v>473</v>
          </cell>
          <cell r="F114">
            <v>556</v>
          </cell>
          <cell r="G114">
            <v>567</v>
          </cell>
          <cell r="H114">
            <v>570</v>
          </cell>
          <cell r="I114">
            <v>591</v>
          </cell>
          <cell r="J114">
            <v>657</v>
          </cell>
          <cell r="K114">
            <v>678</v>
          </cell>
          <cell r="L114">
            <v>637</v>
          </cell>
          <cell r="M114">
            <v>642</v>
          </cell>
          <cell r="N114">
            <v>617</v>
          </cell>
          <cell r="O114">
            <v>641</v>
          </cell>
          <cell r="P114">
            <v>611</v>
          </cell>
          <cell r="Q114">
            <v>630</v>
          </cell>
          <cell r="R114">
            <v>520</v>
          </cell>
          <cell r="S114">
            <v>510</v>
          </cell>
          <cell r="T114">
            <v>603</v>
          </cell>
          <cell r="U114">
            <v>610</v>
          </cell>
          <cell r="V114">
            <v>600</v>
          </cell>
          <cell r="W114">
            <v>627</v>
          </cell>
          <cell r="X114">
            <v>697</v>
          </cell>
          <cell r="Y114">
            <v>707</v>
          </cell>
          <cell r="Z114">
            <v>665</v>
          </cell>
          <cell r="AA114">
            <v>669</v>
          </cell>
          <cell r="AB114">
            <v>658</v>
          </cell>
          <cell r="AC114">
            <v>670</v>
          </cell>
          <cell r="AD114">
            <v>638</v>
          </cell>
          <cell r="AE114">
            <v>658</v>
          </cell>
          <cell r="AF114">
            <v>593</v>
          </cell>
          <cell r="AG114">
            <v>604</v>
          </cell>
          <cell r="AH114">
            <v>595</v>
          </cell>
          <cell r="AI114">
            <v>622</v>
          </cell>
          <cell r="AJ114">
            <v>684</v>
          </cell>
          <cell r="AK114">
            <v>705</v>
          </cell>
          <cell r="AL114">
            <v>658</v>
          </cell>
          <cell r="AM114">
            <v>666</v>
          </cell>
          <cell r="AN114">
            <v>644</v>
          </cell>
          <cell r="AO114">
            <v>668</v>
          </cell>
          <cell r="AP114">
            <v>632</v>
          </cell>
          <cell r="AQ114">
            <v>654</v>
          </cell>
        </row>
        <row r="115">
          <cell r="B115">
            <v>-39</v>
          </cell>
          <cell r="C115">
            <v>549</v>
          </cell>
          <cell r="D115">
            <v>468</v>
          </cell>
          <cell r="E115">
            <v>467</v>
          </cell>
          <cell r="F115">
            <v>539</v>
          </cell>
          <cell r="G115">
            <v>561</v>
          </cell>
          <cell r="H115">
            <v>550</v>
          </cell>
          <cell r="I115">
            <v>590</v>
          </cell>
          <cell r="J115">
            <v>635</v>
          </cell>
          <cell r="K115">
            <v>678</v>
          </cell>
          <cell r="L115">
            <v>616</v>
          </cell>
          <cell r="M115">
            <v>640</v>
          </cell>
          <cell r="N115">
            <v>593</v>
          </cell>
          <cell r="O115">
            <v>641</v>
          </cell>
          <cell r="P115">
            <v>581</v>
          </cell>
          <cell r="Q115">
            <v>635</v>
          </cell>
          <cell r="R115">
            <v>512</v>
          </cell>
          <cell r="S115">
            <v>509</v>
          </cell>
          <cell r="T115">
            <v>586</v>
          </cell>
          <cell r="U115">
            <v>600</v>
          </cell>
          <cell r="V115">
            <v>571</v>
          </cell>
          <cell r="W115">
            <v>631</v>
          </cell>
          <cell r="X115">
            <v>680</v>
          </cell>
          <cell r="Y115">
            <v>699</v>
          </cell>
          <cell r="Z115">
            <v>640</v>
          </cell>
          <cell r="AA115">
            <v>668</v>
          </cell>
          <cell r="AB115">
            <v>638</v>
          </cell>
          <cell r="AC115">
            <v>661</v>
          </cell>
          <cell r="AD115">
            <v>605</v>
          </cell>
          <cell r="AE115">
            <v>663</v>
          </cell>
          <cell r="AF115">
            <v>575</v>
          </cell>
          <cell r="AG115">
            <v>597</v>
          </cell>
          <cell r="AH115">
            <v>568</v>
          </cell>
          <cell r="AI115">
            <v>625</v>
          </cell>
          <cell r="AJ115">
            <v>662</v>
          </cell>
          <cell r="AK115">
            <v>705</v>
          </cell>
          <cell r="AL115">
            <v>634</v>
          </cell>
          <cell r="AM115">
            <v>665</v>
          </cell>
          <cell r="AN115">
            <v>620</v>
          </cell>
          <cell r="AO115">
            <v>668</v>
          </cell>
          <cell r="AP115">
            <v>599</v>
          </cell>
          <cell r="AQ115">
            <v>660</v>
          </cell>
        </row>
        <row r="116">
          <cell r="B116">
            <v>-41</v>
          </cell>
          <cell r="C116">
            <v>543</v>
          </cell>
          <cell r="D116">
            <v>461</v>
          </cell>
          <cell r="E116">
            <v>461</v>
          </cell>
          <cell r="F116">
            <v>523</v>
          </cell>
          <cell r="G116">
            <v>555</v>
          </cell>
          <cell r="H116">
            <v>529</v>
          </cell>
          <cell r="I116">
            <v>590</v>
          </cell>
          <cell r="J116">
            <v>614</v>
          </cell>
          <cell r="K116">
            <v>678</v>
          </cell>
          <cell r="L116">
            <v>594</v>
          </cell>
          <cell r="M116">
            <v>638</v>
          </cell>
          <cell r="N116">
            <v>569</v>
          </cell>
          <cell r="O116">
            <v>641</v>
          </cell>
          <cell r="P116">
            <v>551</v>
          </cell>
          <cell r="Q116">
            <v>640</v>
          </cell>
          <cell r="R116">
            <v>503</v>
          </cell>
          <cell r="S116">
            <v>508</v>
          </cell>
          <cell r="T116">
            <v>570</v>
          </cell>
          <cell r="U116">
            <v>591</v>
          </cell>
          <cell r="V116">
            <v>542</v>
          </cell>
          <cell r="W116">
            <v>635</v>
          </cell>
          <cell r="X116">
            <v>663</v>
          </cell>
          <cell r="Y116">
            <v>691</v>
          </cell>
          <cell r="Z116">
            <v>615</v>
          </cell>
          <cell r="AA116">
            <v>667</v>
          </cell>
          <cell r="AB116">
            <v>617</v>
          </cell>
          <cell r="AC116">
            <v>653</v>
          </cell>
          <cell r="AD116">
            <v>571</v>
          </cell>
          <cell r="AE116">
            <v>668</v>
          </cell>
          <cell r="AF116">
            <v>557</v>
          </cell>
          <cell r="AG116">
            <v>590</v>
          </cell>
          <cell r="AH116">
            <v>541</v>
          </cell>
          <cell r="AI116">
            <v>628</v>
          </cell>
          <cell r="AJ116">
            <v>640</v>
          </cell>
          <cell r="AK116">
            <v>704</v>
          </cell>
          <cell r="AL116">
            <v>609</v>
          </cell>
          <cell r="AM116">
            <v>665</v>
          </cell>
          <cell r="AN116">
            <v>595</v>
          </cell>
          <cell r="AO116">
            <v>667</v>
          </cell>
          <cell r="AP116">
            <v>565</v>
          </cell>
          <cell r="AQ116">
            <v>667</v>
          </cell>
        </row>
        <row r="117">
          <cell r="B117">
            <v>56</v>
          </cell>
          <cell r="C117">
            <v>243</v>
          </cell>
          <cell r="D117">
            <v>382</v>
          </cell>
          <cell r="E117">
            <v>380</v>
          </cell>
          <cell r="F117">
            <v>653</v>
          </cell>
          <cell r="G117">
            <v>564</v>
          </cell>
          <cell r="H117">
            <v>658</v>
          </cell>
          <cell r="I117">
            <v>549</v>
          </cell>
          <cell r="J117">
            <v>599</v>
          </cell>
          <cell r="K117">
            <v>584</v>
          </cell>
          <cell r="L117">
            <v>606</v>
          </cell>
          <cell r="M117">
            <v>600</v>
          </cell>
          <cell r="N117">
            <v>614</v>
          </cell>
          <cell r="O117">
            <v>589</v>
          </cell>
          <cell r="P117">
            <v>641</v>
          </cell>
          <cell r="Q117">
            <v>575</v>
          </cell>
          <cell r="R117">
            <v>155</v>
          </cell>
          <cell r="S117">
            <v>278</v>
          </cell>
          <cell r="T117">
            <v>410</v>
          </cell>
          <cell r="U117">
            <v>359</v>
          </cell>
          <cell r="V117">
            <v>456</v>
          </cell>
          <cell r="W117">
            <v>455</v>
          </cell>
          <cell r="X117">
            <v>438</v>
          </cell>
          <cell r="Y117">
            <v>420</v>
          </cell>
          <cell r="Z117">
            <v>466</v>
          </cell>
          <cell r="AA117">
            <v>517</v>
          </cell>
          <cell r="AB117">
            <v>454</v>
          </cell>
          <cell r="AC117">
            <v>425</v>
          </cell>
          <cell r="AD117">
            <v>500</v>
          </cell>
          <cell r="AE117">
            <v>492</v>
          </cell>
          <cell r="AF117">
            <v>476</v>
          </cell>
          <cell r="AG117">
            <v>387</v>
          </cell>
          <cell r="AH117">
            <v>505</v>
          </cell>
          <cell r="AI117">
            <v>462</v>
          </cell>
          <cell r="AJ117">
            <v>487</v>
          </cell>
          <cell r="AK117">
            <v>472</v>
          </cell>
          <cell r="AL117">
            <v>506</v>
          </cell>
          <cell r="AM117">
            <v>533</v>
          </cell>
          <cell r="AN117">
            <v>503</v>
          </cell>
          <cell r="AO117">
            <v>478</v>
          </cell>
          <cell r="AP117">
            <v>541</v>
          </cell>
          <cell r="AQ117">
            <v>508</v>
          </cell>
        </row>
        <row r="118">
          <cell r="B118">
            <v>53</v>
          </cell>
          <cell r="C118">
            <v>239</v>
          </cell>
          <cell r="D118">
            <v>376</v>
          </cell>
          <cell r="E118">
            <v>374</v>
          </cell>
          <cell r="F118">
            <v>621</v>
          </cell>
          <cell r="G118">
            <v>568</v>
          </cell>
          <cell r="H118">
            <v>623</v>
          </cell>
          <cell r="I118">
            <v>558</v>
          </cell>
          <cell r="J118">
            <v>584</v>
          </cell>
          <cell r="K118">
            <v>576</v>
          </cell>
          <cell r="L118">
            <v>594</v>
          </cell>
          <cell r="M118">
            <v>587</v>
          </cell>
          <cell r="N118">
            <v>596</v>
          </cell>
          <cell r="O118">
            <v>581</v>
          </cell>
          <cell r="P118">
            <v>616</v>
          </cell>
          <cell r="Q118">
            <v>573</v>
          </cell>
          <cell r="R118">
            <v>152</v>
          </cell>
          <cell r="S118">
            <v>261</v>
          </cell>
          <cell r="T118">
            <v>388</v>
          </cell>
          <cell r="U118">
            <v>357</v>
          </cell>
          <cell r="V118">
            <v>445</v>
          </cell>
          <cell r="W118">
            <v>449</v>
          </cell>
          <cell r="X118">
            <v>426</v>
          </cell>
          <cell r="Y118">
            <v>416</v>
          </cell>
          <cell r="Z118">
            <v>467</v>
          </cell>
          <cell r="AA118">
            <v>496</v>
          </cell>
          <cell r="AB118">
            <v>437</v>
          </cell>
          <cell r="AC118">
            <v>420</v>
          </cell>
          <cell r="AD118">
            <v>488</v>
          </cell>
          <cell r="AE118">
            <v>483</v>
          </cell>
          <cell r="AF118">
            <v>447</v>
          </cell>
          <cell r="AG118">
            <v>393</v>
          </cell>
          <cell r="AH118">
            <v>485</v>
          </cell>
          <cell r="AI118">
            <v>463</v>
          </cell>
          <cell r="AJ118">
            <v>475</v>
          </cell>
          <cell r="AK118">
            <v>466</v>
          </cell>
          <cell r="AL118">
            <v>502</v>
          </cell>
          <cell r="AM118">
            <v>516</v>
          </cell>
          <cell r="AN118">
            <v>486</v>
          </cell>
          <cell r="AO118">
            <v>471</v>
          </cell>
          <cell r="AP118">
            <v>524</v>
          </cell>
          <cell r="AQ118">
            <v>502</v>
          </cell>
        </row>
        <row r="119">
          <cell r="B119">
            <v>51</v>
          </cell>
          <cell r="C119">
            <v>235</v>
          </cell>
          <cell r="D119">
            <v>369</v>
          </cell>
          <cell r="E119">
            <v>369</v>
          </cell>
          <cell r="F119">
            <v>590</v>
          </cell>
          <cell r="G119">
            <v>572</v>
          </cell>
          <cell r="H119">
            <v>589</v>
          </cell>
          <cell r="I119">
            <v>567</v>
          </cell>
          <cell r="J119">
            <v>570</v>
          </cell>
          <cell r="K119">
            <v>568</v>
          </cell>
          <cell r="L119">
            <v>582</v>
          </cell>
          <cell r="M119">
            <v>573</v>
          </cell>
          <cell r="N119">
            <v>577</v>
          </cell>
          <cell r="O119">
            <v>572</v>
          </cell>
          <cell r="P119">
            <v>591</v>
          </cell>
          <cell r="Q119">
            <v>570</v>
          </cell>
          <cell r="R119">
            <v>150</v>
          </cell>
          <cell r="S119">
            <v>244</v>
          </cell>
          <cell r="T119">
            <v>366</v>
          </cell>
          <cell r="U119">
            <v>356</v>
          </cell>
          <cell r="V119">
            <v>435</v>
          </cell>
          <cell r="W119">
            <v>443</v>
          </cell>
          <cell r="X119">
            <v>414</v>
          </cell>
          <cell r="Y119">
            <v>411</v>
          </cell>
          <cell r="Z119">
            <v>468</v>
          </cell>
          <cell r="AA119">
            <v>476</v>
          </cell>
          <cell r="AB119">
            <v>421</v>
          </cell>
          <cell r="AC119">
            <v>415</v>
          </cell>
          <cell r="AD119">
            <v>477</v>
          </cell>
          <cell r="AE119">
            <v>473</v>
          </cell>
          <cell r="AF119">
            <v>418</v>
          </cell>
          <cell r="AG119">
            <v>400</v>
          </cell>
          <cell r="AH119">
            <v>466</v>
          </cell>
          <cell r="AI119">
            <v>463</v>
          </cell>
          <cell r="AJ119">
            <v>462</v>
          </cell>
          <cell r="AK119">
            <v>459</v>
          </cell>
          <cell r="AL119">
            <v>498</v>
          </cell>
          <cell r="AM119">
            <v>499</v>
          </cell>
          <cell r="AN119">
            <v>469</v>
          </cell>
          <cell r="AO119">
            <v>464</v>
          </cell>
          <cell r="AP119">
            <v>507</v>
          </cell>
          <cell r="AQ119">
            <v>496</v>
          </cell>
        </row>
        <row r="120">
          <cell r="B120">
            <v>48</v>
          </cell>
          <cell r="C120">
            <v>231</v>
          </cell>
          <cell r="D120">
            <v>363</v>
          </cell>
          <cell r="E120">
            <v>364</v>
          </cell>
          <cell r="F120">
            <v>558</v>
          </cell>
          <cell r="G120">
            <v>575</v>
          </cell>
          <cell r="H120">
            <v>554</v>
          </cell>
          <cell r="I120">
            <v>576</v>
          </cell>
          <cell r="J120">
            <v>556</v>
          </cell>
          <cell r="K120">
            <v>560</v>
          </cell>
          <cell r="L120">
            <v>570</v>
          </cell>
          <cell r="M120">
            <v>560</v>
          </cell>
          <cell r="N120">
            <v>559</v>
          </cell>
          <cell r="O120">
            <v>564</v>
          </cell>
          <cell r="P120">
            <v>566</v>
          </cell>
          <cell r="Q120">
            <v>568</v>
          </cell>
          <cell r="R120">
            <v>147</v>
          </cell>
          <cell r="S120">
            <v>227</v>
          </cell>
          <cell r="T120">
            <v>344</v>
          </cell>
          <cell r="U120">
            <v>354</v>
          </cell>
          <cell r="V120">
            <v>424</v>
          </cell>
          <cell r="W120">
            <v>437</v>
          </cell>
          <cell r="X120">
            <v>402</v>
          </cell>
          <cell r="Y120">
            <v>406</v>
          </cell>
          <cell r="Z120">
            <v>470</v>
          </cell>
          <cell r="AA120">
            <v>456</v>
          </cell>
          <cell r="AB120">
            <v>404</v>
          </cell>
          <cell r="AC120">
            <v>410</v>
          </cell>
          <cell r="AD120">
            <v>465</v>
          </cell>
          <cell r="AE120">
            <v>464</v>
          </cell>
          <cell r="AF120">
            <v>389</v>
          </cell>
          <cell r="AG120">
            <v>407</v>
          </cell>
          <cell r="AH120">
            <v>447</v>
          </cell>
          <cell r="AI120">
            <v>464</v>
          </cell>
          <cell r="AJ120">
            <v>450</v>
          </cell>
          <cell r="AK120">
            <v>453</v>
          </cell>
          <cell r="AL120">
            <v>494</v>
          </cell>
          <cell r="AM120">
            <v>482</v>
          </cell>
          <cell r="AN120">
            <v>452</v>
          </cell>
          <cell r="AO120">
            <v>457</v>
          </cell>
          <cell r="AP120">
            <v>489</v>
          </cell>
          <cell r="AQ120">
            <v>489</v>
          </cell>
        </row>
        <row r="121">
          <cell r="B121">
            <v>46</v>
          </cell>
          <cell r="C121">
            <v>227</v>
          </cell>
          <cell r="D121">
            <v>356</v>
          </cell>
          <cell r="E121">
            <v>358</v>
          </cell>
          <cell r="F121">
            <v>526</v>
          </cell>
          <cell r="G121">
            <v>579</v>
          </cell>
          <cell r="H121">
            <v>519</v>
          </cell>
          <cell r="I121">
            <v>585</v>
          </cell>
          <cell r="J121">
            <v>542</v>
          </cell>
          <cell r="K121">
            <v>551</v>
          </cell>
          <cell r="L121">
            <v>558</v>
          </cell>
          <cell r="M121">
            <v>547</v>
          </cell>
          <cell r="N121">
            <v>540</v>
          </cell>
          <cell r="O121">
            <v>556</v>
          </cell>
          <cell r="P121">
            <v>541</v>
          </cell>
          <cell r="Q121">
            <v>565</v>
          </cell>
          <cell r="R121">
            <v>144</v>
          </cell>
          <cell r="S121">
            <v>210</v>
          </cell>
          <cell r="T121">
            <v>322</v>
          </cell>
          <cell r="U121">
            <v>353</v>
          </cell>
          <cell r="V121">
            <v>414</v>
          </cell>
          <cell r="W121">
            <v>431</v>
          </cell>
          <cell r="X121">
            <v>390</v>
          </cell>
          <cell r="Y121">
            <v>401</v>
          </cell>
          <cell r="Z121">
            <v>471</v>
          </cell>
          <cell r="AA121">
            <v>436</v>
          </cell>
          <cell r="AB121">
            <v>388</v>
          </cell>
          <cell r="AC121">
            <v>405</v>
          </cell>
          <cell r="AD121">
            <v>453</v>
          </cell>
          <cell r="AE121">
            <v>455</v>
          </cell>
          <cell r="AF121">
            <v>360</v>
          </cell>
          <cell r="AG121">
            <v>414</v>
          </cell>
          <cell r="AH121">
            <v>428</v>
          </cell>
          <cell r="AI121">
            <v>465</v>
          </cell>
          <cell r="AJ121">
            <v>437</v>
          </cell>
          <cell r="AK121">
            <v>446</v>
          </cell>
          <cell r="AL121">
            <v>490</v>
          </cell>
          <cell r="AM121">
            <v>465</v>
          </cell>
          <cell r="AN121">
            <v>435</v>
          </cell>
          <cell r="AO121">
            <v>451</v>
          </cell>
          <cell r="AP121">
            <v>472</v>
          </cell>
          <cell r="AQ121">
            <v>483</v>
          </cell>
        </row>
        <row r="122">
          <cell r="B122">
            <v>43</v>
          </cell>
          <cell r="C122">
            <v>223</v>
          </cell>
          <cell r="D122">
            <v>350</v>
          </cell>
          <cell r="E122">
            <v>353</v>
          </cell>
          <cell r="F122">
            <v>494</v>
          </cell>
          <cell r="G122">
            <v>583</v>
          </cell>
          <cell r="H122">
            <v>485</v>
          </cell>
          <cell r="I122">
            <v>594</v>
          </cell>
          <cell r="J122">
            <v>528</v>
          </cell>
          <cell r="K122">
            <v>543</v>
          </cell>
          <cell r="L122">
            <v>547</v>
          </cell>
          <cell r="M122">
            <v>534</v>
          </cell>
          <cell r="N122">
            <v>521</v>
          </cell>
          <cell r="O122">
            <v>547</v>
          </cell>
          <cell r="P122">
            <v>516</v>
          </cell>
          <cell r="Q122">
            <v>563</v>
          </cell>
          <cell r="R122">
            <v>141</v>
          </cell>
          <cell r="S122">
            <v>193</v>
          </cell>
          <cell r="T122">
            <v>300</v>
          </cell>
          <cell r="U122">
            <v>352</v>
          </cell>
          <cell r="V122">
            <v>404</v>
          </cell>
          <cell r="W122">
            <v>425</v>
          </cell>
          <cell r="X122">
            <v>378</v>
          </cell>
          <cell r="Y122">
            <v>396</v>
          </cell>
          <cell r="Z122">
            <v>472</v>
          </cell>
          <cell r="AA122">
            <v>416</v>
          </cell>
          <cell r="AB122">
            <v>371</v>
          </cell>
          <cell r="AC122">
            <v>399</v>
          </cell>
          <cell r="AD122">
            <v>442</v>
          </cell>
          <cell r="AE122">
            <v>445</v>
          </cell>
          <cell r="AF122">
            <v>331</v>
          </cell>
          <cell r="AG122">
            <v>420</v>
          </cell>
          <cell r="AH122">
            <v>408</v>
          </cell>
          <cell r="AI122">
            <v>465</v>
          </cell>
          <cell r="AJ122">
            <v>425</v>
          </cell>
          <cell r="AK122">
            <v>440</v>
          </cell>
          <cell r="AL122">
            <v>485</v>
          </cell>
          <cell r="AM122">
            <v>448</v>
          </cell>
          <cell r="AN122">
            <v>418</v>
          </cell>
          <cell r="AO122">
            <v>444</v>
          </cell>
          <cell r="AP122">
            <v>455</v>
          </cell>
          <cell r="AQ122">
            <v>477</v>
          </cell>
        </row>
        <row r="123">
          <cell r="B123">
            <v>7</v>
          </cell>
          <cell r="C123">
            <v>573</v>
          </cell>
          <cell r="D123">
            <v>502</v>
          </cell>
          <cell r="E123">
            <v>498</v>
          </cell>
          <cell r="F123">
            <v>643</v>
          </cell>
          <cell r="G123">
            <v>611</v>
          </cell>
          <cell r="H123">
            <v>665</v>
          </cell>
          <cell r="I123">
            <v>605</v>
          </cell>
          <cell r="J123">
            <v>744</v>
          </cell>
          <cell r="K123">
            <v>681</v>
          </cell>
          <cell r="L123">
            <v>726</v>
          </cell>
          <cell r="M123">
            <v>654</v>
          </cell>
          <cell r="N123">
            <v>731</v>
          </cell>
          <cell r="O123">
            <v>660</v>
          </cell>
          <cell r="P123">
            <v>740</v>
          </cell>
          <cell r="Q123">
            <v>623</v>
          </cell>
          <cell r="R123">
            <v>567</v>
          </cell>
          <cell r="S123">
            <v>522</v>
          </cell>
          <cell r="T123">
            <v>704</v>
          </cell>
          <cell r="U123">
            <v>683</v>
          </cell>
          <cell r="V123">
            <v>737</v>
          </cell>
          <cell r="W123">
            <v>632</v>
          </cell>
          <cell r="X123">
            <v>779</v>
          </cell>
          <cell r="Y123">
            <v>752</v>
          </cell>
          <cell r="Z123">
            <v>773</v>
          </cell>
          <cell r="AA123">
            <v>684</v>
          </cell>
          <cell r="AB123">
            <v>766</v>
          </cell>
          <cell r="AC123">
            <v>731</v>
          </cell>
          <cell r="AD123">
            <v>787</v>
          </cell>
          <cell r="AE123">
            <v>653</v>
          </cell>
          <cell r="AF123">
            <v>696</v>
          </cell>
          <cell r="AG123">
            <v>663</v>
          </cell>
          <cell r="AH123">
            <v>724</v>
          </cell>
          <cell r="AI123">
            <v>628</v>
          </cell>
          <cell r="AJ123">
            <v>780</v>
          </cell>
          <cell r="AK123">
            <v>717</v>
          </cell>
          <cell r="AL123">
            <v>765</v>
          </cell>
          <cell r="AM123">
            <v>675</v>
          </cell>
          <cell r="AN123">
            <v>767</v>
          </cell>
          <cell r="AO123">
            <v>696</v>
          </cell>
          <cell r="AP123">
            <v>779</v>
          </cell>
          <cell r="AQ123">
            <v>644</v>
          </cell>
        </row>
        <row r="124">
          <cell r="B124">
            <v>5</v>
          </cell>
          <cell r="C124">
            <v>566</v>
          </cell>
          <cell r="D124">
            <v>495</v>
          </cell>
          <cell r="E124">
            <v>492</v>
          </cell>
          <cell r="F124">
            <v>627</v>
          </cell>
          <cell r="G124">
            <v>605</v>
          </cell>
          <cell r="H124">
            <v>645</v>
          </cell>
          <cell r="I124">
            <v>605</v>
          </cell>
          <cell r="J124">
            <v>723</v>
          </cell>
          <cell r="K124">
            <v>681</v>
          </cell>
          <cell r="L124">
            <v>704</v>
          </cell>
          <cell r="M124">
            <v>652</v>
          </cell>
          <cell r="N124">
            <v>707</v>
          </cell>
          <cell r="O124">
            <v>660</v>
          </cell>
          <cell r="P124">
            <v>710</v>
          </cell>
          <cell r="Q124">
            <v>628</v>
          </cell>
          <cell r="R124">
            <v>559</v>
          </cell>
          <cell r="S124">
            <v>521</v>
          </cell>
          <cell r="T124">
            <v>688</v>
          </cell>
          <cell r="U124">
            <v>674</v>
          </cell>
          <cell r="V124">
            <v>708</v>
          </cell>
          <cell r="W124">
            <v>636</v>
          </cell>
          <cell r="X124">
            <v>762</v>
          </cell>
          <cell r="Y124">
            <v>744</v>
          </cell>
          <cell r="Z124">
            <v>748</v>
          </cell>
          <cell r="AA124">
            <v>683</v>
          </cell>
          <cell r="AB124">
            <v>746</v>
          </cell>
          <cell r="AC124">
            <v>722</v>
          </cell>
          <cell r="AD124">
            <v>754</v>
          </cell>
          <cell r="AE124">
            <v>659</v>
          </cell>
          <cell r="AF124">
            <v>678</v>
          </cell>
          <cell r="AG124">
            <v>656</v>
          </cell>
          <cell r="AH124">
            <v>696</v>
          </cell>
          <cell r="AI124">
            <v>631</v>
          </cell>
          <cell r="AJ124">
            <v>758</v>
          </cell>
          <cell r="AK124">
            <v>716</v>
          </cell>
          <cell r="AL124">
            <v>740</v>
          </cell>
          <cell r="AM124">
            <v>675</v>
          </cell>
          <cell r="AN124">
            <v>742</v>
          </cell>
          <cell r="AO124">
            <v>695</v>
          </cell>
          <cell r="AP124">
            <v>746</v>
          </cell>
          <cell r="AQ124">
            <v>651</v>
          </cell>
        </row>
        <row r="125">
          <cell r="B125">
            <v>3</v>
          </cell>
          <cell r="C125">
            <v>560</v>
          </cell>
          <cell r="D125">
            <v>488</v>
          </cell>
          <cell r="E125">
            <v>486</v>
          </cell>
          <cell r="F125">
            <v>610</v>
          </cell>
          <cell r="G125">
            <v>599</v>
          </cell>
          <cell r="H125">
            <v>625</v>
          </cell>
          <cell r="I125">
            <v>605</v>
          </cell>
          <cell r="J125">
            <v>701</v>
          </cell>
          <cell r="K125">
            <v>681</v>
          </cell>
          <cell r="L125">
            <v>683</v>
          </cell>
          <cell r="M125">
            <v>650</v>
          </cell>
          <cell r="N125">
            <v>683</v>
          </cell>
          <cell r="O125">
            <v>660</v>
          </cell>
          <cell r="P125">
            <v>680</v>
          </cell>
          <cell r="Q125">
            <v>632</v>
          </cell>
          <cell r="R125">
            <v>550</v>
          </cell>
          <cell r="S125">
            <v>520</v>
          </cell>
          <cell r="T125">
            <v>671</v>
          </cell>
          <cell r="U125">
            <v>664</v>
          </cell>
          <cell r="V125">
            <v>679</v>
          </cell>
          <cell r="W125">
            <v>640</v>
          </cell>
          <cell r="X125">
            <v>744</v>
          </cell>
          <cell r="Y125">
            <v>735</v>
          </cell>
          <cell r="Z125">
            <v>723</v>
          </cell>
          <cell r="AA125">
            <v>681</v>
          </cell>
          <cell r="AB125">
            <v>726</v>
          </cell>
          <cell r="AC125">
            <v>714</v>
          </cell>
          <cell r="AD125">
            <v>720</v>
          </cell>
          <cell r="AE125">
            <v>664</v>
          </cell>
          <cell r="AF125">
            <v>660</v>
          </cell>
          <cell r="AG125">
            <v>649</v>
          </cell>
          <cell r="AH125">
            <v>669</v>
          </cell>
          <cell r="AI125">
            <v>634</v>
          </cell>
          <cell r="AJ125">
            <v>736</v>
          </cell>
          <cell r="AK125">
            <v>715</v>
          </cell>
          <cell r="AL125">
            <v>715</v>
          </cell>
          <cell r="AM125">
            <v>674</v>
          </cell>
          <cell r="AN125">
            <v>718</v>
          </cell>
          <cell r="AO125">
            <v>694</v>
          </cell>
          <cell r="AP125">
            <v>712</v>
          </cell>
          <cell r="AQ125">
            <v>657</v>
          </cell>
        </row>
        <row r="126">
          <cell r="B126">
            <v>-2</v>
          </cell>
          <cell r="C126">
            <v>547</v>
          </cell>
          <cell r="D126">
            <v>475</v>
          </cell>
          <cell r="E126">
            <v>474</v>
          </cell>
          <cell r="F126">
            <v>577</v>
          </cell>
          <cell r="G126">
            <v>588</v>
          </cell>
          <cell r="H126">
            <v>584</v>
          </cell>
          <cell r="I126">
            <v>604</v>
          </cell>
          <cell r="J126">
            <v>659</v>
          </cell>
          <cell r="K126">
            <v>681</v>
          </cell>
          <cell r="L126">
            <v>640</v>
          </cell>
          <cell r="M126">
            <v>646</v>
          </cell>
          <cell r="N126">
            <v>635</v>
          </cell>
          <cell r="O126">
            <v>659</v>
          </cell>
          <cell r="P126">
            <v>621</v>
          </cell>
          <cell r="Q126">
            <v>642</v>
          </cell>
          <cell r="R126">
            <v>534</v>
          </cell>
          <cell r="S126">
            <v>519</v>
          </cell>
          <cell r="T126">
            <v>638</v>
          </cell>
          <cell r="U126">
            <v>645</v>
          </cell>
          <cell r="V126">
            <v>621</v>
          </cell>
          <cell r="W126">
            <v>648</v>
          </cell>
          <cell r="X126">
            <v>709</v>
          </cell>
          <cell r="Y126">
            <v>719</v>
          </cell>
          <cell r="Z126">
            <v>673</v>
          </cell>
          <cell r="AA126">
            <v>679</v>
          </cell>
          <cell r="AB126">
            <v>685</v>
          </cell>
          <cell r="AC126">
            <v>697</v>
          </cell>
          <cell r="AD126">
            <v>654</v>
          </cell>
          <cell r="AE126">
            <v>675</v>
          </cell>
          <cell r="AF126">
            <v>624</v>
          </cell>
          <cell r="AG126">
            <v>635</v>
          </cell>
          <cell r="AH126">
            <v>615</v>
          </cell>
          <cell r="AI126">
            <v>641</v>
          </cell>
          <cell r="AJ126">
            <v>693</v>
          </cell>
          <cell r="AK126">
            <v>714</v>
          </cell>
          <cell r="AL126">
            <v>665</v>
          </cell>
          <cell r="AM126">
            <v>674</v>
          </cell>
          <cell r="AN126">
            <v>668</v>
          </cell>
          <cell r="AO126">
            <v>692</v>
          </cell>
          <cell r="AP126">
            <v>646</v>
          </cell>
          <cell r="AQ126">
            <v>670</v>
          </cell>
        </row>
        <row r="127">
          <cell r="B127">
            <v>-4</v>
          </cell>
          <cell r="C127">
            <v>540</v>
          </cell>
          <cell r="D127">
            <v>468</v>
          </cell>
          <cell r="E127">
            <v>468</v>
          </cell>
          <cell r="F127">
            <v>561</v>
          </cell>
          <cell r="G127">
            <v>582</v>
          </cell>
          <cell r="H127">
            <v>563</v>
          </cell>
          <cell r="I127">
            <v>604</v>
          </cell>
          <cell r="J127">
            <v>638</v>
          </cell>
          <cell r="K127">
            <v>681</v>
          </cell>
          <cell r="L127">
            <v>618</v>
          </cell>
          <cell r="M127">
            <v>644</v>
          </cell>
          <cell r="N127">
            <v>611</v>
          </cell>
          <cell r="O127">
            <v>659</v>
          </cell>
          <cell r="P127">
            <v>591</v>
          </cell>
          <cell r="Q127">
            <v>647</v>
          </cell>
          <cell r="R127">
            <v>525</v>
          </cell>
          <cell r="S127">
            <v>518</v>
          </cell>
          <cell r="T127">
            <v>621</v>
          </cell>
          <cell r="U127">
            <v>635</v>
          </cell>
          <cell r="V127">
            <v>592</v>
          </cell>
          <cell r="W127">
            <v>652</v>
          </cell>
          <cell r="X127">
            <v>692</v>
          </cell>
          <cell r="Y127">
            <v>711</v>
          </cell>
          <cell r="Z127">
            <v>648</v>
          </cell>
          <cell r="AA127">
            <v>678</v>
          </cell>
          <cell r="AB127">
            <v>665</v>
          </cell>
          <cell r="AC127">
            <v>689</v>
          </cell>
          <cell r="AD127">
            <v>620</v>
          </cell>
          <cell r="AE127">
            <v>680</v>
          </cell>
          <cell r="AF127">
            <v>607</v>
          </cell>
          <cell r="AG127">
            <v>628</v>
          </cell>
          <cell r="AH127">
            <v>588</v>
          </cell>
          <cell r="AI127">
            <v>645</v>
          </cell>
          <cell r="AJ127">
            <v>671</v>
          </cell>
          <cell r="AK127">
            <v>713</v>
          </cell>
          <cell r="AL127">
            <v>640</v>
          </cell>
          <cell r="AM127">
            <v>673</v>
          </cell>
          <cell r="AN127">
            <v>644</v>
          </cell>
          <cell r="AO127">
            <v>692</v>
          </cell>
          <cell r="AP127">
            <v>613</v>
          </cell>
          <cell r="AQ127">
            <v>676</v>
          </cell>
        </row>
        <row r="128">
          <cell r="B128">
            <v>-7</v>
          </cell>
          <cell r="C128">
            <v>534</v>
          </cell>
          <cell r="D128">
            <v>462</v>
          </cell>
          <cell r="E128">
            <v>462</v>
          </cell>
          <cell r="F128">
            <v>544</v>
          </cell>
          <cell r="G128">
            <v>576</v>
          </cell>
          <cell r="H128">
            <v>543</v>
          </cell>
          <cell r="I128">
            <v>604</v>
          </cell>
          <cell r="J128">
            <v>617</v>
          </cell>
          <cell r="K128">
            <v>681</v>
          </cell>
          <cell r="L128">
            <v>597</v>
          </cell>
          <cell r="M128">
            <v>642</v>
          </cell>
          <cell r="N128">
            <v>587</v>
          </cell>
          <cell r="O128">
            <v>659</v>
          </cell>
          <cell r="P128">
            <v>561</v>
          </cell>
          <cell r="Q128">
            <v>651</v>
          </cell>
          <cell r="R128">
            <v>517</v>
          </cell>
          <cell r="S128">
            <v>517</v>
          </cell>
          <cell r="T128">
            <v>605</v>
          </cell>
          <cell r="U128">
            <v>625</v>
          </cell>
          <cell r="V128">
            <v>563</v>
          </cell>
          <cell r="W128">
            <v>656</v>
          </cell>
          <cell r="X128">
            <v>674</v>
          </cell>
          <cell r="Y128">
            <v>702</v>
          </cell>
          <cell r="Z128">
            <v>623</v>
          </cell>
          <cell r="AA128">
            <v>676</v>
          </cell>
          <cell r="AB128">
            <v>644</v>
          </cell>
          <cell r="AC128">
            <v>680</v>
          </cell>
          <cell r="AD128">
            <v>587</v>
          </cell>
          <cell r="AE128">
            <v>686</v>
          </cell>
          <cell r="AF128">
            <v>589</v>
          </cell>
          <cell r="AG128">
            <v>621</v>
          </cell>
          <cell r="AH128">
            <v>561</v>
          </cell>
          <cell r="AI128">
            <v>648</v>
          </cell>
          <cell r="AJ128">
            <v>649</v>
          </cell>
          <cell r="AK128">
            <v>712</v>
          </cell>
          <cell r="AL128">
            <v>615</v>
          </cell>
          <cell r="AM128">
            <v>673</v>
          </cell>
          <cell r="AN128">
            <v>619</v>
          </cell>
          <cell r="AO128">
            <v>691</v>
          </cell>
          <cell r="AP128">
            <v>580</v>
          </cell>
          <cell r="AQ128">
            <v>683</v>
          </cell>
        </row>
        <row r="129">
          <cell r="B129">
            <v>90</v>
          </cell>
          <cell r="C129">
            <v>234</v>
          </cell>
          <cell r="D129">
            <v>383</v>
          </cell>
          <cell r="E129">
            <v>381</v>
          </cell>
          <cell r="F129">
            <v>674</v>
          </cell>
          <cell r="G129">
            <v>585</v>
          </cell>
          <cell r="H129">
            <v>671</v>
          </cell>
          <cell r="I129">
            <v>563</v>
          </cell>
          <cell r="J129">
            <v>601</v>
          </cell>
          <cell r="K129">
            <v>587</v>
          </cell>
          <cell r="L129">
            <v>609</v>
          </cell>
          <cell r="M129">
            <v>604</v>
          </cell>
          <cell r="N129">
            <v>632</v>
          </cell>
          <cell r="O129">
            <v>607</v>
          </cell>
          <cell r="P129">
            <v>652</v>
          </cell>
          <cell r="Q129">
            <v>587</v>
          </cell>
          <cell r="R129">
            <v>169</v>
          </cell>
          <cell r="S129">
            <v>287</v>
          </cell>
          <cell r="T129">
            <v>445</v>
          </cell>
          <cell r="U129">
            <v>393</v>
          </cell>
          <cell r="V129">
            <v>477</v>
          </cell>
          <cell r="W129">
            <v>476</v>
          </cell>
          <cell r="X129">
            <v>450</v>
          </cell>
          <cell r="Y129">
            <v>432</v>
          </cell>
          <cell r="Z129">
            <v>474</v>
          </cell>
          <cell r="AA129">
            <v>526</v>
          </cell>
          <cell r="AB129">
            <v>481</v>
          </cell>
          <cell r="AC129">
            <v>453</v>
          </cell>
          <cell r="AD129">
            <v>516</v>
          </cell>
          <cell r="AE129">
            <v>510</v>
          </cell>
          <cell r="AF129">
            <v>508</v>
          </cell>
          <cell r="AG129">
            <v>418</v>
          </cell>
          <cell r="AH129">
            <v>524</v>
          </cell>
          <cell r="AI129">
            <v>482</v>
          </cell>
          <cell r="AJ129">
            <v>496</v>
          </cell>
          <cell r="AK129">
            <v>481</v>
          </cell>
          <cell r="AL129">
            <v>513</v>
          </cell>
          <cell r="AM129">
            <v>541</v>
          </cell>
          <cell r="AN129">
            <v>527</v>
          </cell>
          <cell r="AO129">
            <v>502</v>
          </cell>
          <cell r="AP129">
            <v>555</v>
          </cell>
          <cell r="AQ129">
            <v>524</v>
          </cell>
        </row>
        <row r="130">
          <cell r="B130">
            <v>88</v>
          </cell>
          <cell r="C130">
            <v>230</v>
          </cell>
          <cell r="D130">
            <v>376</v>
          </cell>
          <cell r="E130">
            <v>376</v>
          </cell>
          <cell r="F130">
            <v>643</v>
          </cell>
          <cell r="G130">
            <v>589</v>
          </cell>
          <cell r="H130">
            <v>637</v>
          </cell>
          <cell r="I130">
            <v>572</v>
          </cell>
          <cell r="J130">
            <v>587</v>
          </cell>
          <cell r="K130">
            <v>578</v>
          </cell>
          <cell r="L130">
            <v>597</v>
          </cell>
          <cell r="M130">
            <v>591</v>
          </cell>
          <cell r="N130">
            <v>614</v>
          </cell>
          <cell r="O130">
            <v>599</v>
          </cell>
          <cell r="P130">
            <v>626</v>
          </cell>
          <cell r="Q130">
            <v>585</v>
          </cell>
          <cell r="R130">
            <v>166</v>
          </cell>
          <cell r="S130">
            <v>270</v>
          </cell>
          <cell r="T130">
            <v>423</v>
          </cell>
          <cell r="U130">
            <v>392</v>
          </cell>
          <cell r="V130">
            <v>466</v>
          </cell>
          <cell r="W130">
            <v>470</v>
          </cell>
          <cell r="X130">
            <v>438</v>
          </cell>
          <cell r="Y130">
            <v>427</v>
          </cell>
          <cell r="Z130">
            <v>475</v>
          </cell>
          <cell r="AA130">
            <v>506</v>
          </cell>
          <cell r="AB130">
            <v>464</v>
          </cell>
          <cell r="AC130">
            <v>447</v>
          </cell>
          <cell r="AD130">
            <v>504</v>
          </cell>
          <cell r="AE130">
            <v>500</v>
          </cell>
          <cell r="AF130">
            <v>479</v>
          </cell>
          <cell r="AG130">
            <v>425</v>
          </cell>
          <cell r="AH130">
            <v>505</v>
          </cell>
          <cell r="AI130">
            <v>482</v>
          </cell>
          <cell r="AJ130">
            <v>483</v>
          </cell>
          <cell r="AK130">
            <v>475</v>
          </cell>
          <cell r="AL130">
            <v>508</v>
          </cell>
          <cell r="AM130">
            <v>524</v>
          </cell>
          <cell r="AN130">
            <v>510</v>
          </cell>
          <cell r="AO130">
            <v>495</v>
          </cell>
          <cell r="AP130">
            <v>538</v>
          </cell>
          <cell r="AQ130">
            <v>518</v>
          </cell>
        </row>
        <row r="131">
          <cell r="B131">
            <v>85</v>
          </cell>
          <cell r="C131">
            <v>226</v>
          </cell>
          <cell r="D131">
            <v>370</v>
          </cell>
          <cell r="E131">
            <v>370</v>
          </cell>
          <cell r="F131">
            <v>611</v>
          </cell>
          <cell r="G131">
            <v>593</v>
          </cell>
          <cell r="H131">
            <v>602</v>
          </cell>
          <cell r="I131">
            <v>581</v>
          </cell>
          <cell r="J131">
            <v>573</v>
          </cell>
          <cell r="K131">
            <v>570</v>
          </cell>
          <cell r="L131">
            <v>585</v>
          </cell>
          <cell r="M131">
            <v>578</v>
          </cell>
          <cell r="N131">
            <v>595</v>
          </cell>
          <cell r="O131">
            <v>590</v>
          </cell>
          <cell r="P131">
            <v>601</v>
          </cell>
          <cell r="Q131">
            <v>582</v>
          </cell>
          <cell r="R131">
            <v>163</v>
          </cell>
          <cell r="S131">
            <v>253</v>
          </cell>
          <cell r="T131">
            <v>401</v>
          </cell>
          <cell r="U131">
            <v>390</v>
          </cell>
          <cell r="V131">
            <v>456</v>
          </cell>
          <cell r="W131">
            <v>464</v>
          </cell>
          <cell r="X131">
            <v>426</v>
          </cell>
          <cell r="Y131">
            <v>422</v>
          </cell>
          <cell r="Z131">
            <v>476</v>
          </cell>
          <cell r="AA131">
            <v>486</v>
          </cell>
          <cell r="AB131">
            <v>448</v>
          </cell>
          <cell r="AC131">
            <v>442</v>
          </cell>
          <cell r="AD131">
            <v>492</v>
          </cell>
          <cell r="AE131">
            <v>491</v>
          </cell>
          <cell r="AF131">
            <v>450</v>
          </cell>
          <cell r="AG131">
            <v>432</v>
          </cell>
          <cell r="AH131">
            <v>486</v>
          </cell>
          <cell r="AI131">
            <v>483</v>
          </cell>
          <cell r="AJ131">
            <v>471</v>
          </cell>
          <cell r="AK131">
            <v>468</v>
          </cell>
          <cell r="AL131">
            <v>504</v>
          </cell>
          <cell r="AM131">
            <v>507</v>
          </cell>
          <cell r="AN131">
            <v>493</v>
          </cell>
          <cell r="AO131">
            <v>488</v>
          </cell>
          <cell r="AP131">
            <v>521</v>
          </cell>
          <cell r="AQ131">
            <v>511</v>
          </cell>
        </row>
        <row r="132">
          <cell r="B132">
            <v>83</v>
          </cell>
          <cell r="C132">
            <v>222</v>
          </cell>
          <cell r="D132">
            <v>363</v>
          </cell>
          <cell r="E132">
            <v>365</v>
          </cell>
          <cell r="F132">
            <v>579</v>
          </cell>
          <cell r="G132">
            <v>597</v>
          </cell>
          <cell r="H132">
            <v>567</v>
          </cell>
          <cell r="I132">
            <v>589</v>
          </cell>
          <cell r="J132">
            <v>559</v>
          </cell>
          <cell r="K132">
            <v>562</v>
          </cell>
          <cell r="L132">
            <v>573</v>
          </cell>
          <cell r="M132">
            <v>564</v>
          </cell>
          <cell r="N132">
            <v>577</v>
          </cell>
          <cell r="O132">
            <v>582</v>
          </cell>
          <cell r="P132">
            <v>576</v>
          </cell>
          <cell r="Q132">
            <v>580</v>
          </cell>
          <cell r="R132">
            <v>161</v>
          </cell>
          <cell r="S132">
            <v>236</v>
          </cell>
          <cell r="T132">
            <v>379</v>
          </cell>
          <cell r="U132">
            <v>389</v>
          </cell>
          <cell r="V132">
            <v>446</v>
          </cell>
          <cell r="W132">
            <v>458</v>
          </cell>
          <cell r="X132">
            <v>414</v>
          </cell>
          <cell r="Y132">
            <v>417</v>
          </cell>
          <cell r="Z132">
            <v>478</v>
          </cell>
          <cell r="AA132">
            <v>466</v>
          </cell>
          <cell r="AB132">
            <v>431</v>
          </cell>
          <cell r="AC132">
            <v>437</v>
          </cell>
          <cell r="AD132">
            <v>481</v>
          </cell>
          <cell r="AE132">
            <v>481</v>
          </cell>
          <cell r="AF132">
            <v>420</v>
          </cell>
          <cell r="AG132">
            <v>438</v>
          </cell>
          <cell r="AH132">
            <v>466</v>
          </cell>
          <cell r="AI132">
            <v>484</v>
          </cell>
          <cell r="AJ132">
            <v>458</v>
          </cell>
          <cell r="AK132">
            <v>462</v>
          </cell>
          <cell r="AL132">
            <v>500</v>
          </cell>
          <cell r="AM132">
            <v>490</v>
          </cell>
          <cell r="AN132">
            <v>476</v>
          </cell>
          <cell r="AO132">
            <v>481</v>
          </cell>
          <cell r="AP132">
            <v>504</v>
          </cell>
          <cell r="AQ132">
            <v>505</v>
          </cell>
        </row>
        <row r="133">
          <cell r="B133">
            <v>80</v>
          </cell>
          <cell r="C133">
            <v>218</v>
          </cell>
          <cell r="D133">
            <v>357</v>
          </cell>
          <cell r="E133">
            <v>360</v>
          </cell>
          <cell r="F133">
            <v>547</v>
          </cell>
          <cell r="G133">
            <v>601</v>
          </cell>
          <cell r="H133">
            <v>533</v>
          </cell>
          <cell r="I133">
            <v>598</v>
          </cell>
          <cell r="J133">
            <v>545</v>
          </cell>
          <cell r="K133">
            <v>554</v>
          </cell>
          <cell r="L133">
            <v>561</v>
          </cell>
          <cell r="M133">
            <v>551</v>
          </cell>
          <cell r="N133">
            <v>558</v>
          </cell>
          <cell r="O133">
            <v>574</v>
          </cell>
          <cell r="P133">
            <v>551</v>
          </cell>
          <cell r="Q133">
            <v>577</v>
          </cell>
          <cell r="R133">
            <v>158</v>
          </cell>
          <cell r="S133">
            <v>219</v>
          </cell>
          <cell r="T133">
            <v>357</v>
          </cell>
          <cell r="U133">
            <v>388</v>
          </cell>
          <cell r="V133">
            <v>435</v>
          </cell>
          <cell r="W133">
            <v>452</v>
          </cell>
          <cell r="X133">
            <v>402</v>
          </cell>
          <cell r="Y133">
            <v>413</v>
          </cell>
          <cell r="Z133">
            <v>479</v>
          </cell>
          <cell r="AA133">
            <v>446</v>
          </cell>
          <cell r="AB133">
            <v>415</v>
          </cell>
          <cell r="AC133">
            <v>432</v>
          </cell>
          <cell r="AD133">
            <v>469</v>
          </cell>
          <cell r="AE133">
            <v>472</v>
          </cell>
          <cell r="AF133">
            <v>391</v>
          </cell>
          <cell r="AG133">
            <v>445</v>
          </cell>
          <cell r="AH133">
            <v>447</v>
          </cell>
          <cell r="AI133">
            <v>484</v>
          </cell>
          <cell r="AJ133">
            <v>446</v>
          </cell>
          <cell r="AK133">
            <v>455</v>
          </cell>
          <cell r="AL133">
            <v>496</v>
          </cell>
          <cell r="AM133">
            <v>473</v>
          </cell>
          <cell r="AN133">
            <v>459</v>
          </cell>
          <cell r="AO133">
            <v>475</v>
          </cell>
          <cell r="AP133">
            <v>486</v>
          </cell>
          <cell r="AQ133">
            <v>499</v>
          </cell>
        </row>
        <row r="134">
          <cell r="B134">
            <v>78</v>
          </cell>
          <cell r="C134">
            <v>214</v>
          </cell>
          <cell r="D134">
            <v>350</v>
          </cell>
          <cell r="E134">
            <v>354</v>
          </cell>
          <cell r="F134">
            <v>515</v>
          </cell>
          <cell r="G134">
            <v>604</v>
          </cell>
          <cell r="H134">
            <v>498</v>
          </cell>
          <cell r="I134">
            <v>607</v>
          </cell>
          <cell r="J134">
            <v>531</v>
          </cell>
          <cell r="K134">
            <v>546</v>
          </cell>
          <cell r="L134">
            <v>549</v>
          </cell>
          <cell r="M134">
            <v>538</v>
          </cell>
          <cell r="N134">
            <v>540</v>
          </cell>
          <cell r="O134">
            <v>565</v>
          </cell>
          <cell r="P134">
            <v>526</v>
          </cell>
          <cell r="Q134">
            <v>575</v>
          </cell>
          <cell r="R134">
            <v>155</v>
          </cell>
          <cell r="S134">
            <v>202</v>
          </cell>
          <cell r="T134">
            <v>334</v>
          </cell>
          <cell r="U134">
            <v>386</v>
          </cell>
          <cell r="V134">
            <v>425</v>
          </cell>
          <cell r="W134">
            <v>446</v>
          </cell>
          <cell r="X134">
            <v>389</v>
          </cell>
          <cell r="Y134">
            <v>408</v>
          </cell>
          <cell r="Z134">
            <v>480</v>
          </cell>
          <cell r="AA134">
            <v>426</v>
          </cell>
          <cell r="AB134">
            <v>398</v>
          </cell>
          <cell r="AC134">
            <v>427</v>
          </cell>
          <cell r="AD134">
            <v>458</v>
          </cell>
          <cell r="AE134">
            <v>463</v>
          </cell>
          <cell r="AF134">
            <v>362</v>
          </cell>
          <cell r="AG134">
            <v>452</v>
          </cell>
          <cell r="AH134">
            <v>428</v>
          </cell>
          <cell r="AI134">
            <v>485</v>
          </cell>
          <cell r="AJ134">
            <v>433</v>
          </cell>
          <cell r="AK134">
            <v>449</v>
          </cell>
          <cell r="AL134">
            <v>492</v>
          </cell>
          <cell r="AM134">
            <v>456</v>
          </cell>
          <cell r="AN134">
            <v>442</v>
          </cell>
          <cell r="AO134">
            <v>468</v>
          </cell>
          <cell r="AP134">
            <v>469</v>
          </cell>
          <cell r="AQ134">
            <v>493</v>
          </cell>
        </row>
        <row r="135">
          <cell r="B135">
            <v>41</v>
          </cell>
          <cell r="C135">
            <v>564</v>
          </cell>
          <cell r="D135">
            <v>502</v>
          </cell>
          <cell r="E135">
            <v>500</v>
          </cell>
          <cell r="F135">
            <v>664</v>
          </cell>
          <cell r="G135">
            <v>632</v>
          </cell>
          <cell r="H135">
            <v>679</v>
          </cell>
          <cell r="I135">
            <v>619</v>
          </cell>
          <cell r="J135">
            <v>746</v>
          </cell>
          <cell r="K135">
            <v>683</v>
          </cell>
          <cell r="L135">
            <v>728</v>
          </cell>
          <cell r="M135">
            <v>658</v>
          </cell>
          <cell r="N135">
            <v>749</v>
          </cell>
          <cell r="O135">
            <v>678</v>
          </cell>
          <cell r="P135">
            <v>750</v>
          </cell>
          <cell r="Q135">
            <v>635</v>
          </cell>
          <cell r="R135">
            <v>581</v>
          </cell>
          <cell r="S135">
            <v>531</v>
          </cell>
          <cell r="T135">
            <v>739</v>
          </cell>
          <cell r="U135">
            <v>718</v>
          </cell>
          <cell r="V135">
            <v>758</v>
          </cell>
          <cell r="W135">
            <v>653</v>
          </cell>
          <cell r="X135">
            <v>791</v>
          </cell>
          <cell r="Y135">
            <v>764</v>
          </cell>
          <cell r="Z135">
            <v>781</v>
          </cell>
          <cell r="AA135">
            <v>694</v>
          </cell>
          <cell r="AB135">
            <v>794</v>
          </cell>
          <cell r="AC135">
            <v>758</v>
          </cell>
          <cell r="AD135">
            <v>803</v>
          </cell>
          <cell r="AE135">
            <v>670</v>
          </cell>
          <cell r="AF135">
            <v>727</v>
          </cell>
          <cell r="AG135">
            <v>695</v>
          </cell>
          <cell r="AH135">
            <v>743</v>
          </cell>
          <cell r="AI135">
            <v>647</v>
          </cell>
          <cell r="AJ135">
            <v>788</v>
          </cell>
          <cell r="AK135">
            <v>725</v>
          </cell>
          <cell r="AL135">
            <v>771</v>
          </cell>
          <cell r="AM135">
            <v>683</v>
          </cell>
          <cell r="AN135">
            <v>791</v>
          </cell>
          <cell r="AO135">
            <v>720</v>
          </cell>
          <cell r="AP135">
            <v>793</v>
          </cell>
          <cell r="AQ135">
            <v>660</v>
          </cell>
        </row>
        <row r="136">
          <cell r="B136">
            <v>39</v>
          </cell>
          <cell r="C136">
            <v>557</v>
          </cell>
          <cell r="D136">
            <v>495</v>
          </cell>
          <cell r="E136">
            <v>494</v>
          </cell>
          <cell r="F136">
            <v>648</v>
          </cell>
          <cell r="G136">
            <v>626</v>
          </cell>
          <cell r="H136">
            <v>658</v>
          </cell>
          <cell r="I136">
            <v>618</v>
          </cell>
          <cell r="J136">
            <v>725</v>
          </cell>
          <cell r="K136">
            <v>683</v>
          </cell>
          <cell r="L136">
            <v>707</v>
          </cell>
          <cell r="M136">
            <v>656</v>
          </cell>
          <cell r="N136">
            <v>725</v>
          </cell>
          <cell r="O136">
            <v>678</v>
          </cell>
          <cell r="P136">
            <v>720</v>
          </cell>
          <cell r="Q136">
            <v>639</v>
          </cell>
          <cell r="R136">
            <v>573</v>
          </cell>
          <cell r="S136">
            <v>530</v>
          </cell>
          <cell r="T136">
            <v>722</v>
          </cell>
          <cell r="U136">
            <v>708</v>
          </cell>
          <cell r="V136">
            <v>729</v>
          </cell>
          <cell r="W136">
            <v>657</v>
          </cell>
          <cell r="X136">
            <v>773</v>
          </cell>
          <cell r="Y136">
            <v>755</v>
          </cell>
          <cell r="Z136">
            <v>756</v>
          </cell>
          <cell r="AA136">
            <v>692</v>
          </cell>
          <cell r="AB136">
            <v>773</v>
          </cell>
          <cell r="AC136">
            <v>750</v>
          </cell>
          <cell r="AD136">
            <v>769</v>
          </cell>
          <cell r="AE136">
            <v>676</v>
          </cell>
          <cell r="AF136">
            <v>709</v>
          </cell>
          <cell r="AG136">
            <v>688</v>
          </cell>
          <cell r="AH136">
            <v>716</v>
          </cell>
          <cell r="AI136">
            <v>651</v>
          </cell>
          <cell r="AJ136">
            <v>767</v>
          </cell>
          <cell r="AK136">
            <v>725</v>
          </cell>
          <cell r="AL136">
            <v>746</v>
          </cell>
          <cell r="AM136">
            <v>683</v>
          </cell>
          <cell r="AN136">
            <v>766</v>
          </cell>
          <cell r="AO136">
            <v>719</v>
          </cell>
          <cell r="AP136">
            <v>760</v>
          </cell>
          <cell r="AQ136">
            <v>666</v>
          </cell>
        </row>
        <row r="137">
          <cell r="B137">
            <v>37</v>
          </cell>
          <cell r="C137">
            <v>551</v>
          </cell>
          <cell r="D137">
            <v>489</v>
          </cell>
          <cell r="E137">
            <v>488</v>
          </cell>
          <cell r="F137">
            <v>631</v>
          </cell>
          <cell r="G137">
            <v>620</v>
          </cell>
          <cell r="H137">
            <v>638</v>
          </cell>
          <cell r="I137">
            <v>618</v>
          </cell>
          <cell r="J137">
            <v>704</v>
          </cell>
          <cell r="K137">
            <v>683</v>
          </cell>
          <cell r="L137">
            <v>685</v>
          </cell>
          <cell r="M137">
            <v>654</v>
          </cell>
          <cell r="N137">
            <v>701</v>
          </cell>
          <cell r="O137">
            <v>678</v>
          </cell>
          <cell r="P137">
            <v>691</v>
          </cell>
          <cell r="Q137">
            <v>644</v>
          </cell>
          <cell r="R137">
            <v>564</v>
          </cell>
          <cell r="S137">
            <v>529</v>
          </cell>
          <cell r="T137">
            <v>706</v>
          </cell>
          <cell r="U137">
            <v>699</v>
          </cell>
          <cell r="V137">
            <v>700</v>
          </cell>
          <cell r="W137">
            <v>661</v>
          </cell>
          <cell r="X137">
            <v>756</v>
          </cell>
          <cell r="Y137">
            <v>747</v>
          </cell>
          <cell r="Z137">
            <v>731</v>
          </cell>
          <cell r="AA137">
            <v>691</v>
          </cell>
          <cell r="AB137">
            <v>753</v>
          </cell>
          <cell r="AC137">
            <v>741</v>
          </cell>
          <cell r="AD137">
            <v>736</v>
          </cell>
          <cell r="AE137">
            <v>681</v>
          </cell>
          <cell r="AF137">
            <v>692</v>
          </cell>
          <cell r="AG137">
            <v>681</v>
          </cell>
          <cell r="AH137">
            <v>689</v>
          </cell>
          <cell r="AI137">
            <v>654</v>
          </cell>
          <cell r="AJ137">
            <v>745</v>
          </cell>
          <cell r="AK137">
            <v>724</v>
          </cell>
          <cell r="AL137">
            <v>721</v>
          </cell>
          <cell r="AM137">
            <v>682</v>
          </cell>
          <cell r="AN137">
            <v>742</v>
          </cell>
          <cell r="AO137">
            <v>718</v>
          </cell>
          <cell r="AP137">
            <v>727</v>
          </cell>
          <cell r="AQ137">
            <v>673</v>
          </cell>
        </row>
        <row r="138">
          <cell r="B138">
            <v>32</v>
          </cell>
          <cell r="C138">
            <v>538</v>
          </cell>
          <cell r="D138">
            <v>475</v>
          </cell>
          <cell r="E138">
            <v>476</v>
          </cell>
          <cell r="F138">
            <v>598</v>
          </cell>
          <cell r="G138">
            <v>609</v>
          </cell>
          <cell r="H138">
            <v>597</v>
          </cell>
          <cell r="I138">
            <v>618</v>
          </cell>
          <cell r="J138">
            <v>662</v>
          </cell>
          <cell r="K138">
            <v>683</v>
          </cell>
          <cell r="L138">
            <v>642</v>
          </cell>
          <cell r="M138">
            <v>650</v>
          </cell>
          <cell r="N138">
            <v>653</v>
          </cell>
          <cell r="O138">
            <v>677</v>
          </cell>
          <cell r="P138">
            <v>631</v>
          </cell>
          <cell r="Q138">
            <v>654</v>
          </cell>
          <cell r="R138">
            <v>548</v>
          </cell>
          <cell r="S138">
            <v>528</v>
          </cell>
          <cell r="T138">
            <v>672</v>
          </cell>
          <cell r="U138">
            <v>679</v>
          </cell>
          <cell r="V138">
            <v>642</v>
          </cell>
          <cell r="W138">
            <v>669</v>
          </cell>
          <cell r="X138">
            <v>721</v>
          </cell>
          <cell r="Y138">
            <v>731</v>
          </cell>
          <cell r="Z138">
            <v>681</v>
          </cell>
          <cell r="AA138">
            <v>688</v>
          </cell>
          <cell r="AB138">
            <v>712</v>
          </cell>
          <cell r="AC138">
            <v>724</v>
          </cell>
          <cell r="AD138">
            <v>669</v>
          </cell>
          <cell r="AE138">
            <v>692</v>
          </cell>
          <cell r="AF138">
            <v>656</v>
          </cell>
          <cell r="AG138">
            <v>667</v>
          </cell>
          <cell r="AH138">
            <v>635</v>
          </cell>
          <cell r="AI138">
            <v>661</v>
          </cell>
          <cell r="AJ138">
            <v>701</v>
          </cell>
          <cell r="AK138">
            <v>723</v>
          </cell>
          <cell r="AL138">
            <v>671</v>
          </cell>
          <cell r="AM138">
            <v>682</v>
          </cell>
          <cell r="AN138">
            <v>692</v>
          </cell>
          <cell r="AO138">
            <v>716</v>
          </cell>
          <cell r="AP138">
            <v>660</v>
          </cell>
          <cell r="AQ138">
            <v>686</v>
          </cell>
        </row>
        <row r="139">
          <cell r="B139">
            <v>30</v>
          </cell>
          <cell r="C139">
            <v>531</v>
          </cell>
          <cell r="D139">
            <v>469</v>
          </cell>
          <cell r="E139">
            <v>470</v>
          </cell>
          <cell r="F139">
            <v>582</v>
          </cell>
          <cell r="G139">
            <v>603</v>
          </cell>
          <cell r="H139">
            <v>577</v>
          </cell>
          <cell r="I139">
            <v>617</v>
          </cell>
          <cell r="J139">
            <v>641</v>
          </cell>
          <cell r="K139">
            <v>683</v>
          </cell>
          <cell r="L139">
            <v>621</v>
          </cell>
          <cell r="M139">
            <v>648</v>
          </cell>
          <cell r="N139">
            <v>629</v>
          </cell>
          <cell r="O139">
            <v>677</v>
          </cell>
          <cell r="P139">
            <v>601</v>
          </cell>
          <cell r="Q139">
            <v>659</v>
          </cell>
          <cell r="R139">
            <v>539</v>
          </cell>
          <cell r="S139">
            <v>527</v>
          </cell>
          <cell r="T139">
            <v>656</v>
          </cell>
          <cell r="U139">
            <v>670</v>
          </cell>
          <cell r="V139">
            <v>614</v>
          </cell>
          <cell r="W139">
            <v>673</v>
          </cell>
          <cell r="X139">
            <v>704</v>
          </cell>
          <cell r="Y139">
            <v>722</v>
          </cell>
          <cell r="Z139">
            <v>656</v>
          </cell>
          <cell r="AA139">
            <v>687</v>
          </cell>
          <cell r="AB139">
            <v>692</v>
          </cell>
          <cell r="AC139">
            <v>716</v>
          </cell>
          <cell r="AD139">
            <v>636</v>
          </cell>
          <cell r="AE139">
            <v>698</v>
          </cell>
          <cell r="AF139">
            <v>638</v>
          </cell>
          <cell r="AG139">
            <v>660</v>
          </cell>
          <cell r="AH139">
            <v>607</v>
          </cell>
          <cell r="AI139">
            <v>664</v>
          </cell>
          <cell r="AJ139">
            <v>679</v>
          </cell>
          <cell r="AK139">
            <v>722</v>
          </cell>
          <cell r="AL139">
            <v>646</v>
          </cell>
          <cell r="AM139">
            <v>681</v>
          </cell>
          <cell r="AN139">
            <v>668</v>
          </cell>
          <cell r="AO139">
            <v>716</v>
          </cell>
          <cell r="AP139">
            <v>627</v>
          </cell>
          <cell r="AQ139">
            <v>692</v>
          </cell>
        </row>
        <row r="140">
          <cell r="B140">
            <v>28</v>
          </cell>
          <cell r="C140">
            <v>525</v>
          </cell>
          <cell r="D140">
            <v>462</v>
          </cell>
          <cell r="E140">
            <v>464</v>
          </cell>
          <cell r="F140">
            <v>565</v>
          </cell>
          <cell r="G140">
            <v>598</v>
          </cell>
          <cell r="H140">
            <v>556</v>
          </cell>
          <cell r="I140">
            <v>617</v>
          </cell>
          <cell r="J140">
            <v>620</v>
          </cell>
          <cell r="K140">
            <v>683</v>
          </cell>
          <cell r="L140">
            <v>599</v>
          </cell>
          <cell r="M140">
            <v>646</v>
          </cell>
          <cell r="N140">
            <v>605</v>
          </cell>
          <cell r="O140">
            <v>677</v>
          </cell>
          <cell r="P140">
            <v>571</v>
          </cell>
          <cell r="Q140">
            <v>663</v>
          </cell>
          <cell r="R140">
            <v>531</v>
          </cell>
          <cell r="S140">
            <v>526</v>
          </cell>
          <cell r="T140">
            <v>639</v>
          </cell>
          <cell r="U140">
            <v>660</v>
          </cell>
          <cell r="V140">
            <v>585</v>
          </cell>
          <cell r="W140">
            <v>677</v>
          </cell>
          <cell r="X140">
            <v>686</v>
          </cell>
          <cell r="Y140">
            <v>714</v>
          </cell>
          <cell r="Z140">
            <v>631</v>
          </cell>
          <cell r="AA140">
            <v>686</v>
          </cell>
          <cell r="AB140">
            <v>672</v>
          </cell>
          <cell r="AC140">
            <v>707</v>
          </cell>
          <cell r="AD140">
            <v>603</v>
          </cell>
          <cell r="AE140">
            <v>703</v>
          </cell>
          <cell r="AF140">
            <v>621</v>
          </cell>
          <cell r="AG140">
            <v>653</v>
          </cell>
          <cell r="AH140">
            <v>580</v>
          </cell>
          <cell r="AI140">
            <v>668</v>
          </cell>
          <cell r="AJ140">
            <v>658</v>
          </cell>
          <cell r="AK140">
            <v>721</v>
          </cell>
          <cell r="AL140">
            <v>621</v>
          </cell>
          <cell r="AM140">
            <v>681</v>
          </cell>
          <cell r="AN140">
            <v>643</v>
          </cell>
          <cell r="AO140">
            <v>715</v>
          </cell>
          <cell r="AP140">
            <v>594</v>
          </cell>
          <cell r="AQ140">
            <v>698</v>
          </cell>
        </row>
        <row r="141">
          <cell r="B141">
            <v>125</v>
          </cell>
          <cell r="C141">
            <v>225</v>
          </cell>
          <cell r="D141">
            <v>383</v>
          </cell>
          <cell r="E141">
            <v>382</v>
          </cell>
          <cell r="F141">
            <v>696</v>
          </cell>
          <cell r="G141">
            <v>606</v>
          </cell>
          <cell r="H141">
            <v>685</v>
          </cell>
          <cell r="I141">
            <v>576</v>
          </cell>
          <cell r="J141">
            <v>604</v>
          </cell>
          <cell r="K141">
            <v>589</v>
          </cell>
          <cell r="L141">
            <v>611</v>
          </cell>
          <cell r="M141">
            <v>608</v>
          </cell>
          <cell r="N141">
            <v>650</v>
          </cell>
          <cell r="O141">
            <v>625</v>
          </cell>
          <cell r="P141">
            <v>662</v>
          </cell>
          <cell r="Q141">
            <v>599</v>
          </cell>
          <cell r="R141">
            <v>183</v>
          </cell>
          <cell r="S141">
            <v>296</v>
          </cell>
          <cell r="T141">
            <v>480</v>
          </cell>
          <cell r="U141">
            <v>428</v>
          </cell>
          <cell r="V141">
            <v>498</v>
          </cell>
          <cell r="W141">
            <v>497</v>
          </cell>
          <cell r="X141">
            <v>461</v>
          </cell>
          <cell r="Y141">
            <v>444</v>
          </cell>
          <cell r="Z141">
            <v>482</v>
          </cell>
          <cell r="AA141">
            <v>536</v>
          </cell>
          <cell r="AB141">
            <v>508</v>
          </cell>
          <cell r="AC141">
            <v>480</v>
          </cell>
          <cell r="AD141">
            <v>532</v>
          </cell>
          <cell r="AE141">
            <v>527</v>
          </cell>
          <cell r="AF141">
            <v>539</v>
          </cell>
          <cell r="AG141">
            <v>450</v>
          </cell>
          <cell r="AH141">
            <v>544</v>
          </cell>
          <cell r="AI141">
            <v>502</v>
          </cell>
          <cell r="AJ141">
            <v>504</v>
          </cell>
          <cell r="AK141">
            <v>490</v>
          </cell>
          <cell r="AL141">
            <v>519</v>
          </cell>
          <cell r="AM141">
            <v>549</v>
          </cell>
          <cell r="AN141">
            <v>551</v>
          </cell>
          <cell r="AO141">
            <v>526</v>
          </cell>
          <cell r="AP141">
            <v>570</v>
          </cell>
          <cell r="AQ141">
            <v>540</v>
          </cell>
        </row>
        <row r="142">
          <cell r="B142">
            <v>122</v>
          </cell>
          <cell r="C142">
            <v>221</v>
          </cell>
          <cell r="D142">
            <v>377</v>
          </cell>
          <cell r="E142">
            <v>377</v>
          </cell>
          <cell r="F142">
            <v>664</v>
          </cell>
          <cell r="G142">
            <v>610</v>
          </cell>
          <cell r="H142">
            <v>650</v>
          </cell>
          <cell r="I142">
            <v>585</v>
          </cell>
          <cell r="J142">
            <v>590</v>
          </cell>
          <cell r="K142">
            <v>581</v>
          </cell>
          <cell r="L142">
            <v>599</v>
          </cell>
          <cell r="M142">
            <v>595</v>
          </cell>
          <cell r="N142">
            <v>632</v>
          </cell>
          <cell r="O142">
            <v>617</v>
          </cell>
          <cell r="P142">
            <v>637</v>
          </cell>
          <cell r="Q142">
            <v>597</v>
          </cell>
          <cell r="R142">
            <v>180</v>
          </cell>
          <cell r="S142">
            <v>279</v>
          </cell>
          <cell r="T142">
            <v>458</v>
          </cell>
          <cell r="U142">
            <v>427</v>
          </cell>
          <cell r="V142">
            <v>488</v>
          </cell>
          <cell r="W142">
            <v>491</v>
          </cell>
          <cell r="X142">
            <v>449</v>
          </cell>
          <cell r="Y142">
            <v>439</v>
          </cell>
          <cell r="Z142">
            <v>483</v>
          </cell>
          <cell r="AA142">
            <v>516</v>
          </cell>
          <cell r="AB142">
            <v>492</v>
          </cell>
          <cell r="AC142">
            <v>475</v>
          </cell>
          <cell r="AD142">
            <v>520</v>
          </cell>
          <cell r="AE142">
            <v>518</v>
          </cell>
          <cell r="AF142">
            <v>510</v>
          </cell>
          <cell r="AG142">
            <v>456</v>
          </cell>
          <cell r="AH142">
            <v>525</v>
          </cell>
          <cell r="AI142">
            <v>502</v>
          </cell>
          <cell r="AJ142">
            <v>492</v>
          </cell>
          <cell r="AK142">
            <v>483</v>
          </cell>
          <cell r="AL142">
            <v>515</v>
          </cell>
          <cell r="AM142">
            <v>532</v>
          </cell>
          <cell r="AN142">
            <v>534</v>
          </cell>
          <cell r="AO142">
            <v>519</v>
          </cell>
          <cell r="AP142">
            <v>552</v>
          </cell>
          <cell r="AQ142">
            <v>533</v>
          </cell>
        </row>
        <row r="143">
          <cell r="B143">
            <v>120</v>
          </cell>
          <cell r="C143">
            <v>217</v>
          </cell>
          <cell r="D143">
            <v>370</v>
          </cell>
          <cell r="E143">
            <v>372</v>
          </cell>
          <cell r="F143">
            <v>632</v>
          </cell>
          <cell r="G143">
            <v>614</v>
          </cell>
          <cell r="H143">
            <v>615</v>
          </cell>
          <cell r="I143">
            <v>594</v>
          </cell>
          <cell r="J143">
            <v>576</v>
          </cell>
          <cell r="K143">
            <v>573</v>
          </cell>
          <cell r="L143">
            <v>587</v>
          </cell>
          <cell r="M143">
            <v>582</v>
          </cell>
          <cell r="N143">
            <v>613</v>
          </cell>
          <cell r="O143">
            <v>609</v>
          </cell>
          <cell r="P143">
            <v>612</v>
          </cell>
          <cell r="Q143">
            <v>594</v>
          </cell>
          <cell r="R143">
            <v>177</v>
          </cell>
          <cell r="S143">
            <v>262</v>
          </cell>
          <cell r="T143">
            <v>436</v>
          </cell>
          <cell r="U143">
            <v>425</v>
          </cell>
          <cell r="V143">
            <v>477</v>
          </cell>
          <cell r="W143">
            <v>485</v>
          </cell>
          <cell r="X143">
            <v>437</v>
          </cell>
          <cell r="Y143">
            <v>434</v>
          </cell>
          <cell r="Z143">
            <v>484</v>
          </cell>
          <cell r="AA143">
            <v>496</v>
          </cell>
          <cell r="AB143">
            <v>475</v>
          </cell>
          <cell r="AC143">
            <v>469</v>
          </cell>
          <cell r="AD143">
            <v>508</v>
          </cell>
          <cell r="AE143">
            <v>508</v>
          </cell>
          <cell r="AF143">
            <v>481</v>
          </cell>
          <cell r="AG143">
            <v>463</v>
          </cell>
          <cell r="AH143">
            <v>505</v>
          </cell>
          <cell r="AI143">
            <v>503</v>
          </cell>
          <cell r="AJ143">
            <v>479</v>
          </cell>
          <cell r="AK143">
            <v>477</v>
          </cell>
          <cell r="AL143">
            <v>511</v>
          </cell>
          <cell r="AM143">
            <v>515</v>
          </cell>
          <cell r="AN143">
            <v>517</v>
          </cell>
          <cell r="AO143">
            <v>512</v>
          </cell>
          <cell r="AP143">
            <v>535</v>
          </cell>
          <cell r="AQ143">
            <v>527</v>
          </cell>
        </row>
        <row r="144">
          <cell r="B144">
            <v>117</v>
          </cell>
          <cell r="C144">
            <v>213</v>
          </cell>
          <cell r="D144">
            <v>364</v>
          </cell>
          <cell r="E144">
            <v>366</v>
          </cell>
          <cell r="F144">
            <v>600</v>
          </cell>
          <cell r="G144">
            <v>618</v>
          </cell>
          <cell r="H144">
            <v>581</v>
          </cell>
          <cell r="I144">
            <v>603</v>
          </cell>
          <cell r="J144">
            <v>562</v>
          </cell>
          <cell r="K144">
            <v>565</v>
          </cell>
          <cell r="L144">
            <v>575</v>
          </cell>
          <cell r="M144">
            <v>568</v>
          </cell>
          <cell r="N144">
            <v>595</v>
          </cell>
          <cell r="O144">
            <v>600</v>
          </cell>
          <cell r="P144">
            <v>587</v>
          </cell>
          <cell r="Q144">
            <v>592</v>
          </cell>
          <cell r="R144">
            <v>175</v>
          </cell>
          <cell r="S144">
            <v>245</v>
          </cell>
          <cell r="T144">
            <v>413</v>
          </cell>
          <cell r="U144">
            <v>424</v>
          </cell>
          <cell r="V144">
            <v>467</v>
          </cell>
          <cell r="W144">
            <v>479</v>
          </cell>
          <cell r="X144">
            <v>425</v>
          </cell>
          <cell r="Y144">
            <v>429</v>
          </cell>
          <cell r="Z144">
            <v>486</v>
          </cell>
          <cell r="AA144">
            <v>476</v>
          </cell>
          <cell r="AB144">
            <v>459</v>
          </cell>
          <cell r="AC144">
            <v>464</v>
          </cell>
          <cell r="AD144">
            <v>497</v>
          </cell>
          <cell r="AE144">
            <v>499</v>
          </cell>
          <cell r="AF144">
            <v>452</v>
          </cell>
          <cell r="AG144">
            <v>470</v>
          </cell>
          <cell r="AH144">
            <v>486</v>
          </cell>
          <cell r="AI144">
            <v>503</v>
          </cell>
          <cell r="AJ144">
            <v>467</v>
          </cell>
          <cell r="AK144">
            <v>470</v>
          </cell>
          <cell r="AL144">
            <v>507</v>
          </cell>
          <cell r="AM144">
            <v>498</v>
          </cell>
          <cell r="AN144">
            <v>500</v>
          </cell>
          <cell r="AO144">
            <v>505</v>
          </cell>
          <cell r="AP144">
            <v>518</v>
          </cell>
          <cell r="AQ144">
            <v>521</v>
          </cell>
        </row>
        <row r="145">
          <cell r="B145">
            <v>115</v>
          </cell>
          <cell r="C145">
            <v>209</v>
          </cell>
          <cell r="D145">
            <v>357</v>
          </cell>
          <cell r="E145">
            <v>361</v>
          </cell>
          <cell r="F145">
            <v>568</v>
          </cell>
          <cell r="G145">
            <v>622</v>
          </cell>
          <cell r="H145">
            <v>546</v>
          </cell>
          <cell r="I145">
            <v>612</v>
          </cell>
          <cell r="J145">
            <v>547</v>
          </cell>
          <cell r="K145">
            <v>557</v>
          </cell>
          <cell r="L145">
            <v>563</v>
          </cell>
          <cell r="M145">
            <v>555</v>
          </cell>
          <cell r="N145">
            <v>576</v>
          </cell>
          <cell r="O145">
            <v>592</v>
          </cell>
          <cell r="P145">
            <v>562</v>
          </cell>
          <cell r="Q145">
            <v>589</v>
          </cell>
          <cell r="R145">
            <v>172</v>
          </cell>
          <cell r="S145">
            <v>228</v>
          </cell>
          <cell r="T145">
            <v>391</v>
          </cell>
          <cell r="U145">
            <v>422</v>
          </cell>
          <cell r="V145">
            <v>456</v>
          </cell>
          <cell r="W145">
            <v>473</v>
          </cell>
          <cell r="X145">
            <v>413</v>
          </cell>
          <cell r="Y145">
            <v>424</v>
          </cell>
          <cell r="Z145">
            <v>487</v>
          </cell>
          <cell r="AA145">
            <v>456</v>
          </cell>
          <cell r="AB145">
            <v>442</v>
          </cell>
          <cell r="AC145">
            <v>459</v>
          </cell>
          <cell r="AD145">
            <v>485</v>
          </cell>
          <cell r="AE145">
            <v>489</v>
          </cell>
          <cell r="AF145">
            <v>423</v>
          </cell>
          <cell r="AG145">
            <v>477</v>
          </cell>
          <cell r="AH145">
            <v>467</v>
          </cell>
          <cell r="AI145">
            <v>504</v>
          </cell>
          <cell r="AJ145">
            <v>454</v>
          </cell>
          <cell r="AK145">
            <v>464</v>
          </cell>
          <cell r="AL145">
            <v>502</v>
          </cell>
          <cell r="AM145">
            <v>481</v>
          </cell>
          <cell r="AN145">
            <v>483</v>
          </cell>
          <cell r="AO145">
            <v>499</v>
          </cell>
          <cell r="AP145">
            <v>500</v>
          </cell>
          <cell r="AQ145">
            <v>515</v>
          </cell>
        </row>
        <row r="146">
          <cell r="B146">
            <v>112</v>
          </cell>
          <cell r="C146">
            <v>205</v>
          </cell>
          <cell r="D146">
            <v>351</v>
          </cell>
          <cell r="E146">
            <v>356</v>
          </cell>
          <cell r="F146">
            <v>536</v>
          </cell>
          <cell r="G146">
            <v>626</v>
          </cell>
          <cell r="H146">
            <v>512</v>
          </cell>
          <cell r="I146">
            <v>621</v>
          </cell>
          <cell r="J146">
            <v>533</v>
          </cell>
          <cell r="K146">
            <v>549</v>
          </cell>
          <cell r="L146">
            <v>552</v>
          </cell>
          <cell r="M146">
            <v>542</v>
          </cell>
          <cell r="N146">
            <v>558</v>
          </cell>
          <cell r="O146">
            <v>583</v>
          </cell>
          <cell r="P146">
            <v>536</v>
          </cell>
          <cell r="Q146">
            <v>587</v>
          </cell>
          <cell r="R146">
            <v>169</v>
          </cell>
          <cell r="S146">
            <v>211</v>
          </cell>
          <cell r="T146">
            <v>369</v>
          </cell>
          <cell r="U146">
            <v>421</v>
          </cell>
          <cell r="V146">
            <v>446</v>
          </cell>
          <cell r="W146">
            <v>467</v>
          </cell>
          <cell r="X146">
            <v>401</v>
          </cell>
          <cell r="Y146">
            <v>419</v>
          </cell>
          <cell r="Z146">
            <v>488</v>
          </cell>
          <cell r="AA146">
            <v>435</v>
          </cell>
          <cell r="AB146">
            <v>426</v>
          </cell>
          <cell r="AC146">
            <v>454</v>
          </cell>
          <cell r="AD146">
            <v>473</v>
          </cell>
          <cell r="AE146">
            <v>480</v>
          </cell>
          <cell r="AF146">
            <v>394</v>
          </cell>
          <cell r="AG146">
            <v>483</v>
          </cell>
          <cell r="AH146">
            <v>448</v>
          </cell>
          <cell r="AI146">
            <v>504</v>
          </cell>
          <cell r="AJ146">
            <v>442</v>
          </cell>
          <cell r="AK146">
            <v>457</v>
          </cell>
          <cell r="AL146">
            <v>498</v>
          </cell>
          <cell r="AM146">
            <v>464</v>
          </cell>
          <cell r="AN146">
            <v>466</v>
          </cell>
          <cell r="AO146">
            <v>492</v>
          </cell>
          <cell r="AP146">
            <v>483</v>
          </cell>
          <cell r="AQ146">
            <v>508</v>
          </cell>
        </row>
        <row r="147">
          <cell r="B147">
            <v>76</v>
          </cell>
          <cell r="C147">
            <v>555</v>
          </cell>
          <cell r="D147">
            <v>502</v>
          </cell>
          <cell r="E147">
            <v>501</v>
          </cell>
          <cell r="F147">
            <v>685</v>
          </cell>
          <cell r="G147">
            <v>653</v>
          </cell>
          <cell r="H147">
            <v>692</v>
          </cell>
          <cell r="I147">
            <v>632</v>
          </cell>
          <cell r="J147">
            <v>749</v>
          </cell>
          <cell r="K147">
            <v>686</v>
          </cell>
          <cell r="L147">
            <v>731</v>
          </cell>
          <cell r="M147">
            <v>662</v>
          </cell>
          <cell r="N147">
            <v>767</v>
          </cell>
          <cell r="O147">
            <v>696</v>
          </cell>
          <cell r="P147">
            <v>760</v>
          </cell>
          <cell r="Q147">
            <v>647</v>
          </cell>
          <cell r="R147">
            <v>595</v>
          </cell>
          <cell r="S147">
            <v>540</v>
          </cell>
          <cell r="T147">
            <v>774</v>
          </cell>
          <cell r="U147">
            <v>753</v>
          </cell>
          <cell r="V147">
            <v>779</v>
          </cell>
          <cell r="W147">
            <v>674</v>
          </cell>
          <cell r="X147">
            <v>803</v>
          </cell>
          <cell r="Y147">
            <v>775</v>
          </cell>
          <cell r="Z147">
            <v>789</v>
          </cell>
          <cell r="AA147">
            <v>703</v>
          </cell>
          <cell r="AB147">
            <v>821</v>
          </cell>
          <cell r="AC147">
            <v>785</v>
          </cell>
          <cell r="AD147">
            <v>818</v>
          </cell>
          <cell r="AE147">
            <v>688</v>
          </cell>
          <cell r="AF147">
            <v>759</v>
          </cell>
          <cell r="AG147">
            <v>726</v>
          </cell>
          <cell r="AH147">
            <v>763</v>
          </cell>
          <cell r="AI147">
            <v>667</v>
          </cell>
          <cell r="AJ147">
            <v>797</v>
          </cell>
          <cell r="AK147">
            <v>734</v>
          </cell>
          <cell r="AL147">
            <v>778</v>
          </cell>
          <cell r="AM147">
            <v>691</v>
          </cell>
          <cell r="AN147">
            <v>815</v>
          </cell>
          <cell r="AO147">
            <v>744</v>
          </cell>
          <cell r="AP147">
            <v>807</v>
          </cell>
          <cell r="AQ147">
            <v>676</v>
          </cell>
        </row>
        <row r="148">
          <cell r="B148">
            <v>74</v>
          </cell>
          <cell r="C148">
            <v>548</v>
          </cell>
          <cell r="D148">
            <v>496</v>
          </cell>
          <cell r="E148">
            <v>495</v>
          </cell>
          <cell r="F148">
            <v>669</v>
          </cell>
          <cell r="G148">
            <v>647</v>
          </cell>
          <cell r="H148">
            <v>672</v>
          </cell>
          <cell r="I148">
            <v>632</v>
          </cell>
          <cell r="J148">
            <v>728</v>
          </cell>
          <cell r="K148">
            <v>686</v>
          </cell>
          <cell r="L148">
            <v>709</v>
          </cell>
          <cell r="M148">
            <v>660</v>
          </cell>
          <cell r="N148">
            <v>743</v>
          </cell>
          <cell r="O148">
            <v>696</v>
          </cell>
          <cell r="P148">
            <v>731</v>
          </cell>
          <cell r="Q148">
            <v>651</v>
          </cell>
          <cell r="R148">
            <v>587</v>
          </cell>
          <cell r="S148">
            <v>539</v>
          </cell>
          <cell r="T148">
            <v>757</v>
          </cell>
          <cell r="U148">
            <v>743</v>
          </cell>
          <cell r="V148">
            <v>750</v>
          </cell>
          <cell r="W148">
            <v>678</v>
          </cell>
          <cell r="X148">
            <v>785</v>
          </cell>
          <cell r="Y148">
            <v>767</v>
          </cell>
          <cell r="Z148">
            <v>764</v>
          </cell>
          <cell r="AA148">
            <v>702</v>
          </cell>
          <cell r="AB148">
            <v>800</v>
          </cell>
          <cell r="AC148">
            <v>777</v>
          </cell>
          <cell r="AD148">
            <v>785</v>
          </cell>
          <cell r="AE148">
            <v>693</v>
          </cell>
          <cell r="AF148">
            <v>741</v>
          </cell>
          <cell r="AG148">
            <v>719</v>
          </cell>
          <cell r="AH148">
            <v>736</v>
          </cell>
          <cell r="AI148">
            <v>670</v>
          </cell>
          <cell r="AJ148">
            <v>775</v>
          </cell>
          <cell r="AK148">
            <v>733</v>
          </cell>
          <cell r="AL148">
            <v>753</v>
          </cell>
          <cell r="AM148">
            <v>691</v>
          </cell>
          <cell r="AN148">
            <v>790</v>
          </cell>
          <cell r="AO148">
            <v>743</v>
          </cell>
          <cell r="AP148">
            <v>774</v>
          </cell>
          <cell r="AQ148">
            <v>682</v>
          </cell>
        </row>
        <row r="149">
          <cell r="B149">
            <v>71</v>
          </cell>
          <cell r="C149">
            <v>542</v>
          </cell>
          <cell r="D149">
            <v>489</v>
          </cell>
          <cell r="E149">
            <v>489</v>
          </cell>
          <cell r="F149">
            <v>652</v>
          </cell>
          <cell r="G149">
            <v>642</v>
          </cell>
          <cell r="H149">
            <v>652</v>
          </cell>
          <cell r="I149">
            <v>632</v>
          </cell>
          <cell r="J149">
            <v>707</v>
          </cell>
          <cell r="K149">
            <v>686</v>
          </cell>
          <cell r="L149">
            <v>688</v>
          </cell>
          <cell r="M149">
            <v>658</v>
          </cell>
          <cell r="N149">
            <v>719</v>
          </cell>
          <cell r="O149">
            <v>696</v>
          </cell>
          <cell r="P149">
            <v>701</v>
          </cell>
          <cell r="Q149">
            <v>656</v>
          </cell>
          <cell r="R149">
            <v>578</v>
          </cell>
          <cell r="S149">
            <v>538</v>
          </cell>
          <cell r="T149">
            <v>740</v>
          </cell>
          <cell r="U149">
            <v>733</v>
          </cell>
          <cell r="V149">
            <v>721</v>
          </cell>
          <cell r="W149">
            <v>682</v>
          </cell>
          <cell r="X149">
            <v>768</v>
          </cell>
          <cell r="Y149">
            <v>759</v>
          </cell>
          <cell r="Z149">
            <v>739</v>
          </cell>
          <cell r="AA149">
            <v>701</v>
          </cell>
          <cell r="AB149">
            <v>780</v>
          </cell>
          <cell r="AC149">
            <v>768</v>
          </cell>
          <cell r="AD149">
            <v>752</v>
          </cell>
          <cell r="AE149">
            <v>699</v>
          </cell>
          <cell r="AF149">
            <v>723</v>
          </cell>
          <cell r="AG149">
            <v>712</v>
          </cell>
          <cell r="AH149">
            <v>708</v>
          </cell>
          <cell r="AI149">
            <v>674</v>
          </cell>
          <cell r="AJ149">
            <v>753</v>
          </cell>
          <cell r="AK149">
            <v>733</v>
          </cell>
          <cell r="AL149">
            <v>728</v>
          </cell>
          <cell r="AM149">
            <v>691</v>
          </cell>
          <cell r="AN149">
            <v>766</v>
          </cell>
          <cell r="AO149">
            <v>742</v>
          </cell>
          <cell r="AP149">
            <v>741</v>
          </cell>
          <cell r="AQ149">
            <v>689</v>
          </cell>
        </row>
        <row r="150">
          <cell r="B150">
            <v>67</v>
          </cell>
          <cell r="C150">
            <v>529</v>
          </cell>
          <cell r="D150">
            <v>476</v>
          </cell>
          <cell r="E150">
            <v>477</v>
          </cell>
          <cell r="F150">
            <v>619</v>
          </cell>
          <cell r="G150">
            <v>630</v>
          </cell>
          <cell r="H150">
            <v>611</v>
          </cell>
          <cell r="I150">
            <v>631</v>
          </cell>
          <cell r="J150">
            <v>665</v>
          </cell>
          <cell r="K150">
            <v>686</v>
          </cell>
          <cell r="L150">
            <v>645</v>
          </cell>
          <cell r="M150">
            <v>654</v>
          </cell>
          <cell r="N150">
            <v>671</v>
          </cell>
          <cell r="O150">
            <v>695</v>
          </cell>
          <cell r="P150">
            <v>641</v>
          </cell>
          <cell r="Q150">
            <v>666</v>
          </cell>
          <cell r="R150">
            <v>562</v>
          </cell>
          <cell r="S150">
            <v>537</v>
          </cell>
          <cell r="T150">
            <v>707</v>
          </cell>
          <cell r="U150">
            <v>714</v>
          </cell>
          <cell r="V150">
            <v>664</v>
          </cell>
          <cell r="W150">
            <v>690</v>
          </cell>
          <cell r="X150">
            <v>733</v>
          </cell>
          <cell r="Y150">
            <v>742</v>
          </cell>
          <cell r="Z150">
            <v>689</v>
          </cell>
          <cell r="AA150">
            <v>698</v>
          </cell>
          <cell r="AB150">
            <v>739</v>
          </cell>
          <cell r="AC150">
            <v>751</v>
          </cell>
          <cell r="AD150">
            <v>685</v>
          </cell>
          <cell r="AE150">
            <v>710</v>
          </cell>
          <cell r="AF150">
            <v>688</v>
          </cell>
          <cell r="AG150">
            <v>698</v>
          </cell>
          <cell r="AH150">
            <v>654</v>
          </cell>
          <cell r="AI150">
            <v>680</v>
          </cell>
          <cell r="AJ150">
            <v>710</v>
          </cell>
          <cell r="AK150">
            <v>731</v>
          </cell>
          <cell r="AL150">
            <v>678</v>
          </cell>
          <cell r="AM150">
            <v>690</v>
          </cell>
          <cell r="AN150">
            <v>716</v>
          </cell>
          <cell r="AO150">
            <v>740</v>
          </cell>
          <cell r="AP150">
            <v>674</v>
          </cell>
          <cell r="AQ150">
            <v>701</v>
          </cell>
        </row>
        <row r="151">
          <cell r="B151">
            <v>64</v>
          </cell>
          <cell r="C151">
            <v>522</v>
          </cell>
          <cell r="D151">
            <v>469</v>
          </cell>
          <cell r="E151">
            <v>471</v>
          </cell>
          <cell r="F151">
            <v>603</v>
          </cell>
          <cell r="G151">
            <v>624</v>
          </cell>
          <cell r="H151">
            <v>590</v>
          </cell>
          <cell r="I151">
            <v>631</v>
          </cell>
          <cell r="J151">
            <v>644</v>
          </cell>
          <cell r="K151">
            <v>686</v>
          </cell>
          <cell r="L151">
            <v>623</v>
          </cell>
          <cell r="M151">
            <v>652</v>
          </cell>
          <cell r="N151">
            <v>647</v>
          </cell>
          <cell r="O151">
            <v>695</v>
          </cell>
          <cell r="P151">
            <v>611</v>
          </cell>
          <cell r="Q151">
            <v>670</v>
          </cell>
          <cell r="R151">
            <v>553</v>
          </cell>
          <cell r="S151">
            <v>536</v>
          </cell>
          <cell r="T151">
            <v>691</v>
          </cell>
          <cell r="U151">
            <v>704</v>
          </cell>
          <cell r="V151">
            <v>635</v>
          </cell>
          <cell r="W151">
            <v>694</v>
          </cell>
          <cell r="X151">
            <v>715</v>
          </cell>
          <cell r="Y151">
            <v>734</v>
          </cell>
          <cell r="Z151">
            <v>664</v>
          </cell>
          <cell r="AA151">
            <v>697</v>
          </cell>
          <cell r="AB151">
            <v>719</v>
          </cell>
          <cell r="AC151">
            <v>743</v>
          </cell>
          <cell r="AD151">
            <v>652</v>
          </cell>
          <cell r="AE151">
            <v>715</v>
          </cell>
          <cell r="AF151">
            <v>670</v>
          </cell>
          <cell r="AG151">
            <v>691</v>
          </cell>
          <cell r="AH151">
            <v>627</v>
          </cell>
          <cell r="AI151">
            <v>684</v>
          </cell>
          <cell r="AJ151">
            <v>688</v>
          </cell>
          <cell r="AK151">
            <v>730</v>
          </cell>
          <cell r="AL151">
            <v>653</v>
          </cell>
          <cell r="AM151">
            <v>689</v>
          </cell>
          <cell r="AN151">
            <v>692</v>
          </cell>
          <cell r="AO151">
            <v>740</v>
          </cell>
          <cell r="AP151">
            <v>641</v>
          </cell>
          <cell r="AQ151">
            <v>708</v>
          </cell>
        </row>
        <row r="152">
          <cell r="B152">
            <v>62</v>
          </cell>
          <cell r="C152">
            <v>515</v>
          </cell>
          <cell r="D152">
            <v>463</v>
          </cell>
          <cell r="E152">
            <v>465</v>
          </cell>
          <cell r="F152">
            <v>586</v>
          </cell>
          <cell r="G152">
            <v>619</v>
          </cell>
          <cell r="H152">
            <v>570</v>
          </cell>
          <cell r="I152">
            <v>630</v>
          </cell>
          <cell r="J152">
            <v>622</v>
          </cell>
          <cell r="K152">
            <v>686</v>
          </cell>
          <cell r="L152">
            <v>602</v>
          </cell>
          <cell r="M152">
            <v>650</v>
          </cell>
          <cell r="N152">
            <v>623</v>
          </cell>
          <cell r="O152">
            <v>695</v>
          </cell>
          <cell r="P152">
            <v>582</v>
          </cell>
          <cell r="Q152">
            <v>675</v>
          </cell>
          <cell r="R152">
            <v>545</v>
          </cell>
          <cell r="S152">
            <v>535</v>
          </cell>
          <cell r="T152">
            <v>674</v>
          </cell>
          <cell r="U152">
            <v>695</v>
          </cell>
          <cell r="V152">
            <v>606</v>
          </cell>
          <cell r="W152">
            <v>698</v>
          </cell>
          <cell r="X152">
            <v>698</v>
          </cell>
          <cell r="Y152">
            <v>726</v>
          </cell>
          <cell r="Z152">
            <v>639</v>
          </cell>
          <cell r="AA152">
            <v>696</v>
          </cell>
          <cell r="AB152">
            <v>699</v>
          </cell>
          <cell r="AC152">
            <v>735</v>
          </cell>
          <cell r="AD152">
            <v>618</v>
          </cell>
          <cell r="AE152">
            <v>721</v>
          </cell>
          <cell r="AF152">
            <v>652</v>
          </cell>
          <cell r="AG152">
            <v>684</v>
          </cell>
          <cell r="AH152">
            <v>600</v>
          </cell>
          <cell r="AI152">
            <v>687</v>
          </cell>
          <cell r="AJ152">
            <v>666</v>
          </cell>
          <cell r="AK152">
            <v>730</v>
          </cell>
          <cell r="AL152">
            <v>628</v>
          </cell>
          <cell r="AM152">
            <v>689</v>
          </cell>
          <cell r="AN152">
            <v>667</v>
          </cell>
          <cell r="AO152">
            <v>739</v>
          </cell>
          <cell r="AP152">
            <v>608</v>
          </cell>
          <cell r="AQ152">
            <v>714</v>
          </cell>
        </row>
        <row r="153">
          <cell r="B153">
            <v>159</v>
          </cell>
          <cell r="C153">
            <v>216</v>
          </cell>
          <cell r="D153">
            <v>384</v>
          </cell>
          <cell r="E153">
            <v>384</v>
          </cell>
          <cell r="F153">
            <v>717</v>
          </cell>
          <cell r="G153">
            <v>627</v>
          </cell>
          <cell r="H153">
            <v>698</v>
          </cell>
          <cell r="I153">
            <v>590</v>
          </cell>
          <cell r="J153">
            <v>607</v>
          </cell>
          <cell r="K153">
            <v>592</v>
          </cell>
          <cell r="L153">
            <v>614</v>
          </cell>
          <cell r="M153">
            <v>613</v>
          </cell>
          <cell r="N153">
            <v>669</v>
          </cell>
          <cell r="O153">
            <v>644</v>
          </cell>
          <cell r="P153">
            <v>672</v>
          </cell>
          <cell r="Q153">
            <v>611</v>
          </cell>
          <cell r="R153">
            <v>197</v>
          </cell>
          <cell r="S153">
            <v>305</v>
          </cell>
          <cell r="T153">
            <v>515</v>
          </cell>
          <cell r="U153">
            <v>463</v>
          </cell>
          <cell r="V153">
            <v>519</v>
          </cell>
          <cell r="W153">
            <v>518</v>
          </cell>
          <cell r="X153">
            <v>473</v>
          </cell>
          <cell r="Y153">
            <v>456</v>
          </cell>
          <cell r="Z153">
            <v>490</v>
          </cell>
          <cell r="AA153">
            <v>545</v>
          </cell>
          <cell r="AB153">
            <v>535</v>
          </cell>
          <cell r="AC153">
            <v>507</v>
          </cell>
          <cell r="AD153">
            <v>547</v>
          </cell>
          <cell r="AE153">
            <v>544</v>
          </cell>
          <cell r="AF153">
            <v>571</v>
          </cell>
          <cell r="AG153">
            <v>481</v>
          </cell>
          <cell r="AH153">
            <v>563</v>
          </cell>
          <cell r="AI153">
            <v>521</v>
          </cell>
          <cell r="AJ153">
            <v>513</v>
          </cell>
          <cell r="AK153">
            <v>498</v>
          </cell>
          <cell r="AL153">
            <v>525</v>
          </cell>
          <cell r="AM153">
            <v>557</v>
          </cell>
          <cell r="AN153">
            <v>575</v>
          </cell>
          <cell r="AO153">
            <v>550</v>
          </cell>
          <cell r="AP153">
            <v>584</v>
          </cell>
          <cell r="AQ153">
            <v>555</v>
          </cell>
        </row>
        <row r="154">
          <cell r="B154">
            <v>157</v>
          </cell>
          <cell r="C154">
            <v>212</v>
          </cell>
          <cell r="D154">
            <v>377</v>
          </cell>
          <cell r="E154">
            <v>378</v>
          </cell>
          <cell r="F154">
            <v>685</v>
          </cell>
          <cell r="G154">
            <v>631</v>
          </cell>
          <cell r="H154">
            <v>664</v>
          </cell>
          <cell r="I154">
            <v>599</v>
          </cell>
          <cell r="J154">
            <v>592</v>
          </cell>
          <cell r="K154">
            <v>584</v>
          </cell>
          <cell r="L154">
            <v>602</v>
          </cell>
          <cell r="M154">
            <v>599</v>
          </cell>
          <cell r="N154">
            <v>650</v>
          </cell>
          <cell r="O154">
            <v>635</v>
          </cell>
          <cell r="P154">
            <v>647</v>
          </cell>
          <cell r="Q154">
            <v>609</v>
          </cell>
          <cell r="R154">
            <v>194</v>
          </cell>
          <cell r="S154">
            <v>288</v>
          </cell>
          <cell r="T154">
            <v>492</v>
          </cell>
          <cell r="U154">
            <v>461</v>
          </cell>
          <cell r="V154">
            <v>509</v>
          </cell>
          <cell r="W154">
            <v>512</v>
          </cell>
          <cell r="X154">
            <v>461</v>
          </cell>
          <cell r="Y154">
            <v>451</v>
          </cell>
          <cell r="Z154">
            <v>491</v>
          </cell>
          <cell r="AA154">
            <v>525</v>
          </cell>
          <cell r="AB154">
            <v>519</v>
          </cell>
          <cell r="AC154">
            <v>502</v>
          </cell>
          <cell r="AD154">
            <v>536</v>
          </cell>
          <cell r="AE154">
            <v>535</v>
          </cell>
          <cell r="AF154">
            <v>542</v>
          </cell>
          <cell r="AG154">
            <v>488</v>
          </cell>
          <cell r="AH154">
            <v>544</v>
          </cell>
          <cell r="AI154">
            <v>522</v>
          </cell>
          <cell r="AJ154">
            <v>500</v>
          </cell>
          <cell r="AK154">
            <v>492</v>
          </cell>
          <cell r="AL154">
            <v>521</v>
          </cell>
          <cell r="AM154">
            <v>540</v>
          </cell>
          <cell r="AN154">
            <v>558</v>
          </cell>
          <cell r="AO154">
            <v>543</v>
          </cell>
          <cell r="AP154">
            <v>567</v>
          </cell>
          <cell r="AQ154">
            <v>549</v>
          </cell>
        </row>
        <row r="155">
          <cell r="B155">
            <v>154</v>
          </cell>
          <cell r="C155">
            <v>208</v>
          </cell>
          <cell r="D155">
            <v>371</v>
          </cell>
          <cell r="E155">
            <v>373</v>
          </cell>
          <cell r="F155">
            <v>653</v>
          </cell>
          <cell r="G155">
            <v>635</v>
          </cell>
          <cell r="H155">
            <v>629</v>
          </cell>
          <cell r="I155">
            <v>607</v>
          </cell>
          <cell r="J155">
            <v>578</v>
          </cell>
          <cell r="K155">
            <v>576</v>
          </cell>
          <cell r="L155">
            <v>590</v>
          </cell>
          <cell r="M155">
            <v>586</v>
          </cell>
          <cell r="N155">
            <v>631</v>
          </cell>
          <cell r="O155">
            <v>627</v>
          </cell>
          <cell r="P155">
            <v>622</v>
          </cell>
          <cell r="Q155">
            <v>606</v>
          </cell>
          <cell r="R155">
            <v>191</v>
          </cell>
          <cell r="S155">
            <v>271</v>
          </cell>
          <cell r="T155">
            <v>470</v>
          </cell>
          <cell r="U155">
            <v>460</v>
          </cell>
          <cell r="V155">
            <v>498</v>
          </cell>
          <cell r="W155">
            <v>506</v>
          </cell>
          <cell r="X155">
            <v>449</v>
          </cell>
          <cell r="Y155">
            <v>446</v>
          </cell>
          <cell r="Z155">
            <v>492</v>
          </cell>
          <cell r="AA155">
            <v>505</v>
          </cell>
          <cell r="AB155">
            <v>502</v>
          </cell>
          <cell r="AC155">
            <v>497</v>
          </cell>
          <cell r="AD155">
            <v>524</v>
          </cell>
          <cell r="AE155">
            <v>525</v>
          </cell>
          <cell r="AF155">
            <v>513</v>
          </cell>
          <cell r="AG155">
            <v>495</v>
          </cell>
          <cell r="AH155">
            <v>525</v>
          </cell>
          <cell r="AI155">
            <v>522</v>
          </cell>
          <cell r="AJ155">
            <v>488</v>
          </cell>
          <cell r="AK155">
            <v>485</v>
          </cell>
          <cell r="AL155">
            <v>517</v>
          </cell>
          <cell r="AM155">
            <v>523</v>
          </cell>
          <cell r="AN155">
            <v>541</v>
          </cell>
          <cell r="AO155">
            <v>536</v>
          </cell>
          <cell r="AP155">
            <v>549</v>
          </cell>
          <cell r="AQ155">
            <v>543</v>
          </cell>
        </row>
        <row r="156">
          <cell r="B156">
            <v>151</v>
          </cell>
          <cell r="C156">
            <v>204</v>
          </cell>
          <cell r="D156">
            <v>364</v>
          </cell>
          <cell r="E156">
            <v>368</v>
          </cell>
          <cell r="F156">
            <v>621</v>
          </cell>
          <cell r="G156">
            <v>639</v>
          </cell>
          <cell r="H156">
            <v>594</v>
          </cell>
          <cell r="I156">
            <v>616</v>
          </cell>
          <cell r="J156">
            <v>564</v>
          </cell>
          <cell r="K156">
            <v>567</v>
          </cell>
          <cell r="L156">
            <v>578</v>
          </cell>
          <cell r="M156">
            <v>573</v>
          </cell>
          <cell r="N156">
            <v>613</v>
          </cell>
          <cell r="O156">
            <v>618</v>
          </cell>
          <cell r="P156">
            <v>597</v>
          </cell>
          <cell r="Q156">
            <v>604</v>
          </cell>
          <cell r="R156">
            <v>189</v>
          </cell>
          <cell r="S156">
            <v>254</v>
          </cell>
          <cell r="T156">
            <v>448</v>
          </cell>
          <cell r="U156">
            <v>458</v>
          </cell>
          <cell r="V156">
            <v>488</v>
          </cell>
          <cell r="W156">
            <v>500</v>
          </cell>
          <cell r="X156">
            <v>437</v>
          </cell>
          <cell r="Y156">
            <v>441</v>
          </cell>
          <cell r="Z156">
            <v>494</v>
          </cell>
          <cell r="AA156">
            <v>485</v>
          </cell>
          <cell r="AB156">
            <v>486</v>
          </cell>
          <cell r="AC156">
            <v>491</v>
          </cell>
          <cell r="AD156">
            <v>512</v>
          </cell>
          <cell r="AE156">
            <v>516</v>
          </cell>
          <cell r="AF156">
            <v>484</v>
          </cell>
          <cell r="AG156">
            <v>501</v>
          </cell>
          <cell r="AH156">
            <v>506</v>
          </cell>
          <cell r="AI156">
            <v>523</v>
          </cell>
          <cell r="AJ156">
            <v>475</v>
          </cell>
          <cell r="AK156">
            <v>479</v>
          </cell>
          <cell r="AL156">
            <v>513</v>
          </cell>
          <cell r="AM156">
            <v>506</v>
          </cell>
          <cell r="AN156">
            <v>524</v>
          </cell>
          <cell r="AO156">
            <v>529</v>
          </cell>
          <cell r="AP156">
            <v>532</v>
          </cell>
          <cell r="AQ156">
            <v>537</v>
          </cell>
        </row>
        <row r="157">
          <cell r="B157">
            <v>149</v>
          </cell>
          <cell r="C157">
            <v>200</v>
          </cell>
          <cell r="D157">
            <v>358</v>
          </cell>
          <cell r="E157">
            <v>362</v>
          </cell>
          <cell r="F157">
            <v>589</v>
          </cell>
          <cell r="G157">
            <v>643</v>
          </cell>
          <cell r="H157">
            <v>560</v>
          </cell>
          <cell r="I157">
            <v>625</v>
          </cell>
          <cell r="J157">
            <v>550</v>
          </cell>
          <cell r="K157">
            <v>559</v>
          </cell>
          <cell r="L157">
            <v>566</v>
          </cell>
          <cell r="M157">
            <v>559</v>
          </cell>
          <cell r="N157">
            <v>594</v>
          </cell>
          <cell r="O157">
            <v>610</v>
          </cell>
          <cell r="P157">
            <v>572</v>
          </cell>
          <cell r="Q157">
            <v>601</v>
          </cell>
          <cell r="R157">
            <v>186</v>
          </cell>
          <cell r="S157">
            <v>237</v>
          </cell>
          <cell r="T157">
            <v>426</v>
          </cell>
          <cell r="U157">
            <v>457</v>
          </cell>
          <cell r="V157">
            <v>478</v>
          </cell>
          <cell r="W157">
            <v>494</v>
          </cell>
          <cell r="X157">
            <v>425</v>
          </cell>
          <cell r="Y157">
            <v>436</v>
          </cell>
          <cell r="Z157">
            <v>495</v>
          </cell>
          <cell r="AA157">
            <v>465</v>
          </cell>
          <cell r="AB157">
            <v>469</v>
          </cell>
          <cell r="AC157">
            <v>486</v>
          </cell>
          <cell r="AD157">
            <v>501</v>
          </cell>
          <cell r="AE157">
            <v>507</v>
          </cell>
          <cell r="AF157">
            <v>454</v>
          </cell>
          <cell r="AG157">
            <v>508</v>
          </cell>
          <cell r="AH157">
            <v>486</v>
          </cell>
          <cell r="AI157">
            <v>523</v>
          </cell>
          <cell r="AJ157">
            <v>463</v>
          </cell>
          <cell r="AK157">
            <v>472</v>
          </cell>
          <cell r="AL157">
            <v>509</v>
          </cell>
          <cell r="AM157">
            <v>489</v>
          </cell>
          <cell r="AN157">
            <v>507</v>
          </cell>
          <cell r="AO157">
            <v>523</v>
          </cell>
          <cell r="AP157">
            <v>515</v>
          </cell>
          <cell r="AQ157">
            <v>530</v>
          </cell>
        </row>
        <row r="158">
          <cell r="B158">
            <v>146</v>
          </cell>
          <cell r="C158">
            <v>195</v>
          </cell>
          <cell r="D158">
            <v>351</v>
          </cell>
          <cell r="E158">
            <v>357</v>
          </cell>
          <cell r="F158">
            <v>557</v>
          </cell>
          <cell r="G158">
            <v>647</v>
          </cell>
          <cell r="H158">
            <v>525</v>
          </cell>
          <cell r="I158">
            <v>634</v>
          </cell>
          <cell r="J158">
            <v>536</v>
          </cell>
          <cell r="K158">
            <v>551</v>
          </cell>
          <cell r="L158">
            <v>554</v>
          </cell>
          <cell r="M158">
            <v>546</v>
          </cell>
          <cell r="N158">
            <v>576</v>
          </cell>
          <cell r="O158">
            <v>601</v>
          </cell>
          <cell r="P158">
            <v>547</v>
          </cell>
          <cell r="Q158">
            <v>599</v>
          </cell>
          <cell r="R158">
            <v>183</v>
          </cell>
          <cell r="S158">
            <v>220</v>
          </cell>
          <cell r="T158">
            <v>404</v>
          </cell>
          <cell r="U158">
            <v>456</v>
          </cell>
          <cell r="V158">
            <v>467</v>
          </cell>
          <cell r="W158">
            <v>489</v>
          </cell>
          <cell r="X158">
            <v>413</v>
          </cell>
          <cell r="Y158">
            <v>431</v>
          </cell>
          <cell r="Z158">
            <v>496</v>
          </cell>
          <cell r="AA158">
            <v>445</v>
          </cell>
          <cell r="AB158">
            <v>453</v>
          </cell>
          <cell r="AC158">
            <v>481</v>
          </cell>
          <cell r="AD158">
            <v>489</v>
          </cell>
          <cell r="AE158">
            <v>497</v>
          </cell>
          <cell r="AF158">
            <v>425</v>
          </cell>
          <cell r="AG158">
            <v>515</v>
          </cell>
          <cell r="AH158">
            <v>467</v>
          </cell>
          <cell r="AI158">
            <v>524</v>
          </cell>
          <cell r="AJ158">
            <v>451</v>
          </cell>
          <cell r="AK158">
            <v>466</v>
          </cell>
          <cell r="AL158">
            <v>505</v>
          </cell>
          <cell r="AM158">
            <v>472</v>
          </cell>
          <cell r="AN158">
            <v>490</v>
          </cell>
          <cell r="AO158">
            <v>516</v>
          </cell>
          <cell r="AP158">
            <v>497</v>
          </cell>
          <cell r="AQ158">
            <v>524</v>
          </cell>
        </row>
        <row r="159">
          <cell r="B159">
            <v>110</v>
          </cell>
          <cell r="C159">
            <v>546</v>
          </cell>
          <cell r="D159">
            <v>503</v>
          </cell>
          <cell r="E159">
            <v>502</v>
          </cell>
          <cell r="F159">
            <v>707</v>
          </cell>
          <cell r="G159">
            <v>674</v>
          </cell>
          <cell r="H159">
            <v>706</v>
          </cell>
          <cell r="I159">
            <v>646</v>
          </cell>
          <cell r="J159">
            <v>752</v>
          </cell>
          <cell r="K159">
            <v>689</v>
          </cell>
          <cell r="L159">
            <v>733</v>
          </cell>
          <cell r="M159">
            <v>666</v>
          </cell>
          <cell r="N159">
            <v>785</v>
          </cell>
          <cell r="O159">
            <v>714</v>
          </cell>
          <cell r="P159">
            <v>771</v>
          </cell>
          <cell r="Q159">
            <v>658</v>
          </cell>
          <cell r="R159">
            <v>609</v>
          </cell>
          <cell r="S159">
            <v>549</v>
          </cell>
          <cell r="T159">
            <v>808</v>
          </cell>
          <cell r="U159">
            <v>787</v>
          </cell>
          <cell r="V159">
            <v>800</v>
          </cell>
          <cell r="W159">
            <v>695</v>
          </cell>
          <cell r="X159">
            <v>814</v>
          </cell>
          <cell r="Y159">
            <v>787</v>
          </cell>
          <cell r="Z159">
            <v>797</v>
          </cell>
          <cell r="AA159">
            <v>713</v>
          </cell>
          <cell r="AB159">
            <v>848</v>
          </cell>
          <cell r="AC159">
            <v>812</v>
          </cell>
          <cell r="AD159">
            <v>834</v>
          </cell>
          <cell r="AE159">
            <v>705</v>
          </cell>
          <cell r="AF159">
            <v>790</v>
          </cell>
          <cell r="AG159">
            <v>758</v>
          </cell>
          <cell r="AH159">
            <v>782</v>
          </cell>
          <cell r="AI159">
            <v>686</v>
          </cell>
          <cell r="AJ159">
            <v>806</v>
          </cell>
          <cell r="AK159">
            <v>743</v>
          </cell>
          <cell r="AL159">
            <v>784</v>
          </cell>
          <cell r="AM159">
            <v>699</v>
          </cell>
          <cell r="AN159">
            <v>839</v>
          </cell>
          <cell r="AO159">
            <v>768</v>
          </cell>
          <cell r="AP159">
            <v>821</v>
          </cell>
          <cell r="AQ159">
            <v>692</v>
          </cell>
        </row>
        <row r="160">
          <cell r="B160">
            <v>108</v>
          </cell>
          <cell r="C160">
            <v>539</v>
          </cell>
          <cell r="D160">
            <v>496</v>
          </cell>
          <cell r="E160">
            <v>496</v>
          </cell>
          <cell r="F160">
            <v>690</v>
          </cell>
          <cell r="G160">
            <v>668</v>
          </cell>
          <cell r="H160">
            <v>685</v>
          </cell>
          <cell r="I160">
            <v>645</v>
          </cell>
          <cell r="J160">
            <v>731</v>
          </cell>
          <cell r="K160">
            <v>689</v>
          </cell>
          <cell r="L160">
            <v>712</v>
          </cell>
          <cell r="M160">
            <v>664</v>
          </cell>
          <cell r="N160">
            <v>761</v>
          </cell>
          <cell r="O160">
            <v>714</v>
          </cell>
          <cell r="P160">
            <v>741</v>
          </cell>
          <cell r="Q160">
            <v>663</v>
          </cell>
          <cell r="R160">
            <v>601</v>
          </cell>
          <cell r="S160">
            <v>548</v>
          </cell>
          <cell r="T160">
            <v>792</v>
          </cell>
          <cell r="U160">
            <v>778</v>
          </cell>
          <cell r="V160">
            <v>771</v>
          </cell>
          <cell r="W160">
            <v>699</v>
          </cell>
          <cell r="X160">
            <v>797</v>
          </cell>
          <cell r="Y160">
            <v>779</v>
          </cell>
          <cell r="Z160">
            <v>772</v>
          </cell>
          <cell r="AA160">
            <v>712</v>
          </cell>
          <cell r="AB160">
            <v>828</v>
          </cell>
          <cell r="AC160">
            <v>804</v>
          </cell>
          <cell r="AD160">
            <v>801</v>
          </cell>
          <cell r="AE160">
            <v>711</v>
          </cell>
          <cell r="AF160">
            <v>772</v>
          </cell>
          <cell r="AG160">
            <v>751</v>
          </cell>
          <cell r="AH160">
            <v>755</v>
          </cell>
          <cell r="AI160">
            <v>690</v>
          </cell>
          <cell r="AJ160">
            <v>784</v>
          </cell>
          <cell r="AK160">
            <v>742</v>
          </cell>
          <cell r="AL160">
            <v>759</v>
          </cell>
          <cell r="AM160">
            <v>699</v>
          </cell>
          <cell r="AN160">
            <v>815</v>
          </cell>
          <cell r="AO160">
            <v>767</v>
          </cell>
          <cell r="AP160">
            <v>788</v>
          </cell>
          <cell r="AQ160">
            <v>698</v>
          </cell>
        </row>
        <row r="161">
          <cell r="B161">
            <v>106</v>
          </cell>
          <cell r="C161">
            <v>533</v>
          </cell>
          <cell r="D161">
            <v>490</v>
          </cell>
          <cell r="E161">
            <v>490</v>
          </cell>
          <cell r="F161">
            <v>674</v>
          </cell>
          <cell r="G161">
            <v>663</v>
          </cell>
          <cell r="H161">
            <v>665</v>
          </cell>
          <cell r="I161">
            <v>645</v>
          </cell>
          <cell r="J161">
            <v>709</v>
          </cell>
          <cell r="K161">
            <v>689</v>
          </cell>
          <cell r="L161">
            <v>690</v>
          </cell>
          <cell r="M161">
            <v>662</v>
          </cell>
          <cell r="N161">
            <v>737</v>
          </cell>
          <cell r="O161">
            <v>714</v>
          </cell>
          <cell r="P161">
            <v>711</v>
          </cell>
          <cell r="Q161">
            <v>668</v>
          </cell>
          <cell r="R161">
            <v>592</v>
          </cell>
          <cell r="S161">
            <v>547</v>
          </cell>
          <cell r="T161">
            <v>775</v>
          </cell>
          <cell r="U161">
            <v>768</v>
          </cell>
          <cell r="V161">
            <v>742</v>
          </cell>
          <cell r="W161">
            <v>703</v>
          </cell>
          <cell r="X161">
            <v>779</v>
          </cell>
          <cell r="Y161">
            <v>770</v>
          </cell>
          <cell r="Z161">
            <v>747</v>
          </cell>
          <cell r="AA161">
            <v>710</v>
          </cell>
          <cell r="AB161">
            <v>807</v>
          </cell>
          <cell r="AC161">
            <v>795</v>
          </cell>
          <cell r="AD161">
            <v>767</v>
          </cell>
          <cell r="AE161">
            <v>716</v>
          </cell>
          <cell r="AF161">
            <v>755</v>
          </cell>
          <cell r="AG161">
            <v>744</v>
          </cell>
          <cell r="AH161">
            <v>728</v>
          </cell>
          <cell r="AI161">
            <v>693</v>
          </cell>
          <cell r="AJ161">
            <v>762</v>
          </cell>
          <cell r="AK161">
            <v>741</v>
          </cell>
          <cell r="AL161">
            <v>734</v>
          </cell>
          <cell r="AM161">
            <v>699</v>
          </cell>
          <cell r="AN161">
            <v>790</v>
          </cell>
          <cell r="AO161">
            <v>766</v>
          </cell>
          <cell r="AP161">
            <v>755</v>
          </cell>
          <cell r="AQ161">
            <v>704</v>
          </cell>
        </row>
        <row r="162">
          <cell r="B162">
            <v>101</v>
          </cell>
          <cell r="C162">
            <v>519</v>
          </cell>
          <cell r="D162">
            <v>476</v>
          </cell>
          <cell r="E162">
            <v>478</v>
          </cell>
          <cell r="F162">
            <v>641</v>
          </cell>
          <cell r="G162">
            <v>651</v>
          </cell>
          <cell r="H162">
            <v>624</v>
          </cell>
          <cell r="I162">
            <v>645</v>
          </cell>
          <cell r="J162">
            <v>667</v>
          </cell>
          <cell r="K162">
            <v>689</v>
          </cell>
          <cell r="L162">
            <v>647</v>
          </cell>
          <cell r="M162">
            <v>658</v>
          </cell>
          <cell r="N162">
            <v>689</v>
          </cell>
          <cell r="O162">
            <v>713</v>
          </cell>
          <cell r="P162">
            <v>651</v>
          </cell>
          <cell r="Q162">
            <v>678</v>
          </cell>
          <cell r="R162">
            <v>576</v>
          </cell>
          <cell r="S162">
            <v>546</v>
          </cell>
          <cell r="T162">
            <v>742</v>
          </cell>
          <cell r="U162">
            <v>749</v>
          </cell>
          <cell r="V162">
            <v>685</v>
          </cell>
          <cell r="W162">
            <v>711</v>
          </cell>
          <cell r="X162">
            <v>745</v>
          </cell>
          <cell r="Y162">
            <v>754</v>
          </cell>
          <cell r="Z162">
            <v>697</v>
          </cell>
          <cell r="AA162">
            <v>708</v>
          </cell>
          <cell r="AB162">
            <v>767</v>
          </cell>
          <cell r="AC162">
            <v>779</v>
          </cell>
          <cell r="AD162">
            <v>701</v>
          </cell>
          <cell r="AE162">
            <v>727</v>
          </cell>
          <cell r="AF162">
            <v>719</v>
          </cell>
          <cell r="AG162">
            <v>730</v>
          </cell>
          <cell r="AH162">
            <v>674</v>
          </cell>
          <cell r="AI162">
            <v>700</v>
          </cell>
          <cell r="AJ162">
            <v>718</v>
          </cell>
          <cell r="AK162">
            <v>740</v>
          </cell>
          <cell r="AL162">
            <v>684</v>
          </cell>
          <cell r="AM162">
            <v>698</v>
          </cell>
          <cell r="AN162">
            <v>741</v>
          </cell>
          <cell r="AO162">
            <v>764</v>
          </cell>
          <cell r="AP162">
            <v>688</v>
          </cell>
          <cell r="AQ162">
            <v>717</v>
          </cell>
        </row>
        <row r="163">
          <cell r="B163">
            <v>99</v>
          </cell>
          <cell r="C163">
            <v>513</v>
          </cell>
          <cell r="D163">
            <v>470</v>
          </cell>
          <cell r="E163">
            <v>472</v>
          </cell>
          <cell r="F163">
            <v>624</v>
          </cell>
          <cell r="G163">
            <v>646</v>
          </cell>
          <cell r="H163">
            <v>604</v>
          </cell>
          <cell r="I163">
            <v>644</v>
          </cell>
          <cell r="J163">
            <v>646</v>
          </cell>
          <cell r="K163">
            <v>689</v>
          </cell>
          <cell r="L163">
            <v>626</v>
          </cell>
          <cell r="M163">
            <v>656</v>
          </cell>
          <cell r="N163">
            <v>666</v>
          </cell>
          <cell r="O163">
            <v>713</v>
          </cell>
          <cell r="P163">
            <v>622</v>
          </cell>
          <cell r="Q163">
            <v>682</v>
          </cell>
          <cell r="R163">
            <v>567</v>
          </cell>
          <cell r="S163">
            <v>545</v>
          </cell>
          <cell r="T163">
            <v>725</v>
          </cell>
          <cell r="U163">
            <v>739</v>
          </cell>
          <cell r="V163">
            <v>656</v>
          </cell>
          <cell r="W163">
            <v>715</v>
          </cell>
          <cell r="X163">
            <v>727</v>
          </cell>
          <cell r="Y163">
            <v>746</v>
          </cell>
          <cell r="Z163">
            <v>672</v>
          </cell>
          <cell r="AA163">
            <v>706</v>
          </cell>
          <cell r="AB163">
            <v>746</v>
          </cell>
          <cell r="AC163">
            <v>770</v>
          </cell>
          <cell r="AD163">
            <v>667</v>
          </cell>
          <cell r="AE163">
            <v>732</v>
          </cell>
          <cell r="AF163">
            <v>701</v>
          </cell>
          <cell r="AG163">
            <v>723</v>
          </cell>
          <cell r="AH163">
            <v>647</v>
          </cell>
          <cell r="AI163">
            <v>703</v>
          </cell>
          <cell r="AJ163">
            <v>697</v>
          </cell>
          <cell r="AK163">
            <v>739</v>
          </cell>
          <cell r="AL163">
            <v>659</v>
          </cell>
          <cell r="AM163">
            <v>698</v>
          </cell>
          <cell r="AN163">
            <v>716</v>
          </cell>
          <cell r="AO163">
            <v>764</v>
          </cell>
          <cell r="AP163">
            <v>655</v>
          </cell>
          <cell r="AQ163">
            <v>724</v>
          </cell>
        </row>
        <row r="164">
          <cell r="B164">
            <v>97</v>
          </cell>
          <cell r="C164">
            <v>506</v>
          </cell>
          <cell r="D164">
            <v>463</v>
          </cell>
          <cell r="E164">
            <v>466</v>
          </cell>
          <cell r="F164">
            <v>608</v>
          </cell>
          <cell r="G164">
            <v>640</v>
          </cell>
          <cell r="H164">
            <v>583</v>
          </cell>
          <cell r="I164">
            <v>644</v>
          </cell>
          <cell r="J164">
            <v>625</v>
          </cell>
          <cell r="K164">
            <v>689</v>
          </cell>
          <cell r="L164">
            <v>604</v>
          </cell>
          <cell r="M164">
            <v>654</v>
          </cell>
          <cell r="N164">
            <v>642</v>
          </cell>
          <cell r="O164">
            <v>713</v>
          </cell>
          <cell r="P164">
            <v>592</v>
          </cell>
          <cell r="Q164">
            <v>687</v>
          </cell>
          <cell r="R164">
            <v>559</v>
          </cell>
          <cell r="S164">
            <v>544</v>
          </cell>
          <cell r="T164">
            <v>709</v>
          </cell>
          <cell r="U164">
            <v>729</v>
          </cell>
          <cell r="V164">
            <v>627</v>
          </cell>
          <cell r="W164">
            <v>719</v>
          </cell>
          <cell r="X164">
            <v>710</v>
          </cell>
          <cell r="Y164">
            <v>737</v>
          </cell>
          <cell r="Z164">
            <v>647</v>
          </cell>
          <cell r="AA164">
            <v>705</v>
          </cell>
          <cell r="AB164">
            <v>726</v>
          </cell>
          <cell r="AC164">
            <v>762</v>
          </cell>
          <cell r="AD164">
            <v>634</v>
          </cell>
          <cell r="AE164">
            <v>738</v>
          </cell>
          <cell r="AF164">
            <v>684</v>
          </cell>
          <cell r="AG164">
            <v>716</v>
          </cell>
          <cell r="AH164">
            <v>619</v>
          </cell>
          <cell r="AI164">
            <v>707</v>
          </cell>
          <cell r="AJ164">
            <v>675</v>
          </cell>
          <cell r="AK164">
            <v>738</v>
          </cell>
          <cell r="AL164">
            <v>634</v>
          </cell>
          <cell r="AM164">
            <v>697</v>
          </cell>
          <cell r="AN164">
            <v>691</v>
          </cell>
          <cell r="AO164">
            <v>763</v>
          </cell>
          <cell r="AP164">
            <v>622</v>
          </cell>
          <cell r="AQ164">
            <v>730</v>
          </cell>
        </row>
        <row r="165">
          <cell r="B165">
            <v>194</v>
          </cell>
          <cell r="C165">
            <v>207</v>
          </cell>
          <cell r="D165">
            <v>384</v>
          </cell>
          <cell r="E165">
            <v>385</v>
          </cell>
          <cell r="F165">
            <v>738</v>
          </cell>
          <cell r="G165">
            <v>649</v>
          </cell>
          <cell r="H165">
            <v>712</v>
          </cell>
          <cell r="I165">
            <v>603</v>
          </cell>
          <cell r="J165">
            <v>609</v>
          </cell>
          <cell r="K165">
            <v>594</v>
          </cell>
          <cell r="L165">
            <v>616</v>
          </cell>
          <cell r="M165">
            <v>617</v>
          </cell>
          <cell r="N165">
            <v>687</v>
          </cell>
          <cell r="O165">
            <v>662</v>
          </cell>
          <cell r="P165">
            <v>682</v>
          </cell>
          <cell r="Q165">
            <v>623</v>
          </cell>
          <cell r="R165">
            <v>211</v>
          </cell>
          <cell r="S165">
            <v>314</v>
          </cell>
          <cell r="T165">
            <v>549</v>
          </cell>
          <cell r="U165">
            <v>497</v>
          </cell>
          <cell r="V165">
            <v>540</v>
          </cell>
          <cell r="W165">
            <v>539</v>
          </cell>
          <cell r="X165">
            <v>485</v>
          </cell>
          <cell r="Y165">
            <v>467</v>
          </cell>
          <cell r="Z165">
            <v>498</v>
          </cell>
          <cell r="AA165">
            <v>555</v>
          </cell>
          <cell r="AB165">
            <v>562</v>
          </cell>
          <cell r="AC165">
            <v>534</v>
          </cell>
          <cell r="AD165">
            <v>563</v>
          </cell>
          <cell r="AE165">
            <v>562</v>
          </cell>
          <cell r="AF165">
            <v>602</v>
          </cell>
          <cell r="AG165">
            <v>513</v>
          </cell>
          <cell r="AH165">
            <v>583</v>
          </cell>
          <cell r="AI165">
            <v>541</v>
          </cell>
          <cell r="AJ165">
            <v>521</v>
          </cell>
          <cell r="AK165">
            <v>507</v>
          </cell>
          <cell r="AL165">
            <v>532</v>
          </cell>
          <cell r="AM165">
            <v>565</v>
          </cell>
          <cell r="AN165">
            <v>599</v>
          </cell>
          <cell r="AO165">
            <v>574</v>
          </cell>
          <cell r="AP165">
            <v>598</v>
          </cell>
          <cell r="AQ165">
            <v>571</v>
          </cell>
        </row>
        <row r="166">
          <cell r="B166">
            <v>191</v>
          </cell>
          <cell r="C166">
            <v>203</v>
          </cell>
          <cell r="D166">
            <v>378</v>
          </cell>
          <cell r="E166">
            <v>380</v>
          </cell>
          <cell r="F166">
            <v>706</v>
          </cell>
          <cell r="G166">
            <v>652</v>
          </cell>
          <cell r="H166">
            <v>677</v>
          </cell>
          <cell r="I166">
            <v>612</v>
          </cell>
          <cell r="J166">
            <v>595</v>
          </cell>
          <cell r="K166">
            <v>586</v>
          </cell>
          <cell r="L166">
            <v>604</v>
          </cell>
          <cell r="M166">
            <v>603</v>
          </cell>
          <cell r="N166">
            <v>668</v>
          </cell>
          <cell r="O166">
            <v>653</v>
          </cell>
          <cell r="P166">
            <v>657</v>
          </cell>
          <cell r="Q166">
            <v>620</v>
          </cell>
          <cell r="R166">
            <v>208</v>
          </cell>
          <cell r="S166">
            <v>297</v>
          </cell>
          <cell r="T166">
            <v>527</v>
          </cell>
          <cell r="U166">
            <v>496</v>
          </cell>
          <cell r="V166">
            <v>530</v>
          </cell>
          <cell r="W166">
            <v>533</v>
          </cell>
          <cell r="X166">
            <v>473</v>
          </cell>
          <cell r="Y166">
            <v>462</v>
          </cell>
          <cell r="Z166">
            <v>499</v>
          </cell>
          <cell r="AA166">
            <v>535</v>
          </cell>
          <cell r="AB166">
            <v>546</v>
          </cell>
          <cell r="AC166">
            <v>529</v>
          </cell>
          <cell r="AD166">
            <v>551</v>
          </cell>
          <cell r="AE166">
            <v>552</v>
          </cell>
          <cell r="AF166">
            <v>573</v>
          </cell>
          <cell r="AG166">
            <v>520</v>
          </cell>
          <cell r="AH166">
            <v>564</v>
          </cell>
          <cell r="AI166">
            <v>541</v>
          </cell>
          <cell r="AJ166">
            <v>509</v>
          </cell>
          <cell r="AK166">
            <v>500</v>
          </cell>
          <cell r="AL166">
            <v>528</v>
          </cell>
          <cell r="AM166">
            <v>548</v>
          </cell>
          <cell r="AN166">
            <v>582</v>
          </cell>
          <cell r="AO166">
            <v>567</v>
          </cell>
          <cell r="AP166">
            <v>581</v>
          </cell>
          <cell r="AQ166">
            <v>565</v>
          </cell>
        </row>
        <row r="167">
          <cell r="B167">
            <v>188</v>
          </cell>
          <cell r="C167">
            <v>199</v>
          </cell>
          <cell r="D167">
            <v>371</v>
          </cell>
          <cell r="E167">
            <v>374</v>
          </cell>
          <cell r="F167">
            <v>674</v>
          </cell>
          <cell r="G167">
            <v>656</v>
          </cell>
          <cell r="H167">
            <v>642</v>
          </cell>
          <cell r="I167">
            <v>621</v>
          </cell>
          <cell r="J167">
            <v>581</v>
          </cell>
          <cell r="K167">
            <v>578</v>
          </cell>
          <cell r="L167">
            <v>592</v>
          </cell>
          <cell r="M167">
            <v>590</v>
          </cell>
          <cell r="N167">
            <v>650</v>
          </cell>
          <cell r="O167">
            <v>645</v>
          </cell>
          <cell r="P167">
            <v>632</v>
          </cell>
          <cell r="Q167">
            <v>618</v>
          </cell>
          <cell r="R167">
            <v>205</v>
          </cell>
          <cell r="S167">
            <v>280</v>
          </cell>
          <cell r="T167">
            <v>505</v>
          </cell>
          <cell r="U167">
            <v>495</v>
          </cell>
          <cell r="V167">
            <v>520</v>
          </cell>
          <cell r="W167">
            <v>527</v>
          </cell>
          <cell r="X167">
            <v>461</v>
          </cell>
          <cell r="Y167">
            <v>458</v>
          </cell>
          <cell r="Z167">
            <v>500</v>
          </cell>
          <cell r="AA167">
            <v>515</v>
          </cell>
          <cell r="AB167">
            <v>529</v>
          </cell>
          <cell r="AC167">
            <v>524</v>
          </cell>
          <cell r="AD167">
            <v>540</v>
          </cell>
          <cell r="AE167">
            <v>543</v>
          </cell>
          <cell r="AF167">
            <v>544</v>
          </cell>
          <cell r="AG167">
            <v>526</v>
          </cell>
          <cell r="AH167">
            <v>545</v>
          </cell>
          <cell r="AI167">
            <v>542</v>
          </cell>
          <cell r="AJ167">
            <v>497</v>
          </cell>
          <cell r="AK167">
            <v>494</v>
          </cell>
          <cell r="AL167">
            <v>524</v>
          </cell>
          <cell r="AM167">
            <v>531</v>
          </cell>
          <cell r="AN167">
            <v>565</v>
          </cell>
          <cell r="AO167">
            <v>560</v>
          </cell>
          <cell r="AP167">
            <v>563</v>
          </cell>
          <cell r="AQ167">
            <v>559</v>
          </cell>
        </row>
        <row r="168">
          <cell r="B168">
            <v>186</v>
          </cell>
          <cell r="C168">
            <v>195</v>
          </cell>
          <cell r="D168">
            <v>365</v>
          </cell>
          <cell r="E168">
            <v>369</v>
          </cell>
          <cell r="F168">
            <v>642</v>
          </cell>
          <cell r="G168">
            <v>660</v>
          </cell>
          <cell r="H168">
            <v>608</v>
          </cell>
          <cell r="I168">
            <v>630</v>
          </cell>
          <cell r="J168">
            <v>567</v>
          </cell>
          <cell r="K168">
            <v>570</v>
          </cell>
          <cell r="L168">
            <v>580</v>
          </cell>
          <cell r="M168">
            <v>577</v>
          </cell>
          <cell r="N168">
            <v>631</v>
          </cell>
          <cell r="O168">
            <v>636</v>
          </cell>
          <cell r="P168">
            <v>607</v>
          </cell>
          <cell r="Q168">
            <v>615</v>
          </cell>
          <cell r="R168">
            <v>203</v>
          </cell>
          <cell r="S168">
            <v>263</v>
          </cell>
          <cell r="T168">
            <v>483</v>
          </cell>
          <cell r="U168">
            <v>493</v>
          </cell>
          <cell r="V168">
            <v>509</v>
          </cell>
          <cell r="W168">
            <v>521</v>
          </cell>
          <cell r="X168">
            <v>449</v>
          </cell>
          <cell r="Y168">
            <v>453</v>
          </cell>
          <cell r="Z168">
            <v>502</v>
          </cell>
          <cell r="AA168">
            <v>495</v>
          </cell>
          <cell r="AB168">
            <v>513</v>
          </cell>
          <cell r="AC168">
            <v>519</v>
          </cell>
          <cell r="AD168">
            <v>528</v>
          </cell>
          <cell r="AE168">
            <v>533</v>
          </cell>
          <cell r="AF168">
            <v>515</v>
          </cell>
          <cell r="AG168">
            <v>533</v>
          </cell>
          <cell r="AH168">
            <v>525</v>
          </cell>
          <cell r="AI168">
            <v>542</v>
          </cell>
          <cell r="AJ168">
            <v>484</v>
          </cell>
          <cell r="AK168">
            <v>487</v>
          </cell>
          <cell r="AL168">
            <v>519</v>
          </cell>
          <cell r="AM168">
            <v>514</v>
          </cell>
          <cell r="AN168">
            <v>548</v>
          </cell>
          <cell r="AO168">
            <v>553</v>
          </cell>
          <cell r="AP168">
            <v>546</v>
          </cell>
          <cell r="AQ168">
            <v>552</v>
          </cell>
        </row>
        <row r="169">
          <cell r="B169">
            <v>183</v>
          </cell>
          <cell r="C169">
            <v>190</v>
          </cell>
          <cell r="D169">
            <v>358</v>
          </cell>
          <cell r="E169">
            <v>364</v>
          </cell>
          <cell r="F169">
            <v>610</v>
          </cell>
          <cell r="G169">
            <v>664</v>
          </cell>
          <cell r="H169">
            <v>573</v>
          </cell>
          <cell r="I169">
            <v>639</v>
          </cell>
          <cell r="J169">
            <v>553</v>
          </cell>
          <cell r="K169">
            <v>562</v>
          </cell>
          <cell r="L169">
            <v>568</v>
          </cell>
          <cell r="M169">
            <v>564</v>
          </cell>
          <cell r="N169">
            <v>612</v>
          </cell>
          <cell r="O169">
            <v>628</v>
          </cell>
          <cell r="P169">
            <v>582</v>
          </cell>
          <cell r="Q169">
            <v>613</v>
          </cell>
          <cell r="R169">
            <v>200</v>
          </cell>
          <cell r="S169">
            <v>246</v>
          </cell>
          <cell r="T169">
            <v>461</v>
          </cell>
          <cell r="U169">
            <v>492</v>
          </cell>
          <cell r="V169">
            <v>499</v>
          </cell>
          <cell r="W169">
            <v>516</v>
          </cell>
          <cell r="X169">
            <v>437</v>
          </cell>
          <cell r="Y169">
            <v>448</v>
          </cell>
          <cell r="Z169">
            <v>503</v>
          </cell>
          <cell r="AA169">
            <v>475</v>
          </cell>
          <cell r="AB169">
            <v>497</v>
          </cell>
          <cell r="AC169">
            <v>513</v>
          </cell>
          <cell r="AD169">
            <v>516</v>
          </cell>
          <cell r="AE169">
            <v>524</v>
          </cell>
          <cell r="AF169">
            <v>486</v>
          </cell>
          <cell r="AG169">
            <v>540</v>
          </cell>
          <cell r="AH169">
            <v>506</v>
          </cell>
          <cell r="AI169">
            <v>543</v>
          </cell>
          <cell r="AJ169">
            <v>472</v>
          </cell>
          <cell r="AK169">
            <v>481</v>
          </cell>
          <cell r="AL169">
            <v>515</v>
          </cell>
          <cell r="AM169">
            <v>497</v>
          </cell>
          <cell r="AN169">
            <v>531</v>
          </cell>
          <cell r="AO169">
            <v>547</v>
          </cell>
          <cell r="AP169">
            <v>529</v>
          </cell>
          <cell r="AQ169">
            <v>546</v>
          </cell>
        </row>
        <row r="170">
          <cell r="B170">
            <v>181</v>
          </cell>
          <cell r="C170">
            <v>186</v>
          </cell>
          <cell r="D170">
            <v>352</v>
          </cell>
          <cell r="E170">
            <v>358</v>
          </cell>
          <cell r="F170">
            <v>578</v>
          </cell>
          <cell r="G170">
            <v>668</v>
          </cell>
          <cell r="H170">
            <v>539</v>
          </cell>
          <cell r="I170">
            <v>648</v>
          </cell>
          <cell r="J170">
            <v>539</v>
          </cell>
          <cell r="K170">
            <v>554</v>
          </cell>
          <cell r="L170">
            <v>557</v>
          </cell>
          <cell r="M170">
            <v>550</v>
          </cell>
          <cell r="N170">
            <v>594</v>
          </cell>
          <cell r="O170">
            <v>619</v>
          </cell>
          <cell r="P170">
            <v>557</v>
          </cell>
          <cell r="Q170">
            <v>610</v>
          </cell>
          <cell r="R170">
            <v>197</v>
          </cell>
          <cell r="S170">
            <v>229</v>
          </cell>
          <cell r="T170">
            <v>438</v>
          </cell>
          <cell r="U170">
            <v>490</v>
          </cell>
          <cell r="V170">
            <v>488</v>
          </cell>
          <cell r="W170">
            <v>510</v>
          </cell>
          <cell r="X170">
            <v>425</v>
          </cell>
          <cell r="Y170">
            <v>443</v>
          </cell>
          <cell r="Z170">
            <v>504</v>
          </cell>
          <cell r="AA170">
            <v>455</v>
          </cell>
          <cell r="AB170">
            <v>480</v>
          </cell>
          <cell r="AC170">
            <v>508</v>
          </cell>
          <cell r="AD170">
            <v>505</v>
          </cell>
          <cell r="AE170">
            <v>515</v>
          </cell>
          <cell r="AF170">
            <v>457</v>
          </cell>
          <cell r="AG170">
            <v>546</v>
          </cell>
          <cell r="AH170">
            <v>487</v>
          </cell>
          <cell r="AI170">
            <v>543</v>
          </cell>
          <cell r="AJ170">
            <v>459</v>
          </cell>
          <cell r="AK170">
            <v>474</v>
          </cell>
          <cell r="AL170">
            <v>511</v>
          </cell>
          <cell r="AM170">
            <v>480</v>
          </cell>
          <cell r="AN170">
            <v>514</v>
          </cell>
          <cell r="AO170">
            <v>540</v>
          </cell>
          <cell r="AP170">
            <v>512</v>
          </cell>
          <cell r="AQ170">
            <v>540</v>
          </cell>
        </row>
        <row r="171">
          <cell r="B171">
            <v>145</v>
          </cell>
          <cell r="C171">
            <v>536</v>
          </cell>
          <cell r="D171">
            <v>503</v>
          </cell>
          <cell r="E171">
            <v>504</v>
          </cell>
          <cell r="F171">
            <v>728</v>
          </cell>
          <cell r="G171">
            <v>695</v>
          </cell>
          <cell r="H171">
            <v>719</v>
          </cell>
          <cell r="I171">
            <v>659</v>
          </cell>
          <cell r="J171">
            <v>754</v>
          </cell>
          <cell r="K171">
            <v>691</v>
          </cell>
          <cell r="L171">
            <v>736</v>
          </cell>
          <cell r="M171">
            <v>670</v>
          </cell>
          <cell r="N171">
            <v>803</v>
          </cell>
          <cell r="O171">
            <v>732</v>
          </cell>
          <cell r="P171">
            <v>781</v>
          </cell>
          <cell r="Q171">
            <v>670</v>
          </cell>
          <cell r="R171">
            <v>623</v>
          </cell>
          <cell r="S171">
            <v>558</v>
          </cell>
          <cell r="T171">
            <v>843</v>
          </cell>
          <cell r="U171">
            <v>822</v>
          </cell>
          <cell r="V171">
            <v>821</v>
          </cell>
          <cell r="W171">
            <v>716</v>
          </cell>
          <cell r="X171">
            <v>826</v>
          </cell>
          <cell r="Y171">
            <v>799</v>
          </cell>
          <cell r="Z171">
            <v>805</v>
          </cell>
          <cell r="AA171">
            <v>722</v>
          </cell>
          <cell r="AB171">
            <v>875</v>
          </cell>
          <cell r="AC171">
            <v>839</v>
          </cell>
          <cell r="AD171">
            <v>850</v>
          </cell>
          <cell r="AE171">
            <v>722</v>
          </cell>
          <cell r="AF171">
            <v>822</v>
          </cell>
          <cell r="AG171">
            <v>789</v>
          </cell>
          <cell r="AH171">
            <v>802</v>
          </cell>
          <cell r="AI171">
            <v>706</v>
          </cell>
          <cell r="AJ171">
            <v>814</v>
          </cell>
          <cell r="AK171">
            <v>751</v>
          </cell>
          <cell r="AL171">
            <v>790</v>
          </cell>
          <cell r="AM171">
            <v>707</v>
          </cell>
          <cell r="AN171">
            <v>863</v>
          </cell>
          <cell r="AO171">
            <v>792</v>
          </cell>
          <cell r="AP171">
            <v>835</v>
          </cell>
          <cell r="AQ171">
            <v>707</v>
          </cell>
        </row>
        <row r="172">
          <cell r="B172">
            <v>142</v>
          </cell>
          <cell r="C172">
            <v>530</v>
          </cell>
          <cell r="D172">
            <v>497</v>
          </cell>
          <cell r="E172">
            <v>498</v>
          </cell>
          <cell r="F172">
            <v>711</v>
          </cell>
          <cell r="G172">
            <v>690</v>
          </cell>
          <cell r="H172">
            <v>699</v>
          </cell>
          <cell r="I172">
            <v>659</v>
          </cell>
          <cell r="J172">
            <v>733</v>
          </cell>
          <cell r="K172">
            <v>691</v>
          </cell>
          <cell r="L172">
            <v>714</v>
          </cell>
          <cell r="M172">
            <v>668</v>
          </cell>
          <cell r="N172">
            <v>779</v>
          </cell>
          <cell r="O172">
            <v>732</v>
          </cell>
          <cell r="P172">
            <v>751</v>
          </cell>
          <cell r="Q172">
            <v>675</v>
          </cell>
          <cell r="R172">
            <v>614</v>
          </cell>
          <cell r="S172">
            <v>557</v>
          </cell>
          <cell r="T172">
            <v>826</v>
          </cell>
          <cell r="U172">
            <v>812</v>
          </cell>
          <cell r="V172">
            <v>793</v>
          </cell>
          <cell r="W172">
            <v>720</v>
          </cell>
          <cell r="X172">
            <v>809</v>
          </cell>
          <cell r="Y172">
            <v>790</v>
          </cell>
          <cell r="Z172">
            <v>780</v>
          </cell>
          <cell r="AA172">
            <v>721</v>
          </cell>
          <cell r="AB172">
            <v>855</v>
          </cell>
          <cell r="AC172">
            <v>831</v>
          </cell>
          <cell r="AD172">
            <v>817</v>
          </cell>
          <cell r="AE172">
            <v>728</v>
          </cell>
          <cell r="AF172">
            <v>804</v>
          </cell>
          <cell r="AG172">
            <v>782</v>
          </cell>
          <cell r="AH172">
            <v>775</v>
          </cell>
          <cell r="AI172">
            <v>709</v>
          </cell>
          <cell r="AJ172">
            <v>793</v>
          </cell>
          <cell r="AK172">
            <v>750</v>
          </cell>
          <cell r="AL172">
            <v>765</v>
          </cell>
          <cell r="AM172">
            <v>707</v>
          </cell>
          <cell r="AN172">
            <v>839</v>
          </cell>
          <cell r="AO172">
            <v>791</v>
          </cell>
          <cell r="AP172">
            <v>802</v>
          </cell>
          <cell r="AQ172">
            <v>714</v>
          </cell>
        </row>
        <row r="173">
          <cell r="B173">
            <v>140</v>
          </cell>
          <cell r="C173">
            <v>523</v>
          </cell>
          <cell r="D173">
            <v>490</v>
          </cell>
          <cell r="E173">
            <v>492</v>
          </cell>
          <cell r="F173">
            <v>695</v>
          </cell>
          <cell r="G173">
            <v>684</v>
          </cell>
          <cell r="H173">
            <v>678</v>
          </cell>
          <cell r="I173">
            <v>659</v>
          </cell>
          <cell r="J173">
            <v>712</v>
          </cell>
          <cell r="K173">
            <v>691</v>
          </cell>
          <cell r="L173">
            <v>693</v>
          </cell>
          <cell r="M173">
            <v>666</v>
          </cell>
          <cell r="N173">
            <v>755</v>
          </cell>
          <cell r="O173">
            <v>732</v>
          </cell>
          <cell r="P173">
            <v>721</v>
          </cell>
          <cell r="Q173">
            <v>680</v>
          </cell>
          <cell r="R173">
            <v>606</v>
          </cell>
          <cell r="S173">
            <v>556</v>
          </cell>
          <cell r="T173">
            <v>810</v>
          </cell>
          <cell r="U173">
            <v>803</v>
          </cell>
          <cell r="V173">
            <v>764</v>
          </cell>
          <cell r="W173">
            <v>724</v>
          </cell>
          <cell r="X173">
            <v>791</v>
          </cell>
          <cell r="Y173">
            <v>782</v>
          </cell>
          <cell r="Z173">
            <v>755</v>
          </cell>
          <cell r="AA173">
            <v>720</v>
          </cell>
          <cell r="AB173">
            <v>835</v>
          </cell>
          <cell r="AC173">
            <v>823</v>
          </cell>
          <cell r="AD173">
            <v>783</v>
          </cell>
          <cell r="AE173">
            <v>733</v>
          </cell>
          <cell r="AF173">
            <v>786</v>
          </cell>
          <cell r="AG173">
            <v>775</v>
          </cell>
          <cell r="AH173">
            <v>748</v>
          </cell>
          <cell r="AI173">
            <v>713</v>
          </cell>
          <cell r="AJ173">
            <v>771</v>
          </cell>
          <cell r="AK173">
            <v>750</v>
          </cell>
          <cell r="AL173">
            <v>741</v>
          </cell>
          <cell r="AM173">
            <v>707</v>
          </cell>
          <cell r="AN173">
            <v>814</v>
          </cell>
          <cell r="AO173">
            <v>790</v>
          </cell>
          <cell r="AP173">
            <v>769</v>
          </cell>
          <cell r="AQ173">
            <v>720</v>
          </cell>
        </row>
        <row r="174">
          <cell r="B174">
            <v>136</v>
          </cell>
          <cell r="C174">
            <v>510</v>
          </cell>
          <cell r="D174">
            <v>477</v>
          </cell>
          <cell r="E174">
            <v>480</v>
          </cell>
          <cell r="F174">
            <v>662</v>
          </cell>
          <cell r="G174">
            <v>673</v>
          </cell>
          <cell r="H174">
            <v>638</v>
          </cell>
          <cell r="I174">
            <v>658</v>
          </cell>
          <cell r="J174">
            <v>670</v>
          </cell>
          <cell r="K174">
            <v>691</v>
          </cell>
          <cell r="L174">
            <v>650</v>
          </cell>
          <cell r="M174">
            <v>662</v>
          </cell>
          <cell r="N174">
            <v>708</v>
          </cell>
          <cell r="O174">
            <v>731</v>
          </cell>
          <cell r="P174">
            <v>662</v>
          </cell>
          <cell r="Q174">
            <v>689</v>
          </cell>
          <cell r="R174">
            <v>590</v>
          </cell>
          <cell r="S174">
            <v>555</v>
          </cell>
          <cell r="T174">
            <v>777</v>
          </cell>
          <cell r="U174">
            <v>783</v>
          </cell>
          <cell r="V174">
            <v>706</v>
          </cell>
          <cell r="W174">
            <v>732</v>
          </cell>
          <cell r="X174">
            <v>756</v>
          </cell>
          <cell r="Y174">
            <v>766</v>
          </cell>
          <cell r="Z174">
            <v>705</v>
          </cell>
          <cell r="AA174">
            <v>717</v>
          </cell>
          <cell r="AB174">
            <v>794</v>
          </cell>
          <cell r="AC174">
            <v>806</v>
          </cell>
          <cell r="AD174">
            <v>717</v>
          </cell>
          <cell r="AE174">
            <v>744</v>
          </cell>
          <cell r="AF174">
            <v>751</v>
          </cell>
          <cell r="AG174">
            <v>761</v>
          </cell>
          <cell r="AH174">
            <v>693</v>
          </cell>
          <cell r="AI174">
            <v>719</v>
          </cell>
          <cell r="AJ174">
            <v>727</v>
          </cell>
          <cell r="AK174">
            <v>748</v>
          </cell>
          <cell r="AL174">
            <v>691</v>
          </cell>
          <cell r="AM174">
            <v>706</v>
          </cell>
          <cell r="AN174">
            <v>765</v>
          </cell>
          <cell r="AO174">
            <v>788</v>
          </cell>
          <cell r="AP174">
            <v>703</v>
          </cell>
          <cell r="AQ174">
            <v>733</v>
          </cell>
        </row>
        <row r="175">
          <cell r="B175">
            <v>133</v>
          </cell>
          <cell r="C175">
            <v>504</v>
          </cell>
          <cell r="D175">
            <v>470</v>
          </cell>
          <cell r="E175">
            <v>474</v>
          </cell>
          <cell r="F175">
            <v>645</v>
          </cell>
          <cell r="G175">
            <v>667</v>
          </cell>
          <cell r="H175">
            <v>617</v>
          </cell>
          <cell r="I175">
            <v>658</v>
          </cell>
          <cell r="J175">
            <v>649</v>
          </cell>
          <cell r="K175">
            <v>691</v>
          </cell>
          <cell r="L175">
            <v>628</v>
          </cell>
          <cell r="M175">
            <v>660</v>
          </cell>
          <cell r="N175">
            <v>684</v>
          </cell>
          <cell r="O175">
            <v>731</v>
          </cell>
          <cell r="P175">
            <v>632</v>
          </cell>
          <cell r="Q175">
            <v>694</v>
          </cell>
          <cell r="R175">
            <v>581</v>
          </cell>
          <cell r="S175">
            <v>554</v>
          </cell>
          <cell r="T175">
            <v>760</v>
          </cell>
          <cell r="U175">
            <v>774</v>
          </cell>
          <cell r="V175">
            <v>677</v>
          </cell>
          <cell r="W175">
            <v>736</v>
          </cell>
          <cell r="X175">
            <v>739</v>
          </cell>
          <cell r="Y175">
            <v>757</v>
          </cell>
          <cell r="Z175">
            <v>680</v>
          </cell>
          <cell r="AA175">
            <v>716</v>
          </cell>
          <cell r="AB175">
            <v>774</v>
          </cell>
          <cell r="AC175">
            <v>797</v>
          </cell>
          <cell r="AD175">
            <v>683</v>
          </cell>
          <cell r="AE175">
            <v>750</v>
          </cell>
          <cell r="AF175">
            <v>733</v>
          </cell>
          <cell r="AG175">
            <v>754</v>
          </cell>
          <cell r="AH175">
            <v>666</v>
          </cell>
          <cell r="AI175">
            <v>723</v>
          </cell>
          <cell r="AJ175">
            <v>705</v>
          </cell>
          <cell r="AK175">
            <v>748</v>
          </cell>
          <cell r="AL175">
            <v>666</v>
          </cell>
          <cell r="AM175">
            <v>706</v>
          </cell>
          <cell r="AN175">
            <v>740</v>
          </cell>
          <cell r="AO175">
            <v>788</v>
          </cell>
          <cell r="AP175">
            <v>669</v>
          </cell>
          <cell r="AQ175">
            <v>739</v>
          </cell>
        </row>
        <row r="176">
          <cell r="B176">
            <v>131</v>
          </cell>
          <cell r="C176">
            <v>497</v>
          </cell>
          <cell r="D176">
            <v>463</v>
          </cell>
          <cell r="E176">
            <v>468</v>
          </cell>
          <cell r="F176">
            <v>629</v>
          </cell>
          <cell r="G176">
            <v>661</v>
          </cell>
          <cell r="H176">
            <v>597</v>
          </cell>
          <cell r="I176">
            <v>657</v>
          </cell>
          <cell r="J176">
            <v>628</v>
          </cell>
          <cell r="K176">
            <v>691</v>
          </cell>
          <cell r="L176">
            <v>607</v>
          </cell>
          <cell r="M176">
            <v>658</v>
          </cell>
          <cell r="N176">
            <v>660</v>
          </cell>
          <cell r="O176">
            <v>731</v>
          </cell>
          <cell r="P176">
            <v>602</v>
          </cell>
          <cell r="Q176">
            <v>699</v>
          </cell>
          <cell r="R176">
            <v>573</v>
          </cell>
          <cell r="S176">
            <v>553</v>
          </cell>
          <cell r="T176">
            <v>743</v>
          </cell>
          <cell r="U176">
            <v>764</v>
          </cell>
          <cell r="V176">
            <v>648</v>
          </cell>
          <cell r="W176">
            <v>740</v>
          </cell>
          <cell r="X176">
            <v>721</v>
          </cell>
          <cell r="Y176">
            <v>749</v>
          </cell>
          <cell r="Z176">
            <v>655</v>
          </cell>
          <cell r="AA176">
            <v>715</v>
          </cell>
          <cell r="AB176">
            <v>753</v>
          </cell>
          <cell r="AC176">
            <v>789</v>
          </cell>
          <cell r="AD176">
            <v>650</v>
          </cell>
          <cell r="AE176">
            <v>755</v>
          </cell>
          <cell r="AF176">
            <v>715</v>
          </cell>
          <cell r="AG176">
            <v>748</v>
          </cell>
          <cell r="AH176">
            <v>639</v>
          </cell>
          <cell r="AI176">
            <v>726</v>
          </cell>
          <cell r="AJ176">
            <v>683</v>
          </cell>
          <cell r="AK176">
            <v>747</v>
          </cell>
          <cell r="AL176">
            <v>641</v>
          </cell>
          <cell r="AM176">
            <v>705</v>
          </cell>
          <cell r="AN176">
            <v>715</v>
          </cell>
          <cell r="AO176">
            <v>787</v>
          </cell>
          <cell r="AP176">
            <v>636</v>
          </cell>
          <cell r="AQ176">
            <v>746</v>
          </cell>
        </row>
        <row r="177">
          <cell r="B177">
            <v>228</v>
          </cell>
          <cell r="C177">
            <v>198</v>
          </cell>
          <cell r="D177">
            <v>384</v>
          </cell>
          <cell r="E177">
            <v>387</v>
          </cell>
          <cell r="F177">
            <v>759</v>
          </cell>
          <cell r="G177">
            <v>670</v>
          </cell>
          <cell r="H177">
            <v>725</v>
          </cell>
          <cell r="I177">
            <v>617</v>
          </cell>
          <cell r="J177">
            <v>612</v>
          </cell>
          <cell r="K177">
            <v>597</v>
          </cell>
          <cell r="L177">
            <v>619</v>
          </cell>
          <cell r="M177">
            <v>621</v>
          </cell>
          <cell r="N177">
            <v>705</v>
          </cell>
          <cell r="O177">
            <v>680</v>
          </cell>
          <cell r="P177">
            <v>692</v>
          </cell>
          <cell r="Q177">
            <v>635</v>
          </cell>
          <cell r="R177">
            <v>225</v>
          </cell>
          <cell r="S177">
            <v>323</v>
          </cell>
          <cell r="T177">
            <v>584</v>
          </cell>
          <cell r="U177">
            <v>532</v>
          </cell>
          <cell r="V177">
            <v>562</v>
          </cell>
          <cell r="W177">
            <v>560</v>
          </cell>
          <cell r="X177">
            <v>497</v>
          </cell>
          <cell r="Y177">
            <v>479</v>
          </cell>
          <cell r="Z177">
            <v>506</v>
          </cell>
          <cell r="AA177">
            <v>565</v>
          </cell>
          <cell r="AB177">
            <v>590</v>
          </cell>
          <cell r="AC177">
            <v>561</v>
          </cell>
          <cell r="AD177">
            <v>579</v>
          </cell>
          <cell r="AE177">
            <v>579</v>
          </cell>
          <cell r="AF177">
            <v>634</v>
          </cell>
          <cell r="AG177">
            <v>544</v>
          </cell>
          <cell r="AH177">
            <v>603</v>
          </cell>
          <cell r="AI177">
            <v>560</v>
          </cell>
          <cell r="AJ177">
            <v>530</v>
          </cell>
          <cell r="AK177">
            <v>515</v>
          </cell>
          <cell r="AL177">
            <v>538</v>
          </cell>
          <cell r="AM177">
            <v>573</v>
          </cell>
          <cell r="AN177">
            <v>623</v>
          </cell>
          <cell r="AO177">
            <v>598</v>
          </cell>
          <cell r="AP177">
            <v>612</v>
          </cell>
          <cell r="AQ177">
            <v>587</v>
          </cell>
        </row>
        <row r="178">
          <cell r="B178">
            <v>225</v>
          </cell>
          <cell r="C178">
            <v>194</v>
          </cell>
          <cell r="D178">
            <v>378</v>
          </cell>
          <cell r="E178">
            <v>381</v>
          </cell>
          <cell r="F178">
            <v>727</v>
          </cell>
          <cell r="G178">
            <v>674</v>
          </cell>
          <cell r="H178">
            <v>690</v>
          </cell>
          <cell r="I178">
            <v>625</v>
          </cell>
          <cell r="J178">
            <v>598</v>
          </cell>
          <cell r="K178">
            <v>589</v>
          </cell>
          <cell r="L178">
            <v>607</v>
          </cell>
          <cell r="M178">
            <v>608</v>
          </cell>
          <cell r="N178">
            <v>686</v>
          </cell>
          <cell r="O178">
            <v>671</v>
          </cell>
          <cell r="P178">
            <v>667</v>
          </cell>
          <cell r="Q178">
            <v>632</v>
          </cell>
          <cell r="R178">
            <v>222</v>
          </cell>
          <cell r="S178">
            <v>306</v>
          </cell>
          <cell r="T178">
            <v>562</v>
          </cell>
          <cell r="U178">
            <v>531</v>
          </cell>
          <cell r="V178">
            <v>551</v>
          </cell>
          <cell r="W178">
            <v>554</v>
          </cell>
          <cell r="X178">
            <v>485</v>
          </cell>
          <cell r="Y178">
            <v>474</v>
          </cell>
          <cell r="Z178">
            <v>507</v>
          </cell>
          <cell r="AA178">
            <v>545</v>
          </cell>
          <cell r="AB178">
            <v>573</v>
          </cell>
          <cell r="AC178">
            <v>556</v>
          </cell>
          <cell r="AD178">
            <v>567</v>
          </cell>
          <cell r="AE178">
            <v>570</v>
          </cell>
          <cell r="AF178">
            <v>605</v>
          </cell>
          <cell r="AG178">
            <v>551</v>
          </cell>
          <cell r="AH178">
            <v>583</v>
          </cell>
          <cell r="AI178">
            <v>561</v>
          </cell>
          <cell r="AJ178">
            <v>518</v>
          </cell>
          <cell r="AK178">
            <v>509</v>
          </cell>
          <cell r="AL178">
            <v>534</v>
          </cell>
          <cell r="AM178">
            <v>556</v>
          </cell>
          <cell r="AN178">
            <v>606</v>
          </cell>
          <cell r="AO178">
            <v>591</v>
          </cell>
          <cell r="AP178">
            <v>595</v>
          </cell>
          <cell r="AQ178">
            <v>581</v>
          </cell>
        </row>
        <row r="179">
          <cell r="B179">
            <v>223</v>
          </cell>
          <cell r="C179">
            <v>190</v>
          </cell>
          <cell r="D179">
            <v>371</v>
          </cell>
          <cell r="E179">
            <v>376</v>
          </cell>
          <cell r="F179">
            <v>695</v>
          </cell>
          <cell r="G179">
            <v>677</v>
          </cell>
          <cell r="H179">
            <v>656</v>
          </cell>
          <cell r="I179">
            <v>634</v>
          </cell>
          <cell r="J179">
            <v>584</v>
          </cell>
          <cell r="K179">
            <v>581</v>
          </cell>
          <cell r="L179">
            <v>595</v>
          </cell>
          <cell r="M179">
            <v>594</v>
          </cell>
          <cell r="N179">
            <v>668</v>
          </cell>
          <cell r="O179">
            <v>663</v>
          </cell>
          <cell r="P179">
            <v>642</v>
          </cell>
          <cell r="Q179">
            <v>630</v>
          </cell>
          <cell r="R179">
            <v>219</v>
          </cell>
          <cell r="S179">
            <v>289</v>
          </cell>
          <cell r="T179">
            <v>540</v>
          </cell>
          <cell r="U179">
            <v>529</v>
          </cell>
          <cell r="V179">
            <v>541</v>
          </cell>
          <cell r="W179">
            <v>548</v>
          </cell>
          <cell r="X179">
            <v>473</v>
          </cell>
          <cell r="Y179">
            <v>469</v>
          </cell>
          <cell r="Z179">
            <v>508</v>
          </cell>
          <cell r="AA179">
            <v>525</v>
          </cell>
          <cell r="AB179">
            <v>557</v>
          </cell>
          <cell r="AC179">
            <v>551</v>
          </cell>
          <cell r="AD179">
            <v>555</v>
          </cell>
          <cell r="AE179">
            <v>560</v>
          </cell>
          <cell r="AF179">
            <v>576</v>
          </cell>
          <cell r="AG179">
            <v>558</v>
          </cell>
          <cell r="AH179">
            <v>564</v>
          </cell>
          <cell r="AI179">
            <v>561</v>
          </cell>
          <cell r="AJ179">
            <v>505</v>
          </cell>
          <cell r="AK179">
            <v>502</v>
          </cell>
          <cell r="AL179">
            <v>530</v>
          </cell>
          <cell r="AM179">
            <v>539</v>
          </cell>
          <cell r="AN179">
            <v>589</v>
          </cell>
          <cell r="AO179">
            <v>584</v>
          </cell>
          <cell r="AP179">
            <v>578</v>
          </cell>
          <cell r="AQ179">
            <v>574</v>
          </cell>
        </row>
        <row r="180">
          <cell r="B180">
            <v>220</v>
          </cell>
          <cell r="C180">
            <v>185</v>
          </cell>
          <cell r="D180">
            <v>365</v>
          </cell>
          <cell r="E180">
            <v>370</v>
          </cell>
          <cell r="F180">
            <v>663</v>
          </cell>
          <cell r="G180">
            <v>681</v>
          </cell>
          <cell r="H180">
            <v>621</v>
          </cell>
          <cell r="I180">
            <v>643</v>
          </cell>
          <cell r="J180">
            <v>570</v>
          </cell>
          <cell r="K180">
            <v>573</v>
          </cell>
          <cell r="L180">
            <v>583</v>
          </cell>
          <cell r="M180">
            <v>581</v>
          </cell>
          <cell r="N180">
            <v>649</v>
          </cell>
          <cell r="O180">
            <v>654</v>
          </cell>
          <cell r="P180">
            <v>617</v>
          </cell>
          <cell r="Q180">
            <v>627</v>
          </cell>
          <cell r="R180">
            <v>216</v>
          </cell>
          <cell r="S180">
            <v>272</v>
          </cell>
          <cell r="T180">
            <v>517</v>
          </cell>
          <cell r="U180">
            <v>528</v>
          </cell>
          <cell r="V180">
            <v>530</v>
          </cell>
          <cell r="W180">
            <v>543</v>
          </cell>
          <cell r="X180">
            <v>461</v>
          </cell>
          <cell r="Y180">
            <v>464</v>
          </cell>
          <cell r="Z180">
            <v>510</v>
          </cell>
          <cell r="AA180">
            <v>504</v>
          </cell>
          <cell r="AB180">
            <v>540</v>
          </cell>
          <cell r="AC180">
            <v>546</v>
          </cell>
          <cell r="AD180">
            <v>544</v>
          </cell>
          <cell r="AE180">
            <v>551</v>
          </cell>
          <cell r="AF180">
            <v>547</v>
          </cell>
          <cell r="AG180">
            <v>565</v>
          </cell>
          <cell r="AH180">
            <v>545</v>
          </cell>
          <cell r="AI180">
            <v>562</v>
          </cell>
          <cell r="AJ180">
            <v>493</v>
          </cell>
          <cell r="AK180">
            <v>496</v>
          </cell>
          <cell r="AL180">
            <v>526</v>
          </cell>
          <cell r="AM180">
            <v>522</v>
          </cell>
          <cell r="AN180">
            <v>572</v>
          </cell>
          <cell r="AO180">
            <v>577</v>
          </cell>
          <cell r="AP180">
            <v>560</v>
          </cell>
          <cell r="AQ180">
            <v>568</v>
          </cell>
        </row>
        <row r="181">
          <cell r="B181">
            <v>218</v>
          </cell>
          <cell r="C181">
            <v>181</v>
          </cell>
          <cell r="D181">
            <v>358</v>
          </cell>
          <cell r="E181">
            <v>365</v>
          </cell>
          <cell r="F181">
            <v>632</v>
          </cell>
          <cell r="G181">
            <v>685</v>
          </cell>
          <cell r="H181">
            <v>587</v>
          </cell>
          <cell r="I181">
            <v>652</v>
          </cell>
          <cell r="J181">
            <v>555</v>
          </cell>
          <cell r="K181">
            <v>565</v>
          </cell>
          <cell r="L181">
            <v>571</v>
          </cell>
          <cell r="M181">
            <v>568</v>
          </cell>
          <cell r="N181">
            <v>631</v>
          </cell>
          <cell r="O181">
            <v>646</v>
          </cell>
          <cell r="P181">
            <v>592</v>
          </cell>
          <cell r="Q181">
            <v>625</v>
          </cell>
          <cell r="R181">
            <v>214</v>
          </cell>
          <cell r="S181">
            <v>255</v>
          </cell>
          <cell r="T181">
            <v>495</v>
          </cell>
          <cell r="U181">
            <v>526</v>
          </cell>
          <cell r="V181">
            <v>520</v>
          </cell>
          <cell r="W181">
            <v>537</v>
          </cell>
          <cell r="X181">
            <v>449</v>
          </cell>
          <cell r="Y181">
            <v>459</v>
          </cell>
          <cell r="Z181">
            <v>511</v>
          </cell>
          <cell r="AA181">
            <v>484</v>
          </cell>
          <cell r="AB181">
            <v>524</v>
          </cell>
          <cell r="AC181">
            <v>541</v>
          </cell>
          <cell r="AD181">
            <v>532</v>
          </cell>
          <cell r="AE181">
            <v>541</v>
          </cell>
          <cell r="AF181">
            <v>518</v>
          </cell>
          <cell r="AG181">
            <v>571</v>
          </cell>
          <cell r="AH181">
            <v>526</v>
          </cell>
          <cell r="AI181">
            <v>562</v>
          </cell>
          <cell r="AJ181">
            <v>480</v>
          </cell>
          <cell r="AK181">
            <v>489</v>
          </cell>
          <cell r="AL181">
            <v>522</v>
          </cell>
          <cell r="AM181">
            <v>505</v>
          </cell>
          <cell r="AN181">
            <v>555</v>
          </cell>
          <cell r="AO181">
            <v>571</v>
          </cell>
          <cell r="AP181">
            <v>543</v>
          </cell>
          <cell r="AQ181">
            <v>562</v>
          </cell>
        </row>
        <row r="182">
          <cell r="B182">
            <v>215</v>
          </cell>
          <cell r="C182">
            <v>177</v>
          </cell>
          <cell r="D182">
            <v>352</v>
          </cell>
          <cell r="E182">
            <v>360</v>
          </cell>
          <cell r="F182">
            <v>600</v>
          </cell>
          <cell r="G182">
            <v>689</v>
          </cell>
          <cell r="H182">
            <v>552</v>
          </cell>
          <cell r="I182">
            <v>661</v>
          </cell>
          <cell r="J182">
            <v>541</v>
          </cell>
          <cell r="K182">
            <v>556</v>
          </cell>
          <cell r="L182">
            <v>559</v>
          </cell>
          <cell r="M182">
            <v>554</v>
          </cell>
          <cell r="N182">
            <v>612</v>
          </cell>
          <cell r="O182">
            <v>637</v>
          </cell>
          <cell r="P182">
            <v>567</v>
          </cell>
          <cell r="Q182">
            <v>622</v>
          </cell>
          <cell r="R182">
            <v>211</v>
          </cell>
          <cell r="S182">
            <v>238</v>
          </cell>
          <cell r="T182">
            <v>473</v>
          </cell>
          <cell r="U182">
            <v>525</v>
          </cell>
          <cell r="V182">
            <v>510</v>
          </cell>
          <cell r="W182">
            <v>531</v>
          </cell>
          <cell r="X182">
            <v>437</v>
          </cell>
          <cell r="Y182">
            <v>455</v>
          </cell>
          <cell r="Z182">
            <v>512</v>
          </cell>
          <cell r="AA182">
            <v>464</v>
          </cell>
          <cell r="AB182">
            <v>507</v>
          </cell>
          <cell r="AC182">
            <v>535</v>
          </cell>
          <cell r="AD182">
            <v>520</v>
          </cell>
          <cell r="AE182">
            <v>532</v>
          </cell>
          <cell r="AF182">
            <v>488</v>
          </cell>
          <cell r="AG182">
            <v>578</v>
          </cell>
          <cell r="AH182">
            <v>506</v>
          </cell>
          <cell r="AI182">
            <v>563</v>
          </cell>
          <cell r="AJ182">
            <v>468</v>
          </cell>
          <cell r="AK182">
            <v>483</v>
          </cell>
          <cell r="AL182">
            <v>518</v>
          </cell>
          <cell r="AM182">
            <v>488</v>
          </cell>
          <cell r="AN182">
            <v>539</v>
          </cell>
          <cell r="AO182">
            <v>564</v>
          </cell>
          <cell r="AP182">
            <v>526</v>
          </cell>
          <cell r="AQ182">
            <v>556</v>
          </cell>
        </row>
        <row r="183">
          <cell r="B183">
            <v>179</v>
          </cell>
          <cell r="C183">
            <v>527</v>
          </cell>
          <cell r="D183">
            <v>504</v>
          </cell>
          <cell r="E183">
            <v>505</v>
          </cell>
          <cell r="F183">
            <v>749</v>
          </cell>
          <cell r="G183">
            <v>717</v>
          </cell>
          <cell r="H183">
            <v>733</v>
          </cell>
          <cell r="I183">
            <v>673</v>
          </cell>
          <cell r="J183">
            <v>757</v>
          </cell>
          <cell r="K183">
            <v>694</v>
          </cell>
          <cell r="L183">
            <v>738</v>
          </cell>
          <cell r="M183">
            <v>675</v>
          </cell>
          <cell r="N183">
            <v>821</v>
          </cell>
          <cell r="O183">
            <v>750</v>
          </cell>
          <cell r="P183">
            <v>791</v>
          </cell>
          <cell r="Q183">
            <v>682</v>
          </cell>
          <cell r="R183">
            <v>637</v>
          </cell>
          <cell r="S183">
            <v>567</v>
          </cell>
          <cell r="T183">
            <v>878</v>
          </cell>
          <cell r="U183">
            <v>857</v>
          </cell>
          <cell r="V183">
            <v>843</v>
          </cell>
          <cell r="W183">
            <v>737</v>
          </cell>
          <cell r="X183">
            <v>838</v>
          </cell>
          <cell r="Y183">
            <v>810</v>
          </cell>
          <cell r="Z183">
            <v>813</v>
          </cell>
          <cell r="AA183">
            <v>732</v>
          </cell>
          <cell r="AB183">
            <v>902</v>
          </cell>
          <cell r="AC183">
            <v>867</v>
          </cell>
          <cell r="AD183">
            <v>866</v>
          </cell>
          <cell r="AE183">
            <v>740</v>
          </cell>
          <cell r="AF183">
            <v>853</v>
          </cell>
          <cell r="AG183">
            <v>821</v>
          </cell>
          <cell r="AH183">
            <v>822</v>
          </cell>
          <cell r="AI183">
            <v>725</v>
          </cell>
          <cell r="AJ183">
            <v>823</v>
          </cell>
          <cell r="AK183">
            <v>760</v>
          </cell>
          <cell r="AL183">
            <v>797</v>
          </cell>
          <cell r="AM183">
            <v>715</v>
          </cell>
          <cell r="AN183">
            <v>887</v>
          </cell>
          <cell r="AO183">
            <v>816</v>
          </cell>
          <cell r="AP183">
            <v>850</v>
          </cell>
          <cell r="AQ183">
            <v>723</v>
          </cell>
        </row>
        <row r="184">
          <cell r="B184">
            <v>177</v>
          </cell>
          <cell r="C184">
            <v>521</v>
          </cell>
          <cell r="D184">
            <v>497</v>
          </cell>
          <cell r="E184">
            <v>499</v>
          </cell>
          <cell r="F184">
            <v>732</v>
          </cell>
          <cell r="G184">
            <v>711</v>
          </cell>
          <cell r="H184">
            <v>712</v>
          </cell>
          <cell r="I184">
            <v>672</v>
          </cell>
          <cell r="J184">
            <v>736</v>
          </cell>
          <cell r="K184">
            <v>694</v>
          </cell>
          <cell r="L184">
            <v>717</v>
          </cell>
          <cell r="M184">
            <v>673</v>
          </cell>
          <cell r="N184">
            <v>797</v>
          </cell>
          <cell r="O184">
            <v>750</v>
          </cell>
          <cell r="P184">
            <v>761</v>
          </cell>
          <cell r="Q184">
            <v>687</v>
          </cell>
          <cell r="R184">
            <v>628</v>
          </cell>
          <cell r="S184">
            <v>566</v>
          </cell>
          <cell r="T184">
            <v>861</v>
          </cell>
          <cell r="U184">
            <v>847</v>
          </cell>
          <cell r="V184">
            <v>814</v>
          </cell>
          <cell r="W184">
            <v>741</v>
          </cell>
          <cell r="X184">
            <v>821</v>
          </cell>
          <cell r="Y184">
            <v>802</v>
          </cell>
          <cell r="Z184">
            <v>788</v>
          </cell>
          <cell r="AA184">
            <v>731</v>
          </cell>
          <cell r="AB184">
            <v>882</v>
          </cell>
          <cell r="AC184">
            <v>858</v>
          </cell>
          <cell r="AD184">
            <v>832</v>
          </cell>
          <cell r="AE184">
            <v>745</v>
          </cell>
          <cell r="AF184">
            <v>835</v>
          </cell>
          <cell r="AG184">
            <v>814</v>
          </cell>
          <cell r="AH184">
            <v>794</v>
          </cell>
          <cell r="AI184">
            <v>729</v>
          </cell>
          <cell r="AJ184">
            <v>801</v>
          </cell>
          <cell r="AK184">
            <v>759</v>
          </cell>
          <cell r="AL184">
            <v>772</v>
          </cell>
          <cell r="AM184">
            <v>715</v>
          </cell>
          <cell r="AN184">
            <v>863</v>
          </cell>
          <cell r="AO184">
            <v>815</v>
          </cell>
          <cell r="AP184">
            <v>816</v>
          </cell>
          <cell r="AQ184">
            <v>730</v>
          </cell>
        </row>
        <row r="185">
          <cell r="B185">
            <v>172</v>
          </cell>
          <cell r="C185">
            <v>508</v>
          </cell>
          <cell r="D185">
            <v>484</v>
          </cell>
          <cell r="E185">
            <v>487</v>
          </cell>
          <cell r="F185">
            <v>699</v>
          </cell>
          <cell r="G185">
            <v>699</v>
          </cell>
          <cell r="H185">
            <v>672</v>
          </cell>
          <cell r="I185">
            <v>672</v>
          </cell>
          <cell r="J185">
            <v>694</v>
          </cell>
          <cell r="K185">
            <v>694</v>
          </cell>
          <cell r="L185">
            <v>674</v>
          </cell>
          <cell r="M185">
            <v>669</v>
          </cell>
          <cell r="N185">
            <v>750</v>
          </cell>
          <cell r="O185">
            <v>750</v>
          </cell>
          <cell r="P185">
            <v>702</v>
          </cell>
          <cell r="Q185">
            <v>697</v>
          </cell>
          <cell r="R185">
            <v>612</v>
          </cell>
          <cell r="S185">
            <v>565</v>
          </cell>
          <cell r="T185">
            <v>828</v>
          </cell>
          <cell r="U185">
            <v>828</v>
          </cell>
          <cell r="V185">
            <v>756</v>
          </cell>
          <cell r="W185">
            <v>749</v>
          </cell>
          <cell r="X185">
            <v>786</v>
          </cell>
          <cell r="Y185">
            <v>786</v>
          </cell>
          <cell r="Z185">
            <v>738</v>
          </cell>
          <cell r="AA185">
            <v>728</v>
          </cell>
          <cell r="AB185">
            <v>841</v>
          </cell>
          <cell r="AC185">
            <v>841</v>
          </cell>
          <cell r="AD185">
            <v>766</v>
          </cell>
          <cell r="AE185">
            <v>756</v>
          </cell>
          <cell r="AF185">
            <v>800</v>
          </cell>
          <cell r="AG185">
            <v>800</v>
          </cell>
          <cell r="AH185">
            <v>740</v>
          </cell>
          <cell r="AI185">
            <v>736</v>
          </cell>
          <cell r="AJ185">
            <v>757</v>
          </cell>
          <cell r="AK185">
            <v>758</v>
          </cell>
          <cell r="AL185">
            <v>722</v>
          </cell>
          <cell r="AM185">
            <v>714</v>
          </cell>
          <cell r="AN185">
            <v>813</v>
          </cell>
          <cell r="AO185">
            <v>813</v>
          </cell>
          <cell r="AP185">
            <v>750</v>
          </cell>
          <cell r="AQ185">
            <v>742</v>
          </cell>
        </row>
        <row r="186">
          <cell r="B186">
            <v>168</v>
          </cell>
          <cell r="C186">
            <v>495</v>
          </cell>
          <cell r="D186">
            <v>470</v>
          </cell>
          <cell r="E186">
            <v>475</v>
          </cell>
          <cell r="F186">
            <v>666</v>
          </cell>
          <cell r="G186">
            <v>688</v>
          </cell>
          <cell r="H186">
            <v>631</v>
          </cell>
          <cell r="I186">
            <v>671</v>
          </cell>
          <cell r="J186">
            <v>652</v>
          </cell>
          <cell r="K186">
            <v>694</v>
          </cell>
          <cell r="L186">
            <v>631</v>
          </cell>
          <cell r="M186">
            <v>665</v>
          </cell>
          <cell r="N186">
            <v>702</v>
          </cell>
          <cell r="O186">
            <v>749</v>
          </cell>
          <cell r="P186">
            <v>642</v>
          </cell>
          <cell r="Q186">
            <v>706</v>
          </cell>
          <cell r="R186">
            <v>595</v>
          </cell>
          <cell r="S186">
            <v>563</v>
          </cell>
          <cell r="T186">
            <v>795</v>
          </cell>
          <cell r="U186">
            <v>808</v>
          </cell>
          <cell r="V186">
            <v>698</v>
          </cell>
          <cell r="W186">
            <v>758</v>
          </cell>
          <cell r="X186">
            <v>751</v>
          </cell>
          <cell r="Y186">
            <v>769</v>
          </cell>
          <cell r="Z186">
            <v>688</v>
          </cell>
          <cell r="AA186">
            <v>726</v>
          </cell>
          <cell r="AB186">
            <v>801</v>
          </cell>
          <cell r="AC186">
            <v>824</v>
          </cell>
          <cell r="AD186">
            <v>699</v>
          </cell>
          <cell r="AE186">
            <v>767</v>
          </cell>
          <cell r="AF186">
            <v>764</v>
          </cell>
          <cell r="AG186">
            <v>786</v>
          </cell>
          <cell r="AH186">
            <v>686</v>
          </cell>
          <cell r="AI186">
            <v>742</v>
          </cell>
          <cell r="AJ186">
            <v>714</v>
          </cell>
          <cell r="AK186">
            <v>756</v>
          </cell>
          <cell r="AL186">
            <v>672</v>
          </cell>
          <cell r="AM186">
            <v>714</v>
          </cell>
          <cell r="AN186">
            <v>764</v>
          </cell>
          <cell r="AO186">
            <v>812</v>
          </cell>
          <cell r="AP186">
            <v>684</v>
          </cell>
          <cell r="AQ186">
            <v>755</v>
          </cell>
        </row>
        <row r="187">
          <cell r="B187">
            <v>165</v>
          </cell>
          <cell r="C187">
            <v>488</v>
          </cell>
          <cell r="D187">
            <v>464</v>
          </cell>
          <cell r="E187">
            <v>469</v>
          </cell>
          <cell r="F187">
            <v>650</v>
          </cell>
          <cell r="G187">
            <v>682</v>
          </cell>
          <cell r="H187">
            <v>610</v>
          </cell>
          <cell r="I187">
            <v>671</v>
          </cell>
          <cell r="J187">
            <v>630</v>
          </cell>
          <cell r="K187">
            <v>694</v>
          </cell>
          <cell r="L187">
            <v>609</v>
          </cell>
          <cell r="M187">
            <v>663</v>
          </cell>
          <cell r="N187">
            <v>678</v>
          </cell>
          <cell r="O187">
            <v>749</v>
          </cell>
          <cell r="P187">
            <v>612</v>
          </cell>
          <cell r="Q187">
            <v>711</v>
          </cell>
          <cell r="R187">
            <v>587</v>
          </cell>
          <cell r="S187">
            <v>562</v>
          </cell>
          <cell r="T187">
            <v>778</v>
          </cell>
          <cell r="U187">
            <v>799</v>
          </cell>
          <cell r="V187">
            <v>669</v>
          </cell>
          <cell r="W187">
            <v>762</v>
          </cell>
          <cell r="X187">
            <v>733</v>
          </cell>
          <cell r="Y187">
            <v>761</v>
          </cell>
          <cell r="Z187">
            <v>663</v>
          </cell>
          <cell r="AA187">
            <v>724</v>
          </cell>
          <cell r="AB187">
            <v>781</v>
          </cell>
          <cell r="AC187">
            <v>816</v>
          </cell>
          <cell r="AD187">
            <v>666</v>
          </cell>
          <cell r="AE187">
            <v>773</v>
          </cell>
          <cell r="AF187">
            <v>747</v>
          </cell>
          <cell r="AG187">
            <v>779</v>
          </cell>
          <cell r="AH187">
            <v>659</v>
          </cell>
          <cell r="AI187">
            <v>746</v>
          </cell>
          <cell r="AJ187">
            <v>692</v>
          </cell>
          <cell r="AK187">
            <v>755</v>
          </cell>
          <cell r="AL187">
            <v>647</v>
          </cell>
          <cell r="AM187">
            <v>713</v>
          </cell>
          <cell r="AN187">
            <v>739</v>
          </cell>
          <cell r="AO187">
            <v>811</v>
          </cell>
          <cell r="AP187">
            <v>650</v>
          </cell>
          <cell r="AQ187">
            <v>762</v>
          </cell>
        </row>
        <row r="188">
          <cell r="B188">
            <v>262</v>
          </cell>
          <cell r="C188">
            <v>189</v>
          </cell>
          <cell r="D188">
            <v>385</v>
          </cell>
          <cell r="E188">
            <v>388</v>
          </cell>
          <cell r="F188">
            <v>780</v>
          </cell>
          <cell r="G188">
            <v>691</v>
          </cell>
          <cell r="H188">
            <v>739</v>
          </cell>
          <cell r="I188">
            <v>630</v>
          </cell>
          <cell r="J188">
            <v>615</v>
          </cell>
          <cell r="K188">
            <v>600</v>
          </cell>
          <cell r="L188">
            <v>621</v>
          </cell>
          <cell r="M188">
            <v>625</v>
          </cell>
          <cell r="N188">
            <v>723</v>
          </cell>
          <cell r="O188">
            <v>698</v>
          </cell>
          <cell r="P188">
            <v>703</v>
          </cell>
          <cell r="Q188">
            <v>647</v>
          </cell>
          <cell r="R188">
            <v>239</v>
          </cell>
          <cell r="S188">
            <v>332</v>
          </cell>
          <cell r="T188">
            <v>619</v>
          </cell>
          <cell r="U188">
            <v>567</v>
          </cell>
          <cell r="V188">
            <v>583</v>
          </cell>
          <cell r="W188">
            <v>581</v>
          </cell>
          <cell r="X188">
            <v>509</v>
          </cell>
          <cell r="Y188">
            <v>491</v>
          </cell>
          <cell r="Z188">
            <v>514</v>
          </cell>
          <cell r="AA188">
            <v>574</v>
          </cell>
          <cell r="AB188">
            <v>617</v>
          </cell>
          <cell r="AC188">
            <v>588</v>
          </cell>
          <cell r="AD188">
            <v>595</v>
          </cell>
          <cell r="AE188">
            <v>596</v>
          </cell>
          <cell r="AF188">
            <v>665</v>
          </cell>
          <cell r="AG188">
            <v>576</v>
          </cell>
          <cell r="AH188">
            <v>622</v>
          </cell>
          <cell r="AI188">
            <v>580</v>
          </cell>
          <cell r="AJ188">
            <v>539</v>
          </cell>
          <cell r="AK188">
            <v>524</v>
          </cell>
          <cell r="AL188">
            <v>545</v>
          </cell>
          <cell r="AM188">
            <v>581</v>
          </cell>
          <cell r="AN188">
            <v>647</v>
          </cell>
          <cell r="AO188">
            <v>622</v>
          </cell>
          <cell r="AP188">
            <v>626</v>
          </cell>
          <cell r="AQ188">
            <v>603</v>
          </cell>
        </row>
        <row r="189">
          <cell r="B189">
            <v>260</v>
          </cell>
          <cell r="C189">
            <v>185</v>
          </cell>
          <cell r="D189">
            <v>378</v>
          </cell>
          <cell r="E189">
            <v>382</v>
          </cell>
          <cell r="F189">
            <v>748</v>
          </cell>
          <cell r="G189">
            <v>695</v>
          </cell>
          <cell r="H189">
            <v>704</v>
          </cell>
          <cell r="I189">
            <v>639</v>
          </cell>
          <cell r="J189">
            <v>601</v>
          </cell>
          <cell r="K189">
            <v>592</v>
          </cell>
          <cell r="L189">
            <v>609</v>
          </cell>
          <cell r="M189">
            <v>612</v>
          </cell>
          <cell r="N189">
            <v>704</v>
          </cell>
          <cell r="O189">
            <v>689</v>
          </cell>
          <cell r="P189">
            <v>678</v>
          </cell>
          <cell r="Q189">
            <v>644</v>
          </cell>
          <cell r="R189">
            <v>236</v>
          </cell>
          <cell r="S189">
            <v>315</v>
          </cell>
          <cell r="T189">
            <v>596</v>
          </cell>
          <cell r="U189">
            <v>565</v>
          </cell>
          <cell r="V189">
            <v>572</v>
          </cell>
          <cell r="W189">
            <v>576</v>
          </cell>
          <cell r="X189">
            <v>496</v>
          </cell>
          <cell r="Y189">
            <v>486</v>
          </cell>
          <cell r="Z189">
            <v>515</v>
          </cell>
          <cell r="AA189">
            <v>554</v>
          </cell>
          <cell r="AB189">
            <v>600</v>
          </cell>
          <cell r="AC189">
            <v>583</v>
          </cell>
          <cell r="AD189">
            <v>583</v>
          </cell>
          <cell r="AE189">
            <v>587</v>
          </cell>
          <cell r="AF189">
            <v>636</v>
          </cell>
          <cell r="AG189">
            <v>583</v>
          </cell>
          <cell r="AH189">
            <v>603</v>
          </cell>
          <cell r="AI189">
            <v>580</v>
          </cell>
          <cell r="AJ189">
            <v>526</v>
          </cell>
          <cell r="AK189">
            <v>517</v>
          </cell>
          <cell r="AL189">
            <v>541</v>
          </cell>
          <cell r="AM189">
            <v>564</v>
          </cell>
          <cell r="AN189">
            <v>630</v>
          </cell>
          <cell r="AO189">
            <v>615</v>
          </cell>
          <cell r="AP189">
            <v>609</v>
          </cell>
          <cell r="AQ189">
            <v>596</v>
          </cell>
        </row>
        <row r="190">
          <cell r="B190">
            <v>252</v>
          </cell>
          <cell r="C190">
            <v>172</v>
          </cell>
          <cell r="D190">
            <v>359</v>
          </cell>
          <cell r="E190">
            <v>366</v>
          </cell>
          <cell r="F190">
            <v>653</v>
          </cell>
          <cell r="G190">
            <v>706</v>
          </cell>
          <cell r="H190">
            <v>600</v>
          </cell>
          <cell r="I190">
            <v>666</v>
          </cell>
          <cell r="J190">
            <v>558</v>
          </cell>
          <cell r="K190">
            <v>567</v>
          </cell>
          <cell r="L190">
            <v>574</v>
          </cell>
          <cell r="M190">
            <v>572</v>
          </cell>
          <cell r="N190">
            <v>649</v>
          </cell>
          <cell r="O190">
            <v>664</v>
          </cell>
          <cell r="P190">
            <v>602</v>
          </cell>
          <cell r="Q190">
            <v>637</v>
          </cell>
          <cell r="R190">
            <v>228</v>
          </cell>
          <cell r="S190">
            <v>264</v>
          </cell>
          <cell r="T190">
            <v>530</v>
          </cell>
          <cell r="U190">
            <v>561</v>
          </cell>
          <cell r="V190">
            <v>541</v>
          </cell>
          <cell r="W190">
            <v>558</v>
          </cell>
          <cell r="X190">
            <v>460</v>
          </cell>
          <cell r="Y190">
            <v>471</v>
          </cell>
          <cell r="Z190">
            <v>519</v>
          </cell>
          <cell r="AA190">
            <v>494</v>
          </cell>
          <cell r="AB190">
            <v>551</v>
          </cell>
          <cell r="AC190">
            <v>568</v>
          </cell>
          <cell r="AD190">
            <v>548</v>
          </cell>
          <cell r="AE190">
            <v>559</v>
          </cell>
          <cell r="AF190">
            <v>549</v>
          </cell>
          <cell r="AG190">
            <v>603</v>
          </cell>
          <cell r="AH190">
            <v>545</v>
          </cell>
          <cell r="AI190">
            <v>582</v>
          </cell>
          <cell r="AJ190">
            <v>489</v>
          </cell>
          <cell r="AK190">
            <v>498</v>
          </cell>
          <cell r="AL190">
            <v>528</v>
          </cell>
          <cell r="AM190">
            <v>513</v>
          </cell>
          <cell r="AN190">
            <v>579</v>
          </cell>
          <cell r="AO190">
            <v>595</v>
          </cell>
          <cell r="AP190">
            <v>557</v>
          </cell>
          <cell r="AQ190">
            <v>578</v>
          </cell>
        </row>
        <row r="191">
          <cell r="B191">
            <v>250</v>
          </cell>
          <cell r="C191">
            <v>168</v>
          </cell>
          <cell r="D191">
            <v>352</v>
          </cell>
          <cell r="E191">
            <v>361</v>
          </cell>
          <cell r="F191">
            <v>621</v>
          </cell>
          <cell r="G191">
            <v>710</v>
          </cell>
          <cell r="H191">
            <v>566</v>
          </cell>
          <cell r="I191">
            <v>675</v>
          </cell>
          <cell r="J191">
            <v>544</v>
          </cell>
          <cell r="K191">
            <v>559</v>
          </cell>
          <cell r="L191">
            <v>562</v>
          </cell>
          <cell r="M191">
            <v>559</v>
          </cell>
          <cell r="N191">
            <v>630</v>
          </cell>
          <cell r="O191">
            <v>655</v>
          </cell>
          <cell r="P191">
            <v>577</v>
          </cell>
          <cell r="Q191">
            <v>634</v>
          </cell>
          <cell r="R191">
            <v>225</v>
          </cell>
          <cell r="S191">
            <v>247</v>
          </cell>
          <cell r="T191">
            <v>508</v>
          </cell>
          <cell r="U191">
            <v>560</v>
          </cell>
          <cell r="V191">
            <v>531</v>
          </cell>
          <cell r="W191">
            <v>552</v>
          </cell>
          <cell r="X191">
            <v>448</v>
          </cell>
          <cell r="Y191">
            <v>466</v>
          </cell>
          <cell r="Z191">
            <v>520</v>
          </cell>
          <cell r="AA191">
            <v>474</v>
          </cell>
          <cell r="AB191">
            <v>534</v>
          </cell>
          <cell r="AC191">
            <v>563</v>
          </cell>
          <cell r="AD191">
            <v>536</v>
          </cell>
          <cell r="AE191">
            <v>549</v>
          </cell>
          <cell r="AF191">
            <v>520</v>
          </cell>
          <cell r="AG191">
            <v>609</v>
          </cell>
          <cell r="AH191">
            <v>526</v>
          </cell>
          <cell r="AI191">
            <v>582</v>
          </cell>
          <cell r="AJ191">
            <v>476</v>
          </cell>
          <cell r="AK191">
            <v>491</v>
          </cell>
          <cell r="AL191">
            <v>524</v>
          </cell>
          <cell r="AM191">
            <v>496</v>
          </cell>
          <cell r="AN191">
            <v>563</v>
          </cell>
          <cell r="AO191">
            <v>588</v>
          </cell>
          <cell r="AP191">
            <v>540</v>
          </cell>
          <cell r="AQ191">
            <v>572</v>
          </cell>
        </row>
        <row r="192">
          <cell r="B192">
            <v>213</v>
          </cell>
          <cell r="C192">
            <v>518</v>
          </cell>
          <cell r="D192">
            <v>504</v>
          </cell>
          <cell r="E192">
            <v>506</v>
          </cell>
          <cell r="F192">
            <v>770</v>
          </cell>
          <cell r="G192">
            <v>738</v>
          </cell>
          <cell r="H192">
            <v>746</v>
          </cell>
          <cell r="I192">
            <v>686</v>
          </cell>
          <cell r="J192">
            <v>760</v>
          </cell>
          <cell r="K192">
            <v>697</v>
          </cell>
          <cell r="L192">
            <v>741</v>
          </cell>
          <cell r="M192">
            <v>679</v>
          </cell>
          <cell r="N192">
            <v>840</v>
          </cell>
          <cell r="O192">
            <v>768</v>
          </cell>
          <cell r="P192">
            <v>801</v>
          </cell>
          <cell r="Q192">
            <v>694</v>
          </cell>
          <cell r="R192">
            <v>651</v>
          </cell>
          <cell r="S192">
            <v>576</v>
          </cell>
          <cell r="T192">
            <v>912</v>
          </cell>
          <cell r="U192">
            <v>892</v>
          </cell>
          <cell r="V192">
            <v>864</v>
          </cell>
          <cell r="W192">
            <v>758</v>
          </cell>
          <cell r="X192">
            <v>850</v>
          </cell>
          <cell r="Y192">
            <v>822</v>
          </cell>
          <cell r="Z192">
            <v>821</v>
          </cell>
          <cell r="AA192">
            <v>742</v>
          </cell>
          <cell r="AB192">
            <v>930</v>
          </cell>
          <cell r="AC192">
            <v>894</v>
          </cell>
          <cell r="AD192">
            <v>881</v>
          </cell>
          <cell r="AE192">
            <v>757</v>
          </cell>
          <cell r="AF192">
            <v>885</v>
          </cell>
          <cell r="AG192">
            <v>852</v>
          </cell>
          <cell r="AH192">
            <v>841</v>
          </cell>
          <cell r="AI192">
            <v>745</v>
          </cell>
          <cell r="AJ192">
            <v>832</v>
          </cell>
          <cell r="AK192">
            <v>768</v>
          </cell>
          <cell r="AL192">
            <v>803</v>
          </cell>
          <cell r="AM192">
            <v>724</v>
          </cell>
          <cell r="AN192">
            <v>911</v>
          </cell>
          <cell r="AO192">
            <v>840</v>
          </cell>
          <cell r="AP192">
            <v>864</v>
          </cell>
          <cell r="AQ192">
            <v>739</v>
          </cell>
        </row>
        <row r="193">
          <cell r="B193">
            <v>211</v>
          </cell>
          <cell r="C193">
            <v>512</v>
          </cell>
          <cell r="D193">
            <v>497</v>
          </cell>
          <cell r="E193">
            <v>500</v>
          </cell>
          <cell r="F193">
            <v>754</v>
          </cell>
          <cell r="G193">
            <v>732</v>
          </cell>
          <cell r="H193">
            <v>726</v>
          </cell>
          <cell r="I193">
            <v>686</v>
          </cell>
          <cell r="J193">
            <v>739</v>
          </cell>
          <cell r="K193">
            <v>697</v>
          </cell>
          <cell r="L193">
            <v>719</v>
          </cell>
          <cell r="M193">
            <v>677</v>
          </cell>
          <cell r="N193">
            <v>816</v>
          </cell>
          <cell r="O193">
            <v>768</v>
          </cell>
          <cell r="P193">
            <v>772</v>
          </cell>
          <cell r="Q193">
            <v>699</v>
          </cell>
          <cell r="R193">
            <v>642</v>
          </cell>
          <cell r="S193">
            <v>575</v>
          </cell>
          <cell r="T193">
            <v>896</v>
          </cell>
          <cell r="U193">
            <v>882</v>
          </cell>
          <cell r="V193">
            <v>835</v>
          </cell>
          <cell r="W193">
            <v>762</v>
          </cell>
          <cell r="X193">
            <v>832</v>
          </cell>
          <cell r="Y193">
            <v>814</v>
          </cell>
          <cell r="Z193">
            <v>796</v>
          </cell>
          <cell r="AA193">
            <v>740</v>
          </cell>
          <cell r="AB193">
            <v>909</v>
          </cell>
          <cell r="AC193">
            <v>885</v>
          </cell>
          <cell r="AD193">
            <v>848</v>
          </cell>
          <cell r="AE193">
            <v>763</v>
          </cell>
          <cell r="AF193">
            <v>867</v>
          </cell>
          <cell r="AG193">
            <v>845</v>
          </cell>
          <cell r="AH193">
            <v>814</v>
          </cell>
          <cell r="AI193">
            <v>748</v>
          </cell>
          <cell r="AJ193">
            <v>810</v>
          </cell>
          <cell r="AK193">
            <v>768</v>
          </cell>
          <cell r="AL193">
            <v>778</v>
          </cell>
          <cell r="AM193">
            <v>723</v>
          </cell>
          <cell r="AN193">
            <v>887</v>
          </cell>
          <cell r="AO193">
            <v>839</v>
          </cell>
          <cell r="AP193">
            <v>831</v>
          </cell>
          <cell r="AQ193">
            <v>745</v>
          </cell>
        </row>
        <row r="194">
          <cell r="B194">
            <v>207</v>
          </cell>
          <cell r="C194">
            <v>499</v>
          </cell>
          <cell r="D194">
            <v>484</v>
          </cell>
          <cell r="E194">
            <v>488</v>
          </cell>
          <cell r="F194">
            <v>721</v>
          </cell>
          <cell r="G194">
            <v>721</v>
          </cell>
          <cell r="H194">
            <v>685</v>
          </cell>
          <cell r="I194">
            <v>685</v>
          </cell>
          <cell r="J194">
            <v>696</v>
          </cell>
          <cell r="K194">
            <v>696</v>
          </cell>
          <cell r="L194">
            <v>676</v>
          </cell>
          <cell r="M194">
            <v>673</v>
          </cell>
          <cell r="N194">
            <v>768</v>
          </cell>
          <cell r="O194">
            <v>768</v>
          </cell>
          <cell r="P194">
            <v>712</v>
          </cell>
          <cell r="Q194">
            <v>708</v>
          </cell>
          <cell r="R194">
            <v>626</v>
          </cell>
          <cell r="S194">
            <v>574</v>
          </cell>
          <cell r="T194">
            <v>863</v>
          </cell>
          <cell r="U194">
            <v>863</v>
          </cell>
          <cell r="V194">
            <v>777</v>
          </cell>
          <cell r="W194">
            <v>771</v>
          </cell>
          <cell r="X194">
            <v>797</v>
          </cell>
          <cell r="Y194">
            <v>797</v>
          </cell>
          <cell r="Z194">
            <v>746</v>
          </cell>
          <cell r="AA194">
            <v>738</v>
          </cell>
          <cell r="AB194">
            <v>869</v>
          </cell>
          <cell r="AC194">
            <v>869</v>
          </cell>
          <cell r="AD194">
            <v>781</v>
          </cell>
          <cell r="AE194">
            <v>774</v>
          </cell>
          <cell r="AF194">
            <v>831</v>
          </cell>
          <cell r="AG194">
            <v>831</v>
          </cell>
          <cell r="AH194">
            <v>760</v>
          </cell>
          <cell r="AI194">
            <v>755</v>
          </cell>
          <cell r="AJ194">
            <v>766</v>
          </cell>
          <cell r="AK194">
            <v>766</v>
          </cell>
          <cell r="AL194">
            <v>728</v>
          </cell>
          <cell r="AM194">
            <v>722</v>
          </cell>
          <cell r="AN194">
            <v>837</v>
          </cell>
          <cell r="AO194">
            <v>837</v>
          </cell>
          <cell r="AP194">
            <v>764</v>
          </cell>
          <cell r="AQ194">
            <v>758</v>
          </cell>
        </row>
        <row r="195">
          <cell r="B195">
            <v>202</v>
          </cell>
          <cell r="C195">
            <v>486</v>
          </cell>
          <cell r="D195">
            <v>471</v>
          </cell>
          <cell r="E195">
            <v>476</v>
          </cell>
          <cell r="F195">
            <v>688</v>
          </cell>
          <cell r="G195">
            <v>709</v>
          </cell>
          <cell r="H195">
            <v>644</v>
          </cell>
          <cell r="I195">
            <v>685</v>
          </cell>
          <cell r="J195">
            <v>654</v>
          </cell>
          <cell r="K195">
            <v>696</v>
          </cell>
          <cell r="L195">
            <v>633</v>
          </cell>
          <cell r="M195">
            <v>669</v>
          </cell>
          <cell r="N195">
            <v>720</v>
          </cell>
          <cell r="O195">
            <v>767</v>
          </cell>
          <cell r="P195">
            <v>652</v>
          </cell>
          <cell r="Q195">
            <v>718</v>
          </cell>
          <cell r="R195">
            <v>609</v>
          </cell>
          <cell r="S195">
            <v>572</v>
          </cell>
          <cell r="T195">
            <v>829</v>
          </cell>
          <cell r="U195">
            <v>843</v>
          </cell>
          <cell r="V195">
            <v>719</v>
          </cell>
          <cell r="W195">
            <v>779</v>
          </cell>
          <cell r="X195">
            <v>762</v>
          </cell>
          <cell r="Y195">
            <v>781</v>
          </cell>
          <cell r="Z195">
            <v>696</v>
          </cell>
          <cell r="AA195">
            <v>735</v>
          </cell>
          <cell r="AB195">
            <v>828</v>
          </cell>
          <cell r="AC195">
            <v>852</v>
          </cell>
          <cell r="AD195">
            <v>715</v>
          </cell>
          <cell r="AE195">
            <v>784</v>
          </cell>
          <cell r="AF195">
            <v>796</v>
          </cell>
          <cell r="AG195">
            <v>818</v>
          </cell>
          <cell r="AH195">
            <v>705</v>
          </cell>
          <cell r="AI195">
            <v>762</v>
          </cell>
          <cell r="AJ195">
            <v>722</v>
          </cell>
          <cell r="AK195">
            <v>765</v>
          </cell>
          <cell r="AL195">
            <v>679</v>
          </cell>
          <cell r="AM195">
            <v>722</v>
          </cell>
          <cell r="AN195">
            <v>788</v>
          </cell>
          <cell r="AO195">
            <v>836</v>
          </cell>
          <cell r="AP195">
            <v>698</v>
          </cell>
          <cell r="AQ195">
            <v>771</v>
          </cell>
        </row>
        <row r="196">
          <cell r="B196">
            <v>200</v>
          </cell>
          <cell r="C196">
            <v>479</v>
          </cell>
          <cell r="D196">
            <v>464</v>
          </cell>
          <cell r="E196">
            <v>471</v>
          </cell>
          <cell r="F196">
            <v>671</v>
          </cell>
          <cell r="G196">
            <v>703</v>
          </cell>
          <cell r="H196">
            <v>624</v>
          </cell>
          <cell r="I196">
            <v>684</v>
          </cell>
          <cell r="J196">
            <v>633</v>
          </cell>
          <cell r="K196">
            <v>696</v>
          </cell>
          <cell r="L196">
            <v>612</v>
          </cell>
          <cell r="M196">
            <v>667</v>
          </cell>
          <cell r="N196">
            <v>696</v>
          </cell>
          <cell r="O196">
            <v>767</v>
          </cell>
          <cell r="P196">
            <v>623</v>
          </cell>
          <cell r="Q196">
            <v>723</v>
          </cell>
          <cell r="R196">
            <v>601</v>
          </cell>
          <cell r="S196">
            <v>571</v>
          </cell>
          <cell r="T196">
            <v>813</v>
          </cell>
          <cell r="U196">
            <v>834</v>
          </cell>
          <cell r="V196">
            <v>691</v>
          </cell>
          <cell r="W196">
            <v>783</v>
          </cell>
          <cell r="X196">
            <v>745</v>
          </cell>
          <cell r="Y196">
            <v>773</v>
          </cell>
          <cell r="Z196">
            <v>671</v>
          </cell>
          <cell r="AA196">
            <v>734</v>
          </cell>
          <cell r="AB196">
            <v>808</v>
          </cell>
          <cell r="AC196">
            <v>843</v>
          </cell>
          <cell r="AD196">
            <v>681</v>
          </cell>
          <cell r="AE196">
            <v>790</v>
          </cell>
          <cell r="AF196">
            <v>778</v>
          </cell>
          <cell r="AG196">
            <v>811</v>
          </cell>
          <cell r="AH196">
            <v>678</v>
          </cell>
          <cell r="AI196">
            <v>765</v>
          </cell>
          <cell r="AJ196">
            <v>701</v>
          </cell>
          <cell r="AK196">
            <v>764</v>
          </cell>
          <cell r="AL196">
            <v>654</v>
          </cell>
          <cell r="AM196">
            <v>721</v>
          </cell>
          <cell r="AN196">
            <v>763</v>
          </cell>
          <cell r="AO196">
            <v>835</v>
          </cell>
          <cell r="AP196">
            <v>664</v>
          </cell>
          <cell r="AQ196">
            <v>777</v>
          </cell>
        </row>
        <row r="197">
          <cell r="B197">
            <v>229</v>
          </cell>
          <cell r="C197">
            <v>510</v>
          </cell>
          <cell r="D197">
            <v>501</v>
          </cell>
          <cell r="E197">
            <v>504</v>
          </cell>
          <cell r="F197">
            <v>772</v>
          </cell>
          <cell r="G197">
            <v>745</v>
          </cell>
          <cell r="H197">
            <v>743</v>
          </cell>
          <cell r="I197">
            <v>693</v>
          </cell>
          <cell r="J197">
            <v>751</v>
          </cell>
          <cell r="K197">
            <v>698</v>
          </cell>
          <cell r="L197">
            <v>731</v>
          </cell>
          <cell r="M197">
            <v>680</v>
          </cell>
          <cell r="N197">
            <v>837</v>
          </cell>
          <cell r="O197">
            <v>777</v>
          </cell>
          <cell r="P197">
            <v>792</v>
          </cell>
          <cell r="Q197">
            <v>702</v>
          </cell>
          <cell r="R197">
            <v>653</v>
          </cell>
          <cell r="S197">
            <v>580</v>
          </cell>
          <cell r="T197">
            <v>921</v>
          </cell>
          <cell r="U197">
            <v>904</v>
          </cell>
          <cell r="V197">
            <v>860</v>
          </cell>
          <cell r="W197">
            <v>771</v>
          </cell>
          <cell r="X197">
            <v>847</v>
          </cell>
          <cell r="Y197">
            <v>824</v>
          </cell>
          <cell r="Z197">
            <v>813</v>
          </cell>
          <cell r="AA197">
            <v>746</v>
          </cell>
          <cell r="AB197">
            <v>933</v>
          </cell>
          <cell r="AC197">
            <v>903</v>
          </cell>
          <cell r="AD197">
            <v>873</v>
          </cell>
          <cell r="AE197">
            <v>769</v>
          </cell>
          <cell r="AF197">
            <v>892</v>
          </cell>
          <cell r="AG197">
            <v>865</v>
          </cell>
          <cell r="AH197">
            <v>837</v>
          </cell>
          <cell r="AI197">
            <v>756</v>
          </cell>
          <cell r="AJ197">
            <v>825</v>
          </cell>
          <cell r="AK197">
            <v>772</v>
          </cell>
          <cell r="AL197">
            <v>794</v>
          </cell>
          <cell r="AM197">
            <v>727</v>
          </cell>
          <cell r="AN197">
            <v>911</v>
          </cell>
          <cell r="AO197">
            <v>852</v>
          </cell>
          <cell r="AP197">
            <v>854</v>
          </cell>
          <cell r="AQ197">
            <v>750</v>
          </cell>
        </row>
        <row r="198">
          <cell r="B198">
            <v>227</v>
          </cell>
          <cell r="C198">
            <v>504</v>
          </cell>
          <cell r="D198">
            <v>494</v>
          </cell>
          <cell r="E198">
            <v>498</v>
          </cell>
          <cell r="F198">
            <v>756</v>
          </cell>
          <cell r="G198">
            <v>740</v>
          </cell>
          <cell r="H198">
            <v>722</v>
          </cell>
          <cell r="I198">
            <v>692</v>
          </cell>
          <cell r="J198">
            <v>729</v>
          </cell>
          <cell r="K198">
            <v>698</v>
          </cell>
          <cell r="L198">
            <v>710</v>
          </cell>
          <cell r="M198">
            <v>678</v>
          </cell>
          <cell r="N198">
            <v>813</v>
          </cell>
          <cell r="O198">
            <v>777</v>
          </cell>
          <cell r="P198">
            <v>762</v>
          </cell>
          <cell r="Q198">
            <v>707</v>
          </cell>
          <cell r="R198">
            <v>645</v>
          </cell>
          <cell r="S198">
            <v>579</v>
          </cell>
          <cell r="T198">
            <v>905</v>
          </cell>
          <cell r="U198">
            <v>894</v>
          </cell>
          <cell r="V198">
            <v>831</v>
          </cell>
          <cell r="W198">
            <v>775</v>
          </cell>
          <cell r="X198">
            <v>829</v>
          </cell>
          <cell r="Y198">
            <v>816</v>
          </cell>
          <cell r="Z198">
            <v>788</v>
          </cell>
          <cell r="AA198">
            <v>745</v>
          </cell>
          <cell r="AB198">
            <v>913</v>
          </cell>
          <cell r="AC198">
            <v>895</v>
          </cell>
          <cell r="AD198">
            <v>839</v>
          </cell>
          <cell r="AE198">
            <v>774</v>
          </cell>
          <cell r="AF198">
            <v>874</v>
          </cell>
          <cell r="AG198">
            <v>858</v>
          </cell>
          <cell r="AH198">
            <v>810</v>
          </cell>
          <cell r="AI198">
            <v>760</v>
          </cell>
          <cell r="AJ198">
            <v>803</v>
          </cell>
          <cell r="AK198">
            <v>772</v>
          </cell>
          <cell r="AL198">
            <v>769</v>
          </cell>
          <cell r="AM198">
            <v>727</v>
          </cell>
          <cell r="AN198">
            <v>886</v>
          </cell>
          <cell r="AO198">
            <v>851</v>
          </cell>
          <cell r="AP198">
            <v>821</v>
          </cell>
          <cell r="AQ198">
            <v>756</v>
          </cell>
        </row>
        <row r="199">
          <cell r="B199">
            <v>220</v>
          </cell>
          <cell r="C199">
            <v>484</v>
          </cell>
          <cell r="D199">
            <v>474</v>
          </cell>
          <cell r="E199">
            <v>480</v>
          </cell>
          <cell r="F199">
            <v>706</v>
          </cell>
          <cell r="G199">
            <v>723</v>
          </cell>
          <cell r="H199">
            <v>661</v>
          </cell>
          <cell r="I199">
            <v>691</v>
          </cell>
          <cell r="J199">
            <v>666</v>
          </cell>
          <cell r="K199">
            <v>698</v>
          </cell>
          <cell r="L199">
            <v>645</v>
          </cell>
          <cell r="M199">
            <v>672</v>
          </cell>
          <cell r="N199">
            <v>741</v>
          </cell>
          <cell r="O199">
            <v>776</v>
          </cell>
          <cell r="P199">
            <v>672</v>
          </cell>
          <cell r="Q199">
            <v>722</v>
          </cell>
          <cell r="R199">
            <v>620</v>
          </cell>
          <cell r="S199">
            <v>577</v>
          </cell>
          <cell r="T199">
            <v>855</v>
          </cell>
          <cell r="U199">
            <v>865</v>
          </cell>
          <cell r="V199">
            <v>745</v>
          </cell>
          <cell r="W199">
            <v>787</v>
          </cell>
          <cell r="X199">
            <v>777</v>
          </cell>
          <cell r="Y199">
            <v>791</v>
          </cell>
          <cell r="Z199">
            <v>712</v>
          </cell>
          <cell r="AA199">
            <v>741</v>
          </cell>
          <cell r="AB199">
            <v>852</v>
          </cell>
          <cell r="AC199">
            <v>869</v>
          </cell>
          <cell r="AD199">
            <v>739</v>
          </cell>
          <cell r="AE199">
            <v>790</v>
          </cell>
          <cell r="AF199">
            <v>821</v>
          </cell>
          <cell r="AG199">
            <v>837</v>
          </cell>
          <cell r="AH199">
            <v>729</v>
          </cell>
          <cell r="AI199">
            <v>770</v>
          </cell>
          <cell r="AJ199">
            <v>738</v>
          </cell>
          <cell r="AK199">
            <v>769</v>
          </cell>
          <cell r="AL199">
            <v>694</v>
          </cell>
          <cell r="AM199">
            <v>726</v>
          </cell>
          <cell r="AN199">
            <v>812</v>
          </cell>
          <cell r="AO199">
            <v>848</v>
          </cell>
          <cell r="AP199">
            <v>721</v>
          </cell>
          <cell r="AQ199">
            <v>776</v>
          </cell>
        </row>
        <row r="200">
          <cell r="B200">
            <v>218</v>
          </cell>
          <cell r="C200">
            <v>478</v>
          </cell>
          <cell r="D200">
            <v>468</v>
          </cell>
          <cell r="E200">
            <v>474</v>
          </cell>
          <cell r="F200">
            <v>690</v>
          </cell>
          <cell r="G200">
            <v>717</v>
          </cell>
          <cell r="H200">
            <v>641</v>
          </cell>
          <cell r="I200">
            <v>691</v>
          </cell>
          <cell r="J200">
            <v>645</v>
          </cell>
          <cell r="K200">
            <v>698</v>
          </cell>
          <cell r="L200">
            <v>624</v>
          </cell>
          <cell r="M200">
            <v>670</v>
          </cell>
          <cell r="N200">
            <v>717</v>
          </cell>
          <cell r="O200">
            <v>776</v>
          </cell>
          <cell r="P200">
            <v>643</v>
          </cell>
          <cell r="Q200">
            <v>726</v>
          </cell>
          <cell r="R200">
            <v>612</v>
          </cell>
          <cell r="S200">
            <v>576</v>
          </cell>
          <cell r="T200">
            <v>838</v>
          </cell>
          <cell r="U200">
            <v>856</v>
          </cell>
          <cell r="V200">
            <v>716</v>
          </cell>
          <cell r="W200">
            <v>791</v>
          </cell>
          <cell r="X200">
            <v>760</v>
          </cell>
          <cell r="Y200">
            <v>783</v>
          </cell>
          <cell r="Z200">
            <v>687</v>
          </cell>
          <cell r="AA200">
            <v>739</v>
          </cell>
          <cell r="AB200">
            <v>831</v>
          </cell>
          <cell r="AC200">
            <v>861</v>
          </cell>
          <cell r="AD200">
            <v>706</v>
          </cell>
          <cell r="AE200">
            <v>796</v>
          </cell>
          <cell r="AF200">
            <v>803</v>
          </cell>
          <cell r="AG200">
            <v>830</v>
          </cell>
          <cell r="AH200">
            <v>702</v>
          </cell>
          <cell r="AI200">
            <v>773</v>
          </cell>
          <cell r="AJ200">
            <v>716</v>
          </cell>
          <cell r="AK200">
            <v>769</v>
          </cell>
          <cell r="AL200">
            <v>669</v>
          </cell>
          <cell r="AM200">
            <v>726</v>
          </cell>
          <cell r="AN200">
            <v>788</v>
          </cell>
          <cell r="AO200">
            <v>847</v>
          </cell>
          <cell r="AP200">
            <v>688</v>
          </cell>
          <cell r="AQ200">
            <v>782</v>
          </cell>
        </row>
        <row r="201">
          <cell r="B201">
            <v>248</v>
          </cell>
          <cell r="C201">
            <v>509</v>
          </cell>
          <cell r="D201">
            <v>504</v>
          </cell>
          <cell r="E201">
            <v>508</v>
          </cell>
          <cell r="F201">
            <v>791</v>
          </cell>
          <cell r="G201">
            <v>759</v>
          </cell>
          <cell r="H201">
            <v>760</v>
          </cell>
          <cell r="I201">
            <v>699</v>
          </cell>
          <cell r="J201">
            <v>762</v>
          </cell>
          <cell r="K201">
            <v>699</v>
          </cell>
          <cell r="L201">
            <v>743</v>
          </cell>
          <cell r="M201">
            <v>683</v>
          </cell>
          <cell r="N201">
            <v>858</v>
          </cell>
          <cell r="O201">
            <v>786</v>
          </cell>
          <cell r="P201">
            <v>812</v>
          </cell>
          <cell r="Q201">
            <v>706</v>
          </cell>
          <cell r="R201">
            <v>665</v>
          </cell>
          <cell r="S201">
            <v>585</v>
          </cell>
          <cell r="T201">
            <v>947</v>
          </cell>
          <cell r="U201">
            <v>926</v>
          </cell>
          <cell r="V201">
            <v>885</v>
          </cell>
          <cell r="W201">
            <v>780</v>
          </cell>
          <cell r="X201">
            <v>862</v>
          </cell>
          <cell r="Y201">
            <v>834</v>
          </cell>
          <cell r="Z201">
            <v>829</v>
          </cell>
          <cell r="AA201">
            <v>751</v>
          </cell>
          <cell r="AB201">
            <v>957</v>
          </cell>
          <cell r="AC201">
            <v>921</v>
          </cell>
          <cell r="AD201">
            <v>897</v>
          </cell>
          <cell r="AE201">
            <v>775</v>
          </cell>
          <cell r="AF201">
            <v>916</v>
          </cell>
          <cell r="AG201">
            <v>884</v>
          </cell>
          <cell r="AH201">
            <v>861</v>
          </cell>
          <cell r="AI201">
            <v>764</v>
          </cell>
          <cell r="AJ201">
            <v>840</v>
          </cell>
          <cell r="AK201">
            <v>777</v>
          </cell>
          <cell r="AL201">
            <v>810</v>
          </cell>
          <cell r="AM201">
            <v>732</v>
          </cell>
          <cell r="AN201">
            <v>935</v>
          </cell>
          <cell r="AO201">
            <v>864</v>
          </cell>
          <cell r="AP201">
            <v>878</v>
          </cell>
          <cell r="AQ201">
            <v>755</v>
          </cell>
        </row>
        <row r="202">
          <cell r="B202">
            <v>243</v>
          </cell>
          <cell r="C202">
            <v>496</v>
          </cell>
          <cell r="D202">
            <v>491</v>
          </cell>
          <cell r="E202">
            <v>496</v>
          </cell>
          <cell r="F202">
            <v>758</v>
          </cell>
          <cell r="G202">
            <v>747</v>
          </cell>
          <cell r="H202">
            <v>719</v>
          </cell>
          <cell r="I202">
            <v>699</v>
          </cell>
          <cell r="J202">
            <v>720</v>
          </cell>
          <cell r="K202">
            <v>699</v>
          </cell>
          <cell r="L202">
            <v>700</v>
          </cell>
          <cell r="M202">
            <v>679</v>
          </cell>
          <cell r="N202">
            <v>810</v>
          </cell>
          <cell r="O202">
            <v>786</v>
          </cell>
          <cell r="P202">
            <v>752</v>
          </cell>
          <cell r="Q202">
            <v>716</v>
          </cell>
          <cell r="R202">
            <v>648</v>
          </cell>
          <cell r="S202">
            <v>583</v>
          </cell>
          <cell r="T202">
            <v>914</v>
          </cell>
          <cell r="U202">
            <v>907</v>
          </cell>
          <cell r="V202">
            <v>827</v>
          </cell>
          <cell r="W202">
            <v>788</v>
          </cell>
          <cell r="X202">
            <v>827</v>
          </cell>
          <cell r="Y202">
            <v>817</v>
          </cell>
          <cell r="Z202">
            <v>779</v>
          </cell>
          <cell r="AA202">
            <v>749</v>
          </cell>
          <cell r="AB202">
            <v>916</v>
          </cell>
          <cell r="AC202">
            <v>904</v>
          </cell>
          <cell r="AD202">
            <v>830</v>
          </cell>
          <cell r="AE202">
            <v>785</v>
          </cell>
          <cell r="AF202">
            <v>881</v>
          </cell>
          <cell r="AG202">
            <v>870</v>
          </cell>
          <cell r="AH202">
            <v>807</v>
          </cell>
          <cell r="AI202">
            <v>771</v>
          </cell>
          <cell r="AJ202">
            <v>797</v>
          </cell>
          <cell r="AK202">
            <v>775</v>
          </cell>
          <cell r="AL202">
            <v>760</v>
          </cell>
          <cell r="AM202">
            <v>731</v>
          </cell>
          <cell r="AN202">
            <v>886</v>
          </cell>
          <cell r="AO202">
            <v>862</v>
          </cell>
          <cell r="AP202">
            <v>812</v>
          </cell>
          <cell r="AQ202">
            <v>767</v>
          </cell>
        </row>
        <row r="203">
          <cell r="B203">
            <v>275</v>
          </cell>
          <cell r="C203">
            <v>325</v>
          </cell>
          <cell r="D203">
            <v>429</v>
          </cell>
          <cell r="E203">
            <v>433</v>
          </cell>
          <cell r="F203">
            <v>827</v>
          </cell>
          <cell r="G203">
            <v>672</v>
          </cell>
          <cell r="H203">
            <v>755</v>
          </cell>
          <cell r="I203">
            <v>638</v>
          </cell>
          <cell r="J203">
            <v>698</v>
          </cell>
          <cell r="K203">
            <v>601</v>
          </cell>
          <cell r="L203">
            <v>667</v>
          </cell>
          <cell r="M203">
            <v>625</v>
          </cell>
          <cell r="N203">
            <v>805</v>
          </cell>
          <cell r="O203">
            <v>704</v>
          </cell>
          <cell r="P203">
            <v>732</v>
          </cell>
          <cell r="Q203">
            <v>666</v>
          </cell>
          <cell r="R203">
            <v>439</v>
          </cell>
          <cell r="S203">
            <v>470</v>
          </cell>
          <cell r="T203">
            <v>809</v>
          </cell>
          <cell r="U203">
            <v>725</v>
          </cell>
          <cell r="V203">
            <v>700</v>
          </cell>
          <cell r="W203">
            <v>689</v>
          </cell>
          <cell r="X203">
            <v>688</v>
          </cell>
          <cell r="Y203">
            <v>629</v>
          </cell>
          <cell r="Z203">
            <v>633</v>
          </cell>
          <cell r="AA203">
            <v>654</v>
          </cell>
          <cell r="AB203">
            <v>796</v>
          </cell>
          <cell r="AC203">
            <v>732</v>
          </cell>
          <cell r="AD203">
            <v>697</v>
          </cell>
          <cell r="AE203">
            <v>696</v>
          </cell>
          <cell r="AF203">
            <v>835</v>
          </cell>
          <cell r="AG203">
            <v>680</v>
          </cell>
          <cell r="AH203">
            <v>726</v>
          </cell>
          <cell r="AI203">
            <v>664</v>
          </cell>
          <cell r="AJ203">
            <v>700</v>
          </cell>
          <cell r="AK203">
            <v>603</v>
          </cell>
          <cell r="AL203">
            <v>652</v>
          </cell>
          <cell r="AM203">
            <v>637</v>
          </cell>
          <cell r="AN203">
            <v>808</v>
          </cell>
          <cell r="AO203">
            <v>707</v>
          </cell>
          <cell r="AP203">
            <v>716</v>
          </cell>
          <cell r="AQ203">
            <v>678</v>
          </cell>
        </row>
        <row r="204">
          <cell r="B204">
            <v>241</v>
          </cell>
          <cell r="C204">
            <v>490</v>
          </cell>
          <cell r="D204">
            <v>485</v>
          </cell>
          <cell r="E204">
            <v>490</v>
          </cell>
          <cell r="F204">
            <v>742</v>
          </cell>
          <cell r="G204">
            <v>742</v>
          </cell>
          <cell r="H204">
            <v>698</v>
          </cell>
          <cell r="I204">
            <v>699</v>
          </cell>
          <cell r="J204">
            <v>699</v>
          </cell>
          <cell r="K204">
            <v>699</v>
          </cell>
          <cell r="L204">
            <v>679</v>
          </cell>
          <cell r="M204">
            <v>677</v>
          </cell>
          <cell r="N204">
            <v>786</v>
          </cell>
          <cell r="O204">
            <v>786</v>
          </cell>
          <cell r="P204">
            <v>722</v>
          </cell>
          <cell r="Q204">
            <v>720</v>
          </cell>
          <cell r="R204">
            <v>640</v>
          </cell>
          <cell r="S204">
            <v>583</v>
          </cell>
          <cell r="T204">
            <v>897</v>
          </cell>
          <cell r="U204">
            <v>897</v>
          </cell>
          <cell r="V204">
            <v>798</v>
          </cell>
          <cell r="W204">
            <v>792</v>
          </cell>
          <cell r="X204">
            <v>809</v>
          </cell>
          <cell r="Y204">
            <v>809</v>
          </cell>
          <cell r="Z204">
            <v>754</v>
          </cell>
          <cell r="AA204">
            <v>747</v>
          </cell>
          <cell r="AB204">
            <v>896</v>
          </cell>
          <cell r="AC204">
            <v>896</v>
          </cell>
          <cell r="AD204">
            <v>797</v>
          </cell>
          <cell r="AE204">
            <v>791</v>
          </cell>
          <cell r="AF204">
            <v>863</v>
          </cell>
          <cell r="AG204">
            <v>863</v>
          </cell>
          <cell r="AH204">
            <v>779</v>
          </cell>
          <cell r="AI204">
            <v>775</v>
          </cell>
          <cell r="AJ204">
            <v>775</v>
          </cell>
          <cell r="AK204">
            <v>775</v>
          </cell>
          <cell r="AL204">
            <v>735</v>
          </cell>
          <cell r="AM204">
            <v>731</v>
          </cell>
          <cell r="AN204">
            <v>861</v>
          </cell>
          <cell r="AO204">
            <v>861</v>
          </cell>
          <cell r="AP204">
            <v>778</v>
          </cell>
          <cell r="AQ204">
            <v>774</v>
          </cell>
        </row>
        <row r="205">
          <cell r="B205">
            <v>274</v>
          </cell>
          <cell r="C205">
            <v>329</v>
          </cell>
          <cell r="D205">
            <v>425</v>
          </cell>
          <cell r="E205">
            <v>433</v>
          </cell>
          <cell r="F205">
            <v>647</v>
          </cell>
          <cell r="G205">
            <v>802</v>
          </cell>
          <cell r="H205">
            <v>615</v>
          </cell>
          <cell r="I205">
            <v>733</v>
          </cell>
          <cell r="J205">
            <v>585</v>
          </cell>
          <cell r="K205">
            <v>682</v>
          </cell>
          <cell r="L205">
            <v>607</v>
          </cell>
          <cell r="M205">
            <v>650</v>
          </cell>
          <cell r="N205">
            <v>684</v>
          </cell>
          <cell r="O205">
            <v>785</v>
          </cell>
          <cell r="P205">
            <v>646</v>
          </cell>
          <cell r="Q205">
            <v>712</v>
          </cell>
          <cell r="R205">
            <v>453</v>
          </cell>
          <cell r="S205">
            <v>416</v>
          </cell>
          <cell r="T205">
            <v>704</v>
          </cell>
          <cell r="U205">
            <v>787</v>
          </cell>
          <cell r="V205">
            <v>687</v>
          </cell>
          <cell r="W205">
            <v>701</v>
          </cell>
          <cell r="X205">
            <v>617</v>
          </cell>
          <cell r="Y205">
            <v>676</v>
          </cell>
          <cell r="Z205">
            <v>650</v>
          </cell>
          <cell r="AA205">
            <v>632</v>
          </cell>
          <cell r="AB205">
            <v>717</v>
          </cell>
          <cell r="AC205">
            <v>780</v>
          </cell>
          <cell r="AD205">
            <v>689</v>
          </cell>
          <cell r="AE205">
            <v>693</v>
          </cell>
          <cell r="AF205">
            <v>668</v>
          </cell>
          <cell r="AG205">
            <v>823</v>
          </cell>
          <cell r="AH205">
            <v>657</v>
          </cell>
          <cell r="AI205">
            <v>721</v>
          </cell>
          <cell r="AJ205">
            <v>595</v>
          </cell>
          <cell r="AK205">
            <v>692</v>
          </cell>
          <cell r="AL205">
            <v>627</v>
          </cell>
          <cell r="AM205">
            <v>644</v>
          </cell>
          <cell r="AN205">
            <v>695</v>
          </cell>
          <cell r="AO205">
            <v>795</v>
          </cell>
          <cell r="AP205">
            <v>666</v>
          </cell>
          <cell r="AQ205">
            <v>707</v>
          </cell>
        </row>
        <row r="206">
          <cell r="B206">
            <v>239</v>
          </cell>
          <cell r="C206">
            <v>483</v>
          </cell>
          <cell r="D206">
            <v>478</v>
          </cell>
          <cell r="E206">
            <v>484</v>
          </cell>
          <cell r="F206">
            <v>725</v>
          </cell>
          <cell r="G206">
            <v>736</v>
          </cell>
          <cell r="H206">
            <v>678</v>
          </cell>
          <cell r="I206">
            <v>698</v>
          </cell>
          <cell r="J206">
            <v>678</v>
          </cell>
          <cell r="K206">
            <v>699</v>
          </cell>
          <cell r="L206">
            <v>657</v>
          </cell>
          <cell r="M206">
            <v>675</v>
          </cell>
          <cell r="N206">
            <v>762</v>
          </cell>
          <cell r="O206">
            <v>786</v>
          </cell>
          <cell r="P206">
            <v>692</v>
          </cell>
          <cell r="Q206">
            <v>725</v>
          </cell>
          <cell r="R206">
            <v>631</v>
          </cell>
          <cell r="S206">
            <v>582</v>
          </cell>
          <cell r="T206">
            <v>881</v>
          </cell>
          <cell r="U206">
            <v>888</v>
          </cell>
          <cell r="V206">
            <v>770</v>
          </cell>
          <cell r="W206">
            <v>796</v>
          </cell>
          <cell r="X206">
            <v>792</v>
          </cell>
          <cell r="Y206">
            <v>801</v>
          </cell>
          <cell r="Z206">
            <v>729</v>
          </cell>
          <cell r="AA206">
            <v>746</v>
          </cell>
          <cell r="AB206">
            <v>876</v>
          </cell>
          <cell r="AC206">
            <v>887</v>
          </cell>
          <cell r="AD206">
            <v>764</v>
          </cell>
          <cell r="AE206">
            <v>796</v>
          </cell>
          <cell r="AF206">
            <v>845</v>
          </cell>
          <cell r="AG206">
            <v>856</v>
          </cell>
          <cell r="AH206">
            <v>752</v>
          </cell>
          <cell r="AI206">
            <v>778</v>
          </cell>
          <cell r="AJ206">
            <v>753</v>
          </cell>
          <cell r="AK206">
            <v>774</v>
          </cell>
          <cell r="AL206">
            <v>710</v>
          </cell>
          <cell r="AM206">
            <v>730</v>
          </cell>
          <cell r="AN206">
            <v>837</v>
          </cell>
          <cell r="AO206">
            <v>860</v>
          </cell>
          <cell r="AP206">
            <v>745</v>
          </cell>
          <cell r="AQ206">
            <v>780</v>
          </cell>
        </row>
        <row r="207">
          <cell r="B207">
            <v>234</v>
          </cell>
          <cell r="C207">
            <v>470</v>
          </cell>
          <cell r="D207">
            <v>465</v>
          </cell>
          <cell r="E207">
            <v>472</v>
          </cell>
          <cell r="F207">
            <v>692</v>
          </cell>
          <cell r="G207">
            <v>725</v>
          </cell>
          <cell r="H207">
            <v>637</v>
          </cell>
          <cell r="I207">
            <v>698</v>
          </cell>
          <cell r="J207">
            <v>636</v>
          </cell>
          <cell r="K207">
            <v>699</v>
          </cell>
          <cell r="L207">
            <v>614</v>
          </cell>
          <cell r="M207">
            <v>671</v>
          </cell>
          <cell r="N207">
            <v>714</v>
          </cell>
          <cell r="O207">
            <v>785</v>
          </cell>
          <cell r="P207">
            <v>633</v>
          </cell>
          <cell r="Q207">
            <v>735</v>
          </cell>
          <cell r="R207">
            <v>615</v>
          </cell>
          <cell r="S207">
            <v>580</v>
          </cell>
          <cell r="T207">
            <v>847</v>
          </cell>
          <cell r="U207">
            <v>868</v>
          </cell>
          <cell r="V207">
            <v>712</v>
          </cell>
          <cell r="W207">
            <v>804</v>
          </cell>
          <cell r="X207">
            <v>757</v>
          </cell>
          <cell r="Y207">
            <v>784</v>
          </cell>
          <cell r="Z207">
            <v>679</v>
          </cell>
          <cell r="AA207">
            <v>744</v>
          </cell>
          <cell r="AB207">
            <v>835</v>
          </cell>
          <cell r="AC207">
            <v>870</v>
          </cell>
          <cell r="AD207">
            <v>697</v>
          </cell>
          <cell r="AE207">
            <v>807</v>
          </cell>
          <cell r="AF207">
            <v>810</v>
          </cell>
          <cell r="AG207">
            <v>842</v>
          </cell>
          <cell r="AH207">
            <v>698</v>
          </cell>
          <cell r="AI207">
            <v>785</v>
          </cell>
          <cell r="AJ207">
            <v>709</v>
          </cell>
          <cell r="AK207">
            <v>773</v>
          </cell>
          <cell r="AL207">
            <v>660</v>
          </cell>
          <cell r="AM207">
            <v>729</v>
          </cell>
          <cell r="AN207">
            <v>787</v>
          </cell>
          <cell r="AO207">
            <v>859</v>
          </cell>
          <cell r="AP207">
            <v>679</v>
          </cell>
          <cell r="AQ207">
            <v>793</v>
          </cell>
        </row>
        <row r="208">
          <cell r="B208">
            <v>264</v>
          </cell>
          <cell r="C208">
            <v>501</v>
          </cell>
          <cell r="D208">
            <v>501</v>
          </cell>
          <cell r="E208">
            <v>505</v>
          </cell>
          <cell r="F208">
            <v>794</v>
          </cell>
          <cell r="G208">
            <v>767</v>
          </cell>
          <cell r="H208">
            <v>756</v>
          </cell>
          <cell r="I208">
            <v>706</v>
          </cell>
          <cell r="J208">
            <v>753</v>
          </cell>
          <cell r="K208">
            <v>700</v>
          </cell>
          <cell r="L208">
            <v>734</v>
          </cell>
          <cell r="M208">
            <v>684</v>
          </cell>
          <cell r="N208">
            <v>855</v>
          </cell>
          <cell r="O208">
            <v>795</v>
          </cell>
          <cell r="P208">
            <v>802</v>
          </cell>
          <cell r="Q208">
            <v>714</v>
          </cell>
          <cell r="R208">
            <v>667</v>
          </cell>
          <cell r="S208">
            <v>589</v>
          </cell>
          <cell r="T208">
            <v>956</v>
          </cell>
          <cell r="U208">
            <v>939</v>
          </cell>
          <cell r="V208">
            <v>881</v>
          </cell>
          <cell r="W208">
            <v>792</v>
          </cell>
          <cell r="X208">
            <v>859</v>
          </cell>
          <cell r="Y208">
            <v>836</v>
          </cell>
          <cell r="Z208">
            <v>821</v>
          </cell>
          <cell r="AA208">
            <v>756</v>
          </cell>
          <cell r="AB208">
            <v>960</v>
          </cell>
          <cell r="AC208">
            <v>930</v>
          </cell>
          <cell r="AD208">
            <v>888</v>
          </cell>
          <cell r="AE208">
            <v>786</v>
          </cell>
          <cell r="AF208">
            <v>923</v>
          </cell>
          <cell r="AG208">
            <v>896</v>
          </cell>
          <cell r="AH208">
            <v>857</v>
          </cell>
          <cell r="AI208">
            <v>776</v>
          </cell>
          <cell r="AJ208">
            <v>834</v>
          </cell>
          <cell r="AK208">
            <v>781</v>
          </cell>
          <cell r="AL208">
            <v>800</v>
          </cell>
          <cell r="AM208">
            <v>735</v>
          </cell>
          <cell r="AN208">
            <v>935</v>
          </cell>
          <cell r="AO208">
            <v>876</v>
          </cell>
          <cell r="AP208">
            <v>868</v>
          </cell>
          <cell r="AQ208">
            <v>766</v>
          </cell>
        </row>
        <row r="209">
          <cell r="B209">
            <v>262</v>
          </cell>
          <cell r="C209">
            <v>495</v>
          </cell>
          <cell r="D209">
            <v>495</v>
          </cell>
          <cell r="E209">
            <v>499</v>
          </cell>
          <cell r="F209">
            <v>777</v>
          </cell>
          <cell r="G209">
            <v>761</v>
          </cell>
          <cell r="H209">
            <v>736</v>
          </cell>
          <cell r="I209">
            <v>706</v>
          </cell>
          <cell r="J209">
            <v>732</v>
          </cell>
          <cell r="K209">
            <v>700</v>
          </cell>
          <cell r="L209">
            <v>712</v>
          </cell>
          <cell r="M209">
            <v>682</v>
          </cell>
          <cell r="N209">
            <v>831</v>
          </cell>
          <cell r="O209">
            <v>795</v>
          </cell>
          <cell r="P209">
            <v>772</v>
          </cell>
          <cell r="Q209">
            <v>719</v>
          </cell>
          <cell r="R209">
            <v>659</v>
          </cell>
          <cell r="S209">
            <v>588</v>
          </cell>
          <cell r="T209">
            <v>939</v>
          </cell>
          <cell r="U209">
            <v>929</v>
          </cell>
          <cell r="V209">
            <v>852</v>
          </cell>
          <cell r="W209">
            <v>796</v>
          </cell>
          <cell r="X209">
            <v>841</v>
          </cell>
          <cell r="Y209">
            <v>827</v>
          </cell>
          <cell r="Z209">
            <v>796</v>
          </cell>
          <cell r="AA209">
            <v>754</v>
          </cell>
          <cell r="AB209">
            <v>940</v>
          </cell>
          <cell r="AC209">
            <v>922</v>
          </cell>
          <cell r="AD209">
            <v>855</v>
          </cell>
          <cell r="AE209">
            <v>791</v>
          </cell>
          <cell r="AF209">
            <v>905</v>
          </cell>
          <cell r="AG209">
            <v>889</v>
          </cell>
          <cell r="AH209">
            <v>830</v>
          </cell>
          <cell r="AI209">
            <v>779</v>
          </cell>
          <cell r="AJ209">
            <v>812</v>
          </cell>
          <cell r="AK209">
            <v>780</v>
          </cell>
          <cell r="AL209">
            <v>776</v>
          </cell>
          <cell r="AM209">
            <v>735</v>
          </cell>
          <cell r="AN209">
            <v>910</v>
          </cell>
          <cell r="AO209">
            <v>875</v>
          </cell>
          <cell r="AP209">
            <v>835</v>
          </cell>
          <cell r="AQ209">
            <v>772</v>
          </cell>
        </row>
        <row r="210">
          <cell r="B210">
            <v>255</v>
          </cell>
          <cell r="C210">
            <v>475</v>
          </cell>
          <cell r="D210">
            <v>475</v>
          </cell>
          <cell r="E210">
            <v>481</v>
          </cell>
          <cell r="F210">
            <v>728</v>
          </cell>
          <cell r="G210">
            <v>744</v>
          </cell>
          <cell r="H210">
            <v>675</v>
          </cell>
          <cell r="I210">
            <v>705</v>
          </cell>
          <cell r="J210">
            <v>669</v>
          </cell>
          <cell r="K210">
            <v>700</v>
          </cell>
          <cell r="L210">
            <v>648</v>
          </cell>
          <cell r="M210">
            <v>676</v>
          </cell>
          <cell r="N210">
            <v>759</v>
          </cell>
          <cell r="O210">
            <v>795</v>
          </cell>
          <cell r="P210">
            <v>683</v>
          </cell>
          <cell r="Q210">
            <v>733</v>
          </cell>
          <cell r="R210">
            <v>634</v>
          </cell>
          <cell r="S210">
            <v>586</v>
          </cell>
          <cell r="T210">
            <v>890</v>
          </cell>
          <cell r="U210">
            <v>900</v>
          </cell>
          <cell r="V210">
            <v>766</v>
          </cell>
          <cell r="W210">
            <v>808</v>
          </cell>
          <cell r="X210">
            <v>789</v>
          </cell>
          <cell r="Y210">
            <v>803</v>
          </cell>
          <cell r="Z210">
            <v>720</v>
          </cell>
          <cell r="AA210">
            <v>750</v>
          </cell>
          <cell r="AB210">
            <v>879</v>
          </cell>
          <cell r="AC210">
            <v>897</v>
          </cell>
          <cell r="AD210">
            <v>755</v>
          </cell>
          <cell r="AE210">
            <v>808</v>
          </cell>
          <cell r="AF210">
            <v>852</v>
          </cell>
          <cell r="AG210">
            <v>868</v>
          </cell>
          <cell r="AH210">
            <v>749</v>
          </cell>
          <cell r="AI210">
            <v>790</v>
          </cell>
          <cell r="AJ210">
            <v>746</v>
          </cell>
          <cell r="AK210">
            <v>778</v>
          </cell>
          <cell r="AL210">
            <v>701</v>
          </cell>
          <cell r="AM210">
            <v>734</v>
          </cell>
          <cell r="AN210">
            <v>836</v>
          </cell>
          <cell r="AO210">
            <v>872</v>
          </cell>
          <cell r="AP210">
            <v>736</v>
          </cell>
          <cell r="AQ210">
            <v>791</v>
          </cell>
        </row>
        <row r="211">
          <cell r="B211">
            <v>252</v>
          </cell>
          <cell r="C211">
            <v>469</v>
          </cell>
          <cell r="D211">
            <v>468</v>
          </cell>
          <cell r="E211">
            <v>476</v>
          </cell>
          <cell r="F211">
            <v>711</v>
          </cell>
          <cell r="G211">
            <v>738</v>
          </cell>
          <cell r="H211">
            <v>654</v>
          </cell>
          <cell r="I211">
            <v>705</v>
          </cell>
          <cell r="J211">
            <v>648</v>
          </cell>
          <cell r="K211">
            <v>700</v>
          </cell>
          <cell r="L211">
            <v>626</v>
          </cell>
          <cell r="M211">
            <v>674</v>
          </cell>
          <cell r="N211">
            <v>735</v>
          </cell>
          <cell r="O211">
            <v>794</v>
          </cell>
          <cell r="P211">
            <v>653</v>
          </cell>
          <cell r="Q211">
            <v>738</v>
          </cell>
          <cell r="R211">
            <v>626</v>
          </cell>
          <cell r="S211">
            <v>585</v>
          </cell>
          <cell r="T211">
            <v>873</v>
          </cell>
          <cell r="U211">
            <v>890</v>
          </cell>
          <cell r="V211">
            <v>737</v>
          </cell>
          <cell r="W211">
            <v>812</v>
          </cell>
          <cell r="X211">
            <v>771</v>
          </cell>
          <cell r="Y211">
            <v>794</v>
          </cell>
          <cell r="Z211">
            <v>695</v>
          </cell>
          <cell r="AA211">
            <v>749</v>
          </cell>
          <cell r="AB211">
            <v>859</v>
          </cell>
          <cell r="AC211">
            <v>888</v>
          </cell>
          <cell r="AD211">
            <v>722</v>
          </cell>
          <cell r="AE211">
            <v>813</v>
          </cell>
          <cell r="AF211">
            <v>834</v>
          </cell>
          <cell r="AG211">
            <v>861</v>
          </cell>
          <cell r="AH211">
            <v>721</v>
          </cell>
          <cell r="AI211">
            <v>793</v>
          </cell>
          <cell r="AJ211">
            <v>724</v>
          </cell>
          <cell r="AK211">
            <v>777</v>
          </cell>
          <cell r="AL211">
            <v>676</v>
          </cell>
          <cell r="AM211">
            <v>734</v>
          </cell>
          <cell r="AN211">
            <v>812</v>
          </cell>
          <cell r="AO211">
            <v>871</v>
          </cell>
          <cell r="AP211">
            <v>702</v>
          </cell>
          <cell r="AQ211">
            <v>798</v>
          </cell>
        </row>
        <row r="212">
          <cell r="B212">
            <v>282</v>
          </cell>
          <cell r="C212">
            <v>500</v>
          </cell>
          <cell r="D212">
            <v>505</v>
          </cell>
          <cell r="E212">
            <v>509</v>
          </cell>
          <cell r="F212">
            <v>812</v>
          </cell>
          <cell r="G212">
            <v>780</v>
          </cell>
          <cell r="H212">
            <v>773</v>
          </cell>
          <cell r="I212">
            <v>713</v>
          </cell>
          <cell r="J212">
            <v>765</v>
          </cell>
          <cell r="K212">
            <v>702</v>
          </cell>
          <cell r="L212">
            <v>746</v>
          </cell>
          <cell r="M212">
            <v>687</v>
          </cell>
          <cell r="N212">
            <v>876</v>
          </cell>
          <cell r="O212">
            <v>805</v>
          </cell>
          <cell r="P212">
            <v>822</v>
          </cell>
          <cell r="Q212">
            <v>718</v>
          </cell>
          <cell r="R212">
            <v>679</v>
          </cell>
          <cell r="S212">
            <v>594</v>
          </cell>
          <cell r="T212">
            <v>982</v>
          </cell>
          <cell r="U212">
            <v>961</v>
          </cell>
          <cell r="V212">
            <v>906</v>
          </cell>
          <cell r="W212">
            <v>801</v>
          </cell>
          <cell r="X212">
            <v>873</v>
          </cell>
          <cell r="Y212">
            <v>846</v>
          </cell>
          <cell r="Z212">
            <v>837</v>
          </cell>
          <cell r="AA212">
            <v>761</v>
          </cell>
          <cell r="AB212">
            <v>984</v>
          </cell>
          <cell r="AC212">
            <v>948</v>
          </cell>
          <cell r="AD212">
            <v>913</v>
          </cell>
          <cell r="AE212">
            <v>792</v>
          </cell>
          <cell r="AF212">
            <v>948</v>
          </cell>
          <cell r="AG212">
            <v>915</v>
          </cell>
          <cell r="AH212">
            <v>880</v>
          </cell>
          <cell r="AI212">
            <v>784</v>
          </cell>
          <cell r="AJ212">
            <v>849</v>
          </cell>
          <cell r="AK212">
            <v>786</v>
          </cell>
          <cell r="AL212">
            <v>816</v>
          </cell>
          <cell r="AM212">
            <v>740</v>
          </cell>
          <cell r="AN212">
            <v>959</v>
          </cell>
          <cell r="AO212">
            <v>888</v>
          </cell>
          <cell r="AP212">
            <v>892</v>
          </cell>
          <cell r="AQ212">
            <v>770</v>
          </cell>
        </row>
        <row r="213">
          <cell r="B213">
            <v>278</v>
          </cell>
          <cell r="C213">
            <v>487</v>
          </cell>
          <cell r="D213">
            <v>492</v>
          </cell>
          <cell r="E213">
            <v>497</v>
          </cell>
          <cell r="F213">
            <v>779</v>
          </cell>
          <cell r="G213">
            <v>769</v>
          </cell>
          <cell r="H213">
            <v>732</v>
          </cell>
          <cell r="I213">
            <v>712</v>
          </cell>
          <cell r="J213">
            <v>723</v>
          </cell>
          <cell r="K213">
            <v>702</v>
          </cell>
          <cell r="L213">
            <v>703</v>
          </cell>
          <cell r="M213">
            <v>683</v>
          </cell>
          <cell r="N213">
            <v>828</v>
          </cell>
          <cell r="O213">
            <v>804</v>
          </cell>
          <cell r="P213">
            <v>762</v>
          </cell>
          <cell r="Q213">
            <v>727</v>
          </cell>
          <cell r="R213">
            <v>662</v>
          </cell>
          <cell r="S213">
            <v>592</v>
          </cell>
          <cell r="T213">
            <v>949</v>
          </cell>
          <cell r="U213">
            <v>942</v>
          </cell>
          <cell r="V213">
            <v>848</v>
          </cell>
          <cell r="W213">
            <v>809</v>
          </cell>
          <cell r="X213">
            <v>838</v>
          </cell>
          <cell r="Y213">
            <v>829</v>
          </cell>
          <cell r="Z213">
            <v>787</v>
          </cell>
          <cell r="AA213">
            <v>758</v>
          </cell>
          <cell r="AB213">
            <v>943</v>
          </cell>
          <cell r="AC213">
            <v>931</v>
          </cell>
          <cell r="AD213">
            <v>846</v>
          </cell>
          <cell r="AE213">
            <v>803</v>
          </cell>
          <cell r="AF213">
            <v>912</v>
          </cell>
          <cell r="AG213">
            <v>902</v>
          </cell>
          <cell r="AH213">
            <v>826</v>
          </cell>
          <cell r="AI213">
            <v>791</v>
          </cell>
          <cell r="AJ213">
            <v>805</v>
          </cell>
          <cell r="AK213">
            <v>784</v>
          </cell>
          <cell r="AL213">
            <v>766</v>
          </cell>
          <cell r="AM213">
            <v>739</v>
          </cell>
          <cell r="AN213">
            <v>910</v>
          </cell>
          <cell r="AO213">
            <v>886</v>
          </cell>
          <cell r="AP213">
            <v>826</v>
          </cell>
          <cell r="AQ213">
            <v>783</v>
          </cell>
        </row>
        <row r="214">
          <cell r="B214">
            <v>309</v>
          </cell>
          <cell r="C214">
            <v>315</v>
          </cell>
          <cell r="D214">
            <v>429</v>
          </cell>
          <cell r="E214">
            <v>434</v>
          </cell>
          <cell r="F214">
            <v>856</v>
          </cell>
          <cell r="G214">
            <v>688</v>
          </cell>
          <cell r="H214">
            <v>776</v>
          </cell>
          <cell r="I214">
            <v>647</v>
          </cell>
          <cell r="J214">
            <v>697</v>
          </cell>
          <cell r="K214">
            <v>607</v>
          </cell>
          <cell r="L214">
            <v>665</v>
          </cell>
          <cell r="M214">
            <v>635</v>
          </cell>
          <cell r="N214">
            <v>821</v>
          </cell>
          <cell r="O214">
            <v>727</v>
          </cell>
          <cell r="P214">
            <v>740</v>
          </cell>
          <cell r="Q214">
            <v>682</v>
          </cell>
          <cell r="R214">
            <v>450</v>
          </cell>
          <cell r="S214">
            <v>487</v>
          </cell>
          <cell r="T214">
            <v>846</v>
          </cell>
          <cell r="U214">
            <v>756</v>
          </cell>
          <cell r="V214">
            <v>712</v>
          </cell>
          <cell r="W214">
            <v>715</v>
          </cell>
          <cell r="X214">
            <v>697</v>
          </cell>
          <cell r="Y214">
            <v>639</v>
          </cell>
          <cell r="Z214">
            <v>628</v>
          </cell>
          <cell r="AA214">
            <v>673</v>
          </cell>
          <cell r="AB214">
            <v>821</v>
          </cell>
          <cell r="AC214">
            <v>758</v>
          </cell>
          <cell r="AD214">
            <v>702</v>
          </cell>
          <cell r="AE214">
            <v>721</v>
          </cell>
          <cell r="AF214">
            <v>872</v>
          </cell>
          <cell r="AG214">
            <v>704</v>
          </cell>
          <cell r="AH214">
            <v>742</v>
          </cell>
          <cell r="AI214">
            <v>685</v>
          </cell>
          <cell r="AJ214">
            <v>704</v>
          </cell>
          <cell r="AK214">
            <v>615</v>
          </cell>
          <cell r="AL214">
            <v>648</v>
          </cell>
          <cell r="AM214">
            <v>653</v>
          </cell>
          <cell r="AN214">
            <v>828</v>
          </cell>
          <cell r="AO214">
            <v>734</v>
          </cell>
          <cell r="AP214">
            <v>723</v>
          </cell>
          <cell r="AQ214">
            <v>700</v>
          </cell>
        </row>
        <row r="215">
          <cell r="B215">
            <v>275</v>
          </cell>
          <cell r="C215">
            <v>480</v>
          </cell>
          <cell r="D215">
            <v>485</v>
          </cell>
          <cell r="E215">
            <v>491</v>
          </cell>
          <cell r="F215">
            <v>763</v>
          </cell>
          <cell r="G215">
            <v>763</v>
          </cell>
          <cell r="H215">
            <v>712</v>
          </cell>
          <cell r="I215">
            <v>712</v>
          </cell>
          <cell r="J215">
            <v>702</v>
          </cell>
          <cell r="K215">
            <v>702</v>
          </cell>
          <cell r="L215">
            <v>681</v>
          </cell>
          <cell r="M215">
            <v>681</v>
          </cell>
          <cell r="N215">
            <v>804</v>
          </cell>
          <cell r="O215">
            <v>804</v>
          </cell>
          <cell r="P215">
            <v>732</v>
          </cell>
          <cell r="Q215">
            <v>732</v>
          </cell>
          <cell r="R215">
            <v>654</v>
          </cell>
          <cell r="S215">
            <v>592</v>
          </cell>
          <cell r="T215">
            <v>932</v>
          </cell>
          <cell r="U215">
            <v>932</v>
          </cell>
          <cell r="V215">
            <v>820</v>
          </cell>
          <cell r="W215">
            <v>813</v>
          </cell>
          <cell r="X215">
            <v>821</v>
          </cell>
          <cell r="Y215">
            <v>821</v>
          </cell>
          <cell r="Z215">
            <v>762</v>
          </cell>
          <cell r="AA215">
            <v>757</v>
          </cell>
          <cell r="AB215">
            <v>923</v>
          </cell>
          <cell r="AC215">
            <v>923</v>
          </cell>
          <cell r="AD215">
            <v>813</v>
          </cell>
          <cell r="AE215">
            <v>808</v>
          </cell>
          <cell r="AF215">
            <v>895</v>
          </cell>
          <cell r="AG215">
            <v>895</v>
          </cell>
          <cell r="AH215">
            <v>799</v>
          </cell>
          <cell r="AI215">
            <v>794</v>
          </cell>
          <cell r="AJ215">
            <v>783</v>
          </cell>
          <cell r="AK215">
            <v>783</v>
          </cell>
          <cell r="AL215">
            <v>741</v>
          </cell>
          <cell r="AM215">
            <v>739</v>
          </cell>
          <cell r="AN215">
            <v>886</v>
          </cell>
          <cell r="AO215">
            <v>885</v>
          </cell>
          <cell r="AP215">
            <v>792</v>
          </cell>
          <cell r="AQ215">
            <v>790</v>
          </cell>
        </row>
        <row r="216">
          <cell r="B216">
            <v>308</v>
          </cell>
          <cell r="C216">
            <v>321</v>
          </cell>
          <cell r="D216">
            <v>426</v>
          </cell>
          <cell r="E216">
            <v>435</v>
          </cell>
          <cell r="F216">
            <v>661</v>
          </cell>
          <cell r="G216">
            <v>828</v>
          </cell>
          <cell r="H216">
            <v>622</v>
          </cell>
          <cell r="I216">
            <v>751</v>
          </cell>
          <cell r="J216">
            <v>591</v>
          </cell>
          <cell r="K216">
            <v>680</v>
          </cell>
          <cell r="L216">
            <v>614</v>
          </cell>
          <cell r="M216">
            <v>648</v>
          </cell>
          <cell r="N216">
            <v>705</v>
          </cell>
          <cell r="O216">
            <v>799</v>
          </cell>
          <cell r="P216">
            <v>658</v>
          </cell>
          <cell r="Q216">
            <v>720</v>
          </cell>
          <cell r="R216">
            <v>470</v>
          </cell>
          <cell r="S216">
            <v>417</v>
          </cell>
          <cell r="T216">
            <v>736</v>
          </cell>
          <cell r="U216">
            <v>826</v>
          </cell>
          <cell r="V216">
            <v>717</v>
          </cell>
          <cell r="W216">
            <v>717</v>
          </cell>
          <cell r="X216">
            <v>632</v>
          </cell>
          <cell r="Y216">
            <v>690</v>
          </cell>
          <cell r="Z216">
            <v>671</v>
          </cell>
          <cell r="AA216">
            <v>632</v>
          </cell>
          <cell r="AB216">
            <v>746</v>
          </cell>
          <cell r="AC216">
            <v>808</v>
          </cell>
          <cell r="AD216">
            <v>716</v>
          </cell>
          <cell r="AE216">
            <v>703</v>
          </cell>
          <cell r="AF216">
            <v>694</v>
          </cell>
          <cell r="AG216">
            <v>862</v>
          </cell>
          <cell r="AH216">
            <v>680</v>
          </cell>
          <cell r="AI216">
            <v>739</v>
          </cell>
          <cell r="AJ216">
            <v>608</v>
          </cell>
          <cell r="AK216">
            <v>698</v>
          </cell>
          <cell r="AL216">
            <v>644</v>
          </cell>
          <cell r="AM216">
            <v>644</v>
          </cell>
          <cell r="AN216">
            <v>723</v>
          </cell>
          <cell r="AO216">
            <v>816</v>
          </cell>
          <cell r="AP216">
            <v>688</v>
          </cell>
          <cell r="AQ216">
            <v>716</v>
          </cell>
        </row>
        <row r="217">
          <cell r="B217">
            <v>273</v>
          </cell>
          <cell r="C217">
            <v>474</v>
          </cell>
          <cell r="D217">
            <v>478</v>
          </cell>
          <cell r="E217">
            <v>485</v>
          </cell>
          <cell r="F217">
            <v>746</v>
          </cell>
          <cell r="G217">
            <v>757</v>
          </cell>
          <cell r="H217">
            <v>691</v>
          </cell>
          <cell r="I217">
            <v>712</v>
          </cell>
          <cell r="J217">
            <v>681</v>
          </cell>
          <cell r="K217">
            <v>702</v>
          </cell>
          <cell r="L217">
            <v>660</v>
          </cell>
          <cell r="M217">
            <v>679</v>
          </cell>
          <cell r="N217">
            <v>780</v>
          </cell>
          <cell r="O217">
            <v>804</v>
          </cell>
          <cell r="P217">
            <v>703</v>
          </cell>
          <cell r="Q217">
            <v>737</v>
          </cell>
          <cell r="R217">
            <v>645</v>
          </cell>
          <cell r="S217">
            <v>591</v>
          </cell>
          <cell r="T217">
            <v>915</v>
          </cell>
          <cell r="U217">
            <v>922</v>
          </cell>
          <cell r="V217">
            <v>791</v>
          </cell>
          <cell r="W217">
            <v>817</v>
          </cell>
          <cell r="X217">
            <v>803</v>
          </cell>
          <cell r="Y217">
            <v>813</v>
          </cell>
          <cell r="Z217">
            <v>737</v>
          </cell>
          <cell r="AA217">
            <v>756</v>
          </cell>
          <cell r="AB217">
            <v>903</v>
          </cell>
          <cell r="AC217">
            <v>914</v>
          </cell>
          <cell r="AD217">
            <v>780</v>
          </cell>
          <cell r="AE217">
            <v>814</v>
          </cell>
          <cell r="AF217">
            <v>877</v>
          </cell>
          <cell r="AG217">
            <v>888</v>
          </cell>
          <cell r="AH217">
            <v>772</v>
          </cell>
          <cell r="AI217">
            <v>798</v>
          </cell>
          <cell r="AJ217">
            <v>762</v>
          </cell>
          <cell r="AK217">
            <v>783</v>
          </cell>
          <cell r="AL217">
            <v>716</v>
          </cell>
          <cell r="AM217">
            <v>738</v>
          </cell>
          <cell r="AN217">
            <v>861</v>
          </cell>
          <cell r="AO217">
            <v>884</v>
          </cell>
          <cell r="AP217">
            <v>759</v>
          </cell>
          <cell r="AQ217">
            <v>796</v>
          </cell>
        </row>
        <row r="218">
          <cell r="B218">
            <v>268</v>
          </cell>
          <cell r="C218">
            <v>461</v>
          </cell>
          <cell r="D218">
            <v>465</v>
          </cell>
          <cell r="E218">
            <v>473</v>
          </cell>
          <cell r="F218">
            <v>713</v>
          </cell>
          <cell r="G218">
            <v>746</v>
          </cell>
          <cell r="H218">
            <v>651</v>
          </cell>
          <cell r="I218">
            <v>711</v>
          </cell>
          <cell r="J218">
            <v>639</v>
          </cell>
          <cell r="K218">
            <v>702</v>
          </cell>
          <cell r="L218">
            <v>617</v>
          </cell>
          <cell r="M218">
            <v>675</v>
          </cell>
          <cell r="N218">
            <v>732</v>
          </cell>
          <cell r="O218">
            <v>803</v>
          </cell>
          <cell r="P218">
            <v>643</v>
          </cell>
          <cell r="Q218">
            <v>747</v>
          </cell>
          <cell r="R218">
            <v>629</v>
          </cell>
          <cell r="S218">
            <v>589</v>
          </cell>
          <cell r="T218">
            <v>882</v>
          </cell>
          <cell r="U218">
            <v>903</v>
          </cell>
          <cell r="V218">
            <v>733</v>
          </cell>
          <cell r="W218">
            <v>825</v>
          </cell>
          <cell r="X218">
            <v>768</v>
          </cell>
          <cell r="Y218">
            <v>796</v>
          </cell>
          <cell r="Z218">
            <v>687</v>
          </cell>
          <cell r="AA218">
            <v>753</v>
          </cell>
          <cell r="AB218">
            <v>862</v>
          </cell>
          <cell r="AC218">
            <v>898</v>
          </cell>
          <cell r="AD218">
            <v>713</v>
          </cell>
          <cell r="AE218">
            <v>825</v>
          </cell>
          <cell r="AF218">
            <v>841</v>
          </cell>
          <cell r="AG218">
            <v>874</v>
          </cell>
          <cell r="AH218">
            <v>718</v>
          </cell>
          <cell r="AI218">
            <v>804</v>
          </cell>
          <cell r="AJ218">
            <v>718</v>
          </cell>
          <cell r="AK218">
            <v>781</v>
          </cell>
          <cell r="AL218">
            <v>666</v>
          </cell>
          <cell r="AM218">
            <v>737</v>
          </cell>
          <cell r="AN218">
            <v>812</v>
          </cell>
          <cell r="AO218">
            <v>883</v>
          </cell>
          <cell r="AP218">
            <v>693</v>
          </cell>
          <cell r="AQ218">
            <v>809</v>
          </cell>
        </row>
      </sheetData>
      <sheetData sheetId="1">
        <row r="1">
          <cell r="B1" t="str">
            <v>Förskjutni</v>
          </cell>
          <cell r="C1" t="str">
            <v>ngar..........</v>
          </cell>
        </row>
        <row r="2">
          <cell r="B2" t="str">
            <v>x</v>
          </cell>
          <cell r="C2" t="str">
            <v>y</v>
          </cell>
        </row>
        <row r="3">
          <cell r="B3" t="str">
            <v>mm</v>
          </cell>
          <cell r="C3" t="str">
            <v>mm</v>
          </cell>
        </row>
        <row r="4">
          <cell r="B4">
            <v>0.03</v>
          </cell>
          <cell r="C4">
            <v>-1</v>
          </cell>
        </row>
        <row r="5">
          <cell r="B5">
            <v>0.09</v>
          </cell>
          <cell r="C5">
            <v>4.9000000000000004</v>
          </cell>
        </row>
        <row r="6">
          <cell r="B6">
            <v>0.05</v>
          </cell>
          <cell r="C6">
            <v>1.74</v>
          </cell>
        </row>
        <row r="7">
          <cell r="B7">
            <v>7.0000000000000007E-2</v>
          </cell>
          <cell r="C7">
            <v>1.71</v>
          </cell>
        </row>
        <row r="8">
          <cell r="B8">
            <v>-2.0699999999999998</v>
          </cell>
          <cell r="C8">
            <v>0.11</v>
          </cell>
        </row>
        <row r="9">
          <cell r="B9">
            <v>1.82</v>
          </cell>
          <cell r="C9">
            <v>0.16</v>
          </cell>
        </row>
        <row r="10">
          <cell r="B10">
            <v>-1.44</v>
          </cell>
          <cell r="C10">
            <v>0.36</v>
          </cell>
        </row>
        <row r="11">
          <cell r="B11">
            <v>1.2</v>
          </cell>
          <cell r="C11">
            <v>0.42</v>
          </cell>
        </row>
        <row r="12">
          <cell r="B12">
            <v>-1.57</v>
          </cell>
          <cell r="C12">
            <v>1.76</v>
          </cell>
        </row>
        <row r="13">
          <cell r="B13">
            <v>1.43</v>
          </cell>
          <cell r="C13">
            <v>1.73</v>
          </cell>
        </row>
        <row r="14">
          <cell r="B14">
            <v>-0.83</v>
          </cell>
          <cell r="C14">
            <v>1.28</v>
          </cell>
        </row>
        <row r="15">
          <cell r="B15">
            <v>0.68</v>
          </cell>
          <cell r="C15">
            <v>1.1599999999999999</v>
          </cell>
        </row>
        <row r="16">
          <cell r="B16">
            <v>-1.6</v>
          </cell>
          <cell r="C16">
            <v>1.25</v>
          </cell>
        </row>
        <row r="17">
          <cell r="B17">
            <v>1.43</v>
          </cell>
          <cell r="C17">
            <v>1.22</v>
          </cell>
        </row>
        <row r="18">
          <cell r="B18">
            <v>-0.97</v>
          </cell>
          <cell r="C18">
            <v>1.02</v>
          </cell>
        </row>
        <row r="19">
          <cell r="B19">
            <v>0.8</v>
          </cell>
          <cell r="C19">
            <v>0.92</v>
          </cell>
        </row>
        <row r="20">
          <cell r="B20">
            <v>0.19</v>
          </cell>
          <cell r="C20">
            <v>5.85</v>
          </cell>
        </row>
        <row r="21">
          <cell r="B21">
            <v>-0.39</v>
          </cell>
          <cell r="C21">
            <v>4.18</v>
          </cell>
        </row>
        <row r="22">
          <cell r="B22">
            <v>-1.19</v>
          </cell>
          <cell r="C22">
            <v>4.24</v>
          </cell>
        </row>
        <row r="23">
          <cell r="B23">
            <v>0.86</v>
          </cell>
          <cell r="C23">
            <v>4.2699999999999996</v>
          </cell>
        </row>
        <row r="24">
          <cell r="B24">
            <v>-0.23</v>
          </cell>
          <cell r="C24">
            <v>3.21</v>
          </cell>
        </row>
        <row r="25">
          <cell r="B25">
            <v>0.36</v>
          </cell>
          <cell r="C25">
            <v>2.89</v>
          </cell>
        </row>
        <row r="26">
          <cell r="B26">
            <v>-0.95</v>
          </cell>
          <cell r="C26">
            <v>4.7300000000000004</v>
          </cell>
        </row>
        <row r="27">
          <cell r="B27">
            <v>0.76</v>
          </cell>
          <cell r="C27">
            <v>4.7300000000000004</v>
          </cell>
        </row>
        <row r="28">
          <cell r="B28">
            <v>-0.04</v>
          </cell>
          <cell r="C28">
            <v>3.45</v>
          </cell>
        </row>
        <row r="29">
          <cell r="B29">
            <v>0.15</v>
          </cell>
          <cell r="C29">
            <v>3.11</v>
          </cell>
        </row>
        <row r="30">
          <cell r="B30">
            <v>-0.98</v>
          </cell>
          <cell r="C30">
            <v>4.22</v>
          </cell>
        </row>
        <row r="31">
          <cell r="B31">
            <v>0.76</v>
          </cell>
          <cell r="C31">
            <v>4.22</v>
          </cell>
        </row>
        <row r="32">
          <cell r="B32">
            <v>-0.16</v>
          </cell>
          <cell r="C32">
            <v>3.19</v>
          </cell>
        </row>
        <row r="33">
          <cell r="B33">
            <v>0.26</v>
          </cell>
          <cell r="C33">
            <v>2.86</v>
          </cell>
        </row>
        <row r="34">
          <cell r="B34">
            <v>-1.96</v>
          </cell>
          <cell r="C34">
            <v>3.34</v>
          </cell>
        </row>
        <row r="35">
          <cell r="B35">
            <v>1.93</v>
          </cell>
          <cell r="C35">
            <v>3.4</v>
          </cell>
        </row>
        <row r="36">
          <cell r="B36">
            <v>-0.84</v>
          </cell>
          <cell r="C36">
            <v>2.67</v>
          </cell>
        </row>
        <row r="37">
          <cell r="B37">
            <v>0.87</v>
          </cell>
          <cell r="C37">
            <v>2.4700000000000002</v>
          </cell>
        </row>
        <row r="38">
          <cell r="B38">
            <v>-1.5</v>
          </cell>
          <cell r="C38">
            <v>3.86</v>
          </cell>
        </row>
        <row r="39">
          <cell r="B39">
            <v>1.5</v>
          </cell>
          <cell r="C39">
            <v>3.82</v>
          </cell>
        </row>
        <row r="40">
          <cell r="B40">
            <v>-0.52</v>
          </cell>
          <cell r="C40">
            <v>2.93</v>
          </cell>
        </row>
        <row r="41">
          <cell r="B41">
            <v>0.54</v>
          </cell>
          <cell r="C41">
            <v>2.67</v>
          </cell>
        </row>
        <row r="42">
          <cell r="B42">
            <v>-1.53</v>
          </cell>
          <cell r="C42">
            <v>3.34</v>
          </cell>
        </row>
        <row r="43">
          <cell r="B43">
            <v>1.49</v>
          </cell>
          <cell r="C43">
            <v>3.31</v>
          </cell>
        </row>
        <row r="44">
          <cell r="B44">
            <v>-0.66</v>
          </cell>
          <cell r="C44">
            <v>2.66</v>
          </cell>
        </row>
        <row r="45">
          <cell r="B45">
            <v>0.66</v>
          </cell>
          <cell r="C45">
            <v>2.4300000000000002</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_6B_ULS_610a-DA2"/>
      <sheetName val="Sheet1"/>
    </sheetNames>
    <sheetDataSet>
      <sheetData sheetId="0">
        <row r="111">
          <cell r="B111">
            <v>-38</v>
          </cell>
          <cell r="C111">
            <v>626</v>
          </cell>
          <cell r="D111">
            <v>515</v>
          </cell>
          <cell r="E111">
            <v>510</v>
          </cell>
          <cell r="F111">
            <v>632</v>
          </cell>
          <cell r="G111">
            <v>574</v>
          </cell>
          <cell r="H111">
            <v>657</v>
          </cell>
          <cell r="I111">
            <v>587</v>
          </cell>
          <cell r="J111">
            <v>785</v>
          </cell>
          <cell r="K111">
            <v>662</v>
          </cell>
          <cell r="L111">
            <v>755</v>
          </cell>
          <cell r="M111">
            <v>635</v>
          </cell>
          <cell r="N111">
            <v>750</v>
          </cell>
          <cell r="O111">
            <v>620</v>
          </cell>
          <cell r="P111">
            <v>756</v>
          </cell>
          <cell r="Q111">
            <v>597</v>
          </cell>
          <cell r="R111">
            <v>607</v>
          </cell>
          <cell r="S111">
            <v>535</v>
          </cell>
          <cell r="T111">
            <v>715</v>
          </cell>
          <cell r="U111">
            <v>681</v>
          </cell>
          <cell r="V111">
            <v>766</v>
          </cell>
          <cell r="W111">
            <v>617</v>
          </cell>
          <cell r="X111">
            <v>827</v>
          </cell>
          <cell r="Y111">
            <v>773</v>
          </cell>
          <cell r="Z111">
            <v>825</v>
          </cell>
          <cell r="AA111">
            <v>676</v>
          </cell>
          <cell r="AB111">
            <v>792</v>
          </cell>
          <cell r="AC111">
            <v>732</v>
          </cell>
          <cell r="AD111">
            <v>824</v>
          </cell>
          <cell r="AE111">
            <v>638</v>
          </cell>
          <cell r="AF111">
            <v>706</v>
          </cell>
          <cell r="AG111">
            <v>648</v>
          </cell>
          <cell r="AH111">
            <v>746</v>
          </cell>
          <cell r="AI111">
            <v>612</v>
          </cell>
          <cell r="AJ111">
            <v>835</v>
          </cell>
          <cell r="AK111">
            <v>712</v>
          </cell>
          <cell r="AL111">
            <v>814</v>
          </cell>
          <cell r="AM111">
            <v>662</v>
          </cell>
          <cell r="AN111">
            <v>801</v>
          </cell>
          <cell r="AO111">
            <v>671</v>
          </cell>
          <cell r="AP111">
            <v>814</v>
          </cell>
          <cell r="AQ111">
            <v>624</v>
          </cell>
        </row>
        <row r="112">
          <cell r="B112">
            <v>-40</v>
          </cell>
          <cell r="C112">
            <v>619</v>
          </cell>
          <cell r="D112">
            <v>508</v>
          </cell>
          <cell r="E112">
            <v>505</v>
          </cell>
          <cell r="F112">
            <v>612</v>
          </cell>
          <cell r="G112">
            <v>573</v>
          </cell>
          <cell r="H112">
            <v>635</v>
          </cell>
          <cell r="I112">
            <v>589</v>
          </cell>
          <cell r="J112">
            <v>754</v>
          </cell>
          <cell r="K112">
            <v>672</v>
          </cell>
          <cell r="L112">
            <v>726</v>
          </cell>
          <cell r="M112">
            <v>641</v>
          </cell>
          <cell r="N112">
            <v>717</v>
          </cell>
          <cell r="O112">
            <v>630</v>
          </cell>
          <cell r="P112">
            <v>719</v>
          </cell>
          <cell r="Q112">
            <v>608</v>
          </cell>
          <cell r="R112">
            <v>597</v>
          </cell>
          <cell r="S112">
            <v>539</v>
          </cell>
          <cell r="T112">
            <v>695</v>
          </cell>
          <cell r="U112">
            <v>672</v>
          </cell>
          <cell r="V112">
            <v>729</v>
          </cell>
          <cell r="W112">
            <v>627</v>
          </cell>
          <cell r="X112">
            <v>803</v>
          </cell>
          <cell r="Y112">
            <v>767</v>
          </cell>
          <cell r="Z112">
            <v>789</v>
          </cell>
          <cell r="AA112">
            <v>683</v>
          </cell>
          <cell r="AB112">
            <v>766</v>
          </cell>
          <cell r="AC112">
            <v>725</v>
          </cell>
          <cell r="AD112">
            <v>782</v>
          </cell>
          <cell r="AE112">
            <v>651</v>
          </cell>
          <cell r="AF112">
            <v>683</v>
          </cell>
          <cell r="AG112">
            <v>644</v>
          </cell>
          <cell r="AH112">
            <v>712</v>
          </cell>
          <cell r="AI112">
            <v>621</v>
          </cell>
          <cell r="AJ112">
            <v>803</v>
          </cell>
          <cell r="AK112">
            <v>721</v>
          </cell>
          <cell r="AL112">
            <v>778</v>
          </cell>
          <cell r="AM112">
            <v>670</v>
          </cell>
          <cell r="AN112">
            <v>766</v>
          </cell>
          <cell r="AO112">
            <v>680</v>
          </cell>
          <cell r="AP112">
            <v>771</v>
          </cell>
          <cell r="AQ112">
            <v>638</v>
          </cell>
        </row>
        <row r="113">
          <cell r="B113">
            <v>-42</v>
          </cell>
          <cell r="C113">
            <v>612</v>
          </cell>
          <cell r="D113">
            <v>502</v>
          </cell>
          <cell r="E113">
            <v>499</v>
          </cell>
          <cell r="F113">
            <v>591</v>
          </cell>
          <cell r="G113">
            <v>572</v>
          </cell>
          <cell r="H113">
            <v>614</v>
          </cell>
          <cell r="I113">
            <v>591</v>
          </cell>
          <cell r="J113">
            <v>722</v>
          </cell>
          <cell r="K113">
            <v>682</v>
          </cell>
          <cell r="L113">
            <v>697</v>
          </cell>
          <cell r="M113">
            <v>646</v>
          </cell>
          <cell r="N113">
            <v>683</v>
          </cell>
          <cell r="O113">
            <v>640</v>
          </cell>
          <cell r="P113">
            <v>683</v>
          </cell>
          <cell r="Q113">
            <v>620</v>
          </cell>
          <cell r="R113">
            <v>588</v>
          </cell>
          <cell r="S113">
            <v>543</v>
          </cell>
          <cell r="T113">
            <v>675</v>
          </cell>
          <cell r="U113">
            <v>664</v>
          </cell>
          <cell r="V113">
            <v>692</v>
          </cell>
          <cell r="W113">
            <v>637</v>
          </cell>
          <cell r="X113">
            <v>779</v>
          </cell>
          <cell r="Y113">
            <v>761</v>
          </cell>
          <cell r="Z113">
            <v>753</v>
          </cell>
          <cell r="AA113">
            <v>690</v>
          </cell>
          <cell r="AB113">
            <v>739</v>
          </cell>
          <cell r="AC113">
            <v>719</v>
          </cell>
          <cell r="AD113">
            <v>739</v>
          </cell>
          <cell r="AE113">
            <v>663</v>
          </cell>
          <cell r="AF113">
            <v>661</v>
          </cell>
          <cell r="AG113">
            <v>641</v>
          </cell>
          <cell r="AH113">
            <v>678</v>
          </cell>
          <cell r="AI113">
            <v>629</v>
          </cell>
          <cell r="AJ113">
            <v>770</v>
          </cell>
          <cell r="AK113">
            <v>729</v>
          </cell>
          <cell r="AL113">
            <v>742</v>
          </cell>
          <cell r="AM113">
            <v>679</v>
          </cell>
          <cell r="AN113">
            <v>731</v>
          </cell>
          <cell r="AO113">
            <v>688</v>
          </cell>
          <cell r="AP113">
            <v>729</v>
          </cell>
          <cell r="AQ113">
            <v>653</v>
          </cell>
        </row>
        <row r="114">
          <cell r="B114">
            <v>-46</v>
          </cell>
          <cell r="C114">
            <v>598</v>
          </cell>
          <cell r="D114">
            <v>489</v>
          </cell>
          <cell r="E114">
            <v>487</v>
          </cell>
          <cell r="F114">
            <v>551</v>
          </cell>
          <cell r="G114">
            <v>570</v>
          </cell>
          <cell r="H114">
            <v>571</v>
          </cell>
          <cell r="I114">
            <v>594</v>
          </cell>
          <cell r="J114">
            <v>660</v>
          </cell>
          <cell r="K114">
            <v>701</v>
          </cell>
          <cell r="L114">
            <v>639</v>
          </cell>
          <cell r="M114">
            <v>658</v>
          </cell>
          <cell r="N114">
            <v>616</v>
          </cell>
          <cell r="O114">
            <v>660</v>
          </cell>
          <cell r="P114">
            <v>611</v>
          </cell>
          <cell r="Q114">
            <v>643</v>
          </cell>
          <cell r="R114">
            <v>569</v>
          </cell>
          <cell r="S114">
            <v>550</v>
          </cell>
          <cell r="T114">
            <v>635</v>
          </cell>
          <cell r="U114">
            <v>646</v>
          </cell>
          <cell r="V114">
            <v>617</v>
          </cell>
          <cell r="W114">
            <v>656</v>
          </cell>
          <cell r="X114">
            <v>731</v>
          </cell>
          <cell r="Y114">
            <v>749</v>
          </cell>
          <cell r="Z114">
            <v>682</v>
          </cell>
          <cell r="AA114">
            <v>703</v>
          </cell>
          <cell r="AB114">
            <v>687</v>
          </cell>
          <cell r="AC114">
            <v>707</v>
          </cell>
          <cell r="AD114">
            <v>654</v>
          </cell>
          <cell r="AE114">
            <v>688</v>
          </cell>
          <cell r="AF114">
            <v>616</v>
          </cell>
          <cell r="AG114">
            <v>635</v>
          </cell>
          <cell r="AH114">
            <v>610</v>
          </cell>
          <cell r="AI114">
            <v>647</v>
          </cell>
          <cell r="AJ114">
            <v>705</v>
          </cell>
          <cell r="AK114">
            <v>747</v>
          </cell>
          <cell r="AL114">
            <v>671</v>
          </cell>
          <cell r="AM114">
            <v>697</v>
          </cell>
          <cell r="AN114">
            <v>661</v>
          </cell>
          <cell r="AO114">
            <v>705</v>
          </cell>
          <cell r="AP114">
            <v>644</v>
          </cell>
          <cell r="AQ114">
            <v>682</v>
          </cell>
        </row>
        <row r="115">
          <cell r="B115">
            <v>-48</v>
          </cell>
          <cell r="C115">
            <v>591</v>
          </cell>
          <cell r="D115">
            <v>482</v>
          </cell>
          <cell r="E115">
            <v>481</v>
          </cell>
          <cell r="F115">
            <v>531</v>
          </cell>
          <cell r="G115">
            <v>570</v>
          </cell>
          <cell r="H115">
            <v>549</v>
          </cell>
          <cell r="I115">
            <v>596</v>
          </cell>
          <cell r="J115">
            <v>629</v>
          </cell>
          <cell r="K115">
            <v>711</v>
          </cell>
          <cell r="L115">
            <v>610</v>
          </cell>
          <cell r="M115">
            <v>664</v>
          </cell>
          <cell r="N115">
            <v>582</v>
          </cell>
          <cell r="O115">
            <v>670</v>
          </cell>
          <cell r="P115">
            <v>575</v>
          </cell>
          <cell r="Q115">
            <v>654</v>
          </cell>
          <cell r="R115">
            <v>559</v>
          </cell>
          <cell r="S115">
            <v>554</v>
          </cell>
          <cell r="T115">
            <v>615</v>
          </cell>
          <cell r="U115">
            <v>637</v>
          </cell>
          <cell r="V115">
            <v>580</v>
          </cell>
          <cell r="W115">
            <v>666</v>
          </cell>
          <cell r="X115">
            <v>707</v>
          </cell>
          <cell r="Y115">
            <v>743</v>
          </cell>
          <cell r="Z115">
            <v>647</v>
          </cell>
          <cell r="AA115">
            <v>710</v>
          </cell>
          <cell r="AB115">
            <v>660</v>
          </cell>
          <cell r="AC115">
            <v>701</v>
          </cell>
          <cell r="AD115">
            <v>612</v>
          </cell>
          <cell r="AE115">
            <v>701</v>
          </cell>
          <cell r="AF115">
            <v>593</v>
          </cell>
          <cell r="AG115">
            <v>632</v>
          </cell>
          <cell r="AH115">
            <v>575</v>
          </cell>
          <cell r="AI115">
            <v>655</v>
          </cell>
          <cell r="AJ115">
            <v>672</v>
          </cell>
          <cell r="AK115">
            <v>755</v>
          </cell>
          <cell r="AL115">
            <v>636</v>
          </cell>
          <cell r="AM115">
            <v>706</v>
          </cell>
          <cell r="AN115">
            <v>626</v>
          </cell>
          <cell r="AO115">
            <v>713</v>
          </cell>
          <cell r="AP115">
            <v>601</v>
          </cell>
          <cell r="AQ115">
            <v>696</v>
          </cell>
        </row>
        <row r="116">
          <cell r="B116">
            <v>-50</v>
          </cell>
          <cell r="C116">
            <v>584</v>
          </cell>
          <cell r="D116">
            <v>476</v>
          </cell>
          <cell r="E116">
            <v>475</v>
          </cell>
          <cell r="F116">
            <v>511</v>
          </cell>
          <cell r="G116">
            <v>569</v>
          </cell>
          <cell r="H116">
            <v>527</v>
          </cell>
          <cell r="I116">
            <v>598</v>
          </cell>
          <cell r="J116">
            <v>597</v>
          </cell>
          <cell r="K116">
            <v>721</v>
          </cell>
          <cell r="L116">
            <v>580</v>
          </cell>
          <cell r="M116">
            <v>669</v>
          </cell>
          <cell r="N116">
            <v>549</v>
          </cell>
          <cell r="O116">
            <v>679</v>
          </cell>
          <cell r="P116">
            <v>539</v>
          </cell>
          <cell r="Q116">
            <v>666</v>
          </cell>
          <cell r="R116">
            <v>550</v>
          </cell>
          <cell r="S116">
            <v>558</v>
          </cell>
          <cell r="T116">
            <v>595</v>
          </cell>
          <cell r="U116">
            <v>628</v>
          </cell>
          <cell r="V116">
            <v>543</v>
          </cell>
          <cell r="W116">
            <v>675</v>
          </cell>
          <cell r="X116">
            <v>682</v>
          </cell>
          <cell r="Y116">
            <v>737</v>
          </cell>
          <cell r="Z116">
            <v>611</v>
          </cell>
          <cell r="AA116">
            <v>717</v>
          </cell>
          <cell r="AB116">
            <v>634</v>
          </cell>
          <cell r="AC116">
            <v>695</v>
          </cell>
          <cell r="AD116">
            <v>569</v>
          </cell>
          <cell r="AE116">
            <v>713</v>
          </cell>
          <cell r="AF116">
            <v>570</v>
          </cell>
          <cell r="AG116">
            <v>628</v>
          </cell>
          <cell r="AH116">
            <v>541</v>
          </cell>
          <cell r="AI116">
            <v>664</v>
          </cell>
          <cell r="AJ116">
            <v>640</v>
          </cell>
          <cell r="AK116">
            <v>764</v>
          </cell>
          <cell r="AL116">
            <v>600</v>
          </cell>
          <cell r="AM116">
            <v>714</v>
          </cell>
          <cell r="AN116">
            <v>591</v>
          </cell>
          <cell r="AO116">
            <v>722</v>
          </cell>
          <cell r="AP116">
            <v>558</v>
          </cell>
          <cell r="AQ116">
            <v>711</v>
          </cell>
        </row>
        <row r="117">
          <cell r="B117">
            <v>66</v>
          </cell>
          <cell r="C117">
            <v>207</v>
          </cell>
          <cell r="D117">
            <v>373</v>
          </cell>
          <cell r="E117">
            <v>370</v>
          </cell>
          <cell r="F117">
            <v>621</v>
          </cell>
          <cell r="G117">
            <v>606</v>
          </cell>
          <cell r="H117">
            <v>644</v>
          </cell>
          <cell r="I117">
            <v>568</v>
          </cell>
          <cell r="J117">
            <v>513</v>
          </cell>
          <cell r="K117">
            <v>648</v>
          </cell>
          <cell r="L117">
            <v>544</v>
          </cell>
          <cell r="M117">
            <v>649</v>
          </cell>
          <cell r="N117">
            <v>536</v>
          </cell>
          <cell r="O117">
            <v>658</v>
          </cell>
          <cell r="P117">
            <v>590</v>
          </cell>
          <cell r="Q117">
            <v>620</v>
          </cell>
          <cell r="R117">
            <v>107</v>
          </cell>
          <cell r="S117">
            <v>279</v>
          </cell>
          <cell r="T117">
            <v>355</v>
          </cell>
          <cell r="U117">
            <v>340</v>
          </cell>
          <cell r="V117">
            <v>378</v>
          </cell>
          <cell r="W117">
            <v>476</v>
          </cell>
          <cell r="X117">
            <v>358</v>
          </cell>
          <cell r="Y117">
            <v>408</v>
          </cell>
          <cell r="Z117">
            <v>372</v>
          </cell>
          <cell r="AA117">
            <v>553</v>
          </cell>
          <cell r="AB117">
            <v>381</v>
          </cell>
          <cell r="AC117">
            <v>417</v>
          </cell>
          <cell r="AD117">
            <v>417</v>
          </cell>
          <cell r="AE117">
            <v>523</v>
          </cell>
          <cell r="AF117">
            <v>414</v>
          </cell>
          <cell r="AG117">
            <v>399</v>
          </cell>
          <cell r="AH117">
            <v>437</v>
          </cell>
          <cell r="AI117">
            <v>487</v>
          </cell>
          <cell r="AJ117">
            <v>383</v>
          </cell>
          <cell r="AK117">
            <v>518</v>
          </cell>
          <cell r="AL117">
            <v>414</v>
          </cell>
          <cell r="AM117">
            <v>580</v>
          </cell>
          <cell r="AN117">
            <v>406</v>
          </cell>
          <cell r="AO117">
            <v>527</v>
          </cell>
          <cell r="AP117">
            <v>459</v>
          </cell>
          <cell r="AQ117">
            <v>551</v>
          </cell>
        </row>
        <row r="118">
          <cell r="B118">
            <v>62</v>
          </cell>
          <cell r="C118">
            <v>204</v>
          </cell>
          <cell r="D118">
            <v>366</v>
          </cell>
          <cell r="E118">
            <v>365</v>
          </cell>
          <cell r="F118">
            <v>603</v>
          </cell>
          <cell r="G118">
            <v>594</v>
          </cell>
          <cell r="H118">
            <v>615</v>
          </cell>
          <cell r="I118">
            <v>569</v>
          </cell>
          <cell r="J118">
            <v>529</v>
          </cell>
          <cell r="K118">
            <v>610</v>
          </cell>
          <cell r="L118">
            <v>554</v>
          </cell>
          <cell r="M118">
            <v>614</v>
          </cell>
          <cell r="N118">
            <v>546</v>
          </cell>
          <cell r="O118">
            <v>619</v>
          </cell>
          <cell r="P118">
            <v>583</v>
          </cell>
          <cell r="Q118">
            <v>598</v>
          </cell>
          <cell r="R118">
            <v>108</v>
          </cell>
          <cell r="S118">
            <v>250</v>
          </cell>
          <cell r="T118">
            <v>344</v>
          </cell>
          <cell r="U118">
            <v>335</v>
          </cell>
          <cell r="V118">
            <v>391</v>
          </cell>
          <cell r="W118">
            <v>455</v>
          </cell>
          <cell r="X118">
            <v>366</v>
          </cell>
          <cell r="Y118">
            <v>396</v>
          </cell>
          <cell r="Z118">
            <v>402</v>
          </cell>
          <cell r="AA118">
            <v>510</v>
          </cell>
          <cell r="AB118">
            <v>383</v>
          </cell>
          <cell r="AC118">
            <v>404</v>
          </cell>
          <cell r="AD118">
            <v>431</v>
          </cell>
          <cell r="AE118">
            <v>494</v>
          </cell>
          <cell r="AF118">
            <v>402</v>
          </cell>
          <cell r="AG118">
            <v>392</v>
          </cell>
          <cell r="AH118">
            <v>438</v>
          </cell>
          <cell r="AI118">
            <v>472</v>
          </cell>
          <cell r="AJ118">
            <v>402</v>
          </cell>
          <cell r="AK118">
            <v>483</v>
          </cell>
          <cell r="AL118">
            <v>439</v>
          </cell>
          <cell r="AM118">
            <v>537</v>
          </cell>
          <cell r="AN118">
            <v>419</v>
          </cell>
          <cell r="AO118">
            <v>492</v>
          </cell>
          <cell r="AP118">
            <v>468</v>
          </cell>
          <cell r="AQ118">
            <v>522</v>
          </cell>
        </row>
        <row r="119">
          <cell r="B119">
            <v>59</v>
          </cell>
          <cell r="C119">
            <v>201</v>
          </cell>
          <cell r="D119">
            <v>359</v>
          </cell>
          <cell r="E119">
            <v>359</v>
          </cell>
          <cell r="F119">
            <v>585</v>
          </cell>
          <cell r="G119">
            <v>581</v>
          </cell>
          <cell r="H119">
            <v>586</v>
          </cell>
          <cell r="I119">
            <v>571</v>
          </cell>
          <cell r="J119">
            <v>545</v>
          </cell>
          <cell r="K119">
            <v>573</v>
          </cell>
          <cell r="L119">
            <v>565</v>
          </cell>
          <cell r="M119">
            <v>579</v>
          </cell>
          <cell r="N119">
            <v>557</v>
          </cell>
          <cell r="O119">
            <v>581</v>
          </cell>
          <cell r="P119">
            <v>577</v>
          </cell>
          <cell r="Q119">
            <v>576</v>
          </cell>
          <cell r="R119">
            <v>108</v>
          </cell>
          <cell r="S119">
            <v>221</v>
          </cell>
          <cell r="T119">
            <v>333</v>
          </cell>
          <cell r="U119">
            <v>330</v>
          </cell>
          <cell r="V119">
            <v>403</v>
          </cell>
          <cell r="W119">
            <v>433</v>
          </cell>
          <cell r="X119">
            <v>373</v>
          </cell>
          <cell r="Y119">
            <v>383</v>
          </cell>
          <cell r="Z119">
            <v>432</v>
          </cell>
          <cell r="AA119">
            <v>468</v>
          </cell>
          <cell r="AB119">
            <v>384</v>
          </cell>
          <cell r="AC119">
            <v>392</v>
          </cell>
          <cell r="AD119">
            <v>444</v>
          </cell>
          <cell r="AE119">
            <v>465</v>
          </cell>
          <cell r="AF119">
            <v>389</v>
          </cell>
          <cell r="AG119">
            <v>386</v>
          </cell>
          <cell r="AH119">
            <v>440</v>
          </cell>
          <cell r="AI119">
            <v>456</v>
          </cell>
          <cell r="AJ119">
            <v>421</v>
          </cell>
          <cell r="AK119">
            <v>449</v>
          </cell>
          <cell r="AL119">
            <v>465</v>
          </cell>
          <cell r="AM119">
            <v>495</v>
          </cell>
          <cell r="AN119">
            <v>433</v>
          </cell>
          <cell r="AO119">
            <v>457</v>
          </cell>
          <cell r="AP119">
            <v>477</v>
          </cell>
          <cell r="AQ119">
            <v>492</v>
          </cell>
        </row>
        <row r="120">
          <cell r="B120">
            <v>56</v>
          </cell>
          <cell r="C120">
            <v>198</v>
          </cell>
          <cell r="D120">
            <v>352</v>
          </cell>
          <cell r="E120">
            <v>353</v>
          </cell>
          <cell r="F120">
            <v>566</v>
          </cell>
          <cell r="G120">
            <v>569</v>
          </cell>
          <cell r="H120">
            <v>556</v>
          </cell>
          <cell r="I120">
            <v>572</v>
          </cell>
          <cell r="J120">
            <v>561</v>
          </cell>
          <cell r="K120">
            <v>535</v>
          </cell>
          <cell r="L120">
            <v>575</v>
          </cell>
          <cell r="M120">
            <v>543</v>
          </cell>
          <cell r="N120">
            <v>567</v>
          </cell>
          <cell r="O120">
            <v>543</v>
          </cell>
          <cell r="P120">
            <v>571</v>
          </cell>
          <cell r="Q120">
            <v>554</v>
          </cell>
          <cell r="R120">
            <v>108</v>
          </cell>
          <cell r="S120">
            <v>193</v>
          </cell>
          <cell r="T120">
            <v>322</v>
          </cell>
          <cell r="U120">
            <v>325</v>
          </cell>
          <cell r="V120">
            <v>416</v>
          </cell>
          <cell r="W120">
            <v>411</v>
          </cell>
          <cell r="X120">
            <v>380</v>
          </cell>
          <cell r="Y120">
            <v>371</v>
          </cell>
          <cell r="Z120">
            <v>462</v>
          </cell>
          <cell r="AA120">
            <v>425</v>
          </cell>
          <cell r="AB120">
            <v>386</v>
          </cell>
          <cell r="AC120">
            <v>379</v>
          </cell>
          <cell r="AD120">
            <v>458</v>
          </cell>
          <cell r="AE120">
            <v>436</v>
          </cell>
          <cell r="AF120">
            <v>376</v>
          </cell>
          <cell r="AG120">
            <v>379</v>
          </cell>
          <cell r="AH120">
            <v>441</v>
          </cell>
          <cell r="AI120">
            <v>441</v>
          </cell>
          <cell r="AJ120">
            <v>441</v>
          </cell>
          <cell r="AK120">
            <v>414</v>
          </cell>
          <cell r="AL120">
            <v>491</v>
          </cell>
          <cell r="AM120">
            <v>452</v>
          </cell>
          <cell r="AN120">
            <v>446</v>
          </cell>
          <cell r="AO120">
            <v>422</v>
          </cell>
          <cell r="AP120">
            <v>487</v>
          </cell>
          <cell r="AQ120">
            <v>463</v>
          </cell>
        </row>
        <row r="121">
          <cell r="B121">
            <v>53</v>
          </cell>
          <cell r="C121">
            <v>195</v>
          </cell>
          <cell r="D121">
            <v>345</v>
          </cell>
          <cell r="E121">
            <v>347</v>
          </cell>
          <cell r="F121">
            <v>548</v>
          </cell>
          <cell r="G121">
            <v>557</v>
          </cell>
          <cell r="H121">
            <v>527</v>
          </cell>
          <cell r="I121">
            <v>573</v>
          </cell>
          <cell r="J121">
            <v>577</v>
          </cell>
          <cell r="K121">
            <v>497</v>
          </cell>
          <cell r="L121">
            <v>585</v>
          </cell>
          <cell r="M121">
            <v>508</v>
          </cell>
          <cell r="N121">
            <v>577</v>
          </cell>
          <cell r="O121">
            <v>505</v>
          </cell>
          <cell r="P121">
            <v>565</v>
          </cell>
          <cell r="Q121">
            <v>532</v>
          </cell>
          <cell r="R121">
            <v>109</v>
          </cell>
          <cell r="S121">
            <v>164</v>
          </cell>
          <cell r="T121">
            <v>311</v>
          </cell>
          <cell r="U121">
            <v>320</v>
          </cell>
          <cell r="V121">
            <v>429</v>
          </cell>
          <cell r="W121">
            <v>389</v>
          </cell>
          <cell r="X121">
            <v>388</v>
          </cell>
          <cell r="Y121">
            <v>358</v>
          </cell>
          <cell r="Z121">
            <v>493</v>
          </cell>
          <cell r="AA121">
            <v>383</v>
          </cell>
          <cell r="AB121">
            <v>388</v>
          </cell>
          <cell r="AC121">
            <v>366</v>
          </cell>
          <cell r="AD121">
            <v>472</v>
          </cell>
          <cell r="AE121">
            <v>407</v>
          </cell>
          <cell r="AF121">
            <v>363</v>
          </cell>
          <cell r="AG121">
            <v>372</v>
          </cell>
          <cell r="AH121">
            <v>442</v>
          </cell>
          <cell r="AI121">
            <v>426</v>
          </cell>
          <cell r="AJ121">
            <v>460</v>
          </cell>
          <cell r="AK121">
            <v>380</v>
          </cell>
          <cell r="AL121">
            <v>516</v>
          </cell>
          <cell r="AM121">
            <v>409</v>
          </cell>
          <cell r="AN121">
            <v>460</v>
          </cell>
          <cell r="AO121">
            <v>388</v>
          </cell>
          <cell r="AP121">
            <v>496</v>
          </cell>
          <cell r="AQ121">
            <v>434</v>
          </cell>
        </row>
        <row r="122">
          <cell r="B122">
            <v>49</v>
          </cell>
          <cell r="C122">
            <v>192</v>
          </cell>
          <cell r="D122">
            <v>338</v>
          </cell>
          <cell r="E122">
            <v>342</v>
          </cell>
          <cell r="F122">
            <v>529</v>
          </cell>
          <cell r="G122">
            <v>544</v>
          </cell>
          <cell r="H122">
            <v>498</v>
          </cell>
          <cell r="I122">
            <v>575</v>
          </cell>
          <cell r="J122">
            <v>593</v>
          </cell>
          <cell r="K122">
            <v>459</v>
          </cell>
          <cell r="L122">
            <v>596</v>
          </cell>
          <cell r="M122">
            <v>472</v>
          </cell>
          <cell r="N122">
            <v>588</v>
          </cell>
          <cell r="O122">
            <v>467</v>
          </cell>
          <cell r="P122">
            <v>559</v>
          </cell>
          <cell r="Q122">
            <v>510</v>
          </cell>
          <cell r="R122">
            <v>109</v>
          </cell>
          <cell r="S122">
            <v>135</v>
          </cell>
          <cell r="T122">
            <v>300</v>
          </cell>
          <cell r="U122">
            <v>315</v>
          </cell>
          <cell r="V122">
            <v>441</v>
          </cell>
          <cell r="W122">
            <v>367</v>
          </cell>
          <cell r="X122">
            <v>395</v>
          </cell>
          <cell r="Y122">
            <v>346</v>
          </cell>
          <cell r="Z122">
            <v>523</v>
          </cell>
          <cell r="AA122">
            <v>340</v>
          </cell>
          <cell r="AB122">
            <v>390</v>
          </cell>
          <cell r="AC122">
            <v>353</v>
          </cell>
          <cell r="AD122">
            <v>485</v>
          </cell>
          <cell r="AE122">
            <v>378</v>
          </cell>
          <cell r="AF122">
            <v>350</v>
          </cell>
          <cell r="AG122">
            <v>366</v>
          </cell>
          <cell r="AH122">
            <v>443</v>
          </cell>
          <cell r="AI122">
            <v>411</v>
          </cell>
          <cell r="AJ122">
            <v>479</v>
          </cell>
          <cell r="AK122">
            <v>345</v>
          </cell>
          <cell r="AL122">
            <v>542</v>
          </cell>
          <cell r="AM122">
            <v>366</v>
          </cell>
          <cell r="AN122">
            <v>473</v>
          </cell>
          <cell r="AO122">
            <v>353</v>
          </cell>
          <cell r="AP122">
            <v>505</v>
          </cell>
          <cell r="AQ122">
            <v>404</v>
          </cell>
        </row>
        <row r="123">
          <cell r="B123">
            <v>-3</v>
          </cell>
          <cell r="C123">
            <v>614</v>
          </cell>
          <cell r="D123">
            <v>514</v>
          </cell>
          <cell r="E123">
            <v>511</v>
          </cell>
          <cell r="F123">
            <v>653</v>
          </cell>
          <cell r="G123">
            <v>595</v>
          </cell>
          <cell r="H123">
            <v>670</v>
          </cell>
          <cell r="I123">
            <v>600</v>
          </cell>
          <cell r="J123">
            <v>786</v>
          </cell>
          <cell r="K123">
            <v>663</v>
          </cell>
          <cell r="L123">
            <v>757</v>
          </cell>
          <cell r="M123">
            <v>639</v>
          </cell>
          <cell r="N123">
            <v>768</v>
          </cell>
          <cell r="O123">
            <v>638</v>
          </cell>
          <cell r="P123">
            <v>765</v>
          </cell>
          <cell r="Q123">
            <v>608</v>
          </cell>
          <cell r="R123">
            <v>617</v>
          </cell>
          <cell r="S123">
            <v>542</v>
          </cell>
          <cell r="T123">
            <v>747</v>
          </cell>
          <cell r="U123">
            <v>713</v>
          </cell>
          <cell r="V123">
            <v>785</v>
          </cell>
          <cell r="W123">
            <v>637</v>
          </cell>
          <cell r="X123">
            <v>836</v>
          </cell>
          <cell r="Y123">
            <v>782</v>
          </cell>
          <cell r="Z123">
            <v>831</v>
          </cell>
          <cell r="AA123">
            <v>684</v>
          </cell>
          <cell r="AB123">
            <v>817</v>
          </cell>
          <cell r="AC123">
            <v>756</v>
          </cell>
          <cell r="AD123">
            <v>838</v>
          </cell>
          <cell r="AE123">
            <v>654</v>
          </cell>
          <cell r="AF123">
            <v>735</v>
          </cell>
          <cell r="AG123">
            <v>677</v>
          </cell>
          <cell r="AH123">
            <v>764</v>
          </cell>
          <cell r="AI123">
            <v>630</v>
          </cell>
          <cell r="AJ123">
            <v>842</v>
          </cell>
          <cell r="AK123">
            <v>718</v>
          </cell>
          <cell r="AL123">
            <v>818</v>
          </cell>
          <cell r="AM123">
            <v>668</v>
          </cell>
          <cell r="AN123">
            <v>823</v>
          </cell>
          <cell r="AO123">
            <v>693</v>
          </cell>
          <cell r="AP123">
            <v>826</v>
          </cell>
          <cell r="AQ123">
            <v>638</v>
          </cell>
        </row>
        <row r="124">
          <cell r="B124">
            <v>-5</v>
          </cell>
          <cell r="C124">
            <v>607</v>
          </cell>
          <cell r="D124">
            <v>508</v>
          </cell>
          <cell r="E124">
            <v>505</v>
          </cell>
          <cell r="F124">
            <v>633</v>
          </cell>
          <cell r="G124">
            <v>594</v>
          </cell>
          <cell r="H124">
            <v>649</v>
          </cell>
          <cell r="I124">
            <v>602</v>
          </cell>
          <cell r="J124">
            <v>755</v>
          </cell>
          <cell r="K124">
            <v>673</v>
          </cell>
          <cell r="L124">
            <v>728</v>
          </cell>
          <cell r="M124">
            <v>644</v>
          </cell>
          <cell r="N124">
            <v>734</v>
          </cell>
          <cell r="O124">
            <v>648</v>
          </cell>
          <cell r="P124">
            <v>729</v>
          </cell>
          <cell r="Q124">
            <v>620</v>
          </cell>
          <cell r="R124">
            <v>608</v>
          </cell>
          <cell r="S124">
            <v>545</v>
          </cell>
          <cell r="T124">
            <v>727</v>
          </cell>
          <cell r="U124">
            <v>705</v>
          </cell>
          <cell r="V124">
            <v>748</v>
          </cell>
          <cell r="W124">
            <v>646</v>
          </cell>
          <cell r="X124">
            <v>812</v>
          </cell>
          <cell r="Y124">
            <v>776</v>
          </cell>
          <cell r="Z124">
            <v>795</v>
          </cell>
          <cell r="AA124">
            <v>690</v>
          </cell>
          <cell r="AB124">
            <v>791</v>
          </cell>
          <cell r="AC124">
            <v>750</v>
          </cell>
          <cell r="AD124">
            <v>796</v>
          </cell>
          <cell r="AE124">
            <v>666</v>
          </cell>
          <cell r="AF124">
            <v>713</v>
          </cell>
          <cell r="AG124">
            <v>674</v>
          </cell>
          <cell r="AH124">
            <v>730</v>
          </cell>
          <cell r="AI124">
            <v>639</v>
          </cell>
          <cell r="AJ124">
            <v>809</v>
          </cell>
          <cell r="AK124">
            <v>727</v>
          </cell>
          <cell r="AL124">
            <v>783</v>
          </cell>
          <cell r="AM124">
            <v>677</v>
          </cell>
          <cell r="AN124">
            <v>788</v>
          </cell>
          <cell r="AO124">
            <v>702</v>
          </cell>
          <cell r="AP124">
            <v>784</v>
          </cell>
          <cell r="AQ124">
            <v>653</v>
          </cell>
        </row>
        <row r="125">
          <cell r="B125">
            <v>-7</v>
          </cell>
          <cell r="C125">
            <v>600</v>
          </cell>
          <cell r="D125">
            <v>501</v>
          </cell>
          <cell r="E125">
            <v>499</v>
          </cell>
          <cell r="F125">
            <v>613</v>
          </cell>
          <cell r="G125">
            <v>593</v>
          </cell>
          <cell r="H125">
            <v>627</v>
          </cell>
          <cell r="I125">
            <v>604</v>
          </cell>
          <cell r="J125">
            <v>724</v>
          </cell>
          <cell r="K125">
            <v>683</v>
          </cell>
          <cell r="L125">
            <v>699</v>
          </cell>
          <cell r="M125">
            <v>650</v>
          </cell>
          <cell r="N125">
            <v>701</v>
          </cell>
          <cell r="O125">
            <v>658</v>
          </cell>
          <cell r="P125">
            <v>693</v>
          </cell>
          <cell r="Q125">
            <v>631</v>
          </cell>
          <cell r="R125">
            <v>598</v>
          </cell>
          <cell r="S125">
            <v>549</v>
          </cell>
          <cell r="T125">
            <v>707</v>
          </cell>
          <cell r="U125">
            <v>696</v>
          </cell>
          <cell r="V125">
            <v>711</v>
          </cell>
          <cell r="W125">
            <v>656</v>
          </cell>
          <cell r="X125">
            <v>788</v>
          </cell>
          <cell r="Y125">
            <v>770</v>
          </cell>
          <cell r="Z125">
            <v>759</v>
          </cell>
          <cell r="AA125">
            <v>697</v>
          </cell>
          <cell r="AB125">
            <v>764</v>
          </cell>
          <cell r="AC125">
            <v>744</v>
          </cell>
          <cell r="AD125">
            <v>753</v>
          </cell>
          <cell r="AE125">
            <v>679</v>
          </cell>
          <cell r="AF125">
            <v>690</v>
          </cell>
          <cell r="AG125">
            <v>671</v>
          </cell>
          <cell r="AH125">
            <v>696</v>
          </cell>
          <cell r="AI125">
            <v>647</v>
          </cell>
          <cell r="AJ125">
            <v>776</v>
          </cell>
          <cell r="AK125">
            <v>736</v>
          </cell>
          <cell r="AL125">
            <v>747</v>
          </cell>
          <cell r="AM125">
            <v>686</v>
          </cell>
          <cell r="AN125">
            <v>753</v>
          </cell>
          <cell r="AO125">
            <v>710</v>
          </cell>
          <cell r="AP125">
            <v>741</v>
          </cell>
          <cell r="AQ125">
            <v>667</v>
          </cell>
        </row>
        <row r="126">
          <cell r="B126">
            <v>-11</v>
          </cell>
          <cell r="C126">
            <v>585</v>
          </cell>
          <cell r="D126">
            <v>488</v>
          </cell>
          <cell r="E126">
            <v>487</v>
          </cell>
          <cell r="F126">
            <v>572</v>
          </cell>
          <cell r="G126">
            <v>592</v>
          </cell>
          <cell r="H126">
            <v>584</v>
          </cell>
          <cell r="I126">
            <v>607</v>
          </cell>
          <cell r="J126">
            <v>662</v>
          </cell>
          <cell r="K126">
            <v>703</v>
          </cell>
          <cell r="L126">
            <v>641</v>
          </cell>
          <cell r="M126">
            <v>661</v>
          </cell>
          <cell r="N126">
            <v>633</v>
          </cell>
          <cell r="O126">
            <v>677</v>
          </cell>
          <cell r="P126">
            <v>621</v>
          </cell>
          <cell r="Q126">
            <v>654</v>
          </cell>
          <cell r="R126">
            <v>579</v>
          </cell>
          <cell r="S126">
            <v>556</v>
          </cell>
          <cell r="T126">
            <v>667</v>
          </cell>
          <cell r="U126">
            <v>678</v>
          </cell>
          <cell r="V126">
            <v>637</v>
          </cell>
          <cell r="W126">
            <v>675</v>
          </cell>
          <cell r="X126">
            <v>739</v>
          </cell>
          <cell r="Y126">
            <v>758</v>
          </cell>
          <cell r="Z126">
            <v>688</v>
          </cell>
          <cell r="AA126">
            <v>711</v>
          </cell>
          <cell r="AB126">
            <v>711</v>
          </cell>
          <cell r="AC126">
            <v>732</v>
          </cell>
          <cell r="AD126">
            <v>668</v>
          </cell>
          <cell r="AE126">
            <v>704</v>
          </cell>
          <cell r="AF126">
            <v>645</v>
          </cell>
          <cell r="AG126">
            <v>664</v>
          </cell>
          <cell r="AH126">
            <v>628</v>
          </cell>
          <cell r="AI126">
            <v>665</v>
          </cell>
          <cell r="AJ126">
            <v>711</v>
          </cell>
          <cell r="AK126">
            <v>753</v>
          </cell>
          <cell r="AL126">
            <v>676</v>
          </cell>
          <cell r="AM126">
            <v>703</v>
          </cell>
          <cell r="AN126">
            <v>683</v>
          </cell>
          <cell r="AO126">
            <v>727</v>
          </cell>
          <cell r="AP126">
            <v>656</v>
          </cell>
          <cell r="AQ126">
            <v>696</v>
          </cell>
        </row>
        <row r="127">
          <cell r="B127">
            <v>-13</v>
          </cell>
          <cell r="C127">
            <v>578</v>
          </cell>
          <cell r="D127">
            <v>482</v>
          </cell>
          <cell r="E127">
            <v>481</v>
          </cell>
          <cell r="F127">
            <v>552</v>
          </cell>
          <cell r="G127">
            <v>591</v>
          </cell>
          <cell r="H127">
            <v>562</v>
          </cell>
          <cell r="I127">
            <v>609</v>
          </cell>
          <cell r="J127">
            <v>630</v>
          </cell>
          <cell r="K127">
            <v>713</v>
          </cell>
          <cell r="L127">
            <v>611</v>
          </cell>
          <cell r="M127">
            <v>667</v>
          </cell>
          <cell r="N127">
            <v>600</v>
          </cell>
          <cell r="O127">
            <v>687</v>
          </cell>
          <cell r="P127">
            <v>585</v>
          </cell>
          <cell r="Q127">
            <v>666</v>
          </cell>
          <cell r="R127">
            <v>569</v>
          </cell>
          <cell r="S127">
            <v>560</v>
          </cell>
          <cell r="T127">
            <v>647</v>
          </cell>
          <cell r="U127">
            <v>669</v>
          </cell>
          <cell r="V127">
            <v>600</v>
          </cell>
          <cell r="W127">
            <v>685</v>
          </cell>
          <cell r="X127">
            <v>715</v>
          </cell>
          <cell r="Y127">
            <v>752</v>
          </cell>
          <cell r="Z127">
            <v>652</v>
          </cell>
          <cell r="AA127">
            <v>718</v>
          </cell>
          <cell r="AB127">
            <v>685</v>
          </cell>
          <cell r="AC127">
            <v>726</v>
          </cell>
          <cell r="AD127">
            <v>626</v>
          </cell>
          <cell r="AE127">
            <v>716</v>
          </cell>
          <cell r="AF127">
            <v>623</v>
          </cell>
          <cell r="AG127">
            <v>661</v>
          </cell>
          <cell r="AH127">
            <v>593</v>
          </cell>
          <cell r="AI127">
            <v>673</v>
          </cell>
          <cell r="AJ127">
            <v>679</v>
          </cell>
          <cell r="AK127">
            <v>761</v>
          </cell>
          <cell r="AL127">
            <v>640</v>
          </cell>
          <cell r="AM127">
            <v>712</v>
          </cell>
          <cell r="AN127">
            <v>648</v>
          </cell>
          <cell r="AO127">
            <v>735</v>
          </cell>
          <cell r="AP127">
            <v>614</v>
          </cell>
          <cell r="AQ127">
            <v>711</v>
          </cell>
        </row>
        <row r="128">
          <cell r="B128">
            <v>-15</v>
          </cell>
          <cell r="C128">
            <v>571</v>
          </cell>
          <cell r="D128">
            <v>475</v>
          </cell>
          <cell r="E128">
            <v>476</v>
          </cell>
          <cell r="F128">
            <v>532</v>
          </cell>
          <cell r="G128">
            <v>590</v>
          </cell>
          <cell r="H128">
            <v>541</v>
          </cell>
          <cell r="I128">
            <v>611</v>
          </cell>
          <cell r="J128">
            <v>599</v>
          </cell>
          <cell r="K128">
            <v>723</v>
          </cell>
          <cell r="L128">
            <v>582</v>
          </cell>
          <cell r="M128">
            <v>673</v>
          </cell>
          <cell r="N128">
            <v>566</v>
          </cell>
          <cell r="O128">
            <v>697</v>
          </cell>
          <cell r="P128">
            <v>548</v>
          </cell>
          <cell r="Q128">
            <v>677</v>
          </cell>
          <cell r="R128">
            <v>560</v>
          </cell>
          <cell r="S128">
            <v>564</v>
          </cell>
          <cell r="T128">
            <v>627</v>
          </cell>
          <cell r="U128">
            <v>661</v>
          </cell>
          <cell r="V128">
            <v>562</v>
          </cell>
          <cell r="W128">
            <v>695</v>
          </cell>
          <cell r="X128">
            <v>691</v>
          </cell>
          <cell r="Y128">
            <v>746</v>
          </cell>
          <cell r="Z128">
            <v>617</v>
          </cell>
          <cell r="AA128">
            <v>725</v>
          </cell>
          <cell r="AB128">
            <v>658</v>
          </cell>
          <cell r="AC128">
            <v>719</v>
          </cell>
          <cell r="AD128">
            <v>583</v>
          </cell>
          <cell r="AE128">
            <v>729</v>
          </cell>
          <cell r="AF128">
            <v>600</v>
          </cell>
          <cell r="AG128">
            <v>658</v>
          </cell>
          <cell r="AH128">
            <v>559</v>
          </cell>
          <cell r="AI128">
            <v>682</v>
          </cell>
          <cell r="AJ128">
            <v>646</v>
          </cell>
          <cell r="AK128">
            <v>770</v>
          </cell>
          <cell r="AL128">
            <v>605</v>
          </cell>
          <cell r="AM128">
            <v>721</v>
          </cell>
          <cell r="AN128">
            <v>613</v>
          </cell>
          <cell r="AO128">
            <v>744</v>
          </cell>
          <cell r="AP128">
            <v>571</v>
          </cell>
          <cell r="AQ128">
            <v>725</v>
          </cell>
        </row>
        <row r="129">
          <cell r="B129">
            <v>101</v>
          </cell>
          <cell r="C129">
            <v>195</v>
          </cell>
          <cell r="D129">
            <v>373</v>
          </cell>
          <cell r="E129">
            <v>371</v>
          </cell>
          <cell r="F129">
            <v>643</v>
          </cell>
          <cell r="G129">
            <v>627</v>
          </cell>
          <cell r="H129">
            <v>657</v>
          </cell>
          <cell r="I129">
            <v>581</v>
          </cell>
          <cell r="J129">
            <v>515</v>
          </cell>
          <cell r="K129">
            <v>650</v>
          </cell>
          <cell r="L129">
            <v>546</v>
          </cell>
          <cell r="M129">
            <v>653</v>
          </cell>
          <cell r="N129">
            <v>554</v>
          </cell>
          <cell r="O129">
            <v>675</v>
          </cell>
          <cell r="P129">
            <v>599</v>
          </cell>
          <cell r="Q129">
            <v>632</v>
          </cell>
          <cell r="R129">
            <v>118</v>
          </cell>
          <cell r="S129">
            <v>286</v>
          </cell>
          <cell r="T129">
            <v>387</v>
          </cell>
          <cell r="U129">
            <v>373</v>
          </cell>
          <cell r="V129">
            <v>397</v>
          </cell>
          <cell r="W129">
            <v>496</v>
          </cell>
          <cell r="X129">
            <v>367</v>
          </cell>
          <cell r="Y129">
            <v>417</v>
          </cell>
          <cell r="Z129">
            <v>378</v>
          </cell>
          <cell r="AA129">
            <v>561</v>
          </cell>
          <cell r="AB129">
            <v>405</v>
          </cell>
          <cell r="AC129">
            <v>442</v>
          </cell>
          <cell r="AD129">
            <v>431</v>
          </cell>
          <cell r="AE129">
            <v>539</v>
          </cell>
          <cell r="AF129">
            <v>444</v>
          </cell>
          <cell r="AG129">
            <v>429</v>
          </cell>
          <cell r="AH129">
            <v>455</v>
          </cell>
          <cell r="AI129">
            <v>505</v>
          </cell>
          <cell r="AJ129">
            <v>389</v>
          </cell>
          <cell r="AK129">
            <v>524</v>
          </cell>
          <cell r="AL129">
            <v>418</v>
          </cell>
          <cell r="AM129">
            <v>587</v>
          </cell>
          <cell r="AN129">
            <v>428</v>
          </cell>
          <cell r="AO129">
            <v>549</v>
          </cell>
          <cell r="AP129">
            <v>472</v>
          </cell>
          <cell r="AQ129">
            <v>565</v>
          </cell>
        </row>
        <row r="130">
          <cell r="B130">
            <v>98</v>
          </cell>
          <cell r="C130">
            <v>192</v>
          </cell>
          <cell r="D130">
            <v>365</v>
          </cell>
          <cell r="E130">
            <v>365</v>
          </cell>
          <cell r="F130">
            <v>624</v>
          </cell>
          <cell r="G130">
            <v>615</v>
          </cell>
          <cell r="H130">
            <v>628</v>
          </cell>
          <cell r="I130">
            <v>583</v>
          </cell>
          <cell r="J130">
            <v>531</v>
          </cell>
          <cell r="K130">
            <v>612</v>
          </cell>
          <cell r="L130">
            <v>556</v>
          </cell>
          <cell r="M130">
            <v>618</v>
          </cell>
          <cell r="N130">
            <v>564</v>
          </cell>
          <cell r="O130">
            <v>637</v>
          </cell>
          <cell r="P130">
            <v>593</v>
          </cell>
          <cell r="Q130">
            <v>610</v>
          </cell>
          <cell r="R130">
            <v>118</v>
          </cell>
          <cell r="S130">
            <v>257</v>
          </cell>
          <cell r="T130">
            <v>376</v>
          </cell>
          <cell r="U130">
            <v>367</v>
          </cell>
          <cell r="V130">
            <v>410</v>
          </cell>
          <cell r="W130">
            <v>474</v>
          </cell>
          <cell r="X130">
            <v>374</v>
          </cell>
          <cell r="Y130">
            <v>404</v>
          </cell>
          <cell r="Z130">
            <v>408</v>
          </cell>
          <cell r="AA130">
            <v>518</v>
          </cell>
          <cell r="AB130">
            <v>407</v>
          </cell>
          <cell r="AC130">
            <v>429</v>
          </cell>
          <cell r="AD130">
            <v>445</v>
          </cell>
          <cell r="AE130">
            <v>510</v>
          </cell>
          <cell r="AF130">
            <v>431</v>
          </cell>
          <cell r="AG130">
            <v>422</v>
          </cell>
          <cell r="AH130">
            <v>456</v>
          </cell>
          <cell r="AI130">
            <v>490</v>
          </cell>
          <cell r="AJ130">
            <v>408</v>
          </cell>
          <cell r="AK130">
            <v>489</v>
          </cell>
          <cell r="AL130">
            <v>444</v>
          </cell>
          <cell r="AM130">
            <v>544</v>
          </cell>
          <cell r="AN130">
            <v>441</v>
          </cell>
          <cell r="AO130">
            <v>514</v>
          </cell>
          <cell r="AP130">
            <v>481</v>
          </cell>
          <cell r="AQ130">
            <v>536</v>
          </cell>
        </row>
        <row r="131">
          <cell r="B131">
            <v>94</v>
          </cell>
          <cell r="C131">
            <v>189</v>
          </cell>
          <cell r="D131">
            <v>358</v>
          </cell>
          <cell r="E131">
            <v>359</v>
          </cell>
          <cell r="F131">
            <v>606</v>
          </cell>
          <cell r="G131">
            <v>603</v>
          </cell>
          <cell r="H131">
            <v>599</v>
          </cell>
          <cell r="I131">
            <v>584</v>
          </cell>
          <cell r="J131">
            <v>547</v>
          </cell>
          <cell r="K131">
            <v>574</v>
          </cell>
          <cell r="L131">
            <v>567</v>
          </cell>
          <cell r="M131">
            <v>582</v>
          </cell>
          <cell r="N131">
            <v>574</v>
          </cell>
          <cell r="O131">
            <v>599</v>
          </cell>
          <cell r="P131">
            <v>587</v>
          </cell>
          <cell r="Q131">
            <v>588</v>
          </cell>
          <cell r="R131">
            <v>118</v>
          </cell>
          <cell r="S131">
            <v>228</v>
          </cell>
          <cell r="T131">
            <v>365</v>
          </cell>
          <cell r="U131">
            <v>362</v>
          </cell>
          <cell r="V131">
            <v>423</v>
          </cell>
          <cell r="W131">
            <v>452</v>
          </cell>
          <cell r="X131">
            <v>382</v>
          </cell>
          <cell r="Y131">
            <v>392</v>
          </cell>
          <cell r="Z131">
            <v>438</v>
          </cell>
          <cell r="AA131">
            <v>475</v>
          </cell>
          <cell r="AB131">
            <v>409</v>
          </cell>
          <cell r="AC131">
            <v>416</v>
          </cell>
          <cell r="AD131">
            <v>458</v>
          </cell>
          <cell r="AE131">
            <v>481</v>
          </cell>
          <cell r="AF131">
            <v>418</v>
          </cell>
          <cell r="AG131">
            <v>415</v>
          </cell>
          <cell r="AH131">
            <v>458</v>
          </cell>
          <cell r="AI131">
            <v>474</v>
          </cell>
          <cell r="AJ131">
            <v>428</v>
          </cell>
          <cell r="AK131">
            <v>455</v>
          </cell>
          <cell r="AL131">
            <v>470</v>
          </cell>
          <cell r="AM131">
            <v>501</v>
          </cell>
          <cell r="AN131">
            <v>455</v>
          </cell>
          <cell r="AO131">
            <v>479</v>
          </cell>
          <cell r="AP131">
            <v>490</v>
          </cell>
          <cell r="AQ131">
            <v>507</v>
          </cell>
        </row>
        <row r="132">
          <cell r="B132">
            <v>91</v>
          </cell>
          <cell r="C132">
            <v>186</v>
          </cell>
          <cell r="D132">
            <v>351</v>
          </cell>
          <cell r="E132">
            <v>353</v>
          </cell>
          <cell r="F132">
            <v>587</v>
          </cell>
          <cell r="G132">
            <v>590</v>
          </cell>
          <cell r="H132">
            <v>570</v>
          </cell>
          <cell r="I132">
            <v>585</v>
          </cell>
          <cell r="J132">
            <v>563</v>
          </cell>
          <cell r="K132">
            <v>536</v>
          </cell>
          <cell r="L132">
            <v>577</v>
          </cell>
          <cell r="M132">
            <v>547</v>
          </cell>
          <cell r="N132">
            <v>584</v>
          </cell>
          <cell r="O132">
            <v>561</v>
          </cell>
          <cell r="P132">
            <v>581</v>
          </cell>
          <cell r="Q132">
            <v>566</v>
          </cell>
          <cell r="R132">
            <v>119</v>
          </cell>
          <cell r="S132">
            <v>199</v>
          </cell>
          <cell r="T132">
            <v>354</v>
          </cell>
          <cell r="U132">
            <v>357</v>
          </cell>
          <cell r="V132">
            <v>435</v>
          </cell>
          <cell r="W132">
            <v>430</v>
          </cell>
          <cell r="X132">
            <v>389</v>
          </cell>
          <cell r="Y132">
            <v>380</v>
          </cell>
          <cell r="Z132">
            <v>468</v>
          </cell>
          <cell r="AA132">
            <v>433</v>
          </cell>
          <cell r="AB132">
            <v>411</v>
          </cell>
          <cell r="AC132">
            <v>403</v>
          </cell>
          <cell r="AD132">
            <v>472</v>
          </cell>
          <cell r="AE132">
            <v>452</v>
          </cell>
          <cell r="AF132">
            <v>405</v>
          </cell>
          <cell r="AG132">
            <v>408</v>
          </cell>
          <cell r="AH132">
            <v>459</v>
          </cell>
          <cell r="AI132">
            <v>459</v>
          </cell>
          <cell r="AJ132">
            <v>447</v>
          </cell>
          <cell r="AK132">
            <v>420</v>
          </cell>
          <cell r="AL132">
            <v>495</v>
          </cell>
          <cell r="AM132">
            <v>458</v>
          </cell>
          <cell r="AN132">
            <v>468</v>
          </cell>
          <cell r="AO132">
            <v>445</v>
          </cell>
          <cell r="AP132">
            <v>499</v>
          </cell>
          <cell r="AQ132">
            <v>477</v>
          </cell>
        </row>
        <row r="133">
          <cell r="B133">
            <v>88</v>
          </cell>
          <cell r="C133">
            <v>183</v>
          </cell>
          <cell r="D133">
            <v>344</v>
          </cell>
          <cell r="E133">
            <v>348</v>
          </cell>
          <cell r="F133">
            <v>569</v>
          </cell>
          <cell r="G133">
            <v>578</v>
          </cell>
          <cell r="H133">
            <v>541</v>
          </cell>
          <cell r="I133">
            <v>587</v>
          </cell>
          <cell r="J133">
            <v>579</v>
          </cell>
          <cell r="K133">
            <v>499</v>
          </cell>
          <cell r="L133">
            <v>587</v>
          </cell>
          <cell r="M133">
            <v>511</v>
          </cell>
          <cell r="N133">
            <v>595</v>
          </cell>
          <cell r="O133">
            <v>522</v>
          </cell>
          <cell r="P133">
            <v>575</v>
          </cell>
          <cell r="Q133">
            <v>544</v>
          </cell>
          <cell r="R133">
            <v>119</v>
          </cell>
          <cell r="S133">
            <v>170</v>
          </cell>
          <cell r="T133">
            <v>343</v>
          </cell>
          <cell r="U133">
            <v>352</v>
          </cell>
          <cell r="V133">
            <v>448</v>
          </cell>
          <cell r="W133">
            <v>408</v>
          </cell>
          <cell r="X133">
            <v>397</v>
          </cell>
          <cell r="Y133">
            <v>367</v>
          </cell>
          <cell r="Z133">
            <v>499</v>
          </cell>
          <cell r="AA133">
            <v>390</v>
          </cell>
          <cell r="AB133">
            <v>413</v>
          </cell>
          <cell r="AC133">
            <v>391</v>
          </cell>
          <cell r="AD133">
            <v>486</v>
          </cell>
          <cell r="AE133">
            <v>423</v>
          </cell>
          <cell r="AF133">
            <v>393</v>
          </cell>
          <cell r="AG133">
            <v>402</v>
          </cell>
          <cell r="AH133">
            <v>460</v>
          </cell>
          <cell r="AI133">
            <v>444</v>
          </cell>
          <cell r="AJ133">
            <v>466</v>
          </cell>
          <cell r="AK133">
            <v>386</v>
          </cell>
          <cell r="AL133">
            <v>521</v>
          </cell>
          <cell r="AM133">
            <v>416</v>
          </cell>
          <cell r="AN133">
            <v>482</v>
          </cell>
          <cell r="AO133">
            <v>410</v>
          </cell>
          <cell r="AP133">
            <v>508</v>
          </cell>
          <cell r="AQ133">
            <v>448</v>
          </cell>
        </row>
        <row r="134">
          <cell r="B134">
            <v>84</v>
          </cell>
          <cell r="C134">
            <v>180</v>
          </cell>
          <cell r="D134">
            <v>337</v>
          </cell>
          <cell r="E134">
            <v>342</v>
          </cell>
          <cell r="F134">
            <v>550</v>
          </cell>
          <cell r="G134">
            <v>566</v>
          </cell>
          <cell r="H134">
            <v>512</v>
          </cell>
          <cell r="I134">
            <v>588</v>
          </cell>
          <cell r="J134">
            <v>595</v>
          </cell>
          <cell r="K134">
            <v>461</v>
          </cell>
          <cell r="L134">
            <v>597</v>
          </cell>
          <cell r="M134">
            <v>476</v>
          </cell>
          <cell r="N134">
            <v>605</v>
          </cell>
          <cell r="O134">
            <v>484</v>
          </cell>
          <cell r="P134">
            <v>568</v>
          </cell>
          <cell r="Q134">
            <v>522</v>
          </cell>
          <cell r="R134">
            <v>119</v>
          </cell>
          <cell r="S134">
            <v>141</v>
          </cell>
          <cell r="T134">
            <v>332</v>
          </cell>
          <cell r="U134">
            <v>347</v>
          </cell>
          <cell r="V134">
            <v>460</v>
          </cell>
          <cell r="W134">
            <v>387</v>
          </cell>
          <cell r="X134">
            <v>404</v>
          </cell>
          <cell r="Y134">
            <v>355</v>
          </cell>
          <cell r="Z134">
            <v>529</v>
          </cell>
          <cell r="AA134">
            <v>348</v>
          </cell>
          <cell r="AB134">
            <v>414</v>
          </cell>
          <cell r="AC134">
            <v>378</v>
          </cell>
          <cell r="AD134">
            <v>499</v>
          </cell>
          <cell r="AE134">
            <v>394</v>
          </cell>
          <cell r="AF134">
            <v>380</v>
          </cell>
          <cell r="AG134">
            <v>395</v>
          </cell>
          <cell r="AH134">
            <v>461</v>
          </cell>
          <cell r="AI134">
            <v>429</v>
          </cell>
          <cell r="AJ134">
            <v>486</v>
          </cell>
          <cell r="AK134">
            <v>351</v>
          </cell>
          <cell r="AL134">
            <v>547</v>
          </cell>
          <cell r="AM134">
            <v>373</v>
          </cell>
          <cell r="AN134">
            <v>496</v>
          </cell>
          <cell r="AO134">
            <v>375</v>
          </cell>
          <cell r="AP134">
            <v>518</v>
          </cell>
          <cell r="AQ134">
            <v>419</v>
          </cell>
        </row>
        <row r="135">
          <cell r="B135">
            <v>32</v>
          </cell>
          <cell r="C135">
            <v>601</v>
          </cell>
          <cell r="D135">
            <v>514</v>
          </cell>
          <cell r="E135">
            <v>511</v>
          </cell>
          <cell r="F135">
            <v>674</v>
          </cell>
          <cell r="G135">
            <v>616</v>
          </cell>
          <cell r="H135">
            <v>684</v>
          </cell>
          <cell r="I135">
            <v>614</v>
          </cell>
          <cell r="J135">
            <v>788</v>
          </cell>
          <cell r="K135">
            <v>665</v>
          </cell>
          <cell r="L135">
            <v>759</v>
          </cell>
          <cell r="M135">
            <v>642</v>
          </cell>
          <cell r="N135">
            <v>785</v>
          </cell>
          <cell r="O135">
            <v>655</v>
          </cell>
          <cell r="P135">
            <v>775</v>
          </cell>
          <cell r="Q135">
            <v>620</v>
          </cell>
          <cell r="R135">
            <v>627</v>
          </cell>
          <cell r="S135">
            <v>548</v>
          </cell>
          <cell r="T135">
            <v>779</v>
          </cell>
          <cell r="U135">
            <v>746</v>
          </cell>
          <cell r="V135">
            <v>805</v>
          </cell>
          <cell r="W135">
            <v>656</v>
          </cell>
          <cell r="X135">
            <v>845</v>
          </cell>
          <cell r="Y135">
            <v>791</v>
          </cell>
          <cell r="Z135">
            <v>837</v>
          </cell>
          <cell r="AA135">
            <v>691</v>
          </cell>
          <cell r="AB135">
            <v>842</v>
          </cell>
          <cell r="AC135">
            <v>781</v>
          </cell>
          <cell r="AD135">
            <v>852</v>
          </cell>
          <cell r="AE135">
            <v>669</v>
          </cell>
          <cell r="AF135">
            <v>765</v>
          </cell>
          <cell r="AG135">
            <v>707</v>
          </cell>
          <cell r="AH135">
            <v>782</v>
          </cell>
          <cell r="AI135">
            <v>648</v>
          </cell>
          <cell r="AJ135">
            <v>848</v>
          </cell>
          <cell r="AK135">
            <v>725</v>
          </cell>
          <cell r="AL135">
            <v>823</v>
          </cell>
          <cell r="AM135">
            <v>675</v>
          </cell>
          <cell r="AN135">
            <v>845</v>
          </cell>
          <cell r="AO135">
            <v>715</v>
          </cell>
          <cell r="AP135">
            <v>839</v>
          </cell>
          <cell r="AQ135">
            <v>652</v>
          </cell>
        </row>
        <row r="136">
          <cell r="B136">
            <v>30</v>
          </cell>
          <cell r="C136">
            <v>594</v>
          </cell>
          <cell r="D136">
            <v>507</v>
          </cell>
          <cell r="E136">
            <v>505</v>
          </cell>
          <cell r="F136">
            <v>654</v>
          </cell>
          <cell r="G136">
            <v>616</v>
          </cell>
          <cell r="H136">
            <v>662</v>
          </cell>
          <cell r="I136">
            <v>616</v>
          </cell>
          <cell r="J136">
            <v>757</v>
          </cell>
          <cell r="K136">
            <v>675</v>
          </cell>
          <cell r="L136">
            <v>730</v>
          </cell>
          <cell r="M136">
            <v>648</v>
          </cell>
          <cell r="N136">
            <v>752</v>
          </cell>
          <cell r="O136">
            <v>665</v>
          </cell>
          <cell r="P136">
            <v>739</v>
          </cell>
          <cell r="Q136">
            <v>631</v>
          </cell>
          <cell r="R136">
            <v>618</v>
          </cell>
          <cell r="S136">
            <v>552</v>
          </cell>
          <cell r="T136">
            <v>759</v>
          </cell>
          <cell r="U136">
            <v>737</v>
          </cell>
          <cell r="V136">
            <v>768</v>
          </cell>
          <cell r="W136">
            <v>666</v>
          </cell>
          <cell r="X136">
            <v>820</v>
          </cell>
          <cell r="Y136">
            <v>785</v>
          </cell>
          <cell r="Z136">
            <v>801</v>
          </cell>
          <cell r="AA136">
            <v>698</v>
          </cell>
          <cell r="AB136">
            <v>815</v>
          </cell>
          <cell r="AC136">
            <v>775</v>
          </cell>
          <cell r="AD136">
            <v>810</v>
          </cell>
          <cell r="AE136">
            <v>682</v>
          </cell>
          <cell r="AF136">
            <v>742</v>
          </cell>
          <cell r="AG136">
            <v>704</v>
          </cell>
          <cell r="AH136">
            <v>748</v>
          </cell>
          <cell r="AI136">
            <v>657</v>
          </cell>
          <cell r="AJ136">
            <v>815</v>
          </cell>
          <cell r="AK136">
            <v>733</v>
          </cell>
          <cell r="AL136">
            <v>787</v>
          </cell>
          <cell r="AM136">
            <v>683</v>
          </cell>
          <cell r="AN136">
            <v>810</v>
          </cell>
          <cell r="AO136">
            <v>724</v>
          </cell>
          <cell r="AP136">
            <v>796</v>
          </cell>
          <cell r="AQ136">
            <v>667</v>
          </cell>
        </row>
        <row r="137">
          <cell r="B137">
            <v>28</v>
          </cell>
          <cell r="C137">
            <v>587</v>
          </cell>
          <cell r="D137">
            <v>501</v>
          </cell>
          <cell r="E137">
            <v>499</v>
          </cell>
          <cell r="F137">
            <v>634</v>
          </cell>
          <cell r="G137">
            <v>615</v>
          </cell>
          <cell r="H137">
            <v>640</v>
          </cell>
          <cell r="I137">
            <v>617</v>
          </cell>
          <cell r="J137">
            <v>726</v>
          </cell>
          <cell r="K137">
            <v>685</v>
          </cell>
          <cell r="L137">
            <v>701</v>
          </cell>
          <cell r="M137">
            <v>654</v>
          </cell>
          <cell r="N137">
            <v>718</v>
          </cell>
          <cell r="O137">
            <v>675</v>
          </cell>
          <cell r="P137">
            <v>703</v>
          </cell>
          <cell r="Q137">
            <v>643</v>
          </cell>
          <cell r="R137">
            <v>608</v>
          </cell>
          <cell r="S137">
            <v>555</v>
          </cell>
          <cell r="T137">
            <v>739</v>
          </cell>
          <cell r="U137">
            <v>728</v>
          </cell>
          <cell r="V137">
            <v>730</v>
          </cell>
          <cell r="W137">
            <v>676</v>
          </cell>
          <cell r="X137">
            <v>796</v>
          </cell>
          <cell r="Y137">
            <v>779</v>
          </cell>
          <cell r="Z137">
            <v>765</v>
          </cell>
          <cell r="AA137">
            <v>705</v>
          </cell>
          <cell r="AB137">
            <v>789</v>
          </cell>
          <cell r="AC137">
            <v>769</v>
          </cell>
          <cell r="AD137">
            <v>767</v>
          </cell>
          <cell r="AE137">
            <v>694</v>
          </cell>
          <cell r="AF137">
            <v>720</v>
          </cell>
          <cell r="AG137">
            <v>700</v>
          </cell>
          <cell r="AH137">
            <v>714</v>
          </cell>
          <cell r="AI137">
            <v>666</v>
          </cell>
          <cell r="AJ137">
            <v>783</v>
          </cell>
          <cell r="AK137">
            <v>742</v>
          </cell>
          <cell r="AL137">
            <v>752</v>
          </cell>
          <cell r="AM137">
            <v>692</v>
          </cell>
          <cell r="AN137">
            <v>775</v>
          </cell>
          <cell r="AO137">
            <v>732</v>
          </cell>
          <cell r="AP137">
            <v>754</v>
          </cell>
          <cell r="AQ137">
            <v>681</v>
          </cell>
        </row>
        <row r="138">
          <cell r="B138">
            <v>24</v>
          </cell>
          <cell r="C138">
            <v>573</v>
          </cell>
          <cell r="D138">
            <v>488</v>
          </cell>
          <cell r="E138">
            <v>488</v>
          </cell>
          <cell r="F138">
            <v>594</v>
          </cell>
          <cell r="G138">
            <v>613</v>
          </cell>
          <cell r="H138">
            <v>597</v>
          </cell>
          <cell r="I138">
            <v>621</v>
          </cell>
          <cell r="J138">
            <v>663</v>
          </cell>
          <cell r="K138">
            <v>705</v>
          </cell>
          <cell r="L138">
            <v>642</v>
          </cell>
          <cell r="M138">
            <v>665</v>
          </cell>
          <cell r="N138">
            <v>651</v>
          </cell>
          <cell r="O138">
            <v>695</v>
          </cell>
          <cell r="P138">
            <v>630</v>
          </cell>
          <cell r="Q138">
            <v>666</v>
          </cell>
          <cell r="R138">
            <v>589</v>
          </cell>
          <cell r="S138">
            <v>563</v>
          </cell>
          <cell r="T138">
            <v>699</v>
          </cell>
          <cell r="U138">
            <v>710</v>
          </cell>
          <cell r="V138">
            <v>656</v>
          </cell>
          <cell r="W138">
            <v>695</v>
          </cell>
          <cell r="X138">
            <v>748</v>
          </cell>
          <cell r="Y138">
            <v>767</v>
          </cell>
          <cell r="Z138">
            <v>694</v>
          </cell>
          <cell r="AA138">
            <v>719</v>
          </cell>
          <cell r="AB138">
            <v>736</v>
          </cell>
          <cell r="AC138">
            <v>756</v>
          </cell>
          <cell r="AD138">
            <v>682</v>
          </cell>
          <cell r="AE138">
            <v>719</v>
          </cell>
          <cell r="AF138">
            <v>675</v>
          </cell>
          <cell r="AG138">
            <v>694</v>
          </cell>
          <cell r="AH138">
            <v>646</v>
          </cell>
          <cell r="AI138">
            <v>683</v>
          </cell>
          <cell r="AJ138">
            <v>718</v>
          </cell>
          <cell r="AK138">
            <v>759</v>
          </cell>
          <cell r="AL138">
            <v>681</v>
          </cell>
          <cell r="AM138">
            <v>710</v>
          </cell>
          <cell r="AN138">
            <v>705</v>
          </cell>
          <cell r="AO138">
            <v>749</v>
          </cell>
          <cell r="AP138">
            <v>669</v>
          </cell>
          <cell r="AQ138">
            <v>710</v>
          </cell>
        </row>
        <row r="139">
          <cell r="B139">
            <v>22</v>
          </cell>
          <cell r="C139">
            <v>566</v>
          </cell>
          <cell r="D139">
            <v>481</v>
          </cell>
          <cell r="E139">
            <v>482</v>
          </cell>
          <cell r="F139">
            <v>573</v>
          </cell>
          <cell r="G139">
            <v>612</v>
          </cell>
          <cell r="H139">
            <v>576</v>
          </cell>
          <cell r="I139">
            <v>623</v>
          </cell>
          <cell r="J139">
            <v>632</v>
          </cell>
          <cell r="K139">
            <v>715</v>
          </cell>
          <cell r="L139">
            <v>613</v>
          </cell>
          <cell r="M139">
            <v>671</v>
          </cell>
          <cell r="N139">
            <v>617</v>
          </cell>
          <cell r="O139">
            <v>704</v>
          </cell>
          <cell r="P139">
            <v>594</v>
          </cell>
          <cell r="Q139">
            <v>677</v>
          </cell>
          <cell r="R139">
            <v>580</v>
          </cell>
          <cell r="S139">
            <v>567</v>
          </cell>
          <cell r="T139">
            <v>679</v>
          </cell>
          <cell r="U139">
            <v>702</v>
          </cell>
          <cell r="V139">
            <v>619</v>
          </cell>
          <cell r="W139">
            <v>705</v>
          </cell>
          <cell r="X139">
            <v>724</v>
          </cell>
          <cell r="Y139">
            <v>761</v>
          </cell>
          <cell r="Z139">
            <v>658</v>
          </cell>
          <cell r="AA139">
            <v>726</v>
          </cell>
          <cell r="AB139">
            <v>710</v>
          </cell>
          <cell r="AC139">
            <v>750</v>
          </cell>
          <cell r="AD139">
            <v>639</v>
          </cell>
          <cell r="AE139">
            <v>732</v>
          </cell>
          <cell r="AF139">
            <v>652</v>
          </cell>
          <cell r="AG139">
            <v>691</v>
          </cell>
          <cell r="AH139">
            <v>612</v>
          </cell>
          <cell r="AI139">
            <v>692</v>
          </cell>
          <cell r="AJ139">
            <v>685</v>
          </cell>
          <cell r="AK139">
            <v>768</v>
          </cell>
          <cell r="AL139">
            <v>645</v>
          </cell>
          <cell r="AM139">
            <v>718</v>
          </cell>
          <cell r="AN139">
            <v>670</v>
          </cell>
          <cell r="AO139">
            <v>757</v>
          </cell>
          <cell r="AP139">
            <v>626</v>
          </cell>
          <cell r="AQ139">
            <v>725</v>
          </cell>
        </row>
        <row r="140">
          <cell r="B140">
            <v>20</v>
          </cell>
          <cell r="C140">
            <v>559</v>
          </cell>
          <cell r="D140">
            <v>475</v>
          </cell>
          <cell r="E140">
            <v>476</v>
          </cell>
          <cell r="F140">
            <v>553</v>
          </cell>
          <cell r="G140">
            <v>611</v>
          </cell>
          <cell r="H140">
            <v>554</v>
          </cell>
          <cell r="I140">
            <v>624</v>
          </cell>
          <cell r="J140">
            <v>601</v>
          </cell>
          <cell r="K140">
            <v>725</v>
          </cell>
          <cell r="L140">
            <v>584</v>
          </cell>
          <cell r="M140">
            <v>676</v>
          </cell>
          <cell r="N140">
            <v>584</v>
          </cell>
          <cell r="O140">
            <v>714</v>
          </cell>
          <cell r="P140">
            <v>558</v>
          </cell>
          <cell r="Q140">
            <v>689</v>
          </cell>
          <cell r="R140">
            <v>570</v>
          </cell>
          <cell r="S140">
            <v>570</v>
          </cell>
          <cell r="T140">
            <v>659</v>
          </cell>
          <cell r="U140">
            <v>693</v>
          </cell>
          <cell r="V140">
            <v>582</v>
          </cell>
          <cell r="W140">
            <v>714</v>
          </cell>
          <cell r="X140">
            <v>700</v>
          </cell>
          <cell r="Y140">
            <v>755</v>
          </cell>
          <cell r="Z140">
            <v>623</v>
          </cell>
          <cell r="AA140">
            <v>732</v>
          </cell>
          <cell r="AB140">
            <v>683</v>
          </cell>
          <cell r="AC140">
            <v>744</v>
          </cell>
          <cell r="AD140">
            <v>597</v>
          </cell>
          <cell r="AE140">
            <v>744</v>
          </cell>
          <cell r="AF140">
            <v>630</v>
          </cell>
          <cell r="AG140">
            <v>688</v>
          </cell>
          <cell r="AH140">
            <v>577</v>
          </cell>
          <cell r="AI140">
            <v>700</v>
          </cell>
          <cell r="AJ140">
            <v>653</v>
          </cell>
          <cell r="AK140">
            <v>776</v>
          </cell>
          <cell r="AL140">
            <v>610</v>
          </cell>
          <cell r="AM140">
            <v>727</v>
          </cell>
          <cell r="AN140">
            <v>635</v>
          </cell>
          <cell r="AO140">
            <v>766</v>
          </cell>
          <cell r="AP140">
            <v>584</v>
          </cell>
          <cell r="AQ140">
            <v>739</v>
          </cell>
        </row>
        <row r="141">
          <cell r="B141">
            <v>136</v>
          </cell>
          <cell r="C141">
            <v>182</v>
          </cell>
          <cell r="D141">
            <v>372</v>
          </cell>
          <cell r="E141">
            <v>371</v>
          </cell>
          <cell r="F141">
            <v>664</v>
          </cell>
          <cell r="G141">
            <v>649</v>
          </cell>
          <cell r="H141">
            <v>671</v>
          </cell>
          <cell r="I141">
            <v>595</v>
          </cell>
          <cell r="J141">
            <v>517</v>
          </cell>
          <cell r="K141">
            <v>651</v>
          </cell>
          <cell r="L141">
            <v>548</v>
          </cell>
          <cell r="M141">
            <v>657</v>
          </cell>
          <cell r="N141">
            <v>571</v>
          </cell>
          <cell r="O141">
            <v>692</v>
          </cell>
          <cell r="P141">
            <v>609</v>
          </cell>
          <cell r="Q141">
            <v>643</v>
          </cell>
          <cell r="R141">
            <v>128</v>
          </cell>
          <cell r="S141">
            <v>292</v>
          </cell>
          <cell r="T141">
            <v>419</v>
          </cell>
          <cell r="U141">
            <v>405</v>
          </cell>
          <cell r="V141">
            <v>417</v>
          </cell>
          <cell r="W141">
            <v>515</v>
          </cell>
          <cell r="X141">
            <v>376</v>
          </cell>
          <cell r="Y141">
            <v>426</v>
          </cell>
          <cell r="Z141">
            <v>384</v>
          </cell>
          <cell r="AA141">
            <v>568</v>
          </cell>
          <cell r="AB141">
            <v>430</v>
          </cell>
          <cell r="AC141">
            <v>466</v>
          </cell>
          <cell r="AD141">
            <v>445</v>
          </cell>
          <cell r="AE141">
            <v>555</v>
          </cell>
          <cell r="AF141">
            <v>474</v>
          </cell>
          <cell r="AG141">
            <v>458</v>
          </cell>
          <cell r="AH141">
            <v>473</v>
          </cell>
          <cell r="AI141">
            <v>523</v>
          </cell>
          <cell r="AJ141">
            <v>395</v>
          </cell>
          <cell r="AK141">
            <v>530</v>
          </cell>
          <cell r="AL141">
            <v>423</v>
          </cell>
          <cell r="AM141">
            <v>593</v>
          </cell>
          <cell r="AN141">
            <v>450</v>
          </cell>
          <cell r="AO141">
            <v>571</v>
          </cell>
          <cell r="AP141">
            <v>484</v>
          </cell>
          <cell r="AQ141">
            <v>580</v>
          </cell>
        </row>
        <row r="142">
          <cell r="B142">
            <v>133</v>
          </cell>
          <cell r="C142">
            <v>180</v>
          </cell>
          <cell r="D142">
            <v>365</v>
          </cell>
          <cell r="E142">
            <v>365</v>
          </cell>
          <cell r="F142">
            <v>646</v>
          </cell>
          <cell r="G142">
            <v>636</v>
          </cell>
          <cell r="H142">
            <v>642</v>
          </cell>
          <cell r="I142">
            <v>596</v>
          </cell>
          <cell r="J142">
            <v>533</v>
          </cell>
          <cell r="K142">
            <v>614</v>
          </cell>
          <cell r="L142">
            <v>558</v>
          </cell>
          <cell r="M142">
            <v>621</v>
          </cell>
          <cell r="N142">
            <v>581</v>
          </cell>
          <cell r="O142">
            <v>654</v>
          </cell>
          <cell r="P142">
            <v>603</v>
          </cell>
          <cell r="Q142">
            <v>621</v>
          </cell>
          <cell r="R142">
            <v>128</v>
          </cell>
          <cell r="S142">
            <v>263</v>
          </cell>
          <cell r="T142">
            <v>408</v>
          </cell>
          <cell r="U142">
            <v>400</v>
          </cell>
          <cell r="V142">
            <v>429</v>
          </cell>
          <cell r="W142">
            <v>493</v>
          </cell>
          <cell r="X142">
            <v>383</v>
          </cell>
          <cell r="Y142">
            <v>413</v>
          </cell>
          <cell r="Z142">
            <v>414</v>
          </cell>
          <cell r="AA142">
            <v>526</v>
          </cell>
          <cell r="AB142">
            <v>432</v>
          </cell>
          <cell r="AC142">
            <v>454</v>
          </cell>
          <cell r="AD142">
            <v>458</v>
          </cell>
          <cell r="AE142">
            <v>526</v>
          </cell>
          <cell r="AF142">
            <v>461</v>
          </cell>
          <cell r="AG142">
            <v>451</v>
          </cell>
          <cell r="AH142">
            <v>475</v>
          </cell>
          <cell r="AI142">
            <v>508</v>
          </cell>
          <cell r="AJ142">
            <v>415</v>
          </cell>
          <cell r="AK142">
            <v>496</v>
          </cell>
          <cell r="AL142">
            <v>449</v>
          </cell>
          <cell r="AM142">
            <v>550</v>
          </cell>
          <cell r="AN142">
            <v>463</v>
          </cell>
          <cell r="AO142">
            <v>536</v>
          </cell>
          <cell r="AP142">
            <v>494</v>
          </cell>
          <cell r="AQ142">
            <v>550</v>
          </cell>
        </row>
        <row r="143">
          <cell r="B143">
            <v>129</v>
          </cell>
          <cell r="C143">
            <v>177</v>
          </cell>
          <cell r="D143">
            <v>358</v>
          </cell>
          <cell r="E143">
            <v>360</v>
          </cell>
          <cell r="F143">
            <v>627</v>
          </cell>
          <cell r="G143">
            <v>624</v>
          </cell>
          <cell r="H143">
            <v>612</v>
          </cell>
          <cell r="I143">
            <v>597</v>
          </cell>
          <cell r="J143">
            <v>549</v>
          </cell>
          <cell r="K143">
            <v>576</v>
          </cell>
          <cell r="L143">
            <v>568</v>
          </cell>
          <cell r="M143">
            <v>586</v>
          </cell>
          <cell r="N143">
            <v>592</v>
          </cell>
          <cell r="O143">
            <v>616</v>
          </cell>
          <cell r="P143">
            <v>597</v>
          </cell>
          <cell r="Q143">
            <v>599</v>
          </cell>
          <cell r="R143">
            <v>129</v>
          </cell>
          <cell r="S143">
            <v>234</v>
          </cell>
          <cell r="T143">
            <v>397</v>
          </cell>
          <cell r="U143">
            <v>394</v>
          </cell>
          <cell r="V143">
            <v>442</v>
          </cell>
          <cell r="W143">
            <v>472</v>
          </cell>
          <cell r="X143">
            <v>391</v>
          </cell>
          <cell r="Y143">
            <v>401</v>
          </cell>
          <cell r="Z143">
            <v>444</v>
          </cell>
          <cell r="AA143">
            <v>483</v>
          </cell>
          <cell r="AB143">
            <v>434</v>
          </cell>
          <cell r="AC143">
            <v>441</v>
          </cell>
          <cell r="AD143">
            <v>472</v>
          </cell>
          <cell r="AE143">
            <v>497</v>
          </cell>
          <cell r="AF143">
            <v>448</v>
          </cell>
          <cell r="AG143">
            <v>445</v>
          </cell>
          <cell r="AH143">
            <v>476</v>
          </cell>
          <cell r="AI143">
            <v>493</v>
          </cell>
          <cell r="AJ143">
            <v>434</v>
          </cell>
          <cell r="AK143">
            <v>461</v>
          </cell>
          <cell r="AL143">
            <v>474</v>
          </cell>
          <cell r="AM143">
            <v>508</v>
          </cell>
          <cell r="AN143">
            <v>477</v>
          </cell>
          <cell r="AO143">
            <v>501</v>
          </cell>
          <cell r="AP143">
            <v>503</v>
          </cell>
          <cell r="AQ143">
            <v>521</v>
          </cell>
        </row>
        <row r="144">
          <cell r="B144">
            <v>126</v>
          </cell>
          <cell r="C144">
            <v>174</v>
          </cell>
          <cell r="D144">
            <v>351</v>
          </cell>
          <cell r="E144">
            <v>354</v>
          </cell>
          <cell r="F144">
            <v>609</v>
          </cell>
          <cell r="G144">
            <v>612</v>
          </cell>
          <cell r="H144">
            <v>583</v>
          </cell>
          <cell r="I144">
            <v>599</v>
          </cell>
          <cell r="J144">
            <v>565</v>
          </cell>
          <cell r="K144">
            <v>538</v>
          </cell>
          <cell r="L144">
            <v>579</v>
          </cell>
          <cell r="M144">
            <v>550</v>
          </cell>
          <cell r="N144">
            <v>602</v>
          </cell>
          <cell r="O144">
            <v>578</v>
          </cell>
          <cell r="P144">
            <v>591</v>
          </cell>
          <cell r="Q144">
            <v>577</v>
          </cell>
          <cell r="R144">
            <v>129</v>
          </cell>
          <cell r="S144">
            <v>205</v>
          </cell>
          <cell r="T144">
            <v>386</v>
          </cell>
          <cell r="U144">
            <v>389</v>
          </cell>
          <cell r="V144">
            <v>455</v>
          </cell>
          <cell r="W144">
            <v>450</v>
          </cell>
          <cell r="X144">
            <v>398</v>
          </cell>
          <cell r="Y144">
            <v>389</v>
          </cell>
          <cell r="Z144">
            <v>474</v>
          </cell>
          <cell r="AA144">
            <v>441</v>
          </cell>
          <cell r="AB144">
            <v>435</v>
          </cell>
          <cell r="AC144">
            <v>428</v>
          </cell>
          <cell r="AD144">
            <v>486</v>
          </cell>
          <cell r="AE144">
            <v>467</v>
          </cell>
          <cell r="AF144">
            <v>435</v>
          </cell>
          <cell r="AG144">
            <v>438</v>
          </cell>
          <cell r="AH144">
            <v>477</v>
          </cell>
          <cell r="AI144">
            <v>477</v>
          </cell>
          <cell r="AJ144">
            <v>453</v>
          </cell>
          <cell r="AK144">
            <v>427</v>
          </cell>
          <cell r="AL144">
            <v>500</v>
          </cell>
          <cell r="AM144">
            <v>465</v>
          </cell>
          <cell r="AN144">
            <v>491</v>
          </cell>
          <cell r="AO144">
            <v>467</v>
          </cell>
          <cell r="AP144">
            <v>512</v>
          </cell>
          <cell r="AQ144">
            <v>492</v>
          </cell>
        </row>
        <row r="145">
          <cell r="B145">
            <v>123</v>
          </cell>
          <cell r="C145">
            <v>171</v>
          </cell>
          <cell r="D145">
            <v>344</v>
          </cell>
          <cell r="E145">
            <v>348</v>
          </cell>
          <cell r="F145">
            <v>590</v>
          </cell>
          <cell r="G145">
            <v>599</v>
          </cell>
          <cell r="H145">
            <v>554</v>
          </cell>
          <cell r="I145">
            <v>600</v>
          </cell>
          <cell r="J145">
            <v>581</v>
          </cell>
          <cell r="K145">
            <v>500</v>
          </cell>
          <cell r="L145">
            <v>589</v>
          </cell>
          <cell r="M145">
            <v>515</v>
          </cell>
          <cell r="N145">
            <v>612</v>
          </cell>
          <cell r="O145">
            <v>540</v>
          </cell>
          <cell r="P145">
            <v>584</v>
          </cell>
          <cell r="Q145">
            <v>555</v>
          </cell>
          <cell r="R145">
            <v>129</v>
          </cell>
          <cell r="S145">
            <v>176</v>
          </cell>
          <cell r="T145">
            <v>375</v>
          </cell>
          <cell r="U145">
            <v>384</v>
          </cell>
          <cell r="V145">
            <v>467</v>
          </cell>
          <cell r="W145">
            <v>428</v>
          </cell>
          <cell r="X145">
            <v>406</v>
          </cell>
          <cell r="Y145">
            <v>376</v>
          </cell>
          <cell r="Z145">
            <v>504</v>
          </cell>
          <cell r="AA145">
            <v>398</v>
          </cell>
          <cell r="AB145">
            <v>437</v>
          </cell>
          <cell r="AC145">
            <v>415</v>
          </cell>
          <cell r="AD145">
            <v>499</v>
          </cell>
          <cell r="AE145">
            <v>438</v>
          </cell>
          <cell r="AF145">
            <v>422</v>
          </cell>
          <cell r="AG145">
            <v>431</v>
          </cell>
          <cell r="AH145">
            <v>478</v>
          </cell>
          <cell r="AI145">
            <v>462</v>
          </cell>
          <cell r="AJ145">
            <v>473</v>
          </cell>
          <cell r="AK145">
            <v>392</v>
          </cell>
          <cell r="AL145">
            <v>526</v>
          </cell>
          <cell r="AM145">
            <v>422</v>
          </cell>
          <cell r="AN145">
            <v>504</v>
          </cell>
          <cell r="AO145">
            <v>432</v>
          </cell>
          <cell r="AP145">
            <v>521</v>
          </cell>
          <cell r="AQ145">
            <v>462</v>
          </cell>
        </row>
        <row r="146">
          <cell r="B146">
            <v>120</v>
          </cell>
          <cell r="C146">
            <v>168</v>
          </cell>
          <cell r="D146">
            <v>337</v>
          </cell>
          <cell r="E146">
            <v>342</v>
          </cell>
          <cell r="F146">
            <v>572</v>
          </cell>
          <cell r="G146">
            <v>587</v>
          </cell>
          <cell r="H146">
            <v>525</v>
          </cell>
          <cell r="I146">
            <v>602</v>
          </cell>
          <cell r="J146">
            <v>597</v>
          </cell>
          <cell r="K146">
            <v>463</v>
          </cell>
          <cell r="L146">
            <v>599</v>
          </cell>
          <cell r="M146">
            <v>479</v>
          </cell>
          <cell r="N146">
            <v>623</v>
          </cell>
          <cell r="O146">
            <v>502</v>
          </cell>
          <cell r="P146">
            <v>578</v>
          </cell>
          <cell r="Q146">
            <v>533</v>
          </cell>
          <cell r="R146">
            <v>130</v>
          </cell>
          <cell r="S146">
            <v>148</v>
          </cell>
          <cell r="T146">
            <v>364</v>
          </cell>
          <cell r="U146">
            <v>379</v>
          </cell>
          <cell r="V146">
            <v>480</v>
          </cell>
          <cell r="W146">
            <v>406</v>
          </cell>
          <cell r="X146">
            <v>413</v>
          </cell>
          <cell r="Y146">
            <v>364</v>
          </cell>
          <cell r="Z146">
            <v>535</v>
          </cell>
          <cell r="AA146">
            <v>356</v>
          </cell>
          <cell r="AB146">
            <v>439</v>
          </cell>
          <cell r="AC146">
            <v>403</v>
          </cell>
          <cell r="AD146">
            <v>513</v>
          </cell>
          <cell r="AE146">
            <v>409</v>
          </cell>
          <cell r="AF146">
            <v>409</v>
          </cell>
          <cell r="AG146">
            <v>425</v>
          </cell>
          <cell r="AH146">
            <v>479</v>
          </cell>
          <cell r="AI146">
            <v>447</v>
          </cell>
          <cell r="AJ146">
            <v>492</v>
          </cell>
          <cell r="AK146">
            <v>358</v>
          </cell>
          <cell r="AL146">
            <v>551</v>
          </cell>
          <cell r="AM146">
            <v>379</v>
          </cell>
          <cell r="AN146">
            <v>518</v>
          </cell>
          <cell r="AO146">
            <v>397</v>
          </cell>
          <cell r="AP146">
            <v>530</v>
          </cell>
          <cell r="AQ146">
            <v>433</v>
          </cell>
        </row>
        <row r="147">
          <cell r="B147">
            <v>68</v>
          </cell>
          <cell r="C147">
            <v>589</v>
          </cell>
          <cell r="D147">
            <v>513</v>
          </cell>
          <cell r="E147">
            <v>511</v>
          </cell>
          <cell r="F147">
            <v>696</v>
          </cell>
          <cell r="G147">
            <v>638</v>
          </cell>
          <cell r="H147">
            <v>697</v>
          </cell>
          <cell r="I147">
            <v>627</v>
          </cell>
          <cell r="J147">
            <v>790</v>
          </cell>
          <cell r="K147">
            <v>667</v>
          </cell>
          <cell r="L147">
            <v>761</v>
          </cell>
          <cell r="M147">
            <v>646</v>
          </cell>
          <cell r="N147">
            <v>803</v>
          </cell>
          <cell r="O147">
            <v>673</v>
          </cell>
          <cell r="P147">
            <v>785</v>
          </cell>
          <cell r="Q147">
            <v>631</v>
          </cell>
          <cell r="R147">
            <v>638</v>
          </cell>
          <cell r="S147">
            <v>554</v>
          </cell>
          <cell r="T147">
            <v>811</v>
          </cell>
          <cell r="U147">
            <v>778</v>
          </cell>
          <cell r="V147">
            <v>824</v>
          </cell>
          <cell r="W147">
            <v>676</v>
          </cell>
          <cell r="X147">
            <v>853</v>
          </cell>
          <cell r="Y147">
            <v>799</v>
          </cell>
          <cell r="Z147">
            <v>843</v>
          </cell>
          <cell r="AA147">
            <v>699</v>
          </cell>
          <cell r="AB147">
            <v>866</v>
          </cell>
          <cell r="AC147">
            <v>805</v>
          </cell>
          <cell r="AD147">
            <v>866</v>
          </cell>
          <cell r="AE147">
            <v>685</v>
          </cell>
          <cell r="AF147">
            <v>794</v>
          </cell>
          <cell r="AG147">
            <v>736</v>
          </cell>
          <cell r="AH147">
            <v>800</v>
          </cell>
          <cell r="AI147">
            <v>666</v>
          </cell>
          <cell r="AJ147">
            <v>854</v>
          </cell>
          <cell r="AK147">
            <v>731</v>
          </cell>
          <cell r="AL147">
            <v>828</v>
          </cell>
          <cell r="AM147">
            <v>681</v>
          </cell>
          <cell r="AN147">
            <v>867</v>
          </cell>
          <cell r="AO147">
            <v>737</v>
          </cell>
          <cell r="AP147">
            <v>852</v>
          </cell>
          <cell r="AQ147">
            <v>667</v>
          </cell>
        </row>
        <row r="148">
          <cell r="B148">
            <v>66</v>
          </cell>
          <cell r="C148">
            <v>582</v>
          </cell>
          <cell r="D148">
            <v>506</v>
          </cell>
          <cell r="E148">
            <v>506</v>
          </cell>
          <cell r="F148">
            <v>676</v>
          </cell>
          <cell r="G148">
            <v>637</v>
          </cell>
          <cell r="H148">
            <v>675</v>
          </cell>
          <cell r="I148">
            <v>629</v>
          </cell>
          <cell r="J148">
            <v>759</v>
          </cell>
          <cell r="K148">
            <v>677</v>
          </cell>
          <cell r="L148">
            <v>732</v>
          </cell>
          <cell r="M148">
            <v>651</v>
          </cell>
          <cell r="N148">
            <v>769</v>
          </cell>
          <cell r="O148">
            <v>683</v>
          </cell>
          <cell r="P148">
            <v>749</v>
          </cell>
          <cell r="Q148">
            <v>643</v>
          </cell>
          <cell r="R148">
            <v>628</v>
          </cell>
          <cell r="S148">
            <v>558</v>
          </cell>
          <cell r="T148">
            <v>791</v>
          </cell>
          <cell r="U148">
            <v>769</v>
          </cell>
          <cell r="V148">
            <v>787</v>
          </cell>
          <cell r="W148">
            <v>685</v>
          </cell>
          <cell r="X148">
            <v>829</v>
          </cell>
          <cell r="Y148">
            <v>793</v>
          </cell>
          <cell r="Z148">
            <v>807</v>
          </cell>
          <cell r="AA148">
            <v>706</v>
          </cell>
          <cell r="AB148">
            <v>840</v>
          </cell>
          <cell r="AC148">
            <v>799</v>
          </cell>
          <cell r="AD148">
            <v>824</v>
          </cell>
          <cell r="AE148">
            <v>697</v>
          </cell>
          <cell r="AF148">
            <v>772</v>
          </cell>
          <cell r="AG148">
            <v>733</v>
          </cell>
          <cell r="AH148">
            <v>766</v>
          </cell>
          <cell r="AI148">
            <v>675</v>
          </cell>
          <cell r="AJ148">
            <v>822</v>
          </cell>
          <cell r="AK148">
            <v>740</v>
          </cell>
          <cell r="AL148">
            <v>792</v>
          </cell>
          <cell r="AM148">
            <v>690</v>
          </cell>
          <cell r="AN148">
            <v>832</v>
          </cell>
          <cell r="AO148">
            <v>746</v>
          </cell>
          <cell r="AP148">
            <v>809</v>
          </cell>
          <cell r="AQ148">
            <v>681</v>
          </cell>
        </row>
        <row r="149">
          <cell r="B149">
            <v>63</v>
          </cell>
          <cell r="C149">
            <v>575</v>
          </cell>
          <cell r="D149">
            <v>500</v>
          </cell>
          <cell r="E149">
            <v>500</v>
          </cell>
          <cell r="F149">
            <v>655</v>
          </cell>
          <cell r="G149">
            <v>636</v>
          </cell>
          <cell r="H149">
            <v>654</v>
          </cell>
          <cell r="I149">
            <v>631</v>
          </cell>
          <cell r="J149">
            <v>727</v>
          </cell>
          <cell r="K149">
            <v>687</v>
          </cell>
          <cell r="L149">
            <v>703</v>
          </cell>
          <cell r="M149">
            <v>657</v>
          </cell>
          <cell r="N149">
            <v>736</v>
          </cell>
          <cell r="O149">
            <v>692</v>
          </cell>
          <cell r="P149">
            <v>713</v>
          </cell>
          <cell r="Q149">
            <v>654</v>
          </cell>
          <cell r="R149">
            <v>619</v>
          </cell>
          <cell r="S149">
            <v>562</v>
          </cell>
          <cell r="T149">
            <v>771</v>
          </cell>
          <cell r="U149">
            <v>760</v>
          </cell>
          <cell r="V149">
            <v>750</v>
          </cell>
          <cell r="W149">
            <v>695</v>
          </cell>
          <cell r="X149">
            <v>805</v>
          </cell>
          <cell r="Y149">
            <v>787</v>
          </cell>
          <cell r="Z149">
            <v>771</v>
          </cell>
          <cell r="AA149">
            <v>713</v>
          </cell>
          <cell r="AB149">
            <v>813</v>
          </cell>
          <cell r="AC149">
            <v>793</v>
          </cell>
          <cell r="AD149">
            <v>781</v>
          </cell>
          <cell r="AE149">
            <v>710</v>
          </cell>
          <cell r="AF149">
            <v>749</v>
          </cell>
          <cell r="AG149">
            <v>730</v>
          </cell>
          <cell r="AH149">
            <v>732</v>
          </cell>
          <cell r="AI149">
            <v>684</v>
          </cell>
          <cell r="AJ149">
            <v>789</v>
          </cell>
          <cell r="AK149">
            <v>748</v>
          </cell>
          <cell r="AL149">
            <v>757</v>
          </cell>
          <cell r="AM149">
            <v>699</v>
          </cell>
          <cell r="AN149">
            <v>797</v>
          </cell>
          <cell r="AO149">
            <v>754</v>
          </cell>
          <cell r="AP149">
            <v>767</v>
          </cell>
          <cell r="AQ149">
            <v>696</v>
          </cell>
        </row>
        <row r="150">
          <cell r="B150">
            <v>59</v>
          </cell>
          <cell r="C150">
            <v>561</v>
          </cell>
          <cell r="D150">
            <v>487</v>
          </cell>
          <cell r="E150">
            <v>488</v>
          </cell>
          <cell r="F150">
            <v>615</v>
          </cell>
          <cell r="G150">
            <v>634</v>
          </cell>
          <cell r="H150">
            <v>611</v>
          </cell>
          <cell r="I150">
            <v>634</v>
          </cell>
          <cell r="J150">
            <v>665</v>
          </cell>
          <cell r="K150">
            <v>706</v>
          </cell>
          <cell r="L150">
            <v>644</v>
          </cell>
          <cell r="M150">
            <v>669</v>
          </cell>
          <cell r="N150">
            <v>669</v>
          </cell>
          <cell r="O150">
            <v>712</v>
          </cell>
          <cell r="P150">
            <v>640</v>
          </cell>
          <cell r="Q150">
            <v>677</v>
          </cell>
          <cell r="R150">
            <v>600</v>
          </cell>
          <cell r="S150">
            <v>569</v>
          </cell>
          <cell r="T150">
            <v>731</v>
          </cell>
          <cell r="U150">
            <v>742</v>
          </cell>
          <cell r="V150">
            <v>675</v>
          </cell>
          <cell r="W150">
            <v>714</v>
          </cell>
          <cell r="X150">
            <v>757</v>
          </cell>
          <cell r="Y150">
            <v>776</v>
          </cell>
          <cell r="Z150">
            <v>700</v>
          </cell>
          <cell r="AA150">
            <v>726</v>
          </cell>
          <cell r="AB150">
            <v>761</v>
          </cell>
          <cell r="AC150">
            <v>781</v>
          </cell>
          <cell r="AD150">
            <v>696</v>
          </cell>
          <cell r="AE150">
            <v>735</v>
          </cell>
          <cell r="AF150">
            <v>704</v>
          </cell>
          <cell r="AG150">
            <v>724</v>
          </cell>
          <cell r="AH150">
            <v>664</v>
          </cell>
          <cell r="AI150">
            <v>701</v>
          </cell>
          <cell r="AJ150">
            <v>724</v>
          </cell>
          <cell r="AK150">
            <v>765</v>
          </cell>
          <cell r="AL150">
            <v>686</v>
          </cell>
          <cell r="AM150">
            <v>716</v>
          </cell>
          <cell r="AN150">
            <v>727</v>
          </cell>
          <cell r="AO150">
            <v>771</v>
          </cell>
          <cell r="AP150">
            <v>681</v>
          </cell>
          <cell r="AQ150">
            <v>725</v>
          </cell>
        </row>
        <row r="151">
          <cell r="B151">
            <v>57</v>
          </cell>
          <cell r="C151">
            <v>554</v>
          </cell>
          <cell r="D151">
            <v>481</v>
          </cell>
          <cell r="E151">
            <v>482</v>
          </cell>
          <cell r="F151">
            <v>595</v>
          </cell>
          <cell r="G151">
            <v>633</v>
          </cell>
          <cell r="H151">
            <v>589</v>
          </cell>
          <cell r="I151">
            <v>636</v>
          </cell>
          <cell r="J151">
            <v>634</v>
          </cell>
          <cell r="K151">
            <v>716</v>
          </cell>
          <cell r="L151">
            <v>615</v>
          </cell>
          <cell r="M151">
            <v>674</v>
          </cell>
          <cell r="N151">
            <v>635</v>
          </cell>
          <cell r="O151">
            <v>722</v>
          </cell>
          <cell r="P151">
            <v>604</v>
          </cell>
          <cell r="Q151">
            <v>689</v>
          </cell>
          <cell r="R151">
            <v>590</v>
          </cell>
          <cell r="S151">
            <v>573</v>
          </cell>
          <cell r="T151">
            <v>711</v>
          </cell>
          <cell r="U151">
            <v>734</v>
          </cell>
          <cell r="V151">
            <v>638</v>
          </cell>
          <cell r="W151">
            <v>724</v>
          </cell>
          <cell r="X151">
            <v>733</v>
          </cell>
          <cell r="Y151">
            <v>770</v>
          </cell>
          <cell r="Z151">
            <v>664</v>
          </cell>
          <cell r="AA151">
            <v>733</v>
          </cell>
          <cell r="AB151">
            <v>734</v>
          </cell>
          <cell r="AC151">
            <v>775</v>
          </cell>
          <cell r="AD151">
            <v>653</v>
          </cell>
          <cell r="AE151">
            <v>748</v>
          </cell>
          <cell r="AF151">
            <v>682</v>
          </cell>
          <cell r="AG151">
            <v>720</v>
          </cell>
          <cell r="AH151">
            <v>630</v>
          </cell>
          <cell r="AI151">
            <v>710</v>
          </cell>
          <cell r="AJ151">
            <v>691</v>
          </cell>
          <cell r="AK151">
            <v>774</v>
          </cell>
          <cell r="AL151">
            <v>650</v>
          </cell>
          <cell r="AM151">
            <v>725</v>
          </cell>
          <cell r="AN151">
            <v>692</v>
          </cell>
          <cell r="AO151">
            <v>779</v>
          </cell>
          <cell r="AP151">
            <v>639</v>
          </cell>
          <cell r="AQ151">
            <v>739</v>
          </cell>
        </row>
        <row r="152">
          <cell r="B152">
            <v>55</v>
          </cell>
          <cell r="C152">
            <v>547</v>
          </cell>
          <cell r="D152">
            <v>474</v>
          </cell>
          <cell r="E152">
            <v>476</v>
          </cell>
          <cell r="F152">
            <v>575</v>
          </cell>
          <cell r="G152">
            <v>633</v>
          </cell>
          <cell r="H152">
            <v>568</v>
          </cell>
          <cell r="I152">
            <v>638</v>
          </cell>
          <cell r="J152">
            <v>603</v>
          </cell>
          <cell r="K152">
            <v>726</v>
          </cell>
          <cell r="L152">
            <v>586</v>
          </cell>
          <cell r="M152">
            <v>680</v>
          </cell>
          <cell r="N152">
            <v>601</v>
          </cell>
          <cell r="O152">
            <v>732</v>
          </cell>
          <cell r="P152">
            <v>568</v>
          </cell>
          <cell r="Q152">
            <v>700</v>
          </cell>
          <cell r="R152">
            <v>580</v>
          </cell>
          <cell r="S152">
            <v>577</v>
          </cell>
          <cell r="T152">
            <v>691</v>
          </cell>
          <cell r="U152">
            <v>725</v>
          </cell>
          <cell r="V152">
            <v>601</v>
          </cell>
          <cell r="W152">
            <v>734</v>
          </cell>
          <cell r="X152">
            <v>709</v>
          </cell>
          <cell r="Y152">
            <v>764</v>
          </cell>
          <cell r="Z152">
            <v>629</v>
          </cell>
          <cell r="AA152">
            <v>740</v>
          </cell>
          <cell r="AB152">
            <v>708</v>
          </cell>
          <cell r="AC152">
            <v>769</v>
          </cell>
          <cell r="AD152">
            <v>611</v>
          </cell>
          <cell r="AE152">
            <v>760</v>
          </cell>
          <cell r="AF152">
            <v>659</v>
          </cell>
          <cell r="AG152">
            <v>717</v>
          </cell>
          <cell r="AH152">
            <v>596</v>
          </cell>
          <cell r="AI152">
            <v>718</v>
          </cell>
          <cell r="AJ152">
            <v>659</v>
          </cell>
          <cell r="AK152">
            <v>783</v>
          </cell>
          <cell r="AL152">
            <v>614</v>
          </cell>
          <cell r="AM152">
            <v>734</v>
          </cell>
          <cell r="AN152">
            <v>658</v>
          </cell>
          <cell r="AO152">
            <v>788</v>
          </cell>
          <cell r="AP152">
            <v>596</v>
          </cell>
          <cell r="AQ152">
            <v>754</v>
          </cell>
        </row>
        <row r="153">
          <cell r="B153">
            <v>171</v>
          </cell>
          <cell r="C153">
            <v>170</v>
          </cell>
          <cell r="D153">
            <v>371</v>
          </cell>
          <cell r="E153">
            <v>371</v>
          </cell>
          <cell r="F153">
            <v>685</v>
          </cell>
          <cell r="G153">
            <v>670</v>
          </cell>
          <cell r="H153">
            <v>684</v>
          </cell>
          <cell r="I153">
            <v>608</v>
          </cell>
          <cell r="J153">
            <v>518</v>
          </cell>
          <cell r="K153">
            <v>653</v>
          </cell>
          <cell r="L153">
            <v>550</v>
          </cell>
          <cell r="M153">
            <v>660</v>
          </cell>
          <cell r="N153">
            <v>589</v>
          </cell>
          <cell r="O153">
            <v>710</v>
          </cell>
          <cell r="P153">
            <v>619</v>
          </cell>
          <cell r="Q153">
            <v>654</v>
          </cell>
          <cell r="R153">
            <v>138</v>
          </cell>
          <cell r="S153">
            <v>298</v>
          </cell>
          <cell r="T153">
            <v>451</v>
          </cell>
          <cell r="U153">
            <v>437</v>
          </cell>
          <cell r="V153">
            <v>436</v>
          </cell>
          <cell r="W153">
            <v>535</v>
          </cell>
          <cell r="X153">
            <v>385</v>
          </cell>
          <cell r="Y153">
            <v>435</v>
          </cell>
          <cell r="Z153">
            <v>390</v>
          </cell>
          <cell r="AA153">
            <v>576</v>
          </cell>
          <cell r="AB153">
            <v>455</v>
          </cell>
          <cell r="AC153">
            <v>491</v>
          </cell>
          <cell r="AD153">
            <v>459</v>
          </cell>
          <cell r="AE153">
            <v>570</v>
          </cell>
          <cell r="AF153">
            <v>503</v>
          </cell>
          <cell r="AG153">
            <v>488</v>
          </cell>
          <cell r="AH153">
            <v>491</v>
          </cell>
          <cell r="AI153">
            <v>541</v>
          </cell>
          <cell r="AJ153">
            <v>402</v>
          </cell>
          <cell r="AK153">
            <v>536</v>
          </cell>
          <cell r="AL153">
            <v>428</v>
          </cell>
          <cell r="AM153">
            <v>600</v>
          </cell>
          <cell r="AN153">
            <v>472</v>
          </cell>
          <cell r="AO153">
            <v>593</v>
          </cell>
          <cell r="AP153">
            <v>497</v>
          </cell>
          <cell r="AQ153">
            <v>594</v>
          </cell>
        </row>
        <row r="154">
          <cell r="B154">
            <v>168</v>
          </cell>
          <cell r="C154">
            <v>167</v>
          </cell>
          <cell r="D154">
            <v>364</v>
          </cell>
          <cell r="E154">
            <v>366</v>
          </cell>
          <cell r="F154">
            <v>667</v>
          </cell>
          <cell r="G154">
            <v>658</v>
          </cell>
          <cell r="H154">
            <v>655</v>
          </cell>
          <cell r="I154">
            <v>610</v>
          </cell>
          <cell r="J154">
            <v>534</v>
          </cell>
          <cell r="K154">
            <v>615</v>
          </cell>
          <cell r="L154">
            <v>560</v>
          </cell>
          <cell r="M154">
            <v>625</v>
          </cell>
          <cell r="N154">
            <v>599</v>
          </cell>
          <cell r="O154">
            <v>672</v>
          </cell>
          <cell r="P154">
            <v>613</v>
          </cell>
          <cell r="Q154">
            <v>632</v>
          </cell>
          <cell r="R154">
            <v>139</v>
          </cell>
          <cell r="S154">
            <v>270</v>
          </cell>
          <cell r="T154">
            <v>440</v>
          </cell>
          <cell r="U154">
            <v>432</v>
          </cell>
          <cell r="V154">
            <v>449</v>
          </cell>
          <cell r="W154">
            <v>513</v>
          </cell>
          <cell r="X154">
            <v>392</v>
          </cell>
          <cell r="Y154">
            <v>422</v>
          </cell>
          <cell r="Z154">
            <v>420</v>
          </cell>
          <cell r="AA154">
            <v>533</v>
          </cell>
          <cell r="AB154">
            <v>457</v>
          </cell>
          <cell r="AC154">
            <v>478</v>
          </cell>
          <cell r="AD154">
            <v>472</v>
          </cell>
          <cell r="AE154">
            <v>541</v>
          </cell>
          <cell r="AF154">
            <v>490</v>
          </cell>
          <cell r="AG154">
            <v>481</v>
          </cell>
          <cell r="AH154">
            <v>493</v>
          </cell>
          <cell r="AI154">
            <v>526</v>
          </cell>
          <cell r="AJ154">
            <v>421</v>
          </cell>
          <cell r="AK154">
            <v>502</v>
          </cell>
          <cell r="AL154">
            <v>454</v>
          </cell>
          <cell r="AM154">
            <v>557</v>
          </cell>
          <cell r="AN154">
            <v>486</v>
          </cell>
          <cell r="AO154">
            <v>558</v>
          </cell>
          <cell r="AP154">
            <v>506</v>
          </cell>
          <cell r="AQ154">
            <v>565</v>
          </cell>
        </row>
        <row r="155">
          <cell r="B155">
            <v>165</v>
          </cell>
          <cell r="C155">
            <v>164</v>
          </cell>
          <cell r="D155">
            <v>357</v>
          </cell>
          <cell r="E155">
            <v>360</v>
          </cell>
          <cell r="F155">
            <v>648</v>
          </cell>
          <cell r="G155">
            <v>645</v>
          </cell>
          <cell r="H155">
            <v>626</v>
          </cell>
          <cell r="I155">
            <v>611</v>
          </cell>
          <cell r="J155">
            <v>550</v>
          </cell>
          <cell r="K155">
            <v>578</v>
          </cell>
          <cell r="L155">
            <v>570</v>
          </cell>
          <cell r="M155">
            <v>589</v>
          </cell>
          <cell r="N155">
            <v>609</v>
          </cell>
          <cell r="O155">
            <v>634</v>
          </cell>
          <cell r="P155">
            <v>606</v>
          </cell>
          <cell r="Q155">
            <v>610</v>
          </cell>
          <cell r="R155">
            <v>139</v>
          </cell>
          <cell r="S155">
            <v>241</v>
          </cell>
          <cell r="T155">
            <v>429</v>
          </cell>
          <cell r="U155">
            <v>427</v>
          </cell>
          <cell r="V155">
            <v>461</v>
          </cell>
          <cell r="W155">
            <v>491</v>
          </cell>
          <cell r="X155">
            <v>400</v>
          </cell>
          <cell r="Y155">
            <v>410</v>
          </cell>
          <cell r="Z155">
            <v>450</v>
          </cell>
          <cell r="AA155">
            <v>491</v>
          </cell>
          <cell r="AB155">
            <v>458</v>
          </cell>
          <cell r="AC155">
            <v>466</v>
          </cell>
          <cell r="AD155">
            <v>486</v>
          </cell>
          <cell r="AE155">
            <v>512</v>
          </cell>
          <cell r="AF155">
            <v>477</v>
          </cell>
          <cell r="AG155">
            <v>474</v>
          </cell>
          <cell r="AH155">
            <v>494</v>
          </cell>
          <cell r="AI155">
            <v>511</v>
          </cell>
          <cell r="AJ155">
            <v>440</v>
          </cell>
          <cell r="AK155">
            <v>467</v>
          </cell>
          <cell r="AL155">
            <v>479</v>
          </cell>
          <cell r="AM155">
            <v>514</v>
          </cell>
          <cell r="AN155">
            <v>499</v>
          </cell>
          <cell r="AO155">
            <v>524</v>
          </cell>
          <cell r="AP155">
            <v>515</v>
          </cell>
          <cell r="AQ155">
            <v>535</v>
          </cell>
        </row>
        <row r="156">
          <cell r="B156">
            <v>161</v>
          </cell>
          <cell r="C156">
            <v>161</v>
          </cell>
          <cell r="D156">
            <v>350</v>
          </cell>
          <cell r="E156">
            <v>354</v>
          </cell>
          <cell r="F156">
            <v>630</v>
          </cell>
          <cell r="G156">
            <v>633</v>
          </cell>
          <cell r="H156">
            <v>597</v>
          </cell>
          <cell r="I156">
            <v>612</v>
          </cell>
          <cell r="J156">
            <v>566</v>
          </cell>
          <cell r="K156">
            <v>540</v>
          </cell>
          <cell r="L156">
            <v>581</v>
          </cell>
          <cell r="M156">
            <v>554</v>
          </cell>
          <cell r="N156">
            <v>620</v>
          </cell>
          <cell r="O156">
            <v>596</v>
          </cell>
          <cell r="P156">
            <v>600</v>
          </cell>
          <cell r="Q156">
            <v>588</v>
          </cell>
          <cell r="R156">
            <v>139</v>
          </cell>
          <cell r="S156">
            <v>212</v>
          </cell>
          <cell r="T156">
            <v>418</v>
          </cell>
          <cell r="U156">
            <v>421</v>
          </cell>
          <cell r="V156">
            <v>474</v>
          </cell>
          <cell r="W156">
            <v>469</v>
          </cell>
          <cell r="X156">
            <v>407</v>
          </cell>
          <cell r="Y156">
            <v>397</v>
          </cell>
          <cell r="Z156">
            <v>480</v>
          </cell>
          <cell r="AA156">
            <v>448</v>
          </cell>
          <cell r="AB156">
            <v>460</v>
          </cell>
          <cell r="AC156">
            <v>453</v>
          </cell>
          <cell r="AD156">
            <v>500</v>
          </cell>
          <cell r="AE156">
            <v>483</v>
          </cell>
          <cell r="AF156">
            <v>464</v>
          </cell>
          <cell r="AG156">
            <v>468</v>
          </cell>
          <cell r="AH156">
            <v>495</v>
          </cell>
          <cell r="AI156">
            <v>495</v>
          </cell>
          <cell r="AJ156">
            <v>460</v>
          </cell>
          <cell r="AK156">
            <v>433</v>
          </cell>
          <cell r="AL156">
            <v>505</v>
          </cell>
          <cell r="AM156">
            <v>471</v>
          </cell>
          <cell r="AN156">
            <v>513</v>
          </cell>
          <cell r="AO156">
            <v>489</v>
          </cell>
          <cell r="AP156">
            <v>525</v>
          </cell>
          <cell r="AQ156">
            <v>506</v>
          </cell>
        </row>
        <row r="157">
          <cell r="B157">
            <v>158</v>
          </cell>
          <cell r="C157">
            <v>159</v>
          </cell>
          <cell r="D157">
            <v>343</v>
          </cell>
          <cell r="E157">
            <v>348</v>
          </cell>
          <cell r="F157">
            <v>611</v>
          </cell>
          <cell r="G157">
            <v>621</v>
          </cell>
          <cell r="H157">
            <v>568</v>
          </cell>
          <cell r="I157">
            <v>614</v>
          </cell>
          <cell r="J157">
            <v>582</v>
          </cell>
          <cell r="K157">
            <v>502</v>
          </cell>
          <cell r="L157">
            <v>591</v>
          </cell>
          <cell r="M157">
            <v>518</v>
          </cell>
          <cell r="N157">
            <v>630</v>
          </cell>
          <cell r="O157">
            <v>557</v>
          </cell>
          <cell r="P157">
            <v>594</v>
          </cell>
          <cell r="Q157">
            <v>567</v>
          </cell>
          <cell r="R157">
            <v>140</v>
          </cell>
          <cell r="S157">
            <v>183</v>
          </cell>
          <cell r="T157">
            <v>408</v>
          </cell>
          <cell r="U157">
            <v>416</v>
          </cell>
          <cell r="V157">
            <v>487</v>
          </cell>
          <cell r="W157">
            <v>447</v>
          </cell>
          <cell r="X157">
            <v>414</v>
          </cell>
          <cell r="Y157">
            <v>385</v>
          </cell>
          <cell r="Z157">
            <v>510</v>
          </cell>
          <cell r="AA157">
            <v>406</v>
          </cell>
          <cell r="AB157">
            <v>462</v>
          </cell>
          <cell r="AC157">
            <v>440</v>
          </cell>
          <cell r="AD157">
            <v>513</v>
          </cell>
          <cell r="AE157">
            <v>454</v>
          </cell>
          <cell r="AF157">
            <v>452</v>
          </cell>
          <cell r="AG157">
            <v>461</v>
          </cell>
          <cell r="AH157">
            <v>496</v>
          </cell>
          <cell r="AI157">
            <v>480</v>
          </cell>
          <cell r="AJ157">
            <v>479</v>
          </cell>
          <cell r="AK157">
            <v>398</v>
          </cell>
          <cell r="AL157">
            <v>530</v>
          </cell>
          <cell r="AM157">
            <v>429</v>
          </cell>
          <cell r="AN157">
            <v>526</v>
          </cell>
          <cell r="AO157">
            <v>454</v>
          </cell>
          <cell r="AP157">
            <v>534</v>
          </cell>
          <cell r="AQ157">
            <v>477</v>
          </cell>
        </row>
        <row r="158">
          <cell r="B158">
            <v>155</v>
          </cell>
          <cell r="C158">
            <v>156</v>
          </cell>
          <cell r="D158">
            <v>336</v>
          </cell>
          <cell r="E158">
            <v>343</v>
          </cell>
          <cell r="F158">
            <v>593</v>
          </cell>
          <cell r="G158">
            <v>608</v>
          </cell>
          <cell r="H158">
            <v>538</v>
          </cell>
          <cell r="I158">
            <v>615</v>
          </cell>
          <cell r="J158">
            <v>598</v>
          </cell>
          <cell r="K158">
            <v>464</v>
          </cell>
          <cell r="L158">
            <v>601</v>
          </cell>
          <cell r="M158">
            <v>483</v>
          </cell>
          <cell r="N158">
            <v>640</v>
          </cell>
          <cell r="O158">
            <v>519</v>
          </cell>
          <cell r="P158">
            <v>588</v>
          </cell>
          <cell r="Q158">
            <v>545</v>
          </cell>
          <cell r="R158">
            <v>140</v>
          </cell>
          <cell r="S158">
            <v>154</v>
          </cell>
          <cell r="T158">
            <v>397</v>
          </cell>
          <cell r="U158">
            <v>411</v>
          </cell>
          <cell r="V158">
            <v>499</v>
          </cell>
          <cell r="W158">
            <v>425</v>
          </cell>
          <cell r="X158">
            <v>422</v>
          </cell>
          <cell r="Y158">
            <v>373</v>
          </cell>
          <cell r="Z158">
            <v>541</v>
          </cell>
          <cell r="AA158">
            <v>363</v>
          </cell>
          <cell r="AB158">
            <v>464</v>
          </cell>
          <cell r="AC158">
            <v>427</v>
          </cell>
          <cell r="AD158">
            <v>527</v>
          </cell>
          <cell r="AE158">
            <v>425</v>
          </cell>
          <cell r="AF158">
            <v>439</v>
          </cell>
          <cell r="AG158">
            <v>454</v>
          </cell>
          <cell r="AH158">
            <v>497</v>
          </cell>
          <cell r="AI158">
            <v>465</v>
          </cell>
          <cell r="AJ158">
            <v>498</v>
          </cell>
          <cell r="AK158">
            <v>364</v>
          </cell>
          <cell r="AL158">
            <v>556</v>
          </cell>
          <cell r="AM158">
            <v>386</v>
          </cell>
          <cell r="AN158">
            <v>540</v>
          </cell>
          <cell r="AO158">
            <v>419</v>
          </cell>
          <cell r="AP158">
            <v>543</v>
          </cell>
          <cell r="AQ158">
            <v>447</v>
          </cell>
        </row>
        <row r="159">
          <cell r="B159">
            <v>103</v>
          </cell>
          <cell r="C159">
            <v>577</v>
          </cell>
          <cell r="D159">
            <v>512</v>
          </cell>
          <cell r="E159">
            <v>512</v>
          </cell>
          <cell r="F159">
            <v>717</v>
          </cell>
          <cell r="G159">
            <v>659</v>
          </cell>
          <cell r="H159">
            <v>710</v>
          </cell>
          <cell r="I159">
            <v>641</v>
          </cell>
          <cell r="J159">
            <v>792</v>
          </cell>
          <cell r="K159">
            <v>668</v>
          </cell>
          <cell r="L159">
            <v>763</v>
          </cell>
          <cell r="M159">
            <v>649</v>
          </cell>
          <cell r="N159">
            <v>820</v>
          </cell>
          <cell r="O159">
            <v>690</v>
          </cell>
          <cell r="P159">
            <v>795</v>
          </cell>
          <cell r="Q159">
            <v>643</v>
          </cell>
          <cell r="R159">
            <v>648</v>
          </cell>
          <cell r="S159">
            <v>561</v>
          </cell>
          <cell r="T159">
            <v>843</v>
          </cell>
          <cell r="U159">
            <v>810</v>
          </cell>
          <cell r="V159">
            <v>843</v>
          </cell>
          <cell r="W159">
            <v>695</v>
          </cell>
          <cell r="X159">
            <v>862</v>
          </cell>
          <cell r="Y159">
            <v>808</v>
          </cell>
          <cell r="Z159">
            <v>849</v>
          </cell>
          <cell r="AA159">
            <v>707</v>
          </cell>
          <cell r="AB159">
            <v>891</v>
          </cell>
          <cell r="AC159">
            <v>830</v>
          </cell>
          <cell r="AD159">
            <v>880</v>
          </cell>
          <cell r="AE159">
            <v>701</v>
          </cell>
          <cell r="AF159">
            <v>824</v>
          </cell>
          <cell r="AG159">
            <v>766</v>
          </cell>
          <cell r="AH159">
            <v>819</v>
          </cell>
          <cell r="AI159">
            <v>685</v>
          </cell>
          <cell r="AJ159">
            <v>860</v>
          </cell>
          <cell r="AK159">
            <v>737</v>
          </cell>
          <cell r="AL159">
            <v>832</v>
          </cell>
          <cell r="AM159">
            <v>688</v>
          </cell>
          <cell r="AN159">
            <v>889</v>
          </cell>
          <cell r="AO159">
            <v>759</v>
          </cell>
          <cell r="AP159">
            <v>864</v>
          </cell>
          <cell r="AQ159">
            <v>681</v>
          </cell>
        </row>
        <row r="160">
          <cell r="B160">
            <v>101</v>
          </cell>
          <cell r="C160">
            <v>570</v>
          </cell>
          <cell r="D160">
            <v>506</v>
          </cell>
          <cell r="E160">
            <v>506</v>
          </cell>
          <cell r="F160">
            <v>697</v>
          </cell>
          <cell r="G160">
            <v>658</v>
          </cell>
          <cell r="H160">
            <v>689</v>
          </cell>
          <cell r="I160">
            <v>642</v>
          </cell>
          <cell r="J160">
            <v>760</v>
          </cell>
          <cell r="K160">
            <v>678</v>
          </cell>
          <cell r="L160">
            <v>734</v>
          </cell>
          <cell r="M160">
            <v>655</v>
          </cell>
          <cell r="N160">
            <v>787</v>
          </cell>
          <cell r="O160">
            <v>700</v>
          </cell>
          <cell r="P160">
            <v>759</v>
          </cell>
          <cell r="Q160">
            <v>654</v>
          </cell>
          <cell r="R160">
            <v>638</v>
          </cell>
          <cell r="S160">
            <v>564</v>
          </cell>
          <cell r="T160">
            <v>823</v>
          </cell>
          <cell r="U160">
            <v>801</v>
          </cell>
          <cell r="V160">
            <v>806</v>
          </cell>
          <cell r="W160">
            <v>705</v>
          </cell>
          <cell r="X160">
            <v>838</v>
          </cell>
          <cell r="Y160">
            <v>802</v>
          </cell>
          <cell r="Z160">
            <v>813</v>
          </cell>
          <cell r="AA160">
            <v>714</v>
          </cell>
          <cell r="AB160">
            <v>865</v>
          </cell>
          <cell r="AC160">
            <v>824</v>
          </cell>
          <cell r="AD160">
            <v>837</v>
          </cell>
          <cell r="AE160">
            <v>713</v>
          </cell>
          <cell r="AF160">
            <v>801</v>
          </cell>
          <cell r="AG160">
            <v>763</v>
          </cell>
          <cell r="AH160">
            <v>784</v>
          </cell>
          <cell r="AI160">
            <v>693</v>
          </cell>
          <cell r="AJ160">
            <v>828</v>
          </cell>
          <cell r="AK160">
            <v>746</v>
          </cell>
          <cell r="AL160">
            <v>797</v>
          </cell>
          <cell r="AM160">
            <v>696</v>
          </cell>
          <cell r="AN160">
            <v>854</v>
          </cell>
          <cell r="AO160">
            <v>768</v>
          </cell>
          <cell r="AP160">
            <v>822</v>
          </cell>
          <cell r="AQ160">
            <v>696</v>
          </cell>
        </row>
        <row r="161">
          <cell r="B161">
            <v>99</v>
          </cell>
          <cell r="C161">
            <v>563</v>
          </cell>
          <cell r="D161">
            <v>499</v>
          </cell>
          <cell r="E161">
            <v>500</v>
          </cell>
          <cell r="F161">
            <v>677</v>
          </cell>
          <cell r="G161">
            <v>657</v>
          </cell>
          <cell r="H161">
            <v>667</v>
          </cell>
          <cell r="I161">
            <v>644</v>
          </cell>
          <cell r="J161">
            <v>729</v>
          </cell>
          <cell r="K161">
            <v>688</v>
          </cell>
          <cell r="L161">
            <v>705</v>
          </cell>
          <cell r="M161">
            <v>661</v>
          </cell>
          <cell r="N161">
            <v>753</v>
          </cell>
          <cell r="O161">
            <v>710</v>
          </cell>
          <cell r="P161">
            <v>722</v>
          </cell>
          <cell r="Q161">
            <v>666</v>
          </cell>
          <cell r="R161">
            <v>629</v>
          </cell>
          <cell r="S161">
            <v>568</v>
          </cell>
          <cell r="T161">
            <v>803</v>
          </cell>
          <cell r="U161">
            <v>792</v>
          </cell>
          <cell r="V161">
            <v>769</v>
          </cell>
          <cell r="W161">
            <v>714</v>
          </cell>
          <cell r="X161">
            <v>814</v>
          </cell>
          <cell r="Y161">
            <v>796</v>
          </cell>
          <cell r="Z161">
            <v>777</v>
          </cell>
          <cell r="AA161">
            <v>720</v>
          </cell>
          <cell r="AB161">
            <v>838</v>
          </cell>
          <cell r="AC161">
            <v>818</v>
          </cell>
          <cell r="AD161">
            <v>795</v>
          </cell>
          <cell r="AE161">
            <v>726</v>
          </cell>
          <cell r="AF161">
            <v>779</v>
          </cell>
          <cell r="AG161">
            <v>760</v>
          </cell>
          <cell r="AH161">
            <v>750</v>
          </cell>
          <cell r="AI161">
            <v>702</v>
          </cell>
          <cell r="AJ161">
            <v>795</v>
          </cell>
          <cell r="AK161">
            <v>754</v>
          </cell>
          <cell r="AL161">
            <v>761</v>
          </cell>
          <cell r="AM161">
            <v>705</v>
          </cell>
          <cell r="AN161">
            <v>819</v>
          </cell>
          <cell r="AO161">
            <v>776</v>
          </cell>
          <cell r="AP161">
            <v>779</v>
          </cell>
          <cell r="AQ161">
            <v>710</v>
          </cell>
        </row>
        <row r="162">
          <cell r="B162">
            <v>95</v>
          </cell>
          <cell r="C162">
            <v>549</v>
          </cell>
          <cell r="D162">
            <v>486</v>
          </cell>
          <cell r="E162">
            <v>488</v>
          </cell>
          <cell r="F162">
            <v>636</v>
          </cell>
          <cell r="G162">
            <v>656</v>
          </cell>
          <cell r="H162">
            <v>624</v>
          </cell>
          <cell r="I162">
            <v>648</v>
          </cell>
          <cell r="J162">
            <v>667</v>
          </cell>
          <cell r="K162">
            <v>708</v>
          </cell>
          <cell r="L162">
            <v>646</v>
          </cell>
          <cell r="M162">
            <v>672</v>
          </cell>
          <cell r="N162">
            <v>686</v>
          </cell>
          <cell r="O162">
            <v>730</v>
          </cell>
          <cell r="P162">
            <v>650</v>
          </cell>
          <cell r="Q162">
            <v>689</v>
          </cell>
          <cell r="R162">
            <v>610</v>
          </cell>
          <cell r="S162">
            <v>576</v>
          </cell>
          <cell r="T162">
            <v>763</v>
          </cell>
          <cell r="U162">
            <v>775</v>
          </cell>
          <cell r="V162">
            <v>695</v>
          </cell>
          <cell r="W162">
            <v>734</v>
          </cell>
          <cell r="X162">
            <v>766</v>
          </cell>
          <cell r="Y162">
            <v>784</v>
          </cell>
          <cell r="Z162">
            <v>706</v>
          </cell>
          <cell r="AA162">
            <v>734</v>
          </cell>
          <cell r="AB162">
            <v>785</v>
          </cell>
          <cell r="AC162">
            <v>806</v>
          </cell>
          <cell r="AD162">
            <v>710</v>
          </cell>
          <cell r="AE162">
            <v>751</v>
          </cell>
          <cell r="AF162">
            <v>734</v>
          </cell>
          <cell r="AG162">
            <v>753</v>
          </cell>
          <cell r="AH162">
            <v>682</v>
          </cell>
          <cell r="AI162">
            <v>719</v>
          </cell>
          <cell r="AJ162">
            <v>730</v>
          </cell>
          <cell r="AK162">
            <v>772</v>
          </cell>
          <cell r="AL162">
            <v>690</v>
          </cell>
          <cell r="AM162">
            <v>723</v>
          </cell>
          <cell r="AN162">
            <v>750</v>
          </cell>
          <cell r="AO162">
            <v>793</v>
          </cell>
          <cell r="AP162">
            <v>694</v>
          </cell>
          <cell r="AQ162">
            <v>739</v>
          </cell>
        </row>
        <row r="163">
          <cell r="B163">
            <v>93</v>
          </cell>
          <cell r="C163">
            <v>542</v>
          </cell>
          <cell r="D163">
            <v>480</v>
          </cell>
          <cell r="E163">
            <v>482</v>
          </cell>
          <cell r="F163">
            <v>616</v>
          </cell>
          <cell r="G163">
            <v>655</v>
          </cell>
          <cell r="H163">
            <v>603</v>
          </cell>
          <cell r="I163">
            <v>649</v>
          </cell>
          <cell r="J163">
            <v>636</v>
          </cell>
          <cell r="K163">
            <v>718</v>
          </cell>
          <cell r="L163">
            <v>617</v>
          </cell>
          <cell r="M163">
            <v>678</v>
          </cell>
          <cell r="N163">
            <v>652</v>
          </cell>
          <cell r="O163">
            <v>739</v>
          </cell>
          <cell r="P163">
            <v>614</v>
          </cell>
          <cell r="Q163">
            <v>700</v>
          </cell>
          <cell r="R163">
            <v>600</v>
          </cell>
          <cell r="S163">
            <v>579</v>
          </cell>
          <cell r="T163">
            <v>743</v>
          </cell>
          <cell r="U163">
            <v>766</v>
          </cell>
          <cell r="V163">
            <v>658</v>
          </cell>
          <cell r="W163">
            <v>743</v>
          </cell>
          <cell r="X163">
            <v>742</v>
          </cell>
          <cell r="Y163">
            <v>778</v>
          </cell>
          <cell r="Z163">
            <v>670</v>
          </cell>
          <cell r="AA163">
            <v>741</v>
          </cell>
          <cell r="AB163">
            <v>759</v>
          </cell>
          <cell r="AC163">
            <v>799</v>
          </cell>
          <cell r="AD163">
            <v>667</v>
          </cell>
          <cell r="AE163">
            <v>763</v>
          </cell>
          <cell r="AF163">
            <v>711</v>
          </cell>
          <cell r="AG163">
            <v>750</v>
          </cell>
          <cell r="AH163">
            <v>648</v>
          </cell>
          <cell r="AI163">
            <v>728</v>
          </cell>
          <cell r="AJ163">
            <v>698</v>
          </cell>
          <cell r="AK163">
            <v>780</v>
          </cell>
          <cell r="AL163">
            <v>655</v>
          </cell>
          <cell r="AM163">
            <v>731</v>
          </cell>
          <cell r="AN163">
            <v>715</v>
          </cell>
          <cell r="AO163">
            <v>802</v>
          </cell>
          <cell r="AP163">
            <v>652</v>
          </cell>
          <cell r="AQ163">
            <v>754</v>
          </cell>
        </row>
        <row r="164">
          <cell r="B164">
            <v>90</v>
          </cell>
          <cell r="C164">
            <v>535</v>
          </cell>
          <cell r="D164">
            <v>473</v>
          </cell>
          <cell r="E164">
            <v>477</v>
          </cell>
          <cell r="F164">
            <v>596</v>
          </cell>
          <cell r="G164">
            <v>654</v>
          </cell>
          <cell r="H164">
            <v>581</v>
          </cell>
          <cell r="I164">
            <v>651</v>
          </cell>
          <cell r="J164">
            <v>604</v>
          </cell>
          <cell r="K164">
            <v>728</v>
          </cell>
          <cell r="L164">
            <v>588</v>
          </cell>
          <cell r="M164">
            <v>684</v>
          </cell>
          <cell r="N164">
            <v>619</v>
          </cell>
          <cell r="O164">
            <v>749</v>
          </cell>
          <cell r="P164">
            <v>578</v>
          </cell>
          <cell r="Q164">
            <v>712</v>
          </cell>
          <cell r="R164">
            <v>591</v>
          </cell>
          <cell r="S164">
            <v>583</v>
          </cell>
          <cell r="T164">
            <v>723</v>
          </cell>
          <cell r="U164">
            <v>757</v>
          </cell>
          <cell r="V164">
            <v>620</v>
          </cell>
          <cell r="W164">
            <v>753</v>
          </cell>
          <cell r="X164">
            <v>718</v>
          </cell>
          <cell r="Y164">
            <v>772</v>
          </cell>
          <cell r="Z164">
            <v>635</v>
          </cell>
          <cell r="AA164">
            <v>748</v>
          </cell>
          <cell r="AB164">
            <v>732</v>
          </cell>
          <cell r="AC164">
            <v>793</v>
          </cell>
          <cell r="AD164">
            <v>625</v>
          </cell>
          <cell r="AE164">
            <v>776</v>
          </cell>
          <cell r="AF164">
            <v>689</v>
          </cell>
          <cell r="AG164">
            <v>747</v>
          </cell>
          <cell r="AH164">
            <v>614</v>
          </cell>
          <cell r="AI164">
            <v>736</v>
          </cell>
          <cell r="AJ164">
            <v>665</v>
          </cell>
          <cell r="AK164">
            <v>789</v>
          </cell>
          <cell r="AL164">
            <v>619</v>
          </cell>
          <cell r="AM164">
            <v>740</v>
          </cell>
          <cell r="AN164">
            <v>680</v>
          </cell>
          <cell r="AO164">
            <v>810</v>
          </cell>
          <cell r="AP164">
            <v>609</v>
          </cell>
          <cell r="AQ164">
            <v>768</v>
          </cell>
        </row>
        <row r="165">
          <cell r="B165">
            <v>206</v>
          </cell>
          <cell r="C165">
            <v>158</v>
          </cell>
          <cell r="D165">
            <v>371</v>
          </cell>
          <cell r="E165">
            <v>372</v>
          </cell>
          <cell r="F165">
            <v>707</v>
          </cell>
          <cell r="G165">
            <v>691</v>
          </cell>
          <cell r="H165">
            <v>697</v>
          </cell>
          <cell r="I165">
            <v>622</v>
          </cell>
          <cell r="J165">
            <v>520</v>
          </cell>
          <cell r="K165">
            <v>655</v>
          </cell>
          <cell r="L165">
            <v>552</v>
          </cell>
          <cell r="M165">
            <v>664</v>
          </cell>
          <cell r="N165">
            <v>606</v>
          </cell>
          <cell r="O165">
            <v>727</v>
          </cell>
          <cell r="P165">
            <v>629</v>
          </cell>
          <cell r="Q165">
            <v>666</v>
          </cell>
          <cell r="R165">
            <v>149</v>
          </cell>
          <cell r="S165">
            <v>305</v>
          </cell>
          <cell r="T165">
            <v>483</v>
          </cell>
          <cell r="U165">
            <v>469</v>
          </cell>
          <cell r="V165">
            <v>455</v>
          </cell>
          <cell r="W165">
            <v>554</v>
          </cell>
          <cell r="X165">
            <v>394</v>
          </cell>
          <cell r="Y165">
            <v>443</v>
          </cell>
          <cell r="Z165">
            <v>396</v>
          </cell>
          <cell r="AA165">
            <v>584</v>
          </cell>
          <cell r="AB165">
            <v>479</v>
          </cell>
          <cell r="AC165">
            <v>516</v>
          </cell>
          <cell r="AD165">
            <v>473</v>
          </cell>
          <cell r="AE165">
            <v>586</v>
          </cell>
          <cell r="AF165">
            <v>533</v>
          </cell>
          <cell r="AG165">
            <v>517</v>
          </cell>
          <cell r="AH165">
            <v>510</v>
          </cell>
          <cell r="AI165">
            <v>559</v>
          </cell>
          <cell r="AJ165">
            <v>408</v>
          </cell>
          <cell r="AK165">
            <v>543</v>
          </cell>
          <cell r="AL165">
            <v>433</v>
          </cell>
          <cell r="AM165">
            <v>606</v>
          </cell>
          <cell r="AN165">
            <v>494</v>
          </cell>
          <cell r="AO165">
            <v>615</v>
          </cell>
          <cell r="AP165">
            <v>510</v>
          </cell>
          <cell r="AQ165">
            <v>608</v>
          </cell>
        </row>
        <row r="166">
          <cell r="B166">
            <v>203</v>
          </cell>
          <cell r="C166">
            <v>155</v>
          </cell>
          <cell r="D166">
            <v>364</v>
          </cell>
          <cell r="E166">
            <v>366</v>
          </cell>
          <cell r="F166">
            <v>688</v>
          </cell>
          <cell r="G166">
            <v>679</v>
          </cell>
          <cell r="H166">
            <v>668</v>
          </cell>
          <cell r="I166">
            <v>623</v>
          </cell>
          <cell r="J166">
            <v>536</v>
          </cell>
          <cell r="K166">
            <v>617</v>
          </cell>
          <cell r="L166">
            <v>562</v>
          </cell>
          <cell r="M166">
            <v>628</v>
          </cell>
          <cell r="N166">
            <v>616</v>
          </cell>
          <cell r="O166">
            <v>689</v>
          </cell>
          <cell r="P166">
            <v>622</v>
          </cell>
          <cell r="Q166">
            <v>644</v>
          </cell>
          <cell r="R166">
            <v>149</v>
          </cell>
          <cell r="S166">
            <v>276</v>
          </cell>
          <cell r="T166">
            <v>472</v>
          </cell>
          <cell r="U166">
            <v>464</v>
          </cell>
          <cell r="V166">
            <v>468</v>
          </cell>
          <cell r="W166">
            <v>532</v>
          </cell>
          <cell r="X166">
            <v>401</v>
          </cell>
          <cell r="Y166">
            <v>431</v>
          </cell>
          <cell r="Z166">
            <v>426</v>
          </cell>
          <cell r="AA166">
            <v>541</v>
          </cell>
          <cell r="AB166">
            <v>481</v>
          </cell>
          <cell r="AC166">
            <v>503</v>
          </cell>
          <cell r="AD166">
            <v>486</v>
          </cell>
          <cell r="AE166">
            <v>557</v>
          </cell>
          <cell r="AF166">
            <v>520</v>
          </cell>
          <cell r="AG166">
            <v>511</v>
          </cell>
          <cell r="AH166">
            <v>511</v>
          </cell>
          <cell r="AI166">
            <v>544</v>
          </cell>
          <cell r="AJ166">
            <v>427</v>
          </cell>
          <cell r="AK166">
            <v>508</v>
          </cell>
          <cell r="AL166">
            <v>458</v>
          </cell>
          <cell r="AM166">
            <v>563</v>
          </cell>
          <cell r="AN166">
            <v>508</v>
          </cell>
          <cell r="AO166">
            <v>580</v>
          </cell>
          <cell r="AP166">
            <v>519</v>
          </cell>
          <cell r="AQ166">
            <v>579</v>
          </cell>
        </row>
        <row r="167">
          <cell r="B167">
            <v>200</v>
          </cell>
          <cell r="C167">
            <v>152</v>
          </cell>
          <cell r="D167">
            <v>357</v>
          </cell>
          <cell r="E167">
            <v>360</v>
          </cell>
          <cell r="F167">
            <v>670</v>
          </cell>
          <cell r="G167">
            <v>667</v>
          </cell>
          <cell r="H167">
            <v>639</v>
          </cell>
          <cell r="I167">
            <v>624</v>
          </cell>
          <cell r="J167">
            <v>552</v>
          </cell>
          <cell r="K167">
            <v>579</v>
          </cell>
          <cell r="L167">
            <v>572</v>
          </cell>
          <cell r="M167">
            <v>593</v>
          </cell>
          <cell r="N167">
            <v>627</v>
          </cell>
          <cell r="O167">
            <v>651</v>
          </cell>
          <cell r="P167">
            <v>616</v>
          </cell>
          <cell r="Q167">
            <v>622</v>
          </cell>
          <cell r="R167">
            <v>149</v>
          </cell>
          <cell r="S167">
            <v>247</v>
          </cell>
          <cell r="T167">
            <v>462</v>
          </cell>
          <cell r="U167">
            <v>459</v>
          </cell>
          <cell r="V167">
            <v>481</v>
          </cell>
          <cell r="W167">
            <v>510</v>
          </cell>
          <cell r="X167">
            <v>408</v>
          </cell>
          <cell r="Y167">
            <v>419</v>
          </cell>
          <cell r="Z167">
            <v>456</v>
          </cell>
          <cell r="AA167">
            <v>499</v>
          </cell>
          <cell r="AB167">
            <v>483</v>
          </cell>
          <cell r="AC167">
            <v>490</v>
          </cell>
          <cell r="AD167">
            <v>500</v>
          </cell>
          <cell r="AE167">
            <v>528</v>
          </cell>
          <cell r="AF167">
            <v>507</v>
          </cell>
          <cell r="AG167">
            <v>504</v>
          </cell>
          <cell r="AH167">
            <v>512</v>
          </cell>
          <cell r="AI167">
            <v>529</v>
          </cell>
          <cell r="AJ167">
            <v>447</v>
          </cell>
          <cell r="AK167">
            <v>474</v>
          </cell>
          <cell r="AL167">
            <v>484</v>
          </cell>
          <cell r="AM167">
            <v>521</v>
          </cell>
          <cell r="AN167">
            <v>521</v>
          </cell>
          <cell r="AO167">
            <v>546</v>
          </cell>
          <cell r="AP167">
            <v>528</v>
          </cell>
          <cell r="AQ167">
            <v>550</v>
          </cell>
        </row>
        <row r="168">
          <cell r="B168">
            <v>196</v>
          </cell>
          <cell r="C168">
            <v>149</v>
          </cell>
          <cell r="D168">
            <v>349</v>
          </cell>
          <cell r="E168">
            <v>354</v>
          </cell>
          <cell r="F168">
            <v>651</v>
          </cell>
          <cell r="G168">
            <v>654</v>
          </cell>
          <cell r="H168">
            <v>610</v>
          </cell>
          <cell r="I168">
            <v>626</v>
          </cell>
          <cell r="J168">
            <v>568</v>
          </cell>
          <cell r="K168">
            <v>541</v>
          </cell>
          <cell r="L168">
            <v>582</v>
          </cell>
          <cell r="M168">
            <v>557</v>
          </cell>
          <cell r="N168">
            <v>637</v>
          </cell>
          <cell r="O168">
            <v>613</v>
          </cell>
          <cell r="P168">
            <v>610</v>
          </cell>
          <cell r="Q168">
            <v>600</v>
          </cell>
          <cell r="R168">
            <v>149</v>
          </cell>
          <cell r="S168">
            <v>218</v>
          </cell>
          <cell r="T168">
            <v>451</v>
          </cell>
          <cell r="U168">
            <v>454</v>
          </cell>
          <cell r="V168">
            <v>493</v>
          </cell>
          <cell r="W168">
            <v>489</v>
          </cell>
          <cell r="X168">
            <v>416</v>
          </cell>
          <cell r="Y168">
            <v>406</v>
          </cell>
          <cell r="Z168">
            <v>486</v>
          </cell>
          <cell r="AA168">
            <v>456</v>
          </cell>
          <cell r="AB168">
            <v>485</v>
          </cell>
          <cell r="AC168">
            <v>477</v>
          </cell>
          <cell r="AD168">
            <v>514</v>
          </cell>
          <cell r="AE168">
            <v>499</v>
          </cell>
          <cell r="AF168">
            <v>494</v>
          </cell>
          <cell r="AG168">
            <v>497</v>
          </cell>
          <cell r="AH168">
            <v>513</v>
          </cell>
          <cell r="AI168">
            <v>514</v>
          </cell>
          <cell r="AJ168">
            <v>466</v>
          </cell>
          <cell r="AK168">
            <v>439</v>
          </cell>
          <cell r="AL168">
            <v>510</v>
          </cell>
          <cell r="AM168">
            <v>478</v>
          </cell>
          <cell r="AN168">
            <v>535</v>
          </cell>
          <cell r="AO168">
            <v>511</v>
          </cell>
          <cell r="AP168">
            <v>537</v>
          </cell>
          <cell r="AQ168">
            <v>520</v>
          </cell>
        </row>
        <row r="169">
          <cell r="B169">
            <v>193</v>
          </cell>
          <cell r="C169">
            <v>146</v>
          </cell>
          <cell r="D169">
            <v>342</v>
          </cell>
          <cell r="E169">
            <v>349</v>
          </cell>
          <cell r="F169">
            <v>633</v>
          </cell>
          <cell r="G169">
            <v>642</v>
          </cell>
          <cell r="H169">
            <v>581</v>
          </cell>
          <cell r="I169">
            <v>627</v>
          </cell>
          <cell r="J169">
            <v>584</v>
          </cell>
          <cell r="K169">
            <v>504</v>
          </cell>
          <cell r="L169">
            <v>593</v>
          </cell>
          <cell r="M169">
            <v>522</v>
          </cell>
          <cell r="N169">
            <v>647</v>
          </cell>
          <cell r="O169">
            <v>575</v>
          </cell>
          <cell r="P169">
            <v>604</v>
          </cell>
          <cell r="Q169">
            <v>578</v>
          </cell>
          <cell r="R169">
            <v>150</v>
          </cell>
          <cell r="S169">
            <v>189</v>
          </cell>
          <cell r="T169">
            <v>440</v>
          </cell>
          <cell r="U169">
            <v>448</v>
          </cell>
          <cell r="V169">
            <v>506</v>
          </cell>
          <cell r="W169">
            <v>467</v>
          </cell>
          <cell r="X169">
            <v>423</v>
          </cell>
          <cell r="Y169">
            <v>394</v>
          </cell>
          <cell r="Z169">
            <v>516</v>
          </cell>
          <cell r="AA169">
            <v>414</v>
          </cell>
          <cell r="AB169">
            <v>487</v>
          </cell>
          <cell r="AC169">
            <v>465</v>
          </cell>
          <cell r="AD169">
            <v>527</v>
          </cell>
          <cell r="AE169">
            <v>470</v>
          </cell>
          <cell r="AF169">
            <v>481</v>
          </cell>
          <cell r="AG169">
            <v>490</v>
          </cell>
          <cell r="AH169">
            <v>514</v>
          </cell>
          <cell r="AI169">
            <v>498</v>
          </cell>
          <cell r="AJ169">
            <v>485</v>
          </cell>
          <cell r="AK169">
            <v>405</v>
          </cell>
          <cell r="AL169">
            <v>535</v>
          </cell>
          <cell r="AM169">
            <v>435</v>
          </cell>
          <cell r="AN169">
            <v>548</v>
          </cell>
          <cell r="AO169">
            <v>476</v>
          </cell>
          <cell r="AP169">
            <v>546</v>
          </cell>
          <cell r="AQ169">
            <v>491</v>
          </cell>
        </row>
        <row r="170">
          <cell r="B170">
            <v>190</v>
          </cell>
          <cell r="C170">
            <v>143</v>
          </cell>
          <cell r="D170">
            <v>335</v>
          </cell>
          <cell r="E170">
            <v>343</v>
          </cell>
          <cell r="F170">
            <v>614</v>
          </cell>
          <cell r="G170">
            <v>630</v>
          </cell>
          <cell r="H170">
            <v>552</v>
          </cell>
          <cell r="I170">
            <v>628</v>
          </cell>
          <cell r="J170">
            <v>600</v>
          </cell>
          <cell r="K170">
            <v>466</v>
          </cell>
          <cell r="L170">
            <v>603</v>
          </cell>
          <cell r="M170">
            <v>487</v>
          </cell>
          <cell r="N170">
            <v>658</v>
          </cell>
          <cell r="O170">
            <v>537</v>
          </cell>
          <cell r="P170">
            <v>598</v>
          </cell>
          <cell r="Q170">
            <v>556</v>
          </cell>
          <cell r="R170">
            <v>150</v>
          </cell>
          <cell r="S170">
            <v>160</v>
          </cell>
          <cell r="T170">
            <v>429</v>
          </cell>
          <cell r="U170">
            <v>443</v>
          </cell>
          <cell r="V170">
            <v>518</v>
          </cell>
          <cell r="W170">
            <v>445</v>
          </cell>
          <cell r="X170">
            <v>431</v>
          </cell>
          <cell r="Y170">
            <v>381</v>
          </cell>
          <cell r="Z170">
            <v>547</v>
          </cell>
          <cell r="AA170">
            <v>371</v>
          </cell>
          <cell r="AB170">
            <v>488</v>
          </cell>
          <cell r="AC170">
            <v>452</v>
          </cell>
          <cell r="AD170">
            <v>541</v>
          </cell>
          <cell r="AE170">
            <v>440</v>
          </cell>
          <cell r="AF170">
            <v>468</v>
          </cell>
          <cell r="AG170">
            <v>484</v>
          </cell>
          <cell r="AH170">
            <v>516</v>
          </cell>
          <cell r="AI170">
            <v>483</v>
          </cell>
          <cell r="AJ170">
            <v>504</v>
          </cell>
          <cell r="AK170">
            <v>370</v>
          </cell>
          <cell r="AL170">
            <v>561</v>
          </cell>
          <cell r="AM170">
            <v>392</v>
          </cell>
          <cell r="AN170">
            <v>562</v>
          </cell>
          <cell r="AO170">
            <v>441</v>
          </cell>
          <cell r="AP170">
            <v>556</v>
          </cell>
          <cell r="AQ170">
            <v>462</v>
          </cell>
        </row>
        <row r="171">
          <cell r="B171">
            <v>138</v>
          </cell>
          <cell r="C171">
            <v>565</v>
          </cell>
          <cell r="D171">
            <v>512</v>
          </cell>
          <cell r="E171">
            <v>512</v>
          </cell>
          <cell r="F171">
            <v>738</v>
          </cell>
          <cell r="G171">
            <v>680</v>
          </cell>
          <cell r="H171">
            <v>724</v>
          </cell>
          <cell r="I171">
            <v>654</v>
          </cell>
          <cell r="J171">
            <v>793</v>
          </cell>
          <cell r="K171">
            <v>670</v>
          </cell>
          <cell r="L171">
            <v>765</v>
          </cell>
          <cell r="M171">
            <v>653</v>
          </cell>
          <cell r="N171">
            <v>838</v>
          </cell>
          <cell r="O171">
            <v>708</v>
          </cell>
          <cell r="P171">
            <v>804</v>
          </cell>
          <cell r="Q171">
            <v>654</v>
          </cell>
          <cell r="R171">
            <v>658</v>
          </cell>
          <cell r="S171">
            <v>567</v>
          </cell>
          <cell r="T171">
            <v>876</v>
          </cell>
          <cell r="U171">
            <v>842</v>
          </cell>
          <cell r="V171">
            <v>863</v>
          </cell>
          <cell r="W171">
            <v>714</v>
          </cell>
          <cell r="X171">
            <v>871</v>
          </cell>
          <cell r="Y171">
            <v>817</v>
          </cell>
          <cell r="Z171">
            <v>855</v>
          </cell>
          <cell r="AA171">
            <v>715</v>
          </cell>
          <cell r="AB171">
            <v>916</v>
          </cell>
          <cell r="AC171">
            <v>855</v>
          </cell>
          <cell r="AD171">
            <v>894</v>
          </cell>
          <cell r="AE171">
            <v>716</v>
          </cell>
          <cell r="AF171">
            <v>853</v>
          </cell>
          <cell r="AG171">
            <v>795</v>
          </cell>
          <cell r="AH171">
            <v>837</v>
          </cell>
          <cell r="AI171">
            <v>703</v>
          </cell>
          <cell r="AJ171">
            <v>867</v>
          </cell>
          <cell r="AK171">
            <v>743</v>
          </cell>
          <cell r="AL171">
            <v>837</v>
          </cell>
          <cell r="AM171">
            <v>694</v>
          </cell>
          <cell r="AN171">
            <v>911</v>
          </cell>
          <cell r="AO171">
            <v>781</v>
          </cell>
          <cell r="AP171">
            <v>877</v>
          </cell>
          <cell r="AQ171">
            <v>696</v>
          </cell>
        </row>
        <row r="172">
          <cell r="B172">
            <v>136</v>
          </cell>
          <cell r="C172">
            <v>558</v>
          </cell>
          <cell r="D172">
            <v>505</v>
          </cell>
          <cell r="E172">
            <v>506</v>
          </cell>
          <cell r="F172">
            <v>718</v>
          </cell>
          <cell r="G172">
            <v>679</v>
          </cell>
          <cell r="H172">
            <v>702</v>
          </cell>
          <cell r="I172">
            <v>656</v>
          </cell>
          <cell r="J172">
            <v>762</v>
          </cell>
          <cell r="K172">
            <v>680</v>
          </cell>
          <cell r="L172">
            <v>736</v>
          </cell>
          <cell r="M172">
            <v>659</v>
          </cell>
          <cell r="N172">
            <v>804</v>
          </cell>
          <cell r="O172">
            <v>718</v>
          </cell>
          <cell r="P172">
            <v>768</v>
          </cell>
          <cell r="Q172">
            <v>666</v>
          </cell>
          <cell r="R172">
            <v>649</v>
          </cell>
          <cell r="S172">
            <v>571</v>
          </cell>
          <cell r="T172">
            <v>856</v>
          </cell>
          <cell r="U172">
            <v>833</v>
          </cell>
          <cell r="V172">
            <v>826</v>
          </cell>
          <cell r="W172">
            <v>724</v>
          </cell>
          <cell r="X172">
            <v>847</v>
          </cell>
          <cell r="Y172">
            <v>811</v>
          </cell>
          <cell r="Z172">
            <v>819</v>
          </cell>
          <cell r="AA172">
            <v>721</v>
          </cell>
          <cell r="AB172">
            <v>889</v>
          </cell>
          <cell r="AC172">
            <v>849</v>
          </cell>
          <cell r="AD172">
            <v>851</v>
          </cell>
          <cell r="AE172">
            <v>729</v>
          </cell>
          <cell r="AF172">
            <v>831</v>
          </cell>
          <cell r="AG172">
            <v>792</v>
          </cell>
          <cell r="AH172">
            <v>802</v>
          </cell>
          <cell r="AI172">
            <v>711</v>
          </cell>
          <cell r="AJ172">
            <v>834</v>
          </cell>
          <cell r="AK172">
            <v>752</v>
          </cell>
          <cell r="AL172">
            <v>802</v>
          </cell>
          <cell r="AM172">
            <v>703</v>
          </cell>
          <cell r="AN172">
            <v>876</v>
          </cell>
          <cell r="AO172">
            <v>790</v>
          </cell>
          <cell r="AP172">
            <v>834</v>
          </cell>
          <cell r="AQ172">
            <v>710</v>
          </cell>
        </row>
        <row r="173">
          <cell r="B173">
            <v>134</v>
          </cell>
          <cell r="C173">
            <v>551</v>
          </cell>
          <cell r="D173">
            <v>499</v>
          </cell>
          <cell r="E173">
            <v>500</v>
          </cell>
          <cell r="F173">
            <v>698</v>
          </cell>
          <cell r="G173">
            <v>679</v>
          </cell>
          <cell r="H173">
            <v>681</v>
          </cell>
          <cell r="I173">
            <v>657</v>
          </cell>
          <cell r="J173">
            <v>731</v>
          </cell>
          <cell r="K173">
            <v>690</v>
          </cell>
          <cell r="L173">
            <v>706</v>
          </cell>
          <cell r="M173">
            <v>664</v>
          </cell>
          <cell r="N173">
            <v>771</v>
          </cell>
          <cell r="O173">
            <v>727</v>
          </cell>
          <cell r="P173">
            <v>732</v>
          </cell>
          <cell r="Q173">
            <v>677</v>
          </cell>
          <cell r="R173">
            <v>639</v>
          </cell>
          <cell r="S173">
            <v>575</v>
          </cell>
          <cell r="T173">
            <v>836</v>
          </cell>
          <cell r="U173">
            <v>824</v>
          </cell>
          <cell r="V173">
            <v>788</v>
          </cell>
          <cell r="W173">
            <v>734</v>
          </cell>
          <cell r="X173">
            <v>823</v>
          </cell>
          <cell r="Y173">
            <v>805</v>
          </cell>
          <cell r="Z173">
            <v>783</v>
          </cell>
          <cell r="AA173">
            <v>728</v>
          </cell>
          <cell r="AB173">
            <v>863</v>
          </cell>
          <cell r="AC173">
            <v>842</v>
          </cell>
          <cell r="AD173">
            <v>809</v>
          </cell>
          <cell r="AE173">
            <v>741</v>
          </cell>
          <cell r="AF173">
            <v>808</v>
          </cell>
          <cell r="AG173">
            <v>789</v>
          </cell>
          <cell r="AH173">
            <v>768</v>
          </cell>
          <cell r="AI173">
            <v>720</v>
          </cell>
          <cell r="AJ173">
            <v>802</v>
          </cell>
          <cell r="AK173">
            <v>761</v>
          </cell>
          <cell r="AL173">
            <v>766</v>
          </cell>
          <cell r="AM173">
            <v>712</v>
          </cell>
          <cell r="AN173">
            <v>841</v>
          </cell>
          <cell r="AO173">
            <v>798</v>
          </cell>
          <cell r="AP173">
            <v>792</v>
          </cell>
          <cell r="AQ173">
            <v>725</v>
          </cell>
        </row>
        <row r="174">
          <cell r="B174">
            <v>130</v>
          </cell>
          <cell r="C174">
            <v>537</v>
          </cell>
          <cell r="D174">
            <v>486</v>
          </cell>
          <cell r="E174">
            <v>489</v>
          </cell>
          <cell r="F174">
            <v>658</v>
          </cell>
          <cell r="G174">
            <v>677</v>
          </cell>
          <cell r="H174">
            <v>638</v>
          </cell>
          <cell r="I174">
            <v>661</v>
          </cell>
          <cell r="J174">
            <v>668</v>
          </cell>
          <cell r="K174">
            <v>710</v>
          </cell>
          <cell r="L174">
            <v>648</v>
          </cell>
          <cell r="M174">
            <v>676</v>
          </cell>
          <cell r="N174">
            <v>704</v>
          </cell>
          <cell r="O174">
            <v>747</v>
          </cell>
          <cell r="P174">
            <v>660</v>
          </cell>
          <cell r="Q174">
            <v>700</v>
          </cell>
          <cell r="R174">
            <v>620</v>
          </cell>
          <cell r="S174">
            <v>582</v>
          </cell>
          <cell r="T174">
            <v>796</v>
          </cell>
          <cell r="U174">
            <v>807</v>
          </cell>
          <cell r="V174">
            <v>714</v>
          </cell>
          <cell r="W174">
            <v>753</v>
          </cell>
          <cell r="X174">
            <v>775</v>
          </cell>
          <cell r="Y174">
            <v>793</v>
          </cell>
          <cell r="Z174">
            <v>712</v>
          </cell>
          <cell r="AA174">
            <v>742</v>
          </cell>
          <cell r="AB174">
            <v>810</v>
          </cell>
          <cell r="AC174">
            <v>830</v>
          </cell>
          <cell r="AD174">
            <v>724</v>
          </cell>
          <cell r="AE174">
            <v>766</v>
          </cell>
          <cell r="AF174">
            <v>763</v>
          </cell>
          <cell r="AG174">
            <v>783</v>
          </cell>
          <cell r="AH174">
            <v>700</v>
          </cell>
          <cell r="AI174">
            <v>737</v>
          </cell>
          <cell r="AJ174">
            <v>737</v>
          </cell>
          <cell r="AK174">
            <v>778</v>
          </cell>
          <cell r="AL174">
            <v>695</v>
          </cell>
          <cell r="AM174">
            <v>729</v>
          </cell>
          <cell r="AN174">
            <v>772</v>
          </cell>
          <cell r="AO174">
            <v>815</v>
          </cell>
          <cell r="AP174">
            <v>707</v>
          </cell>
          <cell r="AQ174">
            <v>754</v>
          </cell>
        </row>
        <row r="175">
          <cell r="B175">
            <v>128</v>
          </cell>
          <cell r="C175">
            <v>530</v>
          </cell>
          <cell r="D175">
            <v>479</v>
          </cell>
          <cell r="E175">
            <v>483</v>
          </cell>
          <cell r="F175">
            <v>637</v>
          </cell>
          <cell r="G175">
            <v>676</v>
          </cell>
          <cell r="H175">
            <v>616</v>
          </cell>
          <cell r="I175">
            <v>663</v>
          </cell>
          <cell r="J175">
            <v>637</v>
          </cell>
          <cell r="K175">
            <v>720</v>
          </cell>
          <cell r="L175">
            <v>619</v>
          </cell>
          <cell r="M175">
            <v>681</v>
          </cell>
          <cell r="N175">
            <v>670</v>
          </cell>
          <cell r="O175">
            <v>757</v>
          </cell>
          <cell r="P175">
            <v>624</v>
          </cell>
          <cell r="Q175">
            <v>712</v>
          </cell>
          <cell r="R175">
            <v>611</v>
          </cell>
          <cell r="S175">
            <v>586</v>
          </cell>
          <cell r="T175">
            <v>776</v>
          </cell>
          <cell r="U175">
            <v>798</v>
          </cell>
          <cell r="V175">
            <v>677</v>
          </cell>
          <cell r="W175">
            <v>763</v>
          </cell>
          <cell r="X175">
            <v>751</v>
          </cell>
          <cell r="Y175">
            <v>787</v>
          </cell>
          <cell r="Z175">
            <v>676</v>
          </cell>
          <cell r="AA175">
            <v>749</v>
          </cell>
          <cell r="AB175">
            <v>784</v>
          </cell>
          <cell r="AC175">
            <v>824</v>
          </cell>
          <cell r="AD175">
            <v>681</v>
          </cell>
          <cell r="AE175">
            <v>779</v>
          </cell>
          <cell r="AF175">
            <v>741</v>
          </cell>
          <cell r="AG175">
            <v>779</v>
          </cell>
          <cell r="AH175">
            <v>666</v>
          </cell>
          <cell r="AI175">
            <v>746</v>
          </cell>
          <cell r="AJ175">
            <v>704</v>
          </cell>
          <cell r="AK175">
            <v>786</v>
          </cell>
          <cell r="AL175">
            <v>659</v>
          </cell>
          <cell r="AM175">
            <v>738</v>
          </cell>
          <cell r="AN175">
            <v>737</v>
          </cell>
          <cell r="AO175">
            <v>824</v>
          </cell>
          <cell r="AP175">
            <v>664</v>
          </cell>
          <cell r="AQ175">
            <v>768</v>
          </cell>
        </row>
        <row r="176">
          <cell r="B176">
            <v>126</v>
          </cell>
          <cell r="C176">
            <v>522</v>
          </cell>
          <cell r="D176">
            <v>473</v>
          </cell>
          <cell r="E176">
            <v>477</v>
          </cell>
          <cell r="F176">
            <v>617</v>
          </cell>
          <cell r="G176">
            <v>675</v>
          </cell>
          <cell r="H176">
            <v>594</v>
          </cell>
          <cell r="I176">
            <v>665</v>
          </cell>
          <cell r="J176">
            <v>606</v>
          </cell>
          <cell r="K176">
            <v>730</v>
          </cell>
          <cell r="L176">
            <v>590</v>
          </cell>
          <cell r="M176">
            <v>687</v>
          </cell>
          <cell r="N176">
            <v>636</v>
          </cell>
          <cell r="O176">
            <v>767</v>
          </cell>
          <cell r="P176">
            <v>587</v>
          </cell>
          <cell r="Q176">
            <v>723</v>
          </cell>
          <cell r="R176">
            <v>601</v>
          </cell>
          <cell r="S176">
            <v>589</v>
          </cell>
          <cell r="T176">
            <v>756</v>
          </cell>
          <cell r="U176">
            <v>789</v>
          </cell>
          <cell r="V176">
            <v>640</v>
          </cell>
          <cell r="W176">
            <v>772</v>
          </cell>
          <cell r="X176">
            <v>727</v>
          </cell>
          <cell r="Y176">
            <v>781</v>
          </cell>
          <cell r="Z176">
            <v>641</v>
          </cell>
          <cell r="AA176">
            <v>756</v>
          </cell>
          <cell r="AB176">
            <v>757</v>
          </cell>
          <cell r="AC176">
            <v>818</v>
          </cell>
          <cell r="AD176">
            <v>639</v>
          </cell>
          <cell r="AE176">
            <v>791</v>
          </cell>
          <cell r="AF176">
            <v>718</v>
          </cell>
          <cell r="AG176">
            <v>776</v>
          </cell>
          <cell r="AH176">
            <v>632</v>
          </cell>
          <cell r="AI176">
            <v>755</v>
          </cell>
          <cell r="AJ176">
            <v>671</v>
          </cell>
          <cell r="AK176">
            <v>795</v>
          </cell>
          <cell r="AL176">
            <v>624</v>
          </cell>
          <cell r="AM176">
            <v>747</v>
          </cell>
          <cell r="AN176">
            <v>702</v>
          </cell>
          <cell r="AO176">
            <v>832</v>
          </cell>
          <cell r="AP176">
            <v>622</v>
          </cell>
          <cell r="AQ176">
            <v>783</v>
          </cell>
        </row>
        <row r="177">
          <cell r="B177">
            <v>241</v>
          </cell>
          <cell r="C177">
            <v>146</v>
          </cell>
          <cell r="D177">
            <v>370</v>
          </cell>
          <cell r="E177">
            <v>372</v>
          </cell>
          <cell r="F177">
            <v>728</v>
          </cell>
          <cell r="G177">
            <v>713</v>
          </cell>
          <cell r="H177">
            <v>711</v>
          </cell>
          <cell r="I177">
            <v>635</v>
          </cell>
          <cell r="J177">
            <v>522</v>
          </cell>
          <cell r="K177">
            <v>656</v>
          </cell>
          <cell r="L177">
            <v>553</v>
          </cell>
          <cell r="M177">
            <v>667</v>
          </cell>
          <cell r="N177">
            <v>624</v>
          </cell>
          <cell r="O177">
            <v>745</v>
          </cell>
          <cell r="P177">
            <v>638</v>
          </cell>
          <cell r="Q177">
            <v>677</v>
          </cell>
          <cell r="R177">
            <v>159</v>
          </cell>
          <cell r="S177">
            <v>311</v>
          </cell>
          <cell r="T177">
            <v>516</v>
          </cell>
          <cell r="U177">
            <v>501</v>
          </cell>
          <cell r="V177">
            <v>475</v>
          </cell>
          <cell r="W177">
            <v>573</v>
          </cell>
          <cell r="X177">
            <v>402</v>
          </cell>
          <cell r="Y177">
            <v>452</v>
          </cell>
          <cell r="Z177">
            <v>402</v>
          </cell>
          <cell r="AA177">
            <v>592</v>
          </cell>
          <cell r="AB177">
            <v>504</v>
          </cell>
          <cell r="AC177">
            <v>540</v>
          </cell>
          <cell r="AD177">
            <v>486</v>
          </cell>
          <cell r="AE177">
            <v>602</v>
          </cell>
          <cell r="AF177">
            <v>562</v>
          </cell>
          <cell r="AG177">
            <v>547</v>
          </cell>
          <cell r="AH177">
            <v>528</v>
          </cell>
          <cell r="AI177">
            <v>577</v>
          </cell>
          <cell r="AJ177">
            <v>414</v>
          </cell>
          <cell r="AK177">
            <v>549</v>
          </cell>
          <cell r="AL177">
            <v>437</v>
          </cell>
          <cell r="AM177">
            <v>613</v>
          </cell>
          <cell r="AN177">
            <v>516</v>
          </cell>
          <cell r="AO177">
            <v>637</v>
          </cell>
          <cell r="AP177">
            <v>522</v>
          </cell>
          <cell r="AQ177">
            <v>623</v>
          </cell>
        </row>
        <row r="178">
          <cell r="B178">
            <v>238</v>
          </cell>
          <cell r="C178">
            <v>143</v>
          </cell>
          <cell r="D178">
            <v>363</v>
          </cell>
          <cell r="E178">
            <v>366</v>
          </cell>
          <cell r="F178">
            <v>709</v>
          </cell>
          <cell r="G178">
            <v>700</v>
          </cell>
          <cell r="H178">
            <v>682</v>
          </cell>
          <cell r="I178">
            <v>636</v>
          </cell>
          <cell r="J178">
            <v>538</v>
          </cell>
          <cell r="K178">
            <v>619</v>
          </cell>
          <cell r="L178">
            <v>564</v>
          </cell>
          <cell r="M178">
            <v>632</v>
          </cell>
          <cell r="N178">
            <v>634</v>
          </cell>
          <cell r="O178">
            <v>707</v>
          </cell>
          <cell r="P178">
            <v>632</v>
          </cell>
          <cell r="Q178">
            <v>655</v>
          </cell>
          <cell r="R178">
            <v>159</v>
          </cell>
          <cell r="S178">
            <v>282</v>
          </cell>
          <cell r="T178">
            <v>505</v>
          </cell>
          <cell r="U178">
            <v>496</v>
          </cell>
          <cell r="V178">
            <v>487</v>
          </cell>
          <cell r="W178">
            <v>552</v>
          </cell>
          <cell r="X178">
            <v>410</v>
          </cell>
          <cell r="Y178">
            <v>440</v>
          </cell>
          <cell r="Z178">
            <v>432</v>
          </cell>
          <cell r="AA178">
            <v>549</v>
          </cell>
          <cell r="AB178">
            <v>506</v>
          </cell>
          <cell r="AC178">
            <v>528</v>
          </cell>
          <cell r="AD178">
            <v>500</v>
          </cell>
          <cell r="AE178">
            <v>573</v>
          </cell>
          <cell r="AF178">
            <v>549</v>
          </cell>
          <cell r="AG178">
            <v>540</v>
          </cell>
          <cell r="AH178">
            <v>529</v>
          </cell>
          <cell r="AI178">
            <v>562</v>
          </cell>
          <cell r="AJ178">
            <v>434</v>
          </cell>
          <cell r="AK178">
            <v>514</v>
          </cell>
          <cell r="AL178">
            <v>463</v>
          </cell>
          <cell r="AM178">
            <v>570</v>
          </cell>
          <cell r="AN178">
            <v>530</v>
          </cell>
          <cell r="AO178">
            <v>602</v>
          </cell>
          <cell r="AP178">
            <v>532</v>
          </cell>
          <cell r="AQ178">
            <v>593</v>
          </cell>
        </row>
        <row r="179">
          <cell r="B179">
            <v>235</v>
          </cell>
          <cell r="C179">
            <v>140</v>
          </cell>
          <cell r="D179">
            <v>356</v>
          </cell>
          <cell r="E179">
            <v>361</v>
          </cell>
          <cell r="F179">
            <v>691</v>
          </cell>
          <cell r="G179">
            <v>688</v>
          </cell>
          <cell r="H179">
            <v>653</v>
          </cell>
          <cell r="I179">
            <v>638</v>
          </cell>
          <cell r="J179">
            <v>554</v>
          </cell>
          <cell r="K179">
            <v>581</v>
          </cell>
          <cell r="L179">
            <v>574</v>
          </cell>
          <cell r="M179">
            <v>596</v>
          </cell>
          <cell r="N179">
            <v>644</v>
          </cell>
          <cell r="O179">
            <v>669</v>
          </cell>
          <cell r="P179">
            <v>626</v>
          </cell>
          <cell r="Q179">
            <v>633</v>
          </cell>
          <cell r="R179">
            <v>159</v>
          </cell>
          <cell r="S179">
            <v>253</v>
          </cell>
          <cell r="T179">
            <v>494</v>
          </cell>
          <cell r="U179">
            <v>491</v>
          </cell>
          <cell r="V179">
            <v>500</v>
          </cell>
          <cell r="W179">
            <v>530</v>
          </cell>
          <cell r="X179">
            <v>417</v>
          </cell>
          <cell r="Y179">
            <v>427</v>
          </cell>
          <cell r="Z179">
            <v>462</v>
          </cell>
          <cell r="AA179">
            <v>506</v>
          </cell>
          <cell r="AB179">
            <v>508</v>
          </cell>
          <cell r="AC179">
            <v>515</v>
          </cell>
          <cell r="AD179">
            <v>514</v>
          </cell>
          <cell r="AE179">
            <v>543</v>
          </cell>
          <cell r="AF179">
            <v>536</v>
          </cell>
          <cell r="AG179">
            <v>533</v>
          </cell>
          <cell r="AH179">
            <v>530</v>
          </cell>
          <cell r="AI179">
            <v>547</v>
          </cell>
          <cell r="AJ179">
            <v>453</v>
          </cell>
          <cell r="AK179">
            <v>480</v>
          </cell>
          <cell r="AL179">
            <v>489</v>
          </cell>
          <cell r="AM179">
            <v>527</v>
          </cell>
          <cell r="AN179">
            <v>543</v>
          </cell>
          <cell r="AO179">
            <v>568</v>
          </cell>
          <cell r="AP179">
            <v>541</v>
          </cell>
          <cell r="AQ179">
            <v>564</v>
          </cell>
        </row>
        <row r="180">
          <cell r="B180">
            <v>232</v>
          </cell>
          <cell r="C180">
            <v>137</v>
          </cell>
          <cell r="D180">
            <v>349</v>
          </cell>
          <cell r="E180">
            <v>355</v>
          </cell>
          <cell r="F180">
            <v>672</v>
          </cell>
          <cell r="G180">
            <v>676</v>
          </cell>
          <cell r="H180">
            <v>623</v>
          </cell>
          <cell r="I180">
            <v>639</v>
          </cell>
          <cell r="J180">
            <v>570</v>
          </cell>
          <cell r="K180">
            <v>543</v>
          </cell>
          <cell r="L180">
            <v>584</v>
          </cell>
          <cell r="M180">
            <v>561</v>
          </cell>
          <cell r="N180">
            <v>655</v>
          </cell>
          <cell r="O180">
            <v>630</v>
          </cell>
          <cell r="P180">
            <v>620</v>
          </cell>
          <cell r="Q180">
            <v>611</v>
          </cell>
          <cell r="R180">
            <v>160</v>
          </cell>
          <cell r="S180">
            <v>224</v>
          </cell>
          <cell r="T180">
            <v>483</v>
          </cell>
          <cell r="U180">
            <v>486</v>
          </cell>
          <cell r="V180">
            <v>513</v>
          </cell>
          <cell r="W180">
            <v>508</v>
          </cell>
          <cell r="X180">
            <v>425</v>
          </cell>
          <cell r="Y180">
            <v>415</v>
          </cell>
          <cell r="Z180">
            <v>492</v>
          </cell>
          <cell r="AA180">
            <v>464</v>
          </cell>
          <cell r="AB180">
            <v>509</v>
          </cell>
          <cell r="AC180">
            <v>502</v>
          </cell>
          <cell r="AD180">
            <v>527</v>
          </cell>
          <cell r="AE180">
            <v>514</v>
          </cell>
          <cell r="AF180">
            <v>524</v>
          </cell>
          <cell r="AG180">
            <v>527</v>
          </cell>
          <cell r="AH180">
            <v>531</v>
          </cell>
          <cell r="AI180">
            <v>532</v>
          </cell>
          <cell r="AJ180">
            <v>472</v>
          </cell>
          <cell r="AK180">
            <v>445</v>
          </cell>
          <cell r="AL180">
            <v>514</v>
          </cell>
          <cell r="AM180">
            <v>484</v>
          </cell>
          <cell r="AN180">
            <v>557</v>
          </cell>
          <cell r="AO180">
            <v>533</v>
          </cell>
          <cell r="AP180">
            <v>550</v>
          </cell>
          <cell r="AQ180">
            <v>535</v>
          </cell>
        </row>
        <row r="181">
          <cell r="B181">
            <v>228</v>
          </cell>
          <cell r="C181">
            <v>134</v>
          </cell>
          <cell r="D181">
            <v>342</v>
          </cell>
          <cell r="E181">
            <v>349</v>
          </cell>
          <cell r="F181">
            <v>654</v>
          </cell>
          <cell r="G181">
            <v>663</v>
          </cell>
          <cell r="H181">
            <v>594</v>
          </cell>
          <cell r="I181">
            <v>640</v>
          </cell>
          <cell r="J181">
            <v>586</v>
          </cell>
          <cell r="K181">
            <v>505</v>
          </cell>
          <cell r="L181">
            <v>595</v>
          </cell>
          <cell r="M181">
            <v>526</v>
          </cell>
          <cell r="N181">
            <v>665</v>
          </cell>
          <cell r="O181">
            <v>592</v>
          </cell>
          <cell r="P181">
            <v>614</v>
          </cell>
          <cell r="Q181">
            <v>589</v>
          </cell>
          <cell r="R181">
            <v>160</v>
          </cell>
          <cell r="S181">
            <v>196</v>
          </cell>
          <cell r="T181">
            <v>472</v>
          </cell>
          <cell r="U181">
            <v>480</v>
          </cell>
          <cell r="V181">
            <v>525</v>
          </cell>
          <cell r="W181">
            <v>486</v>
          </cell>
          <cell r="X181">
            <v>432</v>
          </cell>
          <cell r="Y181">
            <v>403</v>
          </cell>
          <cell r="Z181">
            <v>522</v>
          </cell>
          <cell r="AA181">
            <v>421</v>
          </cell>
          <cell r="AB181">
            <v>511</v>
          </cell>
          <cell r="AC181">
            <v>489</v>
          </cell>
          <cell r="AD181">
            <v>541</v>
          </cell>
          <cell r="AE181">
            <v>485</v>
          </cell>
          <cell r="AF181">
            <v>511</v>
          </cell>
          <cell r="AG181">
            <v>520</v>
          </cell>
          <cell r="AH181">
            <v>532</v>
          </cell>
          <cell r="AI181">
            <v>516</v>
          </cell>
          <cell r="AJ181">
            <v>491</v>
          </cell>
          <cell r="AK181">
            <v>411</v>
          </cell>
          <cell r="AL181">
            <v>540</v>
          </cell>
          <cell r="AM181">
            <v>441</v>
          </cell>
          <cell r="AN181">
            <v>570</v>
          </cell>
          <cell r="AO181">
            <v>498</v>
          </cell>
          <cell r="AP181">
            <v>559</v>
          </cell>
          <cell r="AQ181">
            <v>505</v>
          </cell>
        </row>
        <row r="182">
          <cell r="B182">
            <v>225</v>
          </cell>
          <cell r="C182">
            <v>131</v>
          </cell>
          <cell r="D182">
            <v>335</v>
          </cell>
          <cell r="E182">
            <v>343</v>
          </cell>
          <cell r="F182">
            <v>636</v>
          </cell>
          <cell r="G182">
            <v>651</v>
          </cell>
          <cell r="H182">
            <v>565</v>
          </cell>
          <cell r="I182">
            <v>642</v>
          </cell>
          <cell r="J182">
            <v>602</v>
          </cell>
          <cell r="K182">
            <v>468</v>
          </cell>
          <cell r="L182">
            <v>605</v>
          </cell>
          <cell r="M182">
            <v>490</v>
          </cell>
          <cell r="N182">
            <v>675</v>
          </cell>
          <cell r="O182">
            <v>554</v>
          </cell>
          <cell r="P182">
            <v>607</v>
          </cell>
          <cell r="Q182">
            <v>567</v>
          </cell>
          <cell r="R182">
            <v>160</v>
          </cell>
          <cell r="S182">
            <v>167</v>
          </cell>
          <cell r="T182">
            <v>461</v>
          </cell>
          <cell r="U182">
            <v>475</v>
          </cell>
          <cell r="V182">
            <v>538</v>
          </cell>
          <cell r="W182">
            <v>464</v>
          </cell>
          <cell r="X182">
            <v>440</v>
          </cell>
          <cell r="Y182">
            <v>390</v>
          </cell>
          <cell r="Z182">
            <v>553</v>
          </cell>
          <cell r="AA182">
            <v>379</v>
          </cell>
          <cell r="AB182">
            <v>513</v>
          </cell>
          <cell r="AC182">
            <v>476</v>
          </cell>
          <cell r="AD182">
            <v>555</v>
          </cell>
          <cell r="AE182">
            <v>456</v>
          </cell>
          <cell r="AF182">
            <v>498</v>
          </cell>
          <cell r="AG182">
            <v>513</v>
          </cell>
          <cell r="AH182">
            <v>534</v>
          </cell>
          <cell r="AI182">
            <v>501</v>
          </cell>
          <cell r="AJ182">
            <v>511</v>
          </cell>
          <cell r="AK182">
            <v>376</v>
          </cell>
          <cell r="AL182">
            <v>565</v>
          </cell>
          <cell r="AM182">
            <v>399</v>
          </cell>
          <cell r="AN182">
            <v>584</v>
          </cell>
          <cell r="AO182">
            <v>463</v>
          </cell>
          <cell r="AP182">
            <v>568</v>
          </cell>
          <cell r="AQ182">
            <v>476</v>
          </cell>
        </row>
        <row r="183">
          <cell r="B183">
            <v>173</v>
          </cell>
          <cell r="C183">
            <v>552</v>
          </cell>
          <cell r="D183">
            <v>511</v>
          </cell>
          <cell r="E183">
            <v>512</v>
          </cell>
          <cell r="F183">
            <v>760</v>
          </cell>
          <cell r="G183">
            <v>702</v>
          </cell>
          <cell r="H183">
            <v>737</v>
          </cell>
          <cell r="I183">
            <v>667</v>
          </cell>
          <cell r="J183">
            <v>795</v>
          </cell>
          <cell r="K183">
            <v>672</v>
          </cell>
          <cell r="L183">
            <v>767</v>
          </cell>
          <cell r="M183">
            <v>656</v>
          </cell>
          <cell r="N183">
            <v>855</v>
          </cell>
          <cell r="O183">
            <v>725</v>
          </cell>
          <cell r="P183">
            <v>814</v>
          </cell>
          <cell r="Q183">
            <v>666</v>
          </cell>
          <cell r="R183">
            <v>669</v>
          </cell>
          <cell r="S183">
            <v>573</v>
          </cell>
          <cell r="T183">
            <v>908</v>
          </cell>
          <cell r="U183">
            <v>874</v>
          </cell>
          <cell r="V183">
            <v>882</v>
          </cell>
          <cell r="W183">
            <v>734</v>
          </cell>
          <cell r="X183">
            <v>880</v>
          </cell>
          <cell r="Y183">
            <v>826</v>
          </cell>
          <cell r="Z183">
            <v>861</v>
          </cell>
          <cell r="AA183">
            <v>722</v>
          </cell>
          <cell r="AB183">
            <v>940</v>
          </cell>
          <cell r="AC183">
            <v>879</v>
          </cell>
          <cell r="AD183">
            <v>908</v>
          </cell>
          <cell r="AE183">
            <v>732</v>
          </cell>
          <cell r="AF183">
            <v>883</v>
          </cell>
          <cell r="AG183">
            <v>825</v>
          </cell>
          <cell r="AH183">
            <v>855</v>
          </cell>
          <cell r="AI183">
            <v>721</v>
          </cell>
          <cell r="AJ183">
            <v>873</v>
          </cell>
          <cell r="AK183">
            <v>750</v>
          </cell>
          <cell r="AL183">
            <v>842</v>
          </cell>
          <cell r="AM183">
            <v>701</v>
          </cell>
          <cell r="AN183">
            <v>933</v>
          </cell>
          <cell r="AO183">
            <v>803</v>
          </cell>
          <cell r="AP183">
            <v>890</v>
          </cell>
          <cell r="AQ183">
            <v>710</v>
          </cell>
        </row>
        <row r="184">
          <cell r="B184">
            <v>171</v>
          </cell>
          <cell r="C184">
            <v>545</v>
          </cell>
          <cell r="D184">
            <v>505</v>
          </cell>
          <cell r="E184">
            <v>507</v>
          </cell>
          <cell r="F184">
            <v>739</v>
          </cell>
          <cell r="G184">
            <v>701</v>
          </cell>
          <cell r="H184">
            <v>716</v>
          </cell>
          <cell r="I184">
            <v>669</v>
          </cell>
          <cell r="J184">
            <v>764</v>
          </cell>
          <cell r="K184">
            <v>682</v>
          </cell>
          <cell r="L184">
            <v>737</v>
          </cell>
          <cell r="M184">
            <v>662</v>
          </cell>
          <cell r="N184">
            <v>822</v>
          </cell>
          <cell r="O184">
            <v>735</v>
          </cell>
          <cell r="P184">
            <v>778</v>
          </cell>
          <cell r="Q184">
            <v>677</v>
          </cell>
          <cell r="R184">
            <v>659</v>
          </cell>
          <cell r="S184">
            <v>577</v>
          </cell>
          <cell r="T184">
            <v>888</v>
          </cell>
          <cell r="U184">
            <v>865</v>
          </cell>
          <cell r="V184">
            <v>845</v>
          </cell>
          <cell r="W184">
            <v>743</v>
          </cell>
          <cell r="X184">
            <v>856</v>
          </cell>
          <cell r="Y184">
            <v>820</v>
          </cell>
          <cell r="Z184">
            <v>825</v>
          </cell>
          <cell r="AA184">
            <v>729</v>
          </cell>
          <cell r="AB184">
            <v>914</v>
          </cell>
          <cell r="AC184">
            <v>873</v>
          </cell>
          <cell r="AD184">
            <v>865</v>
          </cell>
          <cell r="AE184">
            <v>744</v>
          </cell>
          <cell r="AF184">
            <v>860</v>
          </cell>
          <cell r="AG184">
            <v>822</v>
          </cell>
          <cell r="AH184">
            <v>821</v>
          </cell>
          <cell r="AI184">
            <v>729</v>
          </cell>
          <cell r="AJ184">
            <v>841</v>
          </cell>
          <cell r="AK184">
            <v>758</v>
          </cell>
          <cell r="AL184">
            <v>806</v>
          </cell>
          <cell r="AM184">
            <v>709</v>
          </cell>
          <cell r="AN184">
            <v>898</v>
          </cell>
          <cell r="AO184">
            <v>812</v>
          </cell>
          <cell r="AP184">
            <v>847</v>
          </cell>
          <cell r="AQ184">
            <v>724</v>
          </cell>
        </row>
        <row r="185">
          <cell r="B185">
            <v>167</v>
          </cell>
          <cell r="C185">
            <v>531</v>
          </cell>
          <cell r="D185">
            <v>492</v>
          </cell>
          <cell r="E185">
            <v>495</v>
          </cell>
          <cell r="F185">
            <v>699</v>
          </cell>
          <cell r="G185">
            <v>699</v>
          </cell>
          <cell r="H185">
            <v>672</v>
          </cell>
          <cell r="I185">
            <v>673</v>
          </cell>
          <cell r="J185">
            <v>701</v>
          </cell>
          <cell r="K185">
            <v>702</v>
          </cell>
          <cell r="L185">
            <v>679</v>
          </cell>
          <cell r="M185">
            <v>674</v>
          </cell>
          <cell r="N185">
            <v>755</v>
          </cell>
          <cell r="O185">
            <v>755</v>
          </cell>
          <cell r="P185">
            <v>706</v>
          </cell>
          <cell r="Q185">
            <v>700</v>
          </cell>
          <cell r="R185">
            <v>640</v>
          </cell>
          <cell r="S185">
            <v>585</v>
          </cell>
          <cell r="T185">
            <v>848</v>
          </cell>
          <cell r="U185">
            <v>848</v>
          </cell>
          <cell r="V185">
            <v>771</v>
          </cell>
          <cell r="W185">
            <v>763</v>
          </cell>
          <cell r="X185">
            <v>808</v>
          </cell>
          <cell r="Y185">
            <v>808</v>
          </cell>
          <cell r="Z185">
            <v>754</v>
          </cell>
          <cell r="AA185">
            <v>743</v>
          </cell>
          <cell r="AB185">
            <v>861</v>
          </cell>
          <cell r="AC185">
            <v>861</v>
          </cell>
          <cell r="AD185">
            <v>780</v>
          </cell>
          <cell r="AE185">
            <v>769</v>
          </cell>
          <cell r="AF185">
            <v>815</v>
          </cell>
          <cell r="AG185">
            <v>815</v>
          </cell>
          <cell r="AH185">
            <v>752</v>
          </cell>
          <cell r="AI185">
            <v>747</v>
          </cell>
          <cell r="AJ185">
            <v>775</v>
          </cell>
          <cell r="AK185">
            <v>775</v>
          </cell>
          <cell r="AL185">
            <v>735</v>
          </cell>
          <cell r="AM185">
            <v>727</v>
          </cell>
          <cell r="AN185">
            <v>829</v>
          </cell>
          <cell r="AO185">
            <v>829</v>
          </cell>
          <cell r="AP185">
            <v>762</v>
          </cell>
          <cell r="AQ185">
            <v>753</v>
          </cell>
        </row>
        <row r="186">
          <cell r="B186">
            <v>163</v>
          </cell>
          <cell r="C186">
            <v>517</v>
          </cell>
          <cell r="D186">
            <v>479</v>
          </cell>
          <cell r="E186">
            <v>483</v>
          </cell>
          <cell r="F186">
            <v>659</v>
          </cell>
          <cell r="G186">
            <v>697</v>
          </cell>
          <cell r="H186">
            <v>629</v>
          </cell>
          <cell r="I186">
            <v>676</v>
          </cell>
          <cell r="J186">
            <v>639</v>
          </cell>
          <cell r="K186">
            <v>721</v>
          </cell>
          <cell r="L186">
            <v>621</v>
          </cell>
          <cell r="M186">
            <v>685</v>
          </cell>
          <cell r="N186">
            <v>688</v>
          </cell>
          <cell r="O186">
            <v>774</v>
          </cell>
          <cell r="P186">
            <v>633</v>
          </cell>
          <cell r="Q186">
            <v>723</v>
          </cell>
          <cell r="R186">
            <v>621</v>
          </cell>
          <cell r="S186">
            <v>592</v>
          </cell>
          <cell r="T186">
            <v>808</v>
          </cell>
          <cell r="U186">
            <v>830</v>
          </cell>
          <cell r="V186">
            <v>696</v>
          </cell>
          <cell r="W186">
            <v>782</v>
          </cell>
          <cell r="X186">
            <v>760</v>
          </cell>
          <cell r="Y186">
            <v>796</v>
          </cell>
          <cell r="Z186">
            <v>682</v>
          </cell>
          <cell r="AA186">
            <v>757</v>
          </cell>
          <cell r="AB186">
            <v>808</v>
          </cell>
          <cell r="AC186">
            <v>849</v>
          </cell>
          <cell r="AD186">
            <v>695</v>
          </cell>
          <cell r="AE186">
            <v>794</v>
          </cell>
          <cell r="AF186">
            <v>770</v>
          </cell>
          <cell r="AG186">
            <v>809</v>
          </cell>
          <cell r="AH186">
            <v>684</v>
          </cell>
          <cell r="AI186">
            <v>764</v>
          </cell>
          <cell r="AJ186">
            <v>710</v>
          </cell>
          <cell r="AK186">
            <v>793</v>
          </cell>
          <cell r="AL186">
            <v>664</v>
          </cell>
          <cell r="AM186">
            <v>744</v>
          </cell>
          <cell r="AN186">
            <v>759</v>
          </cell>
          <cell r="AO186">
            <v>846</v>
          </cell>
          <cell r="AP186">
            <v>677</v>
          </cell>
          <cell r="AQ186">
            <v>782</v>
          </cell>
        </row>
        <row r="187">
          <cell r="B187">
            <v>161</v>
          </cell>
          <cell r="C187">
            <v>510</v>
          </cell>
          <cell r="D187">
            <v>472</v>
          </cell>
          <cell r="E187">
            <v>477</v>
          </cell>
          <cell r="F187">
            <v>638</v>
          </cell>
          <cell r="G187">
            <v>696</v>
          </cell>
          <cell r="H187">
            <v>608</v>
          </cell>
          <cell r="I187">
            <v>678</v>
          </cell>
          <cell r="J187">
            <v>608</v>
          </cell>
          <cell r="K187">
            <v>731</v>
          </cell>
          <cell r="L187">
            <v>592</v>
          </cell>
          <cell r="M187">
            <v>691</v>
          </cell>
          <cell r="N187">
            <v>654</v>
          </cell>
          <cell r="O187">
            <v>784</v>
          </cell>
          <cell r="P187">
            <v>597</v>
          </cell>
          <cell r="Q187">
            <v>734</v>
          </cell>
          <cell r="R187">
            <v>611</v>
          </cell>
          <cell r="S187">
            <v>596</v>
          </cell>
          <cell r="T187">
            <v>788</v>
          </cell>
          <cell r="U187">
            <v>821</v>
          </cell>
          <cell r="V187">
            <v>659</v>
          </cell>
          <cell r="W187">
            <v>792</v>
          </cell>
          <cell r="X187">
            <v>736</v>
          </cell>
          <cell r="Y187">
            <v>790</v>
          </cell>
          <cell r="Z187">
            <v>647</v>
          </cell>
          <cell r="AA187">
            <v>763</v>
          </cell>
          <cell r="AB187">
            <v>782</v>
          </cell>
          <cell r="AC187">
            <v>843</v>
          </cell>
          <cell r="AD187">
            <v>652</v>
          </cell>
          <cell r="AE187">
            <v>807</v>
          </cell>
          <cell r="AF187">
            <v>748</v>
          </cell>
          <cell r="AG187">
            <v>806</v>
          </cell>
          <cell r="AH187">
            <v>650</v>
          </cell>
          <cell r="AI187">
            <v>773</v>
          </cell>
          <cell r="AJ187">
            <v>678</v>
          </cell>
          <cell r="AK187">
            <v>801</v>
          </cell>
          <cell r="AL187">
            <v>629</v>
          </cell>
          <cell r="AM187">
            <v>753</v>
          </cell>
          <cell r="AN187">
            <v>724</v>
          </cell>
          <cell r="AO187">
            <v>854</v>
          </cell>
          <cell r="AP187">
            <v>634</v>
          </cell>
          <cell r="AQ187">
            <v>797</v>
          </cell>
        </row>
        <row r="188">
          <cell r="B188">
            <v>277</v>
          </cell>
          <cell r="C188">
            <v>133</v>
          </cell>
          <cell r="D188">
            <v>369</v>
          </cell>
          <cell r="E188">
            <v>372</v>
          </cell>
          <cell r="F188">
            <v>749</v>
          </cell>
          <cell r="G188">
            <v>734</v>
          </cell>
          <cell r="H188">
            <v>724</v>
          </cell>
          <cell r="I188">
            <v>648</v>
          </cell>
          <cell r="J188">
            <v>524</v>
          </cell>
          <cell r="K188">
            <v>658</v>
          </cell>
          <cell r="L188">
            <v>555</v>
          </cell>
          <cell r="M188">
            <v>671</v>
          </cell>
          <cell r="N188">
            <v>641</v>
          </cell>
          <cell r="O188">
            <v>762</v>
          </cell>
          <cell r="P188">
            <v>648</v>
          </cell>
          <cell r="Q188">
            <v>689</v>
          </cell>
          <cell r="R188">
            <v>169</v>
          </cell>
          <cell r="S188">
            <v>318</v>
          </cell>
          <cell r="T188">
            <v>548</v>
          </cell>
          <cell r="U188">
            <v>533</v>
          </cell>
          <cell r="V188">
            <v>494</v>
          </cell>
          <cell r="W188">
            <v>593</v>
          </cell>
          <cell r="X188">
            <v>411</v>
          </cell>
          <cell r="Y188">
            <v>461</v>
          </cell>
          <cell r="Z188">
            <v>408</v>
          </cell>
          <cell r="AA188">
            <v>599</v>
          </cell>
          <cell r="AB188">
            <v>529</v>
          </cell>
          <cell r="AC188">
            <v>565</v>
          </cell>
          <cell r="AD188">
            <v>500</v>
          </cell>
          <cell r="AE188">
            <v>617</v>
          </cell>
          <cell r="AF188">
            <v>592</v>
          </cell>
          <cell r="AG188">
            <v>576</v>
          </cell>
          <cell r="AH188">
            <v>546</v>
          </cell>
          <cell r="AI188">
            <v>596</v>
          </cell>
          <cell r="AJ188">
            <v>421</v>
          </cell>
          <cell r="AK188">
            <v>555</v>
          </cell>
          <cell r="AL188">
            <v>442</v>
          </cell>
          <cell r="AM188">
            <v>619</v>
          </cell>
          <cell r="AN188">
            <v>538</v>
          </cell>
          <cell r="AO188">
            <v>659</v>
          </cell>
          <cell r="AP188">
            <v>535</v>
          </cell>
          <cell r="AQ188">
            <v>637</v>
          </cell>
        </row>
        <row r="189">
          <cell r="B189">
            <v>273</v>
          </cell>
          <cell r="C189">
            <v>131</v>
          </cell>
          <cell r="D189">
            <v>362</v>
          </cell>
          <cell r="E189">
            <v>367</v>
          </cell>
          <cell r="F189">
            <v>731</v>
          </cell>
          <cell r="G189">
            <v>721</v>
          </cell>
          <cell r="H189">
            <v>695</v>
          </cell>
          <cell r="I189">
            <v>650</v>
          </cell>
          <cell r="J189">
            <v>540</v>
          </cell>
          <cell r="K189">
            <v>620</v>
          </cell>
          <cell r="L189">
            <v>566</v>
          </cell>
          <cell r="M189">
            <v>635</v>
          </cell>
          <cell r="N189">
            <v>652</v>
          </cell>
          <cell r="O189">
            <v>724</v>
          </cell>
          <cell r="P189">
            <v>642</v>
          </cell>
          <cell r="Q189">
            <v>667</v>
          </cell>
          <cell r="R189">
            <v>169</v>
          </cell>
          <cell r="S189">
            <v>289</v>
          </cell>
          <cell r="T189">
            <v>537</v>
          </cell>
          <cell r="U189">
            <v>528</v>
          </cell>
          <cell r="V189">
            <v>507</v>
          </cell>
          <cell r="W189">
            <v>571</v>
          </cell>
          <cell r="X189">
            <v>419</v>
          </cell>
          <cell r="Y189">
            <v>449</v>
          </cell>
          <cell r="Z189">
            <v>438</v>
          </cell>
          <cell r="AA189">
            <v>557</v>
          </cell>
          <cell r="AB189">
            <v>531</v>
          </cell>
          <cell r="AC189">
            <v>552</v>
          </cell>
          <cell r="AD189">
            <v>514</v>
          </cell>
          <cell r="AE189">
            <v>588</v>
          </cell>
          <cell r="AF189">
            <v>579</v>
          </cell>
          <cell r="AG189">
            <v>570</v>
          </cell>
          <cell r="AH189">
            <v>547</v>
          </cell>
          <cell r="AI189">
            <v>580</v>
          </cell>
          <cell r="AJ189">
            <v>440</v>
          </cell>
          <cell r="AK189">
            <v>521</v>
          </cell>
          <cell r="AL189">
            <v>468</v>
          </cell>
          <cell r="AM189">
            <v>576</v>
          </cell>
          <cell r="AN189">
            <v>552</v>
          </cell>
          <cell r="AO189">
            <v>625</v>
          </cell>
          <cell r="AP189">
            <v>544</v>
          </cell>
          <cell r="AQ189">
            <v>608</v>
          </cell>
        </row>
        <row r="190">
          <cell r="B190">
            <v>263</v>
          </cell>
          <cell r="C190">
            <v>122</v>
          </cell>
          <cell r="D190">
            <v>341</v>
          </cell>
          <cell r="E190">
            <v>349</v>
          </cell>
          <cell r="F190">
            <v>675</v>
          </cell>
          <cell r="G190">
            <v>685</v>
          </cell>
          <cell r="H190">
            <v>608</v>
          </cell>
          <cell r="I190">
            <v>654</v>
          </cell>
          <cell r="J190">
            <v>588</v>
          </cell>
          <cell r="K190">
            <v>507</v>
          </cell>
          <cell r="L190">
            <v>596</v>
          </cell>
          <cell r="M190">
            <v>529</v>
          </cell>
          <cell r="N190">
            <v>682</v>
          </cell>
          <cell r="O190">
            <v>610</v>
          </cell>
          <cell r="P190">
            <v>623</v>
          </cell>
          <cell r="Q190">
            <v>601</v>
          </cell>
          <cell r="R190">
            <v>170</v>
          </cell>
          <cell r="S190">
            <v>202</v>
          </cell>
          <cell r="T190">
            <v>504</v>
          </cell>
          <cell r="U190">
            <v>513</v>
          </cell>
          <cell r="V190">
            <v>544</v>
          </cell>
          <cell r="W190">
            <v>505</v>
          </cell>
          <cell r="X190">
            <v>441</v>
          </cell>
          <cell r="Y190">
            <v>411</v>
          </cell>
          <cell r="Z190">
            <v>528</v>
          </cell>
          <cell r="AA190">
            <v>429</v>
          </cell>
          <cell r="AB190">
            <v>536</v>
          </cell>
          <cell r="AC190">
            <v>514</v>
          </cell>
          <cell r="AD190">
            <v>555</v>
          </cell>
          <cell r="AE190">
            <v>501</v>
          </cell>
          <cell r="AF190">
            <v>540</v>
          </cell>
          <cell r="AG190">
            <v>550</v>
          </cell>
          <cell r="AH190">
            <v>550</v>
          </cell>
          <cell r="AI190">
            <v>535</v>
          </cell>
          <cell r="AJ190">
            <v>498</v>
          </cell>
          <cell r="AK190">
            <v>417</v>
          </cell>
          <cell r="AL190">
            <v>545</v>
          </cell>
          <cell r="AM190">
            <v>448</v>
          </cell>
          <cell r="AN190">
            <v>592</v>
          </cell>
          <cell r="AO190">
            <v>520</v>
          </cell>
          <cell r="AP190">
            <v>572</v>
          </cell>
          <cell r="AQ190">
            <v>520</v>
          </cell>
        </row>
        <row r="191">
          <cell r="B191">
            <v>260</v>
          </cell>
          <cell r="C191">
            <v>119</v>
          </cell>
          <cell r="D191">
            <v>334</v>
          </cell>
          <cell r="E191">
            <v>344</v>
          </cell>
          <cell r="F191">
            <v>657</v>
          </cell>
          <cell r="G191">
            <v>672</v>
          </cell>
          <cell r="H191">
            <v>579</v>
          </cell>
          <cell r="I191">
            <v>655</v>
          </cell>
          <cell r="J191">
            <v>604</v>
          </cell>
          <cell r="K191">
            <v>469</v>
          </cell>
          <cell r="L191">
            <v>607</v>
          </cell>
          <cell r="M191">
            <v>494</v>
          </cell>
          <cell r="N191">
            <v>693</v>
          </cell>
          <cell r="O191">
            <v>572</v>
          </cell>
          <cell r="P191">
            <v>617</v>
          </cell>
          <cell r="Q191">
            <v>579</v>
          </cell>
          <cell r="R191">
            <v>171</v>
          </cell>
          <cell r="S191">
            <v>173</v>
          </cell>
          <cell r="T191">
            <v>493</v>
          </cell>
          <cell r="U191">
            <v>507</v>
          </cell>
          <cell r="V191">
            <v>557</v>
          </cell>
          <cell r="W191">
            <v>484</v>
          </cell>
          <cell r="X191">
            <v>449</v>
          </cell>
          <cell r="Y191">
            <v>399</v>
          </cell>
          <cell r="Z191">
            <v>559</v>
          </cell>
          <cell r="AA191">
            <v>387</v>
          </cell>
          <cell r="AB191">
            <v>538</v>
          </cell>
          <cell r="AC191">
            <v>501</v>
          </cell>
          <cell r="AD191">
            <v>569</v>
          </cell>
          <cell r="AE191">
            <v>472</v>
          </cell>
          <cell r="AF191">
            <v>527</v>
          </cell>
          <cell r="AG191">
            <v>543</v>
          </cell>
          <cell r="AH191">
            <v>552</v>
          </cell>
          <cell r="AI191">
            <v>519</v>
          </cell>
          <cell r="AJ191">
            <v>517</v>
          </cell>
          <cell r="AK191">
            <v>383</v>
          </cell>
          <cell r="AL191">
            <v>570</v>
          </cell>
          <cell r="AM191">
            <v>405</v>
          </cell>
          <cell r="AN191">
            <v>606</v>
          </cell>
          <cell r="AO191">
            <v>485</v>
          </cell>
          <cell r="AP191">
            <v>581</v>
          </cell>
          <cell r="AQ191">
            <v>490</v>
          </cell>
        </row>
        <row r="192">
          <cell r="B192">
            <v>208</v>
          </cell>
          <cell r="C192">
            <v>540</v>
          </cell>
          <cell r="D192">
            <v>510</v>
          </cell>
          <cell r="E192">
            <v>513</v>
          </cell>
          <cell r="F192">
            <v>781</v>
          </cell>
          <cell r="G192">
            <v>723</v>
          </cell>
          <cell r="H192">
            <v>751</v>
          </cell>
          <cell r="I192">
            <v>681</v>
          </cell>
          <cell r="J192">
            <v>797</v>
          </cell>
          <cell r="K192">
            <v>673</v>
          </cell>
          <cell r="L192">
            <v>768</v>
          </cell>
          <cell r="M192">
            <v>660</v>
          </cell>
          <cell r="N192">
            <v>873</v>
          </cell>
          <cell r="O192">
            <v>743</v>
          </cell>
          <cell r="P192">
            <v>824</v>
          </cell>
          <cell r="Q192">
            <v>677</v>
          </cell>
          <cell r="R192">
            <v>679</v>
          </cell>
          <cell r="S192">
            <v>580</v>
          </cell>
          <cell r="T192">
            <v>940</v>
          </cell>
          <cell r="U192">
            <v>906</v>
          </cell>
          <cell r="V192">
            <v>901</v>
          </cell>
          <cell r="W192">
            <v>753</v>
          </cell>
          <cell r="X192">
            <v>889</v>
          </cell>
          <cell r="Y192">
            <v>835</v>
          </cell>
          <cell r="Z192">
            <v>867</v>
          </cell>
          <cell r="AA192">
            <v>730</v>
          </cell>
          <cell r="AB192">
            <v>965</v>
          </cell>
          <cell r="AC192">
            <v>904</v>
          </cell>
          <cell r="AD192">
            <v>922</v>
          </cell>
          <cell r="AE192">
            <v>748</v>
          </cell>
          <cell r="AF192">
            <v>913</v>
          </cell>
          <cell r="AG192">
            <v>855</v>
          </cell>
          <cell r="AH192">
            <v>873</v>
          </cell>
          <cell r="AI192">
            <v>739</v>
          </cell>
          <cell r="AJ192">
            <v>879</v>
          </cell>
          <cell r="AK192">
            <v>756</v>
          </cell>
          <cell r="AL192">
            <v>847</v>
          </cell>
          <cell r="AM192">
            <v>707</v>
          </cell>
          <cell r="AN192">
            <v>955</v>
          </cell>
          <cell r="AO192">
            <v>825</v>
          </cell>
          <cell r="AP192">
            <v>902</v>
          </cell>
          <cell r="AQ192">
            <v>724</v>
          </cell>
        </row>
        <row r="193">
          <cell r="B193">
            <v>206</v>
          </cell>
          <cell r="C193">
            <v>533</v>
          </cell>
          <cell r="D193">
            <v>504</v>
          </cell>
          <cell r="E193">
            <v>507</v>
          </cell>
          <cell r="F193">
            <v>761</v>
          </cell>
          <cell r="G193">
            <v>722</v>
          </cell>
          <cell r="H193">
            <v>729</v>
          </cell>
          <cell r="I193">
            <v>683</v>
          </cell>
          <cell r="J193">
            <v>766</v>
          </cell>
          <cell r="K193">
            <v>683</v>
          </cell>
          <cell r="L193">
            <v>739</v>
          </cell>
          <cell r="M193">
            <v>666</v>
          </cell>
          <cell r="N193">
            <v>839</v>
          </cell>
          <cell r="O193">
            <v>753</v>
          </cell>
          <cell r="P193">
            <v>788</v>
          </cell>
          <cell r="Q193">
            <v>689</v>
          </cell>
          <cell r="R193">
            <v>669</v>
          </cell>
          <cell r="S193">
            <v>584</v>
          </cell>
          <cell r="T193">
            <v>920</v>
          </cell>
          <cell r="U193">
            <v>897</v>
          </cell>
          <cell r="V193">
            <v>864</v>
          </cell>
          <cell r="W193">
            <v>763</v>
          </cell>
          <cell r="X193">
            <v>865</v>
          </cell>
          <cell r="Y193">
            <v>829</v>
          </cell>
          <cell r="Z193">
            <v>831</v>
          </cell>
          <cell r="AA193">
            <v>737</v>
          </cell>
          <cell r="AB193">
            <v>939</v>
          </cell>
          <cell r="AC193">
            <v>898</v>
          </cell>
          <cell r="AD193">
            <v>879</v>
          </cell>
          <cell r="AE193">
            <v>760</v>
          </cell>
          <cell r="AF193">
            <v>890</v>
          </cell>
          <cell r="AG193">
            <v>851</v>
          </cell>
          <cell r="AH193">
            <v>839</v>
          </cell>
          <cell r="AI193">
            <v>748</v>
          </cell>
          <cell r="AJ193">
            <v>847</v>
          </cell>
          <cell r="AK193">
            <v>765</v>
          </cell>
          <cell r="AL193">
            <v>811</v>
          </cell>
          <cell r="AM193">
            <v>716</v>
          </cell>
          <cell r="AN193">
            <v>921</v>
          </cell>
          <cell r="AO193">
            <v>834</v>
          </cell>
          <cell r="AP193">
            <v>860</v>
          </cell>
          <cell r="AQ193">
            <v>739</v>
          </cell>
        </row>
        <row r="194">
          <cell r="B194">
            <v>202</v>
          </cell>
          <cell r="C194">
            <v>519</v>
          </cell>
          <cell r="D194">
            <v>491</v>
          </cell>
          <cell r="E194">
            <v>495</v>
          </cell>
          <cell r="F194">
            <v>720</v>
          </cell>
          <cell r="G194">
            <v>720</v>
          </cell>
          <cell r="H194">
            <v>686</v>
          </cell>
          <cell r="I194">
            <v>686</v>
          </cell>
          <cell r="J194">
            <v>703</v>
          </cell>
          <cell r="K194">
            <v>703</v>
          </cell>
          <cell r="L194">
            <v>681</v>
          </cell>
          <cell r="M194">
            <v>677</v>
          </cell>
          <cell r="N194">
            <v>772</v>
          </cell>
          <cell r="O194">
            <v>772</v>
          </cell>
          <cell r="P194">
            <v>715</v>
          </cell>
          <cell r="Q194">
            <v>712</v>
          </cell>
          <cell r="R194">
            <v>650</v>
          </cell>
          <cell r="S194">
            <v>591</v>
          </cell>
          <cell r="T194">
            <v>880</v>
          </cell>
          <cell r="U194">
            <v>880</v>
          </cell>
          <cell r="V194">
            <v>790</v>
          </cell>
          <cell r="W194">
            <v>782</v>
          </cell>
          <cell r="X194">
            <v>817</v>
          </cell>
          <cell r="Y194">
            <v>817</v>
          </cell>
          <cell r="Z194">
            <v>760</v>
          </cell>
          <cell r="AA194">
            <v>751</v>
          </cell>
          <cell r="AB194">
            <v>886</v>
          </cell>
          <cell r="AC194">
            <v>886</v>
          </cell>
          <cell r="AD194">
            <v>794</v>
          </cell>
          <cell r="AE194">
            <v>785</v>
          </cell>
          <cell r="AF194">
            <v>845</v>
          </cell>
          <cell r="AG194">
            <v>845</v>
          </cell>
          <cell r="AH194">
            <v>770</v>
          </cell>
          <cell r="AI194">
            <v>765</v>
          </cell>
          <cell r="AJ194">
            <v>782</v>
          </cell>
          <cell r="AK194">
            <v>782</v>
          </cell>
          <cell r="AL194">
            <v>740</v>
          </cell>
          <cell r="AM194">
            <v>733</v>
          </cell>
          <cell r="AN194">
            <v>851</v>
          </cell>
          <cell r="AO194">
            <v>851</v>
          </cell>
          <cell r="AP194">
            <v>775</v>
          </cell>
          <cell r="AQ194">
            <v>768</v>
          </cell>
        </row>
        <row r="195">
          <cell r="B195">
            <v>198</v>
          </cell>
          <cell r="C195">
            <v>505</v>
          </cell>
          <cell r="D195">
            <v>478</v>
          </cell>
          <cell r="E195">
            <v>483</v>
          </cell>
          <cell r="F195">
            <v>680</v>
          </cell>
          <cell r="G195">
            <v>719</v>
          </cell>
          <cell r="H195">
            <v>643</v>
          </cell>
          <cell r="I195">
            <v>690</v>
          </cell>
          <cell r="J195">
            <v>641</v>
          </cell>
          <cell r="K195">
            <v>723</v>
          </cell>
          <cell r="L195">
            <v>623</v>
          </cell>
          <cell r="M195">
            <v>688</v>
          </cell>
          <cell r="N195">
            <v>705</v>
          </cell>
          <cell r="O195">
            <v>792</v>
          </cell>
          <cell r="P195">
            <v>643</v>
          </cell>
          <cell r="Q195">
            <v>734</v>
          </cell>
          <cell r="R195">
            <v>631</v>
          </cell>
          <cell r="S195">
            <v>598</v>
          </cell>
          <cell r="T195">
            <v>840</v>
          </cell>
          <cell r="U195">
            <v>862</v>
          </cell>
          <cell r="V195">
            <v>716</v>
          </cell>
          <cell r="W195">
            <v>802</v>
          </cell>
          <cell r="X195">
            <v>769</v>
          </cell>
          <cell r="Y195">
            <v>805</v>
          </cell>
          <cell r="Z195">
            <v>688</v>
          </cell>
          <cell r="AA195">
            <v>764</v>
          </cell>
          <cell r="AB195">
            <v>833</v>
          </cell>
          <cell r="AC195">
            <v>873</v>
          </cell>
          <cell r="AD195">
            <v>709</v>
          </cell>
          <cell r="AE195">
            <v>810</v>
          </cell>
          <cell r="AF195">
            <v>800</v>
          </cell>
          <cell r="AG195">
            <v>839</v>
          </cell>
          <cell r="AH195">
            <v>702</v>
          </cell>
          <cell r="AI195">
            <v>782</v>
          </cell>
          <cell r="AJ195">
            <v>717</v>
          </cell>
          <cell r="AK195">
            <v>799</v>
          </cell>
          <cell r="AL195">
            <v>669</v>
          </cell>
          <cell r="AM195">
            <v>751</v>
          </cell>
          <cell r="AN195">
            <v>781</v>
          </cell>
          <cell r="AO195">
            <v>868</v>
          </cell>
          <cell r="AP195">
            <v>689</v>
          </cell>
          <cell r="AQ195">
            <v>797</v>
          </cell>
        </row>
        <row r="196">
          <cell r="B196">
            <v>196</v>
          </cell>
          <cell r="C196">
            <v>498</v>
          </cell>
          <cell r="D196">
            <v>472</v>
          </cell>
          <cell r="E196">
            <v>478</v>
          </cell>
          <cell r="F196">
            <v>660</v>
          </cell>
          <cell r="G196">
            <v>718</v>
          </cell>
          <cell r="H196">
            <v>621</v>
          </cell>
          <cell r="I196">
            <v>691</v>
          </cell>
          <cell r="J196">
            <v>610</v>
          </cell>
          <cell r="K196">
            <v>733</v>
          </cell>
          <cell r="L196">
            <v>593</v>
          </cell>
          <cell r="M196">
            <v>694</v>
          </cell>
          <cell r="N196">
            <v>671</v>
          </cell>
          <cell r="O196">
            <v>802</v>
          </cell>
          <cell r="P196">
            <v>607</v>
          </cell>
          <cell r="Q196">
            <v>746</v>
          </cell>
          <cell r="R196">
            <v>621</v>
          </cell>
          <cell r="S196">
            <v>602</v>
          </cell>
          <cell r="T196">
            <v>820</v>
          </cell>
          <cell r="U196">
            <v>853</v>
          </cell>
          <cell r="V196">
            <v>678</v>
          </cell>
          <cell r="W196">
            <v>811</v>
          </cell>
          <cell r="X196">
            <v>745</v>
          </cell>
          <cell r="Y196">
            <v>799</v>
          </cell>
          <cell r="Z196">
            <v>653</v>
          </cell>
          <cell r="AA196">
            <v>771</v>
          </cell>
          <cell r="AB196">
            <v>807</v>
          </cell>
          <cell r="AC196">
            <v>867</v>
          </cell>
          <cell r="AD196">
            <v>666</v>
          </cell>
          <cell r="AE196">
            <v>823</v>
          </cell>
          <cell r="AF196">
            <v>777</v>
          </cell>
          <cell r="AG196">
            <v>835</v>
          </cell>
          <cell r="AH196">
            <v>668</v>
          </cell>
          <cell r="AI196">
            <v>791</v>
          </cell>
          <cell r="AJ196">
            <v>684</v>
          </cell>
          <cell r="AK196">
            <v>808</v>
          </cell>
          <cell r="AL196">
            <v>633</v>
          </cell>
          <cell r="AM196">
            <v>760</v>
          </cell>
          <cell r="AN196">
            <v>746</v>
          </cell>
          <cell r="AO196">
            <v>876</v>
          </cell>
          <cell r="AP196">
            <v>647</v>
          </cell>
          <cell r="AQ196">
            <v>811</v>
          </cell>
        </row>
        <row r="197">
          <cell r="B197">
            <v>225</v>
          </cell>
          <cell r="C197">
            <v>531</v>
          </cell>
          <cell r="D197">
            <v>507</v>
          </cell>
          <cell r="E197">
            <v>510</v>
          </cell>
          <cell r="F197">
            <v>781</v>
          </cell>
          <cell r="G197">
            <v>733</v>
          </cell>
          <cell r="H197">
            <v>746</v>
          </cell>
          <cell r="I197">
            <v>688</v>
          </cell>
          <cell r="J197">
            <v>782</v>
          </cell>
          <cell r="K197">
            <v>679</v>
          </cell>
          <cell r="L197">
            <v>755</v>
          </cell>
          <cell r="M197">
            <v>665</v>
          </cell>
          <cell r="N197">
            <v>865</v>
          </cell>
          <cell r="O197">
            <v>756</v>
          </cell>
          <cell r="P197">
            <v>811</v>
          </cell>
          <cell r="Q197">
            <v>689</v>
          </cell>
          <cell r="R197">
            <v>679</v>
          </cell>
          <cell r="S197">
            <v>585</v>
          </cell>
          <cell r="T197">
            <v>946</v>
          </cell>
          <cell r="U197">
            <v>918</v>
          </cell>
          <cell r="V197">
            <v>892</v>
          </cell>
          <cell r="W197">
            <v>768</v>
          </cell>
          <cell r="X197">
            <v>881</v>
          </cell>
          <cell r="Y197">
            <v>836</v>
          </cell>
          <cell r="Z197">
            <v>852</v>
          </cell>
          <cell r="AA197">
            <v>737</v>
          </cell>
          <cell r="AB197">
            <v>964</v>
          </cell>
          <cell r="AC197">
            <v>913</v>
          </cell>
          <cell r="AD197">
            <v>907</v>
          </cell>
          <cell r="AE197">
            <v>762</v>
          </cell>
          <cell r="AF197">
            <v>916</v>
          </cell>
          <cell r="AG197">
            <v>868</v>
          </cell>
          <cell r="AH197">
            <v>865</v>
          </cell>
          <cell r="AI197">
            <v>752</v>
          </cell>
          <cell r="AJ197">
            <v>866</v>
          </cell>
          <cell r="AK197">
            <v>763</v>
          </cell>
          <cell r="AL197">
            <v>831</v>
          </cell>
          <cell r="AM197">
            <v>715</v>
          </cell>
          <cell r="AN197">
            <v>949</v>
          </cell>
          <cell r="AO197">
            <v>841</v>
          </cell>
          <cell r="AP197">
            <v>887</v>
          </cell>
          <cell r="AQ197">
            <v>739</v>
          </cell>
        </row>
        <row r="198">
          <cell r="B198">
            <v>223</v>
          </cell>
          <cell r="C198">
            <v>524</v>
          </cell>
          <cell r="D198">
            <v>500</v>
          </cell>
          <cell r="E198">
            <v>504</v>
          </cell>
          <cell r="F198">
            <v>761</v>
          </cell>
          <cell r="G198">
            <v>732</v>
          </cell>
          <cell r="H198">
            <v>725</v>
          </cell>
          <cell r="I198">
            <v>690</v>
          </cell>
          <cell r="J198">
            <v>751</v>
          </cell>
          <cell r="K198">
            <v>689</v>
          </cell>
          <cell r="L198">
            <v>726</v>
          </cell>
          <cell r="M198">
            <v>670</v>
          </cell>
          <cell r="N198">
            <v>831</v>
          </cell>
          <cell r="O198">
            <v>766</v>
          </cell>
          <cell r="P198">
            <v>775</v>
          </cell>
          <cell r="Q198">
            <v>700</v>
          </cell>
          <cell r="R198">
            <v>670</v>
          </cell>
          <cell r="S198">
            <v>589</v>
          </cell>
          <cell r="T198">
            <v>926</v>
          </cell>
          <cell r="U198">
            <v>909</v>
          </cell>
          <cell r="V198">
            <v>855</v>
          </cell>
          <cell r="W198">
            <v>777</v>
          </cell>
          <cell r="X198">
            <v>857</v>
          </cell>
          <cell r="Y198">
            <v>830</v>
          </cell>
          <cell r="Z198">
            <v>816</v>
          </cell>
          <cell r="AA198">
            <v>744</v>
          </cell>
          <cell r="AB198">
            <v>938</v>
          </cell>
          <cell r="AC198">
            <v>907</v>
          </cell>
          <cell r="AD198">
            <v>865</v>
          </cell>
          <cell r="AE198">
            <v>774</v>
          </cell>
          <cell r="AF198">
            <v>894</v>
          </cell>
          <cell r="AG198">
            <v>865</v>
          </cell>
          <cell r="AH198">
            <v>831</v>
          </cell>
          <cell r="AI198">
            <v>761</v>
          </cell>
          <cell r="AJ198">
            <v>834</v>
          </cell>
          <cell r="AK198">
            <v>772</v>
          </cell>
          <cell r="AL198">
            <v>796</v>
          </cell>
          <cell r="AM198">
            <v>723</v>
          </cell>
          <cell r="AN198">
            <v>914</v>
          </cell>
          <cell r="AO198">
            <v>849</v>
          </cell>
          <cell r="AP198">
            <v>845</v>
          </cell>
          <cell r="AQ198">
            <v>753</v>
          </cell>
        </row>
        <row r="199">
          <cell r="B199">
            <v>217</v>
          </cell>
          <cell r="C199">
            <v>502</v>
          </cell>
          <cell r="D199">
            <v>481</v>
          </cell>
          <cell r="E199">
            <v>487</v>
          </cell>
          <cell r="F199">
            <v>701</v>
          </cell>
          <cell r="G199">
            <v>730</v>
          </cell>
          <cell r="H199">
            <v>660</v>
          </cell>
          <cell r="I199">
            <v>695</v>
          </cell>
          <cell r="J199">
            <v>657</v>
          </cell>
          <cell r="K199">
            <v>719</v>
          </cell>
          <cell r="L199">
            <v>638</v>
          </cell>
          <cell r="M199">
            <v>687</v>
          </cell>
          <cell r="N199">
            <v>731</v>
          </cell>
          <cell r="O199">
            <v>796</v>
          </cell>
          <cell r="P199">
            <v>666</v>
          </cell>
          <cell r="Q199">
            <v>735</v>
          </cell>
          <cell r="R199">
            <v>641</v>
          </cell>
          <cell r="S199">
            <v>600</v>
          </cell>
          <cell r="T199">
            <v>866</v>
          </cell>
          <cell r="U199">
            <v>883</v>
          </cell>
          <cell r="V199">
            <v>744</v>
          </cell>
          <cell r="W199">
            <v>806</v>
          </cell>
          <cell r="X199">
            <v>785</v>
          </cell>
          <cell r="Y199">
            <v>812</v>
          </cell>
          <cell r="Z199">
            <v>709</v>
          </cell>
          <cell r="AA199">
            <v>765</v>
          </cell>
          <cell r="AB199">
            <v>858</v>
          </cell>
          <cell r="AC199">
            <v>889</v>
          </cell>
          <cell r="AD199">
            <v>737</v>
          </cell>
          <cell r="AE199">
            <v>812</v>
          </cell>
          <cell r="AF199">
            <v>826</v>
          </cell>
          <cell r="AG199">
            <v>855</v>
          </cell>
          <cell r="AH199">
            <v>728</v>
          </cell>
          <cell r="AI199">
            <v>787</v>
          </cell>
          <cell r="AJ199">
            <v>736</v>
          </cell>
          <cell r="AK199">
            <v>798</v>
          </cell>
          <cell r="AL199">
            <v>689</v>
          </cell>
          <cell r="AM199">
            <v>750</v>
          </cell>
          <cell r="AN199">
            <v>809</v>
          </cell>
          <cell r="AO199">
            <v>874</v>
          </cell>
          <cell r="AP199">
            <v>717</v>
          </cell>
          <cell r="AQ199">
            <v>797</v>
          </cell>
        </row>
        <row r="200">
          <cell r="B200">
            <v>214</v>
          </cell>
          <cell r="C200">
            <v>495</v>
          </cell>
          <cell r="D200">
            <v>475</v>
          </cell>
          <cell r="E200">
            <v>481</v>
          </cell>
          <cell r="F200">
            <v>681</v>
          </cell>
          <cell r="G200">
            <v>729</v>
          </cell>
          <cell r="H200">
            <v>639</v>
          </cell>
          <cell r="I200">
            <v>697</v>
          </cell>
          <cell r="J200">
            <v>626</v>
          </cell>
          <cell r="K200">
            <v>729</v>
          </cell>
          <cell r="L200">
            <v>609</v>
          </cell>
          <cell r="M200">
            <v>693</v>
          </cell>
          <cell r="N200">
            <v>697</v>
          </cell>
          <cell r="O200">
            <v>805</v>
          </cell>
          <cell r="P200">
            <v>630</v>
          </cell>
          <cell r="Q200">
            <v>746</v>
          </cell>
          <cell r="R200">
            <v>631</v>
          </cell>
          <cell r="S200">
            <v>604</v>
          </cell>
          <cell r="T200">
            <v>846</v>
          </cell>
          <cell r="U200">
            <v>874</v>
          </cell>
          <cell r="V200">
            <v>707</v>
          </cell>
          <cell r="W200">
            <v>816</v>
          </cell>
          <cell r="X200">
            <v>761</v>
          </cell>
          <cell r="Y200">
            <v>806</v>
          </cell>
          <cell r="Z200">
            <v>674</v>
          </cell>
          <cell r="AA200">
            <v>772</v>
          </cell>
          <cell r="AB200">
            <v>832</v>
          </cell>
          <cell r="AC200">
            <v>883</v>
          </cell>
          <cell r="AD200">
            <v>695</v>
          </cell>
          <cell r="AE200">
            <v>824</v>
          </cell>
          <cell r="AF200">
            <v>803</v>
          </cell>
          <cell r="AG200">
            <v>852</v>
          </cell>
          <cell r="AH200">
            <v>694</v>
          </cell>
          <cell r="AI200">
            <v>796</v>
          </cell>
          <cell r="AJ200">
            <v>703</v>
          </cell>
          <cell r="AK200">
            <v>806</v>
          </cell>
          <cell r="AL200">
            <v>653</v>
          </cell>
          <cell r="AM200">
            <v>758</v>
          </cell>
          <cell r="AN200">
            <v>774</v>
          </cell>
          <cell r="AO200">
            <v>883</v>
          </cell>
          <cell r="AP200">
            <v>674</v>
          </cell>
          <cell r="AQ200">
            <v>811</v>
          </cell>
        </row>
        <row r="201">
          <cell r="B201">
            <v>243</v>
          </cell>
          <cell r="C201">
            <v>528</v>
          </cell>
          <cell r="D201">
            <v>510</v>
          </cell>
          <cell r="E201">
            <v>513</v>
          </cell>
          <cell r="F201">
            <v>802</v>
          </cell>
          <cell r="G201">
            <v>744</v>
          </cell>
          <cell r="H201">
            <v>764</v>
          </cell>
          <cell r="I201">
            <v>694</v>
          </cell>
          <cell r="J201">
            <v>798</v>
          </cell>
          <cell r="K201">
            <v>675</v>
          </cell>
          <cell r="L201">
            <v>770</v>
          </cell>
          <cell r="M201">
            <v>664</v>
          </cell>
          <cell r="N201">
            <v>890</v>
          </cell>
          <cell r="O201">
            <v>760</v>
          </cell>
          <cell r="P201">
            <v>834</v>
          </cell>
          <cell r="Q201">
            <v>689</v>
          </cell>
          <cell r="R201">
            <v>689</v>
          </cell>
          <cell r="S201">
            <v>586</v>
          </cell>
          <cell r="T201">
            <v>972</v>
          </cell>
          <cell r="U201">
            <v>938</v>
          </cell>
          <cell r="V201">
            <v>921</v>
          </cell>
          <cell r="W201">
            <v>773</v>
          </cell>
          <cell r="X201">
            <v>898</v>
          </cell>
          <cell r="Y201">
            <v>843</v>
          </cell>
          <cell r="Z201">
            <v>873</v>
          </cell>
          <cell r="AA201">
            <v>738</v>
          </cell>
          <cell r="AB201">
            <v>990</v>
          </cell>
          <cell r="AC201">
            <v>929</v>
          </cell>
          <cell r="AD201">
            <v>935</v>
          </cell>
          <cell r="AE201">
            <v>763</v>
          </cell>
          <cell r="AF201">
            <v>942</v>
          </cell>
          <cell r="AG201">
            <v>884</v>
          </cell>
          <cell r="AH201">
            <v>891</v>
          </cell>
          <cell r="AI201">
            <v>757</v>
          </cell>
          <cell r="AJ201">
            <v>886</v>
          </cell>
          <cell r="AK201">
            <v>762</v>
          </cell>
          <cell r="AL201">
            <v>851</v>
          </cell>
          <cell r="AM201">
            <v>713</v>
          </cell>
          <cell r="AN201">
            <v>978</v>
          </cell>
          <cell r="AO201">
            <v>847</v>
          </cell>
          <cell r="AP201">
            <v>915</v>
          </cell>
          <cell r="AQ201">
            <v>739</v>
          </cell>
        </row>
        <row r="202">
          <cell r="B202">
            <v>239</v>
          </cell>
          <cell r="C202">
            <v>514</v>
          </cell>
          <cell r="D202">
            <v>497</v>
          </cell>
          <cell r="E202">
            <v>501</v>
          </cell>
          <cell r="F202">
            <v>762</v>
          </cell>
          <cell r="G202">
            <v>743</v>
          </cell>
          <cell r="H202">
            <v>721</v>
          </cell>
          <cell r="I202">
            <v>698</v>
          </cell>
          <cell r="J202">
            <v>736</v>
          </cell>
          <cell r="K202">
            <v>695</v>
          </cell>
          <cell r="L202">
            <v>712</v>
          </cell>
          <cell r="M202">
            <v>675</v>
          </cell>
          <cell r="N202">
            <v>823</v>
          </cell>
          <cell r="O202">
            <v>780</v>
          </cell>
          <cell r="P202">
            <v>761</v>
          </cell>
          <cell r="Q202">
            <v>712</v>
          </cell>
          <cell r="R202">
            <v>670</v>
          </cell>
          <cell r="S202">
            <v>594</v>
          </cell>
          <cell r="T202">
            <v>932</v>
          </cell>
          <cell r="U202">
            <v>921</v>
          </cell>
          <cell r="V202">
            <v>846</v>
          </cell>
          <cell r="W202">
            <v>792</v>
          </cell>
          <cell r="X202">
            <v>850</v>
          </cell>
          <cell r="Y202">
            <v>832</v>
          </cell>
          <cell r="Z202">
            <v>801</v>
          </cell>
          <cell r="AA202">
            <v>751</v>
          </cell>
          <cell r="AB202">
            <v>937</v>
          </cell>
          <cell r="AC202">
            <v>916</v>
          </cell>
          <cell r="AD202">
            <v>850</v>
          </cell>
          <cell r="AE202">
            <v>788</v>
          </cell>
          <cell r="AF202">
            <v>897</v>
          </cell>
          <cell r="AG202">
            <v>878</v>
          </cell>
          <cell r="AH202">
            <v>823</v>
          </cell>
          <cell r="AI202">
            <v>774</v>
          </cell>
          <cell r="AJ202">
            <v>821</v>
          </cell>
          <cell r="AK202">
            <v>779</v>
          </cell>
          <cell r="AL202">
            <v>780</v>
          </cell>
          <cell r="AM202">
            <v>731</v>
          </cell>
          <cell r="AN202">
            <v>908</v>
          </cell>
          <cell r="AO202">
            <v>864</v>
          </cell>
          <cell r="AP202">
            <v>830</v>
          </cell>
          <cell r="AQ202">
            <v>768</v>
          </cell>
        </row>
        <row r="203">
          <cell r="B203">
            <v>272</v>
          </cell>
          <cell r="C203">
            <v>305</v>
          </cell>
          <cell r="D203">
            <v>414</v>
          </cell>
          <cell r="E203">
            <v>418</v>
          </cell>
          <cell r="F203">
            <v>1121</v>
          </cell>
          <cell r="G203">
            <v>387</v>
          </cell>
          <cell r="H203">
            <v>933</v>
          </cell>
          <cell r="I203">
            <v>470</v>
          </cell>
          <cell r="J203">
            <v>1052</v>
          </cell>
          <cell r="K203">
            <v>253</v>
          </cell>
          <cell r="L203">
            <v>898</v>
          </cell>
          <cell r="M203">
            <v>403</v>
          </cell>
          <cell r="N203">
            <v>1156</v>
          </cell>
          <cell r="O203">
            <v>358</v>
          </cell>
          <cell r="P203">
            <v>955</v>
          </cell>
          <cell r="Q203">
            <v>452</v>
          </cell>
          <cell r="R203">
            <v>419</v>
          </cell>
          <cell r="S203">
            <v>409</v>
          </cell>
          <cell r="T203">
            <v>986</v>
          </cell>
          <cell r="U203">
            <v>601</v>
          </cell>
          <cell r="V203">
            <v>872</v>
          </cell>
          <cell r="W203">
            <v>533</v>
          </cell>
          <cell r="X203">
            <v>897</v>
          </cell>
          <cell r="Y203">
            <v>486</v>
          </cell>
          <cell r="Z203">
            <v>826</v>
          </cell>
          <cell r="AA203">
            <v>473</v>
          </cell>
          <cell r="AB203">
            <v>1002</v>
          </cell>
          <cell r="AC203">
            <v>592</v>
          </cell>
          <cell r="AD203">
            <v>878</v>
          </cell>
          <cell r="AE203">
            <v>525</v>
          </cell>
          <cell r="AF203">
            <v>1124</v>
          </cell>
          <cell r="AG203">
            <v>390</v>
          </cell>
          <cell r="AH203">
            <v>940</v>
          </cell>
          <cell r="AI203">
            <v>462</v>
          </cell>
          <cell r="AJ203">
            <v>1051</v>
          </cell>
          <cell r="AK203">
            <v>251</v>
          </cell>
          <cell r="AL203">
            <v>899</v>
          </cell>
          <cell r="AM203">
            <v>397</v>
          </cell>
          <cell r="AN203">
            <v>1155</v>
          </cell>
          <cell r="AO203">
            <v>357</v>
          </cell>
          <cell r="AP203">
            <v>956</v>
          </cell>
          <cell r="AQ203">
            <v>446</v>
          </cell>
        </row>
        <row r="204">
          <cell r="B204">
            <v>237</v>
          </cell>
          <cell r="C204">
            <v>507</v>
          </cell>
          <cell r="D204">
            <v>490</v>
          </cell>
          <cell r="E204">
            <v>496</v>
          </cell>
          <cell r="F204">
            <v>742</v>
          </cell>
          <cell r="G204">
            <v>742</v>
          </cell>
          <cell r="H204">
            <v>699</v>
          </cell>
          <cell r="I204">
            <v>699</v>
          </cell>
          <cell r="J204">
            <v>705</v>
          </cell>
          <cell r="K204">
            <v>705</v>
          </cell>
          <cell r="L204">
            <v>683</v>
          </cell>
          <cell r="M204">
            <v>681</v>
          </cell>
          <cell r="N204">
            <v>790</v>
          </cell>
          <cell r="O204">
            <v>790</v>
          </cell>
          <cell r="P204">
            <v>725</v>
          </cell>
          <cell r="Q204">
            <v>723</v>
          </cell>
          <cell r="R204">
            <v>660</v>
          </cell>
          <cell r="S204">
            <v>597</v>
          </cell>
          <cell r="T204">
            <v>912</v>
          </cell>
          <cell r="U204">
            <v>912</v>
          </cell>
          <cell r="V204">
            <v>809</v>
          </cell>
          <cell r="W204">
            <v>802</v>
          </cell>
          <cell r="X204">
            <v>826</v>
          </cell>
          <cell r="Y204">
            <v>826</v>
          </cell>
          <cell r="Z204">
            <v>766</v>
          </cell>
          <cell r="AA204">
            <v>758</v>
          </cell>
          <cell r="AB204">
            <v>910</v>
          </cell>
          <cell r="AC204">
            <v>910</v>
          </cell>
          <cell r="AD204">
            <v>808</v>
          </cell>
          <cell r="AE204">
            <v>801</v>
          </cell>
          <cell r="AF204">
            <v>875</v>
          </cell>
          <cell r="AG204">
            <v>875</v>
          </cell>
          <cell r="AH204">
            <v>788</v>
          </cell>
          <cell r="AI204">
            <v>783</v>
          </cell>
          <cell r="AJ204">
            <v>788</v>
          </cell>
          <cell r="AK204">
            <v>788</v>
          </cell>
          <cell r="AL204">
            <v>745</v>
          </cell>
          <cell r="AM204">
            <v>740</v>
          </cell>
          <cell r="AN204">
            <v>873</v>
          </cell>
          <cell r="AO204">
            <v>873</v>
          </cell>
          <cell r="AP204">
            <v>787</v>
          </cell>
          <cell r="AQ204">
            <v>782</v>
          </cell>
        </row>
        <row r="205">
          <cell r="B205">
            <v>287</v>
          </cell>
          <cell r="C205">
            <v>309</v>
          </cell>
          <cell r="D205">
            <v>427</v>
          </cell>
          <cell r="E205">
            <v>436</v>
          </cell>
          <cell r="F205">
            <v>355</v>
          </cell>
          <cell r="G205">
            <v>1090</v>
          </cell>
          <cell r="H205">
            <v>438</v>
          </cell>
          <cell r="I205">
            <v>901</v>
          </cell>
          <cell r="J205">
            <v>219</v>
          </cell>
          <cell r="K205">
            <v>1019</v>
          </cell>
          <cell r="L205">
            <v>369</v>
          </cell>
          <cell r="M205">
            <v>865</v>
          </cell>
          <cell r="N205">
            <v>326</v>
          </cell>
          <cell r="O205">
            <v>1125</v>
          </cell>
          <cell r="P205">
            <v>418</v>
          </cell>
          <cell r="Q205">
            <v>922</v>
          </cell>
          <cell r="R205">
            <v>427</v>
          </cell>
          <cell r="S205">
            <v>444</v>
          </cell>
          <cell r="T205">
            <v>495</v>
          </cell>
          <cell r="U205">
            <v>880</v>
          </cell>
          <cell r="V205">
            <v>492</v>
          </cell>
          <cell r="W205">
            <v>836</v>
          </cell>
          <cell r="X205">
            <v>372</v>
          </cell>
          <cell r="Y205">
            <v>782</v>
          </cell>
          <cell r="Z205">
            <v>432</v>
          </cell>
          <cell r="AA205">
            <v>790</v>
          </cell>
          <cell r="AB205">
            <v>479</v>
          </cell>
          <cell r="AC205">
            <v>888</v>
          </cell>
          <cell r="AD205">
            <v>485</v>
          </cell>
          <cell r="AE205">
            <v>844</v>
          </cell>
          <cell r="AF205">
            <v>354</v>
          </cell>
          <cell r="AG205">
            <v>1088</v>
          </cell>
          <cell r="AH205">
            <v>424</v>
          </cell>
          <cell r="AI205">
            <v>905</v>
          </cell>
          <cell r="AJ205">
            <v>215</v>
          </cell>
          <cell r="AK205">
            <v>1015</v>
          </cell>
          <cell r="AL205">
            <v>359</v>
          </cell>
          <cell r="AM205">
            <v>864</v>
          </cell>
          <cell r="AN205">
            <v>323</v>
          </cell>
          <cell r="AO205">
            <v>1121</v>
          </cell>
          <cell r="AP205">
            <v>408</v>
          </cell>
          <cell r="AQ205">
            <v>921</v>
          </cell>
        </row>
        <row r="206">
          <cell r="B206">
            <v>235</v>
          </cell>
          <cell r="C206">
            <v>500</v>
          </cell>
          <cell r="D206">
            <v>484</v>
          </cell>
          <cell r="E206">
            <v>490</v>
          </cell>
          <cell r="F206">
            <v>721</v>
          </cell>
          <cell r="G206">
            <v>741</v>
          </cell>
          <cell r="H206">
            <v>678</v>
          </cell>
          <cell r="I206">
            <v>701</v>
          </cell>
          <cell r="J206">
            <v>674</v>
          </cell>
          <cell r="K206">
            <v>715</v>
          </cell>
          <cell r="L206">
            <v>654</v>
          </cell>
          <cell r="M206">
            <v>686</v>
          </cell>
          <cell r="N206">
            <v>756</v>
          </cell>
          <cell r="O206">
            <v>799</v>
          </cell>
          <cell r="P206">
            <v>689</v>
          </cell>
          <cell r="Q206">
            <v>735</v>
          </cell>
          <cell r="R206">
            <v>651</v>
          </cell>
          <cell r="S206">
            <v>601</v>
          </cell>
          <cell r="T206">
            <v>892</v>
          </cell>
          <cell r="U206">
            <v>903</v>
          </cell>
          <cell r="V206">
            <v>772</v>
          </cell>
          <cell r="W206">
            <v>811</v>
          </cell>
          <cell r="X206">
            <v>802</v>
          </cell>
          <cell r="Y206">
            <v>820</v>
          </cell>
          <cell r="Z206">
            <v>730</v>
          </cell>
          <cell r="AA206">
            <v>765</v>
          </cell>
          <cell r="AB206">
            <v>884</v>
          </cell>
          <cell r="AC206">
            <v>904</v>
          </cell>
          <cell r="AD206">
            <v>765</v>
          </cell>
          <cell r="AE206">
            <v>813</v>
          </cell>
          <cell r="AF206">
            <v>852</v>
          </cell>
          <cell r="AG206">
            <v>871</v>
          </cell>
          <cell r="AH206">
            <v>754</v>
          </cell>
          <cell r="AI206">
            <v>792</v>
          </cell>
          <cell r="AJ206">
            <v>755</v>
          </cell>
          <cell r="AK206">
            <v>797</v>
          </cell>
          <cell r="AL206">
            <v>709</v>
          </cell>
          <cell r="AM206">
            <v>748</v>
          </cell>
          <cell r="AN206">
            <v>838</v>
          </cell>
          <cell r="AO206">
            <v>881</v>
          </cell>
          <cell r="AP206">
            <v>745</v>
          </cell>
          <cell r="AQ206">
            <v>797</v>
          </cell>
        </row>
        <row r="207">
          <cell r="B207">
            <v>231</v>
          </cell>
          <cell r="C207">
            <v>486</v>
          </cell>
          <cell r="D207">
            <v>471</v>
          </cell>
          <cell r="E207">
            <v>478</v>
          </cell>
          <cell r="F207">
            <v>681</v>
          </cell>
          <cell r="G207">
            <v>739</v>
          </cell>
          <cell r="H207">
            <v>635</v>
          </cell>
          <cell r="I207">
            <v>705</v>
          </cell>
          <cell r="J207">
            <v>611</v>
          </cell>
          <cell r="K207">
            <v>735</v>
          </cell>
          <cell r="L207">
            <v>595</v>
          </cell>
          <cell r="M207">
            <v>698</v>
          </cell>
          <cell r="N207">
            <v>689</v>
          </cell>
          <cell r="O207">
            <v>819</v>
          </cell>
          <cell r="P207">
            <v>617</v>
          </cell>
          <cell r="Q207">
            <v>757</v>
          </cell>
          <cell r="R207">
            <v>632</v>
          </cell>
          <cell r="S207">
            <v>609</v>
          </cell>
          <cell r="T207">
            <v>852</v>
          </cell>
          <cell r="U207">
            <v>885</v>
          </cell>
          <cell r="V207">
            <v>698</v>
          </cell>
          <cell r="W207">
            <v>831</v>
          </cell>
          <cell r="X207">
            <v>753</v>
          </cell>
          <cell r="Y207">
            <v>808</v>
          </cell>
          <cell r="Z207">
            <v>659</v>
          </cell>
          <cell r="AA207">
            <v>779</v>
          </cell>
          <cell r="AB207">
            <v>831</v>
          </cell>
          <cell r="AC207">
            <v>892</v>
          </cell>
          <cell r="AD207">
            <v>680</v>
          </cell>
          <cell r="AE207">
            <v>838</v>
          </cell>
          <cell r="AF207">
            <v>807</v>
          </cell>
          <cell r="AG207">
            <v>865</v>
          </cell>
          <cell r="AH207">
            <v>686</v>
          </cell>
          <cell r="AI207">
            <v>809</v>
          </cell>
          <cell r="AJ207">
            <v>690</v>
          </cell>
          <cell r="AK207">
            <v>814</v>
          </cell>
          <cell r="AL207">
            <v>638</v>
          </cell>
          <cell r="AM207">
            <v>766</v>
          </cell>
          <cell r="AN207">
            <v>768</v>
          </cell>
          <cell r="AO207">
            <v>898</v>
          </cell>
          <cell r="AP207">
            <v>660</v>
          </cell>
          <cell r="AQ207">
            <v>826</v>
          </cell>
        </row>
        <row r="208">
          <cell r="B208">
            <v>260</v>
          </cell>
          <cell r="C208">
            <v>518</v>
          </cell>
          <cell r="D208">
            <v>506</v>
          </cell>
          <cell r="E208">
            <v>510</v>
          </cell>
          <cell r="F208">
            <v>803</v>
          </cell>
          <cell r="G208">
            <v>754</v>
          </cell>
          <cell r="H208">
            <v>760</v>
          </cell>
          <cell r="I208">
            <v>702</v>
          </cell>
          <cell r="J208">
            <v>784</v>
          </cell>
          <cell r="K208">
            <v>681</v>
          </cell>
          <cell r="L208">
            <v>757</v>
          </cell>
          <cell r="M208">
            <v>668</v>
          </cell>
          <cell r="N208">
            <v>882</v>
          </cell>
          <cell r="O208">
            <v>774</v>
          </cell>
          <cell r="P208">
            <v>821</v>
          </cell>
          <cell r="Q208">
            <v>700</v>
          </cell>
          <cell r="R208">
            <v>689</v>
          </cell>
          <cell r="S208">
            <v>591</v>
          </cell>
          <cell r="T208">
            <v>978</v>
          </cell>
          <cell r="U208">
            <v>950</v>
          </cell>
          <cell r="V208">
            <v>912</v>
          </cell>
          <cell r="W208">
            <v>787</v>
          </cell>
          <cell r="X208">
            <v>890</v>
          </cell>
          <cell r="Y208">
            <v>845</v>
          </cell>
          <cell r="Z208">
            <v>858</v>
          </cell>
          <cell r="AA208">
            <v>745</v>
          </cell>
          <cell r="AB208">
            <v>989</v>
          </cell>
          <cell r="AC208">
            <v>938</v>
          </cell>
          <cell r="AD208">
            <v>921</v>
          </cell>
          <cell r="AE208">
            <v>777</v>
          </cell>
          <cell r="AF208">
            <v>946</v>
          </cell>
          <cell r="AG208">
            <v>897</v>
          </cell>
          <cell r="AH208">
            <v>883</v>
          </cell>
          <cell r="AI208">
            <v>770</v>
          </cell>
          <cell r="AJ208">
            <v>873</v>
          </cell>
          <cell r="AK208">
            <v>770</v>
          </cell>
          <cell r="AL208">
            <v>836</v>
          </cell>
          <cell r="AM208">
            <v>721</v>
          </cell>
          <cell r="AN208">
            <v>971</v>
          </cell>
          <cell r="AO208">
            <v>863</v>
          </cell>
          <cell r="AP208">
            <v>900</v>
          </cell>
          <cell r="AQ208">
            <v>753</v>
          </cell>
        </row>
        <row r="209">
          <cell r="B209">
            <v>258</v>
          </cell>
          <cell r="C209">
            <v>511</v>
          </cell>
          <cell r="D209">
            <v>500</v>
          </cell>
          <cell r="E209">
            <v>505</v>
          </cell>
          <cell r="F209">
            <v>783</v>
          </cell>
          <cell r="G209">
            <v>754</v>
          </cell>
          <cell r="H209">
            <v>738</v>
          </cell>
          <cell r="I209">
            <v>704</v>
          </cell>
          <cell r="J209">
            <v>753</v>
          </cell>
          <cell r="K209">
            <v>691</v>
          </cell>
          <cell r="L209">
            <v>728</v>
          </cell>
          <cell r="M209">
            <v>674</v>
          </cell>
          <cell r="N209">
            <v>849</v>
          </cell>
          <cell r="O209">
            <v>784</v>
          </cell>
          <cell r="P209">
            <v>784</v>
          </cell>
          <cell r="Q209">
            <v>712</v>
          </cell>
          <cell r="R209">
            <v>680</v>
          </cell>
          <cell r="S209">
            <v>595</v>
          </cell>
          <cell r="T209">
            <v>958</v>
          </cell>
          <cell r="U209">
            <v>941</v>
          </cell>
          <cell r="V209">
            <v>875</v>
          </cell>
          <cell r="W209">
            <v>797</v>
          </cell>
          <cell r="X209">
            <v>866</v>
          </cell>
          <cell r="Y209">
            <v>839</v>
          </cell>
          <cell r="Z209">
            <v>822</v>
          </cell>
          <cell r="AA209">
            <v>752</v>
          </cell>
          <cell r="AB209">
            <v>962</v>
          </cell>
          <cell r="AC209">
            <v>932</v>
          </cell>
          <cell r="AD209">
            <v>879</v>
          </cell>
          <cell r="AE209">
            <v>790</v>
          </cell>
          <cell r="AF209">
            <v>923</v>
          </cell>
          <cell r="AG209">
            <v>894</v>
          </cell>
          <cell r="AH209">
            <v>849</v>
          </cell>
          <cell r="AI209">
            <v>779</v>
          </cell>
          <cell r="AJ209">
            <v>840</v>
          </cell>
          <cell r="AK209">
            <v>778</v>
          </cell>
          <cell r="AL209">
            <v>800</v>
          </cell>
          <cell r="AM209">
            <v>730</v>
          </cell>
          <cell r="AN209">
            <v>936</v>
          </cell>
          <cell r="AO209">
            <v>871</v>
          </cell>
          <cell r="AP209">
            <v>857</v>
          </cell>
          <cell r="AQ209">
            <v>768</v>
          </cell>
        </row>
        <row r="210">
          <cell r="B210">
            <v>252</v>
          </cell>
          <cell r="C210">
            <v>490</v>
          </cell>
          <cell r="D210">
            <v>480</v>
          </cell>
          <cell r="E210">
            <v>487</v>
          </cell>
          <cell r="F210">
            <v>722</v>
          </cell>
          <cell r="G210">
            <v>751</v>
          </cell>
          <cell r="H210">
            <v>674</v>
          </cell>
          <cell r="I210">
            <v>709</v>
          </cell>
          <cell r="J210">
            <v>659</v>
          </cell>
          <cell r="K210">
            <v>721</v>
          </cell>
          <cell r="L210">
            <v>640</v>
          </cell>
          <cell r="M210">
            <v>691</v>
          </cell>
          <cell r="N210">
            <v>748</v>
          </cell>
          <cell r="O210">
            <v>813</v>
          </cell>
          <cell r="P210">
            <v>676</v>
          </cell>
          <cell r="Q210">
            <v>746</v>
          </cell>
          <cell r="R210">
            <v>651</v>
          </cell>
          <cell r="S210">
            <v>606</v>
          </cell>
          <cell r="T210">
            <v>898</v>
          </cell>
          <cell r="U210">
            <v>915</v>
          </cell>
          <cell r="V210">
            <v>763</v>
          </cell>
          <cell r="W210">
            <v>826</v>
          </cell>
          <cell r="X210">
            <v>794</v>
          </cell>
          <cell r="Y210">
            <v>821</v>
          </cell>
          <cell r="Z210">
            <v>715</v>
          </cell>
          <cell r="AA210">
            <v>772</v>
          </cell>
          <cell r="AB210">
            <v>883</v>
          </cell>
          <cell r="AC210">
            <v>913</v>
          </cell>
          <cell r="AD210">
            <v>751</v>
          </cell>
          <cell r="AE210">
            <v>827</v>
          </cell>
          <cell r="AF210">
            <v>856</v>
          </cell>
          <cell r="AG210">
            <v>884</v>
          </cell>
          <cell r="AH210">
            <v>746</v>
          </cell>
          <cell r="AI210">
            <v>805</v>
          </cell>
          <cell r="AJ210">
            <v>742</v>
          </cell>
          <cell r="AK210">
            <v>804</v>
          </cell>
          <cell r="AL210">
            <v>694</v>
          </cell>
          <cell r="AM210">
            <v>756</v>
          </cell>
          <cell r="AN210">
            <v>831</v>
          </cell>
          <cell r="AO210">
            <v>897</v>
          </cell>
          <cell r="AP210">
            <v>730</v>
          </cell>
          <cell r="AQ210">
            <v>811</v>
          </cell>
        </row>
        <row r="211">
          <cell r="B211">
            <v>250</v>
          </cell>
          <cell r="C211">
            <v>483</v>
          </cell>
          <cell r="D211">
            <v>474</v>
          </cell>
          <cell r="E211">
            <v>481</v>
          </cell>
          <cell r="F211">
            <v>702</v>
          </cell>
          <cell r="G211">
            <v>750</v>
          </cell>
          <cell r="H211">
            <v>652</v>
          </cell>
          <cell r="I211">
            <v>711</v>
          </cell>
          <cell r="J211">
            <v>628</v>
          </cell>
          <cell r="K211">
            <v>731</v>
          </cell>
          <cell r="L211">
            <v>611</v>
          </cell>
          <cell r="M211">
            <v>697</v>
          </cell>
          <cell r="N211">
            <v>715</v>
          </cell>
          <cell r="O211">
            <v>823</v>
          </cell>
          <cell r="P211">
            <v>640</v>
          </cell>
          <cell r="Q211">
            <v>757</v>
          </cell>
          <cell r="R211">
            <v>642</v>
          </cell>
          <cell r="S211">
            <v>610</v>
          </cell>
          <cell r="T211">
            <v>878</v>
          </cell>
          <cell r="U211">
            <v>906</v>
          </cell>
          <cell r="V211">
            <v>726</v>
          </cell>
          <cell r="W211">
            <v>835</v>
          </cell>
          <cell r="X211">
            <v>770</v>
          </cell>
          <cell r="Y211">
            <v>815</v>
          </cell>
          <cell r="Z211">
            <v>680</v>
          </cell>
          <cell r="AA211">
            <v>779</v>
          </cell>
          <cell r="AB211">
            <v>857</v>
          </cell>
          <cell r="AC211">
            <v>907</v>
          </cell>
          <cell r="AD211">
            <v>708</v>
          </cell>
          <cell r="AE211">
            <v>840</v>
          </cell>
          <cell r="AF211">
            <v>833</v>
          </cell>
          <cell r="AG211">
            <v>881</v>
          </cell>
          <cell r="AH211">
            <v>712</v>
          </cell>
          <cell r="AI211">
            <v>814</v>
          </cell>
          <cell r="AJ211">
            <v>710</v>
          </cell>
          <cell r="AK211">
            <v>813</v>
          </cell>
          <cell r="AL211">
            <v>658</v>
          </cell>
          <cell r="AM211">
            <v>765</v>
          </cell>
          <cell r="AN211">
            <v>797</v>
          </cell>
          <cell r="AO211">
            <v>905</v>
          </cell>
          <cell r="AP211">
            <v>687</v>
          </cell>
          <cell r="AQ211">
            <v>826</v>
          </cell>
        </row>
        <row r="212">
          <cell r="B212">
            <v>278</v>
          </cell>
          <cell r="C212">
            <v>516</v>
          </cell>
          <cell r="D212">
            <v>509</v>
          </cell>
          <cell r="E212">
            <v>514</v>
          </cell>
          <cell r="F212">
            <v>824</v>
          </cell>
          <cell r="G212">
            <v>766</v>
          </cell>
          <cell r="H212">
            <v>777</v>
          </cell>
          <cell r="I212">
            <v>708</v>
          </cell>
          <cell r="J212">
            <v>800</v>
          </cell>
          <cell r="K212">
            <v>677</v>
          </cell>
          <cell r="L212">
            <v>772</v>
          </cell>
          <cell r="M212">
            <v>667</v>
          </cell>
          <cell r="N212">
            <v>908</v>
          </cell>
          <cell r="O212">
            <v>778</v>
          </cell>
          <cell r="P212">
            <v>844</v>
          </cell>
          <cell r="Q212">
            <v>700</v>
          </cell>
          <cell r="R212">
            <v>699</v>
          </cell>
          <cell r="S212">
            <v>593</v>
          </cell>
          <cell r="T212">
            <v>1004</v>
          </cell>
          <cell r="U212">
            <v>970</v>
          </cell>
          <cell r="V212">
            <v>940</v>
          </cell>
          <cell r="W212">
            <v>792</v>
          </cell>
          <cell r="X212">
            <v>907</v>
          </cell>
          <cell r="Y212">
            <v>852</v>
          </cell>
          <cell r="Z212">
            <v>878</v>
          </cell>
          <cell r="AA212">
            <v>745</v>
          </cell>
          <cell r="AB212">
            <v>1014</v>
          </cell>
          <cell r="AC212">
            <v>953</v>
          </cell>
          <cell r="AD212">
            <v>949</v>
          </cell>
          <cell r="AE212">
            <v>779</v>
          </cell>
          <cell r="AF212">
            <v>972</v>
          </cell>
          <cell r="AG212">
            <v>914</v>
          </cell>
          <cell r="AH212">
            <v>909</v>
          </cell>
          <cell r="AI212">
            <v>775</v>
          </cell>
          <cell r="AJ212">
            <v>892</v>
          </cell>
          <cell r="AK212">
            <v>768</v>
          </cell>
          <cell r="AL212">
            <v>856</v>
          </cell>
          <cell r="AM212">
            <v>720</v>
          </cell>
          <cell r="AN212">
            <v>1000</v>
          </cell>
          <cell r="AO212">
            <v>869</v>
          </cell>
          <cell r="AP212">
            <v>927</v>
          </cell>
          <cell r="AQ212">
            <v>753</v>
          </cell>
        </row>
        <row r="213">
          <cell r="B213">
            <v>274</v>
          </cell>
          <cell r="C213">
            <v>502</v>
          </cell>
          <cell r="D213">
            <v>496</v>
          </cell>
          <cell r="E213">
            <v>502</v>
          </cell>
          <cell r="F213">
            <v>783</v>
          </cell>
          <cell r="G213">
            <v>764</v>
          </cell>
          <cell r="H213">
            <v>734</v>
          </cell>
          <cell r="I213">
            <v>711</v>
          </cell>
          <cell r="J213">
            <v>738</v>
          </cell>
          <cell r="K213">
            <v>697</v>
          </cell>
          <cell r="L213">
            <v>714</v>
          </cell>
          <cell r="M213">
            <v>679</v>
          </cell>
          <cell r="N213">
            <v>841</v>
          </cell>
          <cell r="O213">
            <v>797</v>
          </cell>
          <cell r="P213">
            <v>771</v>
          </cell>
          <cell r="Q213">
            <v>723</v>
          </cell>
          <cell r="R213">
            <v>680</v>
          </cell>
          <cell r="S213">
            <v>600</v>
          </cell>
          <cell r="T213">
            <v>964</v>
          </cell>
          <cell r="U213">
            <v>953</v>
          </cell>
          <cell r="V213">
            <v>866</v>
          </cell>
          <cell r="W213">
            <v>811</v>
          </cell>
          <cell r="X213">
            <v>859</v>
          </cell>
          <cell r="Y213">
            <v>840</v>
          </cell>
          <cell r="Z213">
            <v>807</v>
          </cell>
          <cell r="AA213">
            <v>759</v>
          </cell>
          <cell r="AB213">
            <v>962</v>
          </cell>
          <cell r="AC213">
            <v>941</v>
          </cell>
          <cell r="AD213">
            <v>864</v>
          </cell>
          <cell r="AE213">
            <v>804</v>
          </cell>
          <cell r="AF213">
            <v>927</v>
          </cell>
          <cell r="AG213">
            <v>907</v>
          </cell>
          <cell r="AH213">
            <v>841</v>
          </cell>
          <cell r="AI213">
            <v>793</v>
          </cell>
          <cell r="AJ213">
            <v>827</v>
          </cell>
          <cell r="AK213">
            <v>786</v>
          </cell>
          <cell r="AL213">
            <v>785</v>
          </cell>
          <cell r="AM213">
            <v>737</v>
          </cell>
          <cell r="AN213">
            <v>930</v>
          </cell>
          <cell r="AO213">
            <v>886</v>
          </cell>
          <cell r="AP213">
            <v>842</v>
          </cell>
          <cell r="AQ213">
            <v>782</v>
          </cell>
        </row>
        <row r="214">
          <cell r="B214">
            <v>307</v>
          </cell>
          <cell r="C214">
            <v>291</v>
          </cell>
          <cell r="D214">
            <v>414</v>
          </cell>
          <cell r="E214">
            <v>418</v>
          </cell>
          <cell r="F214">
            <v>1142</v>
          </cell>
          <cell r="G214">
            <v>414</v>
          </cell>
          <cell r="H214">
            <v>950</v>
          </cell>
          <cell r="I214">
            <v>484</v>
          </cell>
          <cell r="J214">
            <v>1031</v>
          </cell>
          <cell r="K214">
            <v>278</v>
          </cell>
          <cell r="L214">
            <v>880</v>
          </cell>
          <cell r="M214">
            <v>427</v>
          </cell>
          <cell r="N214">
            <v>1152</v>
          </cell>
          <cell r="O214">
            <v>400</v>
          </cell>
          <cell r="P214">
            <v>949</v>
          </cell>
          <cell r="Q214">
            <v>480</v>
          </cell>
          <cell r="R214">
            <v>424</v>
          </cell>
          <cell r="S214">
            <v>431</v>
          </cell>
          <cell r="T214">
            <v>1013</v>
          </cell>
          <cell r="U214">
            <v>631</v>
          </cell>
          <cell r="V214">
            <v>866</v>
          </cell>
          <cell r="W214">
            <v>568</v>
          </cell>
          <cell r="X214">
            <v>890</v>
          </cell>
          <cell r="Y214">
            <v>498</v>
          </cell>
          <cell r="Z214">
            <v>799</v>
          </cell>
          <cell r="AA214">
            <v>505</v>
          </cell>
          <cell r="AB214">
            <v>1013</v>
          </cell>
          <cell r="AC214">
            <v>620</v>
          </cell>
          <cell r="AD214">
            <v>864</v>
          </cell>
          <cell r="AE214">
            <v>561</v>
          </cell>
          <cell r="AF214">
            <v>1149</v>
          </cell>
          <cell r="AG214">
            <v>421</v>
          </cell>
          <cell r="AH214">
            <v>941</v>
          </cell>
          <cell r="AI214">
            <v>493</v>
          </cell>
          <cell r="AJ214">
            <v>1032</v>
          </cell>
          <cell r="AK214">
            <v>279</v>
          </cell>
          <cell r="AL214">
            <v>873</v>
          </cell>
          <cell r="AM214">
            <v>430</v>
          </cell>
          <cell r="AN214">
            <v>1153</v>
          </cell>
          <cell r="AO214">
            <v>401</v>
          </cell>
          <cell r="AP214">
            <v>942</v>
          </cell>
          <cell r="AQ214">
            <v>482</v>
          </cell>
        </row>
        <row r="215">
          <cell r="B215">
            <v>272</v>
          </cell>
          <cell r="C215">
            <v>495</v>
          </cell>
          <cell r="D215">
            <v>490</v>
          </cell>
          <cell r="E215">
            <v>496</v>
          </cell>
          <cell r="F215">
            <v>763</v>
          </cell>
          <cell r="G215">
            <v>763</v>
          </cell>
          <cell r="H215">
            <v>713</v>
          </cell>
          <cell r="I215">
            <v>713</v>
          </cell>
          <cell r="J215">
            <v>707</v>
          </cell>
          <cell r="K215">
            <v>707</v>
          </cell>
          <cell r="L215">
            <v>685</v>
          </cell>
          <cell r="M215">
            <v>684</v>
          </cell>
          <cell r="N215">
            <v>807</v>
          </cell>
          <cell r="O215">
            <v>807</v>
          </cell>
          <cell r="P215">
            <v>735</v>
          </cell>
          <cell r="Q215">
            <v>735</v>
          </cell>
          <cell r="R215">
            <v>671</v>
          </cell>
          <cell r="S215">
            <v>604</v>
          </cell>
          <cell r="T215">
            <v>944</v>
          </cell>
          <cell r="U215">
            <v>944</v>
          </cell>
          <cell r="V215">
            <v>829</v>
          </cell>
          <cell r="W215">
            <v>821</v>
          </cell>
          <cell r="X215">
            <v>834</v>
          </cell>
          <cell r="Y215">
            <v>834</v>
          </cell>
          <cell r="Z215">
            <v>772</v>
          </cell>
          <cell r="AA215">
            <v>766</v>
          </cell>
          <cell r="AB215">
            <v>935</v>
          </cell>
          <cell r="AC215">
            <v>935</v>
          </cell>
          <cell r="AD215">
            <v>822</v>
          </cell>
          <cell r="AE215">
            <v>816</v>
          </cell>
          <cell r="AF215">
            <v>904</v>
          </cell>
          <cell r="AG215">
            <v>904</v>
          </cell>
          <cell r="AH215">
            <v>806</v>
          </cell>
          <cell r="AI215">
            <v>801</v>
          </cell>
          <cell r="AJ215">
            <v>794</v>
          </cell>
          <cell r="AK215">
            <v>794</v>
          </cell>
          <cell r="AL215">
            <v>749</v>
          </cell>
          <cell r="AM215">
            <v>746</v>
          </cell>
          <cell r="AN215">
            <v>895</v>
          </cell>
          <cell r="AO215">
            <v>895</v>
          </cell>
          <cell r="AP215">
            <v>800</v>
          </cell>
          <cell r="AQ215">
            <v>797</v>
          </cell>
        </row>
        <row r="216">
          <cell r="B216">
            <v>321</v>
          </cell>
          <cell r="C216">
            <v>299</v>
          </cell>
          <cell r="D216">
            <v>426</v>
          </cell>
          <cell r="E216">
            <v>437</v>
          </cell>
          <cell r="F216">
            <v>378</v>
          </cell>
          <cell r="G216">
            <v>1105</v>
          </cell>
          <cell r="H216">
            <v>447</v>
          </cell>
          <cell r="I216">
            <v>914</v>
          </cell>
          <cell r="J216">
            <v>244</v>
          </cell>
          <cell r="K216">
            <v>996</v>
          </cell>
          <cell r="L216">
            <v>390</v>
          </cell>
          <cell r="M216">
            <v>848</v>
          </cell>
          <cell r="N216">
            <v>366</v>
          </cell>
          <cell r="O216">
            <v>1118</v>
          </cell>
          <cell r="P216">
            <v>443</v>
          </cell>
          <cell r="Q216">
            <v>917</v>
          </cell>
          <cell r="R216">
            <v>442</v>
          </cell>
          <cell r="S216">
            <v>434</v>
          </cell>
          <cell r="T216">
            <v>531</v>
          </cell>
          <cell r="U216">
            <v>913</v>
          </cell>
          <cell r="V216">
            <v>536</v>
          </cell>
          <cell r="W216">
            <v>839</v>
          </cell>
          <cell r="X216">
            <v>397</v>
          </cell>
          <cell r="Y216">
            <v>788</v>
          </cell>
          <cell r="Z216">
            <v>471</v>
          </cell>
          <cell r="AA216">
            <v>773</v>
          </cell>
          <cell r="AB216">
            <v>517</v>
          </cell>
          <cell r="AC216">
            <v>909</v>
          </cell>
          <cell r="AD216">
            <v>527</v>
          </cell>
          <cell r="AE216">
            <v>839</v>
          </cell>
          <cell r="AF216">
            <v>389</v>
          </cell>
          <cell r="AG216">
            <v>1116</v>
          </cell>
          <cell r="AH216">
            <v>460</v>
          </cell>
          <cell r="AI216">
            <v>911</v>
          </cell>
          <cell r="AJ216">
            <v>247</v>
          </cell>
          <cell r="AK216">
            <v>1000</v>
          </cell>
          <cell r="AL216">
            <v>394</v>
          </cell>
          <cell r="AM216">
            <v>845</v>
          </cell>
          <cell r="AN216">
            <v>369</v>
          </cell>
          <cell r="AO216">
            <v>1121</v>
          </cell>
          <cell r="AP216">
            <v>447</v>
          </cell>
          <cell r="AQ216">
            <v>914</v>
          </cell>
        </row>
        <row r="217">
          <cell r="B217">
            <v>270</v>
          </cell>
          <cell r="C217">
            <v>488</v>
          </cell>
          <cell r="D217">
            <v>483</v>
          </cell>
          <cell r="E217">
            <v>490</v>
          </cell>
          <cell r="F217">
            <v>743</v>
          </cell>
          <cell r="G217">
            <v>762</v>
          </cell>
          <cell r="H217">
            <v>691</v>
          </cell>
          <cell r="I217">
            <v>715</v>
          </cell>
          <cell r="J217">
            <v>675</v>
          </cell>
          <cell r="K217">
            <v>717</v>
          </cell>
          <cell r="L217">
            <v>655</v>
          </cell>
          <cell r="M217">
            <v>690</v>
          </cell>
          <cell r="N217">
            <v>774</v>
          </cell>
          <cell r="O217">
            <v>817</v>
          </cell>
          <cell r="P217">
            <v>699</v>
          </cell>
          <cell r="Q217">
            <v>746</v>
          </cell>
          <cell r="R217">
            <v>661</v>
          </cell>
          <cell r="S217">
            <v>607</v>
          </cell>
          <cell r="T217">
            <v>924</v>
          </cell>
          <cell r="U217">
            <v>935</v>
          </cell>
          <cell r="V217">
            <v>791</v>
          </cell>
          <cell r="W217">
            <v>831</v>
          </cell>
          <cell r="X217">
            <v>810</v>
          </cell>
          <cell r="Y217">
            <v>828</v>
          </cell>
          <cell r="Z217">
            <v>736</v>
          </cell>
          <cell r="AA217">
            <v>773</v>
          </cell>
          <cell r="AB217">
            <v>909</v>
          </cell>
          <cell r="AC217">
            <v>929</v>
          </cell>
          <cell r="AD217">
            <v>779</v>
          </cell>
          <cell r="AE217">
            <v>829</v>
          </cell>
          <cell r="AF217">
            <v>882</v>
          </cell>
          <cell r="AG217">
            <v>901</v>
          </cell>
          <cell r="AH217">
            <v>772</v>
          </cell>
          <cell r="AI217">
            <v>810</v>
          </cell>
          <cell r="AJ217">
            <v>762</v>
          </cell>
          <cell r="AK217">
            <v>803</v>
          </cell>
          <cell r="AL217">
            <v>714</v>
          </cell>
          <cell r="AM217">
            <v>755</v>
          </cell>
          <cell r="AN217">
            <v>860</v>
          </cell>
          <cell r="AO217">
            <v>903</v>
          </cell>
          <cell r="AP217">
            <v>757</v>
          </cell>
          <cell r="AQ217">
            <v>811</v>
          </cell>
        </row>
        <row r="218">
          <cell r="B218">
            <v>266</v>
          </cell>
          <cell r="C218">
            <v>474</v>
          </cell>
          <cell r="D218">
            <v>470</v>
          </cell>
          <cell r="E218">
            <v>478</v>
          </cell>
          <cell r="F218">
            <v>702</v>
          </cell>
          <cell r="G218">
            <v>760</v>
          </cell>
          <cell r="H218">
            <v>648</v>
          </cell>
          <cell r="I218">
            <v>718</v>
          </cell>
          <cell r="J218">
            <v>613</v>
          </cell>
          <cell r="K218">
            <v>736</v>
          </cell>
          <cell r="L218">
            <v>597</v>
          </cell>
          <cell r="M218">
            <v>701</v>
          </cell>
          <cell r="N218">
            <v>707</v>
          </cell>
          <cell r="O218">
            <v>837</v>
          </cell>
          <cell r="P218">
            <v>626</v>
          </cell>
          <cell r="Q218">
            <v>769</v>
          </cell>
          <cell r="R218">
            <v>642</v>
          </cell>
          <cell r="S218">
            <v>615</v>
          </cell>
          <cell r="T218">
            <v>884</v>
          </cell>
          <cell r="U218">
            <v>918</v>
          </cell>
          <cell r="V218">
            <v>717</v>
          </cell>
          <cell r="W218">
            <v>850</v>
          </cell>
          <cell r="X218">
            <v>762</v>
          </cell>
          <cell r="Y218">
            <v>817</v>
          </cell>
          <cell r="Z218">
            <v>665</v>
          </cell>
          <cell r="AA218">
            <v>787</v>
          </cell>
          <cell r="AB218">
            <v>856</v>
          </cell>
          <cell r="AC218">
            <v>917</v>
          </cell>
          <cell r="AD218">
            <v>694</v>
          </cell>
          <cell r="AE218">
            <v>854</v>
          </cell>
          <cell r="AF218">
            <v>836</v>
          </cell>
          <cell r="AG218">
            <v>894</v>
          </cell>
          <cell r="AH218">
            <v>704</v>
          </cell>
          <cell r="AI218">
            <v>827</v>
          </cell>
          <cell r="AJ218">
            <v>697</v>
          </cell>
          <cell r="AK218">
            <v>820</v>
          </cell>
          <cell r="AL218">
            <v>643</v>
          </cell>
          <cell r="AM218">
            <v>772</v>
          </cell>
          <cell r="AN218">
            <v>790</v>
          </cell>
          <cell r="AO218">
            <v>920</v>
          </cell>
          <cell r="AP218">
            <v>672</v>
          </cell>
          <cell r="AQ218">
            <v>840</v>
          </cell>
        </row>
      </sheetData>
      <sheetData sheetId="1">
        <row r="1">
          <cell r="B1" t="str">
            <v>Förskjutni</v>
          </cell>
          <cell r="C1" t="str">
            <v>ngar..........</v>
          </cell>
        </row>
        <row r="2">
          <cell r="B2" t="str">
            <v>x</v>
          </cell>
          <cell r="C2" t="str">
            <v>y</v>
          </cell>
        </row>
        <row r="3">
          <cell r="B3" t="str">
            <v>mm</v>
          </cell>
          <cell r="C3" t="str">
            <v>mm</v>
          </cell>
        </row>
        <row r="4">
          <cell r="B4">
            <v>0.25</v>
          </cell>
          <cell r="C4">
            <v>-1.0900000000000001</v>
          </cell>
        </row>
        <row r="5">
          <cell r="B5">
            <v>0.05</v>
          </cell>
          <cell r="C5">
            <v>5.17</v>
          </cell>
        </row>
        <row r="6">
          <cell r="B6">
            <v>0.26</v>
          </cell>
          <cell r="C6">
            <v>1.8</v>
          </cell>
        </row>
        <row r="7">
          <cell r="B7">
            <v>0.31</v>
          </cell>
          <cell r="C7">
            <v>1.77</v>
          </cell>
        </row>
        <row r="8">
          <cell r="B8">
            <v>-9.67</v>
          </cell>
          <cell r="C8">
            <v>0.09</v>
          </cell>
        </row>
        <row r="9">
          <cell r="B9">
            <v>9.34</v>
          </cell>
          <cell r="C9">
            <v>0.06</v>
          </cell>
        </row>
        <row r="10">
          <cell r="B10">
            <v>-5.96</v>
          </cell>
          <cell r="C10">
            <v>0.34</v>
          </cell>
        </row>
        <row r="11">
          <cell r="B11">
            <v>5.56</v>
          </cell>
          <cell r="C11">
            <v>0.36</v>
          </cell>
        </row>
        <row r="12">
          <cell r="B12">
            <v>-11.41</v>
          </cell>
          <cell r="C12">
            <v>1.89</v>
          </cell>
        </row>
        <row r="13">
          <cell r="B13">
            <v>10.82</v>
          </cell>
          <cell r="C13">
            <v>1.7</v>
          </cell>
        </row>
        <row r="14">
          <cell r="B14">
            <v>-7.32</v>
          </cell>
          <cell r="C14">
            <v>1.36</v>
          </cell>
        </row>
        <row r="15">
          <cell r="B15">
            <v>6.79</v>
          </cell>
          <cell r="C15">
            <v>1.1200000000000001</v>
          </cell>
        </row>
        <row r="16">
          <cell r="B16">
            <v>-11.25</v>
          </cell>
          <cell r="C16">
            <v>1.34</v>
          </cell>
        </row>
        <row r="17">
          <cell r="B17">
            <v>10.82</v>
          </cell>
          <cell r="C17">
            <v>1.1499999999999999</v>
          </cell>
        </row>
        <row r="18">
          <cell r="B18">
            <v>-7.12</v>
          </cell>
          <cell r="C18">
            <v>1.07</v>
          </cell>
        </row>
        <row r="19">
          <cell r="B19">
            <v>6.66</v>
          </cell>
          <cell r="C19">
            <v>0.86</v>
          </cell>
        </row>
        <row r="20">
          <cell r="B20">
            <v>0</v>
          </cell>
          <cell r="C20">
            <v>6.16</v>
          </cell>
        </row>
        <row r="21">
          <cell r="B21">
            <v>1.1100000000000001</v>
          </cell>
          <cell r="C21">
            <v>4.3600000000000003</v>
          </cell>
        </row>
        <row r="22">
          <cell r="B22">
            <v>-6.29</v>
          </cell>
          <cell r="C22">
            <v>4.46</v>
          </cell>
        </row>
        <row r="23">
          <cell r="B23">
            <v>3.64</v>
          </cell>
          <cell r="C23">
            <v>4.45</v>
          </cell>
        </row>
        <row r="24">
          <cell r="B24">
            <v>-5.51</v>
          </cell>
          <cell r="C24">
            <v>3.39</v>
          </cell>
        </row>
        <row r="25">
          <cell r="B25">
            <v>4.47</v>
          </cell>
          <cell r="C25">
            <v>2.96</v>
          </cell>
        </row>
        <row r="26">
          <cell r="B26">
            <v>-7.16</v>
          </cell>
          <cell r="C26">
            <v>5.01</v>
          </cell>
        </row>
        <row r="27">
          <cell r="B27">
            <v>4.04</v>
          </cell>
          <cell r="C27">
            <v>4.93</v>
          </cell>
        </row>
        <row r="28">
          <cell r="B28">
            <v>-6.06</v>
          </cell>
          <cell r="C28">
            <v>3.67</v>
          </cell>
        </row>
        <row r="29">
          <cell r="B29">
            <v>5.09</v>
          </cell>
          <cell r="C29">
            <v>3.18</v>
          </cell>
        </row>
        <row r="30">
          <cell r="B30">
            <v>-7.04</v>
          </cell>
          <cell r="C30">
            <v>4.45</v>
          </cell>
        </row>
        <row r="31">
          <cell r="B31">
            <v>4.05</v>
          </cell>
          <cell r="C31">
            <v>4.3899999999999997</v>
          </cell>
        </row>
        <row r="32">
          <cell r="B32">
            <v>-5.76</v>
          </cell>
          <cell r="C32">
            <v>3.38</v>
          </cell>
        </row>
        <row r="33">
          <cell r="B33">
            <v>4.88</v>
          </cell>
          <cell r="C33">
            <v>2.92</v>
          </cell>
        </row>
        <row r="34">
          <cell r="B34">
            <v>-9.8699999999999992</v>
          </cell>
          <cell r="C34">
            <v>3.52</v>
          </cell>
        </row>
        <row r="35">
          <cell r="B35">
            <v>9.15</v>
          </cell>
          <cell r="C35">
            <v>3.49</v>
          </cell>
        </row>
        <row r="36">
          <cell r="B36">
            <v>-7.01</v>
          </cell>
          <cell r="C36">
            <v>2.82</v>
          </cell>
        </row>
        <row r="37">
          <cell r="B37">
            <v>6.13</v>
          </cell>
          <cell r="C37">
            <v>2.52</v>
          </cell>
        </row>
        <row r="38">
          <cell r="B38">
            <v>-11.52</v>
          </cell>
          <cell r="C38">
            <v>4.1100000000000003</v>
          </cell>
        </row>
        <row r="39">
          <cell r="B39">
            <v>10.7</v>
          </cell>
          <cell r="C39">
            <v>3.92</v>
          </cell>
        </row>
        <row r="40">
          <cell r="B40">
            <v>-7.85</v>
          </cell>
          <cell r="C40">
            <v>3.12</v>
          </cell>
        </row>
        <row r="41">
          <cell r="B41">
            <v>7.05</v>
          </cell>
          <cell r="C41">
            <v>2.71</v>
          </cell>
        </row>
        <row r="42">
          <cell r="B42">
            <v>-11.37</v>
          </cell>
          <cell r="C42">
            <v>3.56</v>
          </cell>
        </row>
        <row r="43">
          <cell r="B43">
            <v>10.71</v>
          </cell>
          <cell r="C43">
            <v>3.37</v>
          </cell>
        </row>
        <row r="44">
          <cell r="B44">
            <v>-7.65</v>
          </cell>
          <cell r="C44">
            <v>2.82</v>
          </cell>
        </row>
        <row r="45">
          <cell r="B45">
            <v>6.92</v>
          </cell>
          <cell r="C45">
            <v>2.46</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_6A_ULS_610b-DA2"/>
      <sheetName val="Sheet1"/>
    </sheetNames>
    <sheetDataSet>
      <sheetData sheetId="0">
        <row r="111">
          <cell r="B111">
            <v>-26</v>
          </cell>
          <cell r="C111">
            <v>569</v>
          </cell>
          <cell r="D111">
            <v>502</v>
          </cell>
          <cell r="E111">
            <v>497</v>
          </cell>
          <cell r="F111">
            <v>543</v>
          </cell>
          <cell r="G111">
            <v>527</v>
          </cell>
          <cell r="H111">
            <v>586</v>
          </cell>
          <cell r="I111">
            <v>524</v>
          </cell>
          <cell r="J111">
            <v>664</v>
          </cell>
          <cell r="K111">
            <v>658</v>
          </cell>
          <cell r="L111">
            <v>659</v>
          </cell>
          <cell r="M111">
            <v>608</v>
          </cell>
          <cell r="N111">
            <v>629</v>
          </cell>
          <cell r="O111">
            <v>613</v>
          </cell>
          <cell r="P111">
            <v>667</v>
          </cell>
          <cell r="Q111">
            <v>560</v>
          </cell>
          <cell r="R111">
            <v>547</v>
          </cell>
          <cell r="S111">
            <v>502</v>
          </cell>
          <cell r="T111">
            <v>590</v>
          </cell>
          <cell r="U111">
            <v>574</v>
          </cell>
          <cell r="V111">
            <v>648</v>
          </cell>
          <cell r="W111">
            <v>530</v>
          </cell>
          <cell r="X111">
            <v>700</v>
          </cell>
          <cell r="Y111">
            <v>694</v>
          </cell>
          <cell r="Z111">
            <v>704</v>
          </cell>
          <cell r="AA111">
            <v>615</v>
          </cell>
          <cell r="AB111">
            <v>664</v>
          </cell>
          <cell r="AC111">
            <v>648</v>
          </cell>
          <cell r="AD111">
            <v>712</v>
          </cell>
          <cell r="AE111">
            <v>567</v>
          </cell>
          <cell r="AF111">
            <v>577</v>
          </cell>
          <cell r="AG111">
            <v>561</v>
          </cell>
          <cell r="AH111">
            <v>631</v>
          </cell>
          <cell r="AI111">
            <v>529</v>
          </cell>
          <cell r="AJ111">
            <v>687</v>
          </cell>
          <cell r="AK111">
            <v>681</v>
          </cell>
          <cell r="AL111">
            <v>687</v>
          </cell>
          <cell r="AM111">
            <v>615</v>
          </cell>
          <cell r="AN111">
            <v>651</v>
          </cell>
          <cell r="AO111">
            <v>636</v>
          </cell>
          <cell r="AP111">
            <v>695</v>
          </cell>
          <cell r="AQ111">
            <v>567</v>
          </cell>
        </row>
        <row r="112">
          <cell r="B112">
            <v>-28</v>
          </cell>
          <cell r="C112">
            <v>562</v>
          </cell>
          <cell r="D112">
            <v>496</v>
          </cell>
          <cell r="E112">
            <v>491</v>
          </cell>
          <cell r="F112">
            <v>529</v>
          </cell>
          <cell r="G112">
            <v>519</v>
          </cell>
          <cell r="H112">
            <v>566</v>
          </cell>
          <cell r="I112">
            <v>524</v>
          </cell>
          <cell r="J112">
            <v>653</v>
          </cell>
          <cell r="K112">
            <v>649</v>
          </cell>
          <cell r="L112">
            <v>642</v>
          </cell>
          <cell r="M112">
            <v>602</v>
          </cell>
          <cell r="N112">
            <v>614</v>
          </cell>
          <cell r="O112">
            <v>604</v>
          </cell>
          <cell r="P112">
            <v>640</v>
          </cell>
          <cell r="Q112">
            <v>562</v>
          </cell>
          <cell r="R112">
            <v>539</v>
          </cell>
          <cell r="S112">
            <v>502</v>
          </cell>
          <cell r="T112">
            <v>575</v>
          </cell>
          <cell r="U112">
            <v>564</v>
          </cell>
          <cell r="V112">
            <v>618</v>
          </cell>
          <cell r="W112">
            <v>536</v>
          </cell>
          <cell r="X112">
            <v>687</v>
          </cell>
          <cell r="Y112">
            <v>684</v>
          </cell>
          <cell r="Z112">
            <v>680</v>
          </cell>
          <cell r="AA112">
            <v>613</v>
          </cell>
          <cell r="AB112">
            <v>649</v>
          </cell>
          <cell r="AC112">
            <v>638</v>
          </cell>
          <cell r="AD112">
            <v>678</v>
          </cell>
          <cell r="AE112">
            <v>574</v>
          </cell>
          <cell r="AF112">
            <v>562</v>
          </cell>
          <cell r="AG112">
            <v>552</v>
          </cell>
          <cell r="AH112">
            <v>603</v>
          </cell>
          <cell r="AI112">
            <v>534</v>
          </cell>
          <cell r="AJ112">
            <v>675</v>
          </cell>
          <cell r="AK112">
            <v>671</v>
          </cell>
          <cell r="AL112">
            <v>666</v>
          </cell>
          <cell r="AM112">
            <v>611</v>
          </cell>
          <cell r="AN112">
            <v>636</v>
          </cell>
          <cell r="AO112">
            <v>626</v>
          </cell>
          <cell r="AP112">
            <v>664</v>
          </cell>
          <cell r="AQ112">
            <v>571</v>
          </cell>
        </row>
        <row r="113">
          <cell r="B113">
            <v>-30</v>
          </cell>
          <cell r="C113">
            <v>556</v>
          </cell>
          <cell r="D113">
            <v>489</v>
          </cell>
          <cell r="E113">
            <v>485</v>
          </cell>
          <cell r="F113">
            <v>516</v>
          </cell>
          <cell r="G113">
            <v>511</v>
          </cell>
          <cell r="H113">
            <v>546</v>
          </cell>
          <cell r="I113">
            <v>525</v>
          </cell>
          <cell r="J113">
            <v>642</v>
          </cell>
          <cell r="K113">
            <v>641</v>
          </cell>
          <cell r="L113">
            <v>625</v>
          </cell>
          <cell r="M113">
            <v>596</v>
          </cell>
          <cell r="N113">
            <v>600</v>
          </cell>
          <cell r="O113">
            <v>595</v>
          </cell>
          <cell r="P113">
            <v>613</v>
          </cell>
          <cell r="Q113">
            <v>565</v>
          </cell>
          <cell r="R113">
            <v>531</v>
          </cell>
          <cell r="S113">
            <v>503</v>
          </cell>
          <cell r="T113">
            <v>560</v>
          </cell>
          <cell r="U113">
            <v>554</v>
          </cell>
          <cell r="V113">
            <v>587</v>
          </cell>
          <cell r="W113">
            <v>543</v>
          </cell>
          <cell r="X113">
            <v>675</v>
          </cell>
          <cell r="Y113">
            <v>674</v>
          </cell>
          <cell r="Z113">
            <v>657</v>
          </cell>
          <cell r="AA113">
            <v>611</v>
          </cell>
          <cell r="AB113">
            <v>633</v>
          </cell>
          <cell r="AC113">
            <v>628</v>
          </cell>
          <cell r="AD113">
            <v>644</v>
          </cell>
          <cell r="AE113">
            <v>580</v>
          </cell>
          <cell r="AF113">
            <v>548</v>
          </cell>
          <cell r="AG113">
            <v>542</v>
          </cell>
          <cell r="AH113">
            <v>576</v>
          </cell>
          <cell r="AI113">
            <v>539</v>
          </cell>
          <cell r="AJ113">
            <v>663</v>
          </cell>
          <cell r="AK113">
            <v>662</v>
          </cell>
          <cell r="AL113">
            <v>645</v>
          </cell>
          <cell r="AM113">
            <v>608</v>
          </cell>
          <cell r="AN113">
            <v>621</v>
          </cell>
          <cell r="AO113">
            <v>616</v>
          </cell>
          <cell r="AP113">
            <v>633</v>
          </cell>
          <cell r="AQ113">
            <v>576</v>
          </cell>
        </row>
        <row r="114">
          <cell r="B114">
            <v>-34</v>
          </cell>
          <cell r="C114">
            <v>543</v>
          </cell>
          <cell r="D114">
            <v>476</v>
          </cell>
          <cell r="E114">
            <v>474</v>
          </cell>
          <cell r="F114">
            <v>489</v>
          </cell>
          <cell r="G114">
            <v>495</v>
          </cell>
          <cell r="H114">
            <v>505</v>
          </cell>
          <cell r="I114">
            <v>526</v>
          </cell>
          <cell r="J114">
            <v>621</v>
          </cell>
          <cell r="K114">
            <v>623</v>
          </cell>
          <cell r="L114">
            <v>592</v>
          </cell>
          <cell r="M114">
            <v>584</v>
          </cell>
          <cell r="N114">
            <v>571</v>
          </cell>
          <cell r="O114">
            <v>577</v>
          </cell>
          <cell r="P114">
            <v>559</v>
          </cell>
          <cell r="Q114">
            <v>570</v>
          </cell>
          <cell r="R114">
            <v>514</v>
          </cell>
          <cell r="S114">
            <v>503</v>
          </cell>
          <cell r="T114">
            <v>530</v>
          </cell>
          <cell r="U114">
            <v>535</v>
          </cell>
          <cell r="V114">
            <v>526</v>
          </cell>
          <cell r="W114">
            <v>556</v>
          </cell>
          <cell r="X114">
            <v>651</v>
          </cell>
          <cell r="Y114">
            <v>654</v>
          </cell>
          <cell r="Z114">
            <v>609</v>
          </cell>
          <cell r="AA114">
            <v>607</v>
          </cell>
          <cell r="AB114">
            <v>602</v>
          </cell>
          <cell r="AC114">
            <v>608</v>
          </cell>
          <cell r="AD114">
            <v>576</v>
          </cell>
          <cell r="AE114">
            <v>593</v>
          </cell>
          <cell r="AF114">
            <v>519</v>
          </cell>
          <cell r="AG114">
            <v>524</v>
          </cell>
          <cell r="AH114">
            <v>521</v>
          </cell>
          <cell r="AI114">
            <v>549</v>
          </cell>
          <cell r="AJ114">
            <v>640</v>
          </cell>
          <cell r="AK114">
            <v>643</v>
          </cell>
          <cell r="AL114">
            <v>604</v>
          </cell>
          <cell r="AM114">
            <v>600</v>
          </cell>
          <cell r="AN114">
            <v>591</v>
          </cell>
          <cell r="AO114">
            <v>597</v>
          </cell>
          <cell r="AP114">
            <v>571</v>
          </cell>
          <cell r="AQ114">
            <v>585</v>
          </cell>
        </row>
        <row r="115">
          <cell r="B115">
            <v>-36</v>
          </cell>
          <cell r="C115">
            <v>537</v>
          </cell>
          <cell r="D115">
            <v>469</v>
          </cell>
          <cell r="E115">
            <v>468</v>
          </cell>
          <cell r="F115">
            <v>476</v>
          </cell>
          <cell r="G115">
            <v>487</v>
          </cell>
          <cell r="H115">
            <v>485</v>
          </cell>
          <cell r="I115">
            <v>527</v>
          </cell>
          <cell r="J115">
            <v>610</v>
          </cell>
          <cell r="K115">
            <v>614</v>
          </cell>
          <cell r="L115">
            <v>575</v>
          </cell>
          <cell r="M115">
            <v>578</v>
          </cell>
          <cell r="N115">
            <v>557</v>
          </cell>
          <cell r="O115">
            <v>568</v>
          </cell>
          <cell r="P115">
            <v>532</v>
          </cell>
          <cell r="Q115">
            <v>572</v>
          </cell>
          <cell r="R115">
            <v>506</v>
          </cell>
          <cell r="S115">
            <v>503</v>
          </cell>
          <cell r="T115">
            <v>515</v>
          </cell>
          <cell r="U115">
            <v>525</v>
          </cell>
          <cell r="V115">
            <v>496</v>
          </cell>
          <cell r="W115">
            <v>563</v>
          </cell>
          <cell r="X115">
            <v>639</v>
          </cell>
          <cell r="Y115">
            <v>644</v>
          </cell>
          <cell r="Z115">
            <v>585</v>
          </cell>
          <cell r="AA115">
            <v>605</v>
          </cell>
          <cell r="AB115">
            <v>586</v>
          </cell>
          <cell r="AC115">
            <v>597</v>
          </cell>
          <cell r="AD115">
            <v>542</v>
          </cell>
          <cell r="AE115">
            <v>599</v>
          </cell>
          <cell r="AF115">
            <v>504</v>
          </cell>
          <cell r="AG115">
            <v>515</v>
          </cell>
          <cell r="AH115">
            <v>494</v>
          </cell>
          <cell r="AI115">
            <v>554</v>
          </cell>
          <cell r="AJ115">
            <v>629</v>
          </cell>
          <cell r="AK115">
            <v>633</v>
          </cell>
          <cell r="AL115">
            <v>584</v>
          </cell>
          <cell r="AM115">
            <v>596</v>
          </cell>
          <cell r="AN115">
            <v>576</v>
          </cell>
          <cell r="AO115">
            <v>587</v>
          </cell>
          <cell r="AP115">
            <v>540</v>
          </cell>
          <cell r="AQ115">
            <v>590</v>
          </cell>
        </row>
        <row r="116">
          <cell r="B116">
            <v>-38</v>
          </cell>
          <cell r="C116">
            <v>530</v>
          </cell>
          <cell r="D116">
            <v>463</v>
          </cell>
          <cell r="E116">
            <v>462</v>
          </cell>
          <cell r="F116">
            <v>463</v>
          </cell>
          <cell r="G116">
            <v>479</v>
          </cell>
          <cell r="H116">
            <v>465</v>
          </cell>
          <cell r="I116">
            <v>528</v>
          </cell>
          <cell r="J116">
            <v>599</v>
          </cell>
          <cell r="K116">
            <v>606</v>
          </cell>
          <cell r="L116">
            <v>559</v>
          </cell>
          <cell r="M116">
            <v>572</v>
          </cell>
          <cell r="N116">
            <v>542</v>
          </cell>
          <cell r="O116">
            <v>559</v>
          </cell>
          <cell r="P116">
            <v>505</v>
          </cell>
          <cell r="Q116">
            <v>575</v>
          </cell>
          <cell r="R116">
            <v>498</v>
          </cell>
          <cell r="S116">
            <v>503</v>
          </cell>
          <cell r="T116">
            <v>500</v>
          </cell>
          <cell r="U116">
            <v>515</v>
          </cell>
          <cell r="V116">
            <v>465</v>
          </cell>
          <cell r="W116">
            <v>570</v>
          </cell>
          <cell r="X116">
            <v>627</v>
          </cell>
          <cell r="Y116">
            <v>634</v>
          </cell>
          <cell r="Z116">
            <v>562</v>
          </cell>
          <cell r="AA116">
            <v>603</v>
          </cell>
          <cell r="AB116">
            <v>570</v>
          </cell>
          <cell r="AC116">
            <v>587</v>
          </cell>
          <cell r="AD116">
            <v>508</v>
          </cell>
          <cell r="AE116">
            <v>606</v>
          </cell>
          <cell r="AF116">
            <v>490</v>
          </cell>
          <cell r="AG116">
            <v>505</v>
          </cell>
          <cell r="AH116">
            <v>467</v>
          </cell>
          <cell r="AI116">
            <v>559</v>
          </cell>
          <cell r="AJ116">
            <v>617</v>
          </cell>
          <cell r="AK116">
            <v>624</v>
          </cell>
          <cell r="AL116">
            <v>563</v>
          </cell>
          <cell r="AM116">
            <v>592</v>
          </cell>
          <cell r="AN116">
            <v>561</v>
          </cell>
          <cell r="AO116">
            <v>577</v>
          </cell>
          <cell r="AP116">
            <v>509</v>
          </cell>
          <cell r="AQ116">
            <v>595</v>
          </cell>
        </row>
        <row r="117">
          <cell r="B117">
            <v>51</v>
          </cell>
          <cell r="C117">
            <v>281</v>
          </cell>
          <cell r="D117">
            <v>382</v>
          </cell>
          <cell r="E117">
            <v>379</v>
          </cell>
          <cell r="F117">
            <v>540</v>
          </cell>
          <cell r="G117">
            <v>507</v>
          </cell>
          <cell r="H117">
            <v>564</v>
          </cell>
          <cell r="I117">
            <v>470</v>
          </cell>
          <cell r="J117">
            <v>527</v>
          </cell>
          <cell r="K117">
            <v>508</v>
          </cell>
          <cell r="L117">
            <v>532</v>
          </cell>
          <cell r="M117">
            <v>518</v>
          </cell>
          <cell r="N117">
            <v>547</v>
          </cell>
          <cell r="O117">
            <v>515</v>
          </cell>
          <cell r="P117">
            <v>576</v>
          </cell>
          <cell r="Q117">
            <v>487</v>
          </cell>
          <cell r="R117">
            <v>163</v>
          </cell>
          <cell r="S117">
            <v>299</v>
          </cell>
          <cell r="T117">
            <v>315</v>
          </cell>
          <cell r="U117">
            <v>283</v>
          </cell>
          <cell r="V117">
            <v>376</v>
          </cell>
          <cell r="W117">
            <v>389</v>
          </cell>
          <cell r="X117">
            <v>369</v>
          </cell>
          <cell r="Y117">
            <v>350</v>
          </cell>
          <cell r="Z117">
            <v>399</v>
          </cell>
          <cell r="AA117">
            <v>456</v>
          </cell>
          <cell r="AB117">
            <v>389</v>
          </cell>
          <cell r="AC117">
            <v>356</v>
          </cell>
          <cell r="AD117">
            <v>443</v>
          </cell>
          <cell r="AE117">
            <v>426</v>
          </cell>
          <cell r="AF117">
            <v>378</v>
          </cell>
          <cell r="AG117">
            <v>346</v>
          </cell>
          <cell r="AH117">
            <v>428</v>
          </cell>
          <cell r="AI117">
            <v>408</v>
          </cell>
          <cell r="AJ117">
            <v>432</v>
          </cell>
          <cell r="AK117">
            <v>413</v>
          </cell>
          <cell r="AL117">
            <v>451</v>
          </cell>
          <cell r="AM117">
            <v>475</v>
          </cell>
          <cell r="AN117">
            <v>451</v>
          </cell>
          <cell r="AO117">
            <v>419</v>
          </cell>
          <cell r="AP117">
            <v>495</v>
          </cell>
          <cell r="AQ117">
            <v>444</v>
          </cell>
        </row>
        <row r="118">
          <cell r="B118">
            <v>48</v>
          </cell>
          <cell r="C118">
            <v>276</v>
          </cell>
          <cell r="D118">
            <v>376</v>
          </cell>
          <cell r="E118">
            <v>374</v>
          </cell>
          <cell r="F118">
            <v>520</v>
          </cell>
          <cell r="G118">
            <v>500</v>
          </cell>
          <cell r="H118">
            <v>533</v>
          </cell>
          <cell r="I118">
            <v>477</v>
          </cell>
          <cell r="J118">
            <v>513</v>
          </cell>
          <cell r="K118">
            <v>502</v>
          </cell>
          <cell r="L118">
            <v>520</v>
          </cell>
          <cell r="M118">
            <v>506</v>
          </cell>
          <cell r="N118">
            <v>527</v>
          </cell>
          <cell r="O118">
            <v>508</v>
          </cell>
          <cell r="P118">
            <v>548</v>
          </cell>
          <cell r="Q118">
            <v>489</v>
          </cell>
          <cell r="R118">
            <v>160</v>
          </cell>
          <cell r="S118">
            <v>281</v>
          </cell>
          <cell r="T118">
            <v>299</v>
          </cell>
          <cell r="U118">
            <v>280</v>
          </cell>
          <cell r="V118">
            <v>370</v>
          </cell>
          <cell r="W118">
            <v>382</v>
          </cell>
          <cell r="X118">
            <v>358</v>
          </cell>
          <cell r="Y118">
            <v>346</v>
          </cell>
          <cell r="Z118">
            <v>403</v>
          </cell>
          <cell r="AA118">
            <v>435</v>
          </cell>
          <cell r="AB118">
            <v>372</v>
          </cell>
          <cell r="AC118">
            <v>353</v>
          </cell>
          <cell r="AD118">
            <v>430</v>
          </cell>
          <cell r="AE118">
            <v>418</v>
          </cell>
          <cell r="AF118">
            <v>361</v>
          </cell>
          <cell r="AG118">
            <v>341</v>
          </cell>
          <cell r="AH118">
            <v>414</v>
          </cell>
          <cell r="AI118">
            <v>405</v>
          </cell>
          <cell r="AJ118">
            <v>419</v>
          </cell>
          <cell r="AK118">
            <v>408</v>
          </cell>
          <cell r="AL118">
            <v>447</v>
          </cell>
          <cell r="AM118">
            <v>459</v>
          </cell>
          <cell r="AN118">
            <v>433</v>
          </cell>
          <cell r="AO118">
            <v>414</v>
          </cell>
          <cell r="AP118">
            <v>475</v>
          </cell>
          <cell r="AQ118">
            <v>441</v>
          </cell>
        </row>
        <row r="119">
          <cell r="B119">
            <v>46</v>
          </cell>
          <cell r="C119">
            <v>272</v>
          </cell>
          <cell r="D119">
            <v>369</v>
          </cell>
          <cell r="E119">
            <v>369</v>
          </cell>
          <cell r="F119">
            <v>500</v>
          </cell>
          <cell r="G119">
            <v>493</v>
          </cell>
          <cell r="H119">
            <v>502</v>
          </cell>
          <cell r="I119">
            <v>484</v>
          </cell>
          <cell r="J119">
            <v>499</v>
          </cell>
          <cell r="K119">
            <v>496</v>
          </cell>
          <cell r="L119">
            <v>508</v>
          </cell>
          <cell r="M119">
            <v>495</v>
          </cell>
          <cell r="N119">
            <v>508</v>
          </cell>
          <cell r="O119">
            <v>502</v>
          </cell>
          <cell r="P119">
            <v>519</v>
          </cell>
          <cell r="Q119">
            <v>491</v>
          </cell>
          <cell r="R119">
            <v>158</v>
          </cell>
          <cell r="S119">
            <v>262</v>
          </cell>
          <cell r="T119">
            <v>283</v>
          </cell>
          <cell r="U119">
            <v>277</v>
          </cell>
          <cell r="V119">
            <v>363</v>
          </cell>
          <cell r="W119">
            <v>375</v>
          </cell>
          <cell r="X119">
            <v>346</v>
          </cell>
          <cell r="Y119">
            <v>343</v>
          </cell>
          <cell r="Z119">
            <v>406</v>
          </cell>
          <cell r="AA119">
            <v>415</v>
          </cell>
          <cell r="AB119">
            <v>355</v>
          </cell>
          <cell r="AC119">
            <v>349</v>
          </cell>
          <cell r="AD119">
            <v>418</v>
          </cell>
          <cell r="AE119">
            <v>411</v>
          </cell>
          <cell r="AF119">
            <v>344</v>
          </cell>
          <cell r="AG119">
            <v>337</v>
          </cell>
          <cell r="AH119">
            <v>400</v>
          </cell>
          <cell r="AI119">
            <v>402</v>
          </cell>
          <cell r="AJ119">
            <v>407</v>
          </cell>
          <cell r="AK119">
            <v>403</v>
          </cell>
          <cell r="AL119">
            <v>444</v>
          </cell>
          <cell r="AM119">
            <v>442</v>
          </cell>
          <cell r="AN119">
            <v>415</v>
          </cell>
          <cell r="AO119">
            <v>409</v>
          </cell>
          <cell r="AP119">
            <v>455</v>
          </cell>
          <cell r="AQ119">
            <v>438</v>
          </cell>
        </row>
        <row r="120">
          <cell r="B120">
            <v>43</v>
          </cell>
          <cell r="C120">
            <v>267</v>
          </cell>
          <cell r="D120">
            <v>363</v>
          </cell>
          <cell r="E120">
            <v>364</v>
          </cell>
          <cell r="F120">
            <v>480</v>
          </cell>
          <cell r="G120">
            <v>486</v>
          </cell>
          <cell r="H120">
            <v>472</v>
          </cell>
          <cell r="I120">
            <v>490</v>
          </cell>
          <cell r="J120">
            <v>485</v>
          </cell>
          <cell r="K120">
            <v>490</v>
          </cell>
          <cell r="L120">
            <v>495</v>
          </cell>
          <cell r="M120">
            <v>483</v>
          </cell>
          <cell r="N120">
            <v>488</v>
          </cell>
          <cell r="O120">
            <v>495</v>
          </cell>
          <cell r="P120">
            <v>490</v>
          </cell>
          <cell r="Q120">
            <v>493</v>
          </cell>
          <cell r="R120">
            <v>155</v>
          </cell>
          <cell r="S120">
            <v>244</v>
          </cell>
          <cell r="T120">
            <v>267</v>
          </cell>
          <cell r="U120">
            <v>273</v>
          </cell>
          <cell r="V120">
            <v>356</v>
          </cell>
          <cell r="W120">
            <v>368</v>
          </cell>
          <cell r="X120">
            <v>335</v>
          </cell>
          <cell r="Y120">
            <v>339</v>
          </cell>
          <cell r="Z120">
            <v>410</v>
          </cell>
          <cell r="AA120">
            <v>394</v>
          </cell>
          <cell r="AB120">
            <v>338</v>
          </cell>
          <cell r="AC120">
            <v>345</v>
          </cell>
          <cell r="AD120">
            <v>405</v>
          </cell>
          <cell r="AE120">
            <v>403</v>
          </cell>
          <cell r="AF120">
            <v>327</v>
          </cell>
          <cell r="AG120">
            <v>333</v>
          </cell>
          <cell r="AH120">
            <v>386</v>
          </cell>
          <cell r="AI120">
            <v>399</v>
          </cell>
          <cell r="AJ120">
            <v>394</v>
          </cell>
          <cell r="AK120">
            <v>399</v>
          </cell>
          <cell r="AL120">
            <v>440</v>
          </cell>
          <cell r="AM120">
            <v>426</v>
          </cell>
          <cell r="AN120">
            <v>397</v>
          </cell>
          <cell r="AO120">
            <v>404</v>
          </cell>
          <cell r="AP120">
            <v>435</v>
          </cell>
          <cell r="AQ120">
            <v>435</v>
          </cell>
        </row>
        <row r="121">
          <cell r="B121">
            <v>41</v>
          </cell>
          <cell r="C121">
            <v>263</v>
          </cell>
          <cell r="D121">
            <v>356</v>
          </cell>
          <cell r="E121">
            <v>359</v>
          </cell>
          <cell r="F121">
            <v>460</v>
          </cell>
          <cell r="G121">
            <v>479</v>
          </cell>
          <cell r="H121">
            <v>441</v>
          </cell>
          <cell r="I121">
            <v>497</v>
          </cell>
          <cell r="J121">
            <v>471</v>
          </cell>
          <cell r="K121">
            <v>483</v>
          </cell>
          <cell r="L121">
            <v>483</v>
          </cell>
          <cell r="M121">
            <v>471</v>
          </cell>
          <cell r="N121">
            <v>469</v>
          </cell>
          <cell r="O121">
            <v>489</v>
          </cell>
          <cell r="P121">
            <v>461</v>
          </cell>
          <cell r="Q121">
            <v>494</v>
          </cell>
          <cell r="R121">
            <v>153</v>
          </cell>
          <cell r="S121">
            <v>226</v>
          </cell>
          <cell r="T121">
            <v>251</v>
          </cell>
          <cell r="U121">
            <v>270</v>
          </cell>
          <cell r="V121">
            <v>349</v>
          </cell>
          <cell r="W121">
            <v>361</v>
          </cell>
          <cell r="X121">
            <v>323</v>
          </cell>
          <cell r="Y121">
            <v>336</v>
          </cell>
          <cell r="Z121">
            <v>414</v>
          </cell>
          <cell r="AA121">
            <v>373</v>
          </cell>
          <cell r="AB121">
            <v>321</v>
          </cell>
          <cell r="AC121">
            <v>341</v>
          </cell>
          <cell r="AD121">
            <v>392</v>
          </cell>
          <cell r="AE121">
            <v>396</v>
          </cell>
          <cell r="AF121">
            <v>309</v>
          </cell>
          <cell r="AG121">
            <v>329</v>
          </cell>
          <cell r="AH121">
            <v>371</v>
          </cell>
          <cell r="AI121">
            <v>397</v>
          </cell>
          <cell r="AJ121">
            <v>382</v>
          </cell>
          <cell r="AK121">
            <v>394</v>
          </cell>
          <cell r="AL121">
            <v>437</v>
          </cell>
          <cell r="AM121">
            <v>409</v>
          </cell>
          <cell r="AN121">
            <v>379</v>
          </cell>
          <cell r="AO121">
            <v>399</v>
          </cell>
          <cell r="AP121">
            <v>415</v>
          </cell>
          <cell r="AQ121">
            <v>432</v>
          </cell>
        </row>
        <row r="122">
          <cell r="B122">
            <v>38</v>
          </cell>
          <cell r="C122">
            <v>258</v>
          </cell>
          <cell r="D122">
            <v>350</v>
          </cell>
          <cell r="E122">
            <v>354</v>
          </cell>
          <cell r="F122">
            <v>440</v>
          </cell>
          <cell r="G122">
            <v>472</v>
          </cell>
          <cell r="H122">
            <v>410</v>
          </cell>
          <cell r="I122">
            <v>504</v>
          </cell>
          <cell r="J122">
            <v>457</v>
          </cell>
          <cell r="K122">
            <v>477</v>
          </cell>
          <cell r="L122">
            <v>471</v>
          </cell>
          <cell r="M122">
            <v>459</v>
          </cell>
          <cell r="N122">
            <v>449</v>
          </cell>
          <cell r="O122">
            <v>482</v>
          </cell>
          <cell r="P122">
            <v>432</v>
          </cell>
          <cell r="Q122">
            <v>496</v>
          </cell>
          <cell r="R122">
            <v>150</v>
          </cell>
          <cell r="S122">
            <v>207</v>
          </cell>
          <cell r="T122">
            <v>235</v>
          </cell>
          <cell r="U122">
            <v>267</v>
          </cell>
          <cell r="V122">
            <v>342</v>
          </cell>
          <cell r="W122">
            <v>354</v>
          </cell>
          <cell r="X122">
            <v>312</v>
          </cell>
          <cell r="Y122">
            <v>332</v>
          </cell>
          <cell r="Z122">
            <v>418</v>
          </cell>
          <cell r="AA122">
            <v>352</v>
          </cell>
          <cell r="AB122">
            <v>304</v>
          </cell>
          <cell r="AC122">
            <v>337</v>
          </cell>
          <cell r="AD122">
            <v>380</v>
          </cell>
          <cell r="AE122">
            <v>389</v>
          </cell>
          <cell r="AF122">
            <v>292</v>
          </cell>
          <cell r="AG122">
            <v>324</v>
          </cell>
          <cell r="AH122">
            <v>357</v>
          </cell>
          <cell r="AI122">
            <v>394</v>
          </cell>
          <cell r="AJ122">
            <v>369</v>
          </cell>
          <cell r="AK122">
            <v>389</v>
          </cell>
          <cell r="AL122">
            <v>433</v>
          </cell>
          <cell r="AM122">
            <v>392</v>
          </cell>
          <cell r="AN122">
            <v>361</v>
          </cell>
          <cell r="AO122">
            <v>394</v>
          </cell>
          <cell r="AP122">
            <v>395</v>
          </cell>
          <cell r="AQ122">
            <v>429</v>
          </cell>
        </row>
        <row r="123">
          <cell r="B123">
            <v>6</v>
          </cell>
          <cell r="C123">
            <v>558</v>
          </cell>
          <cell r="D123">
            <v>502</v>
          </cell>
          <cell r="E123">
            <v>498</v>
          </cell>
          <cell r="F123">
            <v>569</v>
          </cell>
          <cell r="G123">
            <v>553</v>
          </cell>
          <cell r="H123">
            <v>602</v>
          </cell>
          <cell r="I123">
            <v>540</v>
          </cell>
          <cell r="J123">
            <v>666</v>
          </cell>
          <cell r="K123">
            <v>660</v>
          </cell>
          <cell r="L123">
            <v>661</v>
          </cell>
          <cell r="M123">
            <v>612</v>
          </cell>
          <cell r="N123">
            <v>650</v>
          </cell>
          <cell r="O123">
            <v>634</v>
          </cell>
          <cell r="P123">
            <v>679</v>
          </cell>
          <cell r="Q123">
            <v>574</v>
          </cell>
          <cell r="R123">
            <v>561</v>
          </cell>
          <cell r="S123">
            <v>511</v>
          </cell>
          <cell r="T123">
            <v>630</v>
          </cell>
          <cell r="U123">
            <v>614</v>
          </cell>
          <cell r="V123">
            <v>672</v>
          </cell>
          <cell r="W123">
            <v>553</v>
          </cell>
          <cell r="X123">
            <v>711</v>
          </cell>
          <cell r="Y123">
            <v>705</v>
          </cell>
          <cell r="Z123">
            <v>711</v>
          </cell>
          <cell r="AA123">
            <v>625</v>
          </cell>
          <cell r="AB123">
            <v>695</v>
          </cell>
          <cell r="AC123">
            <v>679</v>
          </cell>
          <cell r="AD123">
            <v>729</v>
          </cell>
          <cell r="AE123">
            <v>586</v>
          </cell>
          <cell r="AF123">
            <v>613</v>
          </cell>
          <cell r="AG123">
            <v>597</v>
          </cell>
          <cell r="AH123">
            <v>653</v>
          </cell>
          <cell r="AI123">
            <v>551</v>
          </cell>
          <cell r="AJ123">
            <v>694</v>
          </cell>
          <cell r="AK123">
            <v>688</v>
          </cell>
          <cell r="AL123">
            <v>692</v>
          </cell>
          <cell r="AM123">
            <v>623</v>
          </cell>
          <cell r="AN123">
            <v>678</v>
          </cell>
          <cell r="AO123">
            <v>662</v>
          </cell>
          <cell r="AP123">
            <v>710</v>
          </cell>
          <cell r="AQ123">
            <v>584</v>
          </cell>
        </row>
        <row r="124">
          <cell r="B124">
            <v>4</v>
          </cell>
          <cell r="C124">
            <v>552</v>
          </cell>
          <cell r="D124">
            <v>495</v>
          </cell>
          <cell r="E124">
            <v>492</v>
          </cell>
          <cell r="F124">
            <v>555</v>
          </cell>
          <cell r="G124">
            <v>545</v>
          </cell>
          <cell r="H124">
            <v>582</v>
          </cell>
          <cell r="I124">
            <v>541</v>
          </cell>
          <cell r="J124">
            <v>655</v>
          </cell>
          <cell r="K124">
            <v>651</v>
          </cell>
          <cell r="L124">
            <v>644</v>
          </cell>
          <cell r="M124">
            <v>606</v>
          </cell>
          <cell r="N124">
            <v>636</v>
          </cell>
          <cell r="O124">
            <v>625</v>
          </cell>
          <cell r="P124">
            <v>651</v>
          </cell>
          <cell r="Q124">
            <v>576</v>
          </cell>
          <cell r="R124">
            <v>553</v>
          </cell>
          <cell r="S124">
            <v>511</v>
          </cell>
          <cell r="T124">
            <v>615</v>
          </cell>
          <cell r="U124">
            <v>604</v>
          </cell>
          <cell r="V124">
            <v>641</v>
          </cell>
          <cell r="W124">
            <v>560</v>
          </cell>
          <cell r="X124">
            <v>699</v>
          </cell>
          <cell r="Y124">
            <v>695</v>
          </cell>
          <cell r="Z124">
            <v>688</v>
          </cell>
          <cell r="AA124">
            <v>623</v>
          </cell>
          <cell r="AB124">
            <v>679</v>
          </cell>
          <cell r="AC124">
            <v>669</v>
          </cell>
          <cell r="AD124">
            <v>695</v>
          </cell>
          <cell r="AE124">
            <v>593</v>
          </cell>
          <cell r="AF124">
            <v>598</v>
          </cell>
          <cell r="AG124">
            <v>588</v>
          </cell>
          <cell r="AH124">
            <v>625</v>
          </cell>
          <cell r="AI124">
            <v>556</v>
          </cell>
          <cell r="AJ124">
            <v>682</v>
          </cell>
          <cell r="AK124">
            <v>679</v>
          </cell>
          <cell r="AL124">
            <v>671</v>
          </cell>
          <cell r="AM124">
            <v>619</v>
          </cell>
          <cell r="AN124">
            <v>663</v>
          </cell>
          <cell r="AO124">
            <v>652</v>
          </cell>
          <cell r="AP124">
            <v>679</v>
          </cell>
          <cell r="AQ124">
            <v>588</v>
          </cell>
        </row>
        <row r="125">
          <cell r="B125">
            <v>1</v>
          </cell>
          <cell r="C125">
            <v>545</v>
          </cell>
          <cell r="D125">
            <v>489</v>
          </cell>
          <cell r="E125">
            <v>486</v>
          </cell>
          <cell r="F125">
            <v>542</v>
          </cell>
          <cell r="G125">
            <v>537</v>
          </cell>
          <cell r="H125">
            <v>562</v>
          </cell>
          <cell r="I125">
            <v>541</v>
          </cell>
          <cell r="J125">
            <v>644</v>
          </cell>
          <cell r="K125">
            <v>642</v>
          </cell>
          <cell r="L125">
            <v>627</v>
          </cell>
          <cell r="M125">
            <v>600</v>
          </cell>
          <cell r="N125">
            <v>621</v>
          </cell>
          <cell r="O125">
            <v>616</v>
          </cell>
          <cell r="P125">
            <v>624</v>
          </cell>
          <cell r="Q125">
            <v>579</v>
          </cell>
          <cell r="R125">
            <v>544</v>
          </cell>
          <cell r="S125">
            <v>511</v>
          </cell>
          <cell r="T125">
            <v>600</v>
          </cell>
          <cell r="U125">
            <v>594</v>
          </cell>
          <cell r="V125">
            <v>611</v>
          </cell>
          <cell r="W125">
            <v>567</v>
          </cell>
          <cell r="X125">
            <v>687</v>
          </cell>
          <cell r="Y125">
            <v>685</v>
          </cell>
          <cell r="Z125">
            <v>664</v>
          </cell>
          <cell r="AA125">
            <v>621</v>
          </cell>
          <cell r="AB125">
            <v>664</v>
          </cell>
          <cell r="AC125">
            <v>659</v>
          </cell>
          <cell r="AD125">
            <v>661</v>
          </cell>
          <cell r="AE125">
            <v>599</v>
          </cell>
          <cell r="AF125">
            <v>584</v>
          </cell>
          <cell r="AG125">
            <v>578</v>
          </cell>
          <cell r="AH125">
            <v>598</v>
          </cell>
          <cell r="AI125">
            <v>561</v>
          </cell>
          <cell r="AJ125">
            <v>671</v>
          </cell>
          <cell r="AK125">
            <v>669</v>
          </cell>
          <cell r="AL125">
            <v>651</v>
          </cell>
          <cell r="AM125">
            <v>615</v>
          </cell>
          <cell r="AN125">
            <v>648</v>
          </cell>
          <cell r="AO125">
            <v>643</v>
          </cell>
          <cell r="AP125">
            <v>648</v>
          </cell>
          <cell r="AQ125">
            <v>593</v>
          </cell>
        </row>
        <row r="126">
          <cell r="B126">
            <v>-3</v>
          </cell>
          <cell r="C126">
            <v>532</v>
          </cell>
          <cell r="D126">
            <v>476</v>
          </cell>
          <cell r="E126">
            <v>475</v>
          </cell>
          <cell r="F126">
            <v>515</v>
          </cell>
          <cell r="G126">
            <v>521</v>
          </cell>
          <cell r="H126">
            <v>522</v>
          </cell>
          <cell r="I126">
            <v>543</v>
          </cell>
          <cell r="J126">
            <v>622</v>
          </cell>
          <cell r="K126">
            <v>625</v>
          </cell>
          <cell r="L126">
            <v>594</v>
          </cell>
          <cell r="M126">
            <v>588</v>
          </cell>
          <cell r="N126">
            <v>592</v>
          </cell>
          <cell r="O126">
            <v>598</v>
          </cell>
          <cell r="P126">
            <v>570</v>
          </cell>
          <cell r="Q126">
            <v>584</v>
          </cell>
          <cell r="R126">
            <v>528</v>
          </cell>
          <cell r="S126">
            <v>511</v>
          </cell>
          <cell r="T126">
            <v>570</v>
          </cell>
          <cell r="U126">
            <v>575</v>
          </cell>
          <cell r="V126">
            <v>550</v>
          </cell>
          <cell r="W126">
            <v>580</v>
          </cell>
          <cell r="X126">
            <v>663</v>
          </cell>
          <cell r="Y126">
            <v>665</v>
          </cell>
          <cell r="Z126">
            <v>616</v>
          </cell>
          <cell r="AA126">
            <v>617</v>
          </cell>
          <cell r="AB126">
            <v>632</v>
          </cell>
          <cell r="AC126">
            <v>638</v>
          </cell>
          <cell r="AD126">
            <v>593</v>
          </cell>
          <cell r="AE126">
            <v>612</v>
          </cell>
          <cell r="AF126">
            <v>555</v>
          </cell>
          <cell r="AG126">
            <v>560</v>
          </cell>
          <cell r="AH126">
            <v>543</v>
          </cell>
          <cell r="AI126">
            <v>571</v>
          </cell>
          <cell r="AJ126">
            <v>648</v>
          </cell>
          <cell r="AK126">
            <v>650</v>
          </cell>
          <cell r="AL126">
            <v>610</v>
          </cell>
          <cell r="AM126">
            <v>607</v>
          </cell>
          <cell r="AN126">
            <v>617</v>
          </cell>
          <cell r="AO126">
            <v>623</v>
          </cell>
          <cell r="AP126">
            <v>586</v>
          </cell>
          <cell r="AQ126">
            <v>602</v>
          </cell>
        </row>
        <row r="127">
          <cell r="B127">
            <v>-5</v>
          </cell>
          <cell r="C127">
            <v>526</v>
          </cell>
          <cell r="D127">
            <v>469</v>
          </cell>
          <cell r="E127">
            <v>469</v>
          </cell>
          <cell r="F127">
            <v>502</v>
          </cell>
          <cell r="G127">
            <v>513</v>
          </cell>
          <cell r="H127">
            <v>502</v>
          </cell>
          <cell r="I127">
            <v>543</v>
          </cell>
          <cell r="J127">
            <v>611</v>
          </cell>
          <cell r="K127">
            <v>616</v>
          </cell>
          <cell r="L127">
            <v>577</v>
          </cell>
          <cell r="M127">
            <v>582</v>
          </cell>
          <cell r="N127">
            <v>578</v>
          </cell>
          <cell r="O127">
            <v>589</v>
          </cell>
          <cell r="P127">
            <v>543</v>
          </cell>
          <cell r="Q127">
            <v>586</v>
          </cell>
          <cell r="R127">
            <v>520</v>
          </cell>
          <cell r="S127">
            <v>511</v>
          </cell>
          <cell r="T127">
            <v>555</v>
          </cell>
          <cell r="U127">
            <v>565</v>
          </cell>
          <cell r="V127">
            <v>520</v>
          </cell>
          <cell r="W127">
            <v>587</v>
          </cell>
          <cell r="X127">
            <v>650</v>
          </cell>
          <cell r="Y127">
            <v>655</v>
          </cell>
          <cell r="Z127">
            <v>593</v>
          </cell>
          <cell r="AA127">
            <v>615</v>
          </cell>
          <cell r="AB127">
            <v>617</v>
          </cell>
          <cell r="AC127">
            <v>628</v>
          </cell>
          <cell r="AD127">
            <v>559</v>
          </cell>
          <cell r="AE127">
            <v>618</v>
          </cell>
          <cell r="AF127">
            <v>540</v>
          </cell>
          <cell r="AG127">
            <v>551</v>
          </cell>
          <cell r="AH127">
            <v>516</v>
          </cell>
          <cell r="AI127">
            <v>576</v>
          </cell>
          <cell r="AJ127">
            <v>636</v>
          </cell>
          <cell r="AK127">
            <v>641</v>
          </cell>
          <cell r="AL127">
            <v>589</v>
          </cell>
          <cell r="AM127">
            <v>603</v>
          </cell>
          <cell r="AN127">
            <v>602</v>
          </cell>
          <cell r="AO127">
            <v>614</v>
          </cell>
          <cell r="AP127">
            <v>555</v>
          </cell>
          <cell r="AQ127">
            <v>607</v>
          </cell>
        </row>
        <row r="128">
          <cell r="B128">
            <v>-7</v>
          </cell>
          <cell r="C128">
            <v>520</v>
          </cell>
          <cell r="D128">
            <v>463</v>
          </cell>
          <cell r="E128">
            <v>464</v>
          </cell>
          <cell r="F128">
            <v>489</v>
          </cell>
          <cell r="G128">
            <v>505</v>
          </cell>
          <cell r="H128">
            <v>482</v>
          </cell>
          <cell r="I128">
            <v>544</v>
          </cell>
          <cell r="J128">
            <v>601</v>
          </cell>
          <cell r="K128">
            <v>607</v>
          </cell>
          <cell r="L128">
            <v>561</v>
          </cell>
          <cell r="M128">
            <v>576</v>
          </cell>
          <cell r="N128">
            <v>563</v>
          </cell>
          <cell r="O128">
            <v>580</v>
          </cell>
          <cell r="P128">
            <v>516</v>
          </cell>
          <cell r="Q128">
            <v>589</v>
          </cell>
          <cell r="R128">
            <v>511</v>
          </cell>
          <cell r="S128">
            <v>512</v>
          </cell>
          <cell r="T128">
            <v>540</v>
          </cell>
          <cell r="U128">
            <v>555</v>
          </cell>
          <cell r="V128">
            <v>489</v>
          </cell>
          <cell r="W128">
            <v>593</v>
          </cell>
          <cell r="X128">
            <v>638</v>
          </cell>
          <cell r="Y128">
            <v>645</v>
          </cell>
          <cell r="Z128">
            <v>569</v>
          </cell>
          <cell r="AA128">
            <v>613</v>
          </cell>
          <cell r="AB128">
            <v>601</v>
          </cell>
          <cell r="AC128">
            <v>618</v>
          </cell>
          <cell r="AD128">
            <v>525</v>
          </cell>
          <cell r="AE128">
            <v>625</v>
          </cell>
          <cell r="AF128">
            <v>526</v>
          </cell>
          <cell r="AG128">
            <v>541</v>
          </cell>
          <cell r="AH128">
            <v>488</v>
          </cell>
          <cell r="AI128">
            <v>580</v>
          </cell>
          <cell r="AJ128">
            <v>624</v>
          </cell>
          <cell r="AK128">
            <v>631</v>
          </cell>
          <cell r="AL128">
            <v>568</v>
          </cell>
          <cell r="AM128">
            <v>600</v>
          </cell>
          <cell r="AN128">
            <v>587</v>
          </cell>
          <cell r="AO128">
            <v>604</v>
          </cell>
          <cell r="AP128">
            <v>524</v>
          </cell>
          <cell r="AQ128">
            <v>612</v>
          </cell>
        </row>
        <row r="129">
          <cell r="B129">
            <v>82</v>
          </cell>
          <cell r="C129">
            <v>270</v>
          </cell>
          <cell r="D129">
            <v>382</v>
          </cell>
          <cell r="E129">
            <v>380</v>
          </cell>
          <cell r="F129">
            <v>566</v>
          </cell>
          <cell r="G129">
            <v>533</v>
          </cell>
          <cell r="H129">
            <v>580</v>
          </cell>
          <cell r="I129">
            <v>486</v>
          </cell>
          <cell r="J129">
            <v>529</v>
          </cell>
          <cell r="K129">
            <v>510</v>
          </cell>
          <cell r="L129">
            <v>535</v>
          </cell>
          <cell r="M129">
            <v>522</v>
          </cell>
          <cell r="N129">
            <v>568</v>
          </cell>
          <cell r="O129">
            <v>536</v>
          </cell>
          <cell r="P129">
            <v>588</v>
          </cell>
          <cell r="Q129">
            <v>501</v>
          </cell>
          <cell r="R129">
            <v>177</v>
          </cell>
          <cell r="S129">
            <v>307</v>
          </cell>
          <cell r="T129">
            <v>355</v>
          </cell>
          <cell r="U129">
            <v>323</v>
          </cell>
          <cell r="V129">
            <v>400</v>
          </cell>
          <cell r="W129">
            <v>412</v>
          </cell>
          <cell r="X129">
            <v>380</v>
          </cell>
          <cell r="Y129">
            <v>361</v>
          </cell>
          <cell r="Z129">
            <v>406</v>
          </cell>
          <cell r="AA129">
            <v>465</v>
          </cell>
          <cell r="AB129">
            <v>419</v>
          </cell>
          <cell r="AC129">
            <v>387</v>
          </cell>
          <cell r="AD129">
            <v>460</v>
          </cell>
          <cell r="AE129">
            <v>445</v>
          </cell>
          <cell r="AF129">
            <v>414</v>
          </cell>
          <cell r="AG129">
            <v>382</v>
          </cell>
          <cell r="AH129">
            <v>450</v>
          </cell>
          <cell r="AI129">
            <v>429</v>
          </cell>
          <cell r="AJ129">
            <v>439</v>
          </cell>
          <cell r="AK129">
            <v>420</v>
          </cell>
          <cell r="AL129">
            <v>456</v>
          </cell>
          <cell r="AM129">
            <v>483</v>
          </cell>
          <cell r="AN129">
            <v>478</v>
          </cell>
          <cell r="AO129">
            <v>446</v>
          </cell>
          <cell r="AP129">
            <v>510</v>
          </cell>
          <cell r="AQ129">
            <v>462</v>
          </cell>
        </row>
        <row r="130">
          <cell r="B130">
            <v>79</v>
          </cell>
          <cell r="C130">
            <v>266</v>
          </cell>
          <cell r="D130">
            <v>375</v>
          </cell>
          <cell r="E130">
            <v>375</v>
          </cell>
          <cell r="F130">
            <v>546</v>
          </cell>
          <cell r="G130">
            <v>526</v>
          </cell>
          <cell r="H130">
            <v>549</v>
          </cell>
          <cell r="I130">
            <v>493</v>
          </cell>
          <cell r="J130">
            <v>515</v>
          </cell>
          <cell r="K130">
            <v>504</v>
          </cell>
          <cell r="L130">
            <v>522</v>
          </cell>
          <cell r="M130">
            <v>511</v>
          </cell>
          <cell r="N130">
            <v>549</v>
          </cell>
          <cell r="O130">
            <v>529</v>
          </cell>
          <cell r="P130">
            <v>559</v>
          </cell>
          <cell r="Q130">
            <v>503</v>
          </cell>
          <cell r="R130">
            <v>174</v>
          </cell>
          <cell r="S130">
            <v>289</v>
          </cell>
          <cell r="T130">
            <v>339</v>
          </cell>
          <cell r="U130">
            <v>320</v>
          </cell>
          <cell r="V130">
            <v>393</v>
          </cell>
          <cell r="W130">
            <v>405</v>
          </cell>
          <cell r="X130">
            <v>369</v>
          </cell>
          <cell r="Y130">
            <v>357</v>
          </cell>
          <cell r="Z130">
            <v>410</v>
          </cell>
          <cell r="AA130">
            <v>445</v>
          </cell>
          <cell r="AB130">
            <v>402</v>
          </cell>
          <cell r="AC130">
            <v>383</v>
          </cell>
          <cell r="AD130">
            <v>447</v>
          </cell>
          <cell r="AE130">
            <v>437</v>
          </cell>
          <cell r="AF130">
            <v>397</v>
          </cell>
          <cell r="AG130">
            <v>378</v>
          </cell>
          <cell r="AH130">
            <v>436</v>
          </cell>
          <cell r="AI130">
            <v>427</v>
          </cell>
          <cell r="AJ130">
            <v>427</v>
          </cell>
          <cell r="AK130">
            <v>415</v>
          </cell>
          <cell r="AL130">
            <v>452</v>
          </cell>
          <cell r="AM130">
            <v>466</v>
          </cell>
          <cell r="AN130">
            <v>460</v>
          </cell>
          <cell r="AO130">
            <v>441</v>
          </cell>
          <cell r="AP130">
            <v>490</v>
          </cell>
          <cell r="AQ130">
            <v>458</v>
          </cell>
        </row>
        <row r="131">
          <cell r="B131">
            <v>77</v>
          </cell>
          <cell r="C131">
            <v>261</v>
          </cell>
          <cell r="D131">
            <v>369</v>
          </cell>
          <cell r="E131">
            <v>370</v>
          </cell>
          <cell r="F131">
            <v>526</v>
          </cell>
          <cell r="G131">
            <v>519</v>
          </cell>
          <cell r="H131">
            <v>519</v>
          </cell>
          <cell r="I131">
            <v>500</v>
          </cell>
          <cell r="J131">
            <v>501</v>
          </cell>
          <cell r="K131">
            <v>498</v>
          </cell>
          <cell r="L131">
            <v>510</v>
          </cell>
          <cell r="M131">
            <v>499</v>
          </cell>
          <cell r="N131">
            <v>529</v>
          </cell>
          <cell r="O131">
            <v>523</v>
          </cell>
          <cell r="P131">
            <v>531</v>
          </cell>
          <cell r="Q131">
            <v>505</v>
          </cell>
          <cell r="R131">
            <v>171</v>
          </cell>
          <cell r="S131">
            <v>271</v>
          </cell>
          <cell r="T131">
            <v>323</v>
          </cell>
          <cell r="U131">
            <v>317</v>
          </cell>
          <cell r="V131">
            <v>386</v>
          </cell>
          <cell r="W131">
            <v>398</v>
          </cell>
          <cell r="X131">
            <v>358</v>
          </cell>
          <cell r="Y131">
            <v>354</v>
          </cell>
          <cell r="Z131">
            <v>414</v>
          </cell>
          <cell r="AA131">
            <v>424</v>
          </cell>
          <cell r="AB131">
            <v>385</v>
          </cell>
          <cell r="AC131">
            <v>379</v>
          </cell>
          <cell r="AD131">
            <v>434</v>
          </cell>
          <cell r="AE131">
            <v>430</v>
          </cell>
          <cell r="AF131">
            <v>380</v>
          </cell>
          <cell r="AG131">
            <v>373</v>
          </cell>
          <cell r="AH131">
            <v>422</v>
          </cell>
          <cell r="AI131">
            <v>424</v>
          </cell>
          <cell r="AJ131">
            <v>414</v>
          </cell>
          <cell r="AK131">
            <v>411</v>
          </cell>
          <cell r="AL131">
            <v>449</v>
          </cell>
          <cell r="AM131">
            <v>449</v>
          </cell>
          <cell r="AN131">
            <v>442</v>
          </cell>
          <cell r="AO131">
            <v>436</v>
          </cell>
          <cell r="AP131">
            <v>470</v>
          </cell>
          <cell r="AQ131">
            <v>455</v>
          </cell>
        </row>
        <row r="132">
          <cell r="B132">
            <v>74</v>
          </cell>
          <cell r="C132">
            <v>257</v>
          </cell>
          <cell r="D132">
            <v>363</v>
          </cell>
          <cell r="E132">
            <v>365</v>
          </cell>
          <cell r="F132">
            <v>506</v>
          </cell>
          <cell r="G132">
            <v>512</v>
          </cell>
          <cell r="H132">
            <v>488</v>
          </cell>
          <cell r="I132">
            <v>507</v>
          </cell>
          <cell r="J132">
            <v>487</v>
          </cell>
          <cell r="K132">
            <v>491</v>
          </cell>
          <cell r="L132">
            <v>498</v>
          </cell>
          <cell r="M132">
            <v>487</v>
          </cell>
          <cell r="N132">
            <v>509</v>
          </cell>
          <cell r="O132">
            <v>516</v>
          </cell>
          <cell r="P132">
            <v>502</v>
          </cell>
          <cell r="Q132">
            <v>506</v>
          </cell>
          <cell r="R132">
            <v>169</v>
          </cell>
          <cell r="S132">
            <v>252</v>
          </cell>
          <cell r="T132">
            <v>307</v>
          </cell>
          <cell r="U132">
            <v>313</v>
          </cell>
          <cell r="V132">
            <v>380</v>
          </cell>
          <cell r="W132">
            <v>391</v>
          </cell>
          <cell r="X132">
            <v>346</v>
          </cell>
          <cell r="Y132">
            <v>350</v>
          </cell>
          <cell r="Z132">
            <v>418</v>
          </cell>
          <cell r="AA132">
            <v>403</v>
          </cell>
          <cell r="AB132">
            <v>368</v>
          </cell>
          <cell r="AC132">
            <v>375</v>
          </cell>
          <cell r="AD132">
            <v>422</v>
          </cell>
          <cell r="AE132">
            <v>422</v>
          </cell>
          <cell r="AF132">
            <v>363</v>
          </cell>
          <cell r="AG132">
            <v>369</v>
          </cell>
          <cell r="AH132">
            <v>407</v>
          </cell>
          <cell r="AI132">
            <v>421</v>
          </cell>
          <cell r="AJ132">
            <v>402</v>
          </cell>
          <cell r="AK132">
            <v>406</v>
          </cell>
          <cell r="AL132">
            <v>446</v>
          </cell>
          <cell r="AM132">
            <v>433</v>
          </cell>
          <cell r="AN132">
            <v>424</v>
          </cell>
          <cell r="AO132">
            <v>431</v>
          </cell>
          <cell r="AP132">
            <v>450</v>
          </cell>
          <cell r="AQ132">
            <v>452</v>
          </cell>
        </row>
        <row r="133">
          <cell r="B133">
            <v>72</v>
          </cell>
          <cell r="C133">
            <v>252</v>
          </cell>
          <cell r="D133">
            <v>356</v>
          </cell>
          <cell r="E133">
            <v>360</v>
          </cell>
          <cell r="F133">
            <v>486</v>
          </cell>
          <cell r="G133">
            <v>505</v>
          </cell>
          <cell r="H133">
            <v>457</v>
          </cell>
          <cell r="I133">
            <v>514</v>
          </cell>
          <cell r="J133">
            <v>473</v>
          </cell>
          <cell r="K133">
            <v>485</v>
          </cell>
          <cell r="L133">
            <v>485</v>
          </cell>
          <cell r="M133">
            <v>475</v>
          </cell>
          <cell r="N133">
            <v>490</v>
          </cell>
          <cell r="O133">
            <v>510</v>
          </cell>
          <cell r="P133">
            <v>473</v>
          </cell>
          <cell r="Q133">
            <v>508</v>
          </cell>
          <cell r="R133">
            <v>166</v>
          </cell>
          <cell r="S133">
            <v>234</v>
          </cell>
          <cell r="T133">
            <v>291</v>
          </cell>
          <cell r="U133">
            <v>310</v>
          </cell>
          <cell r="V133">
            <v>373</v>
          </cell>
          <cell r="W133">
            <v>384</v>
          </cell>
          <cell r="X133">
            <v>335</v>
          </cell>
          <cell r="Y133">
            <v>347</v>
          </cell>
          <cell r="Z133">
            <v>421</v>
          </cell>
          <cell r="AA133">
            <v>382</v>
          </cell>
          <cell r="AB133">
            <v>351</v>
          </cell>
          <cell r="AC133">
            <v>371</v>
          </cell>
          <cell r="AD133">
            <v>409</v>
          </cell>
          <cell r="AE133">
            <v>415</v>
          </cell>
          <cell r="AF133">
            <v>345</v>
          </cell>
          <cell r="AG133">
            <v>365</v>
          </cell>
          <cell r="AH133">
            <v>393</v>
          </cell>
          <cell r="AI133">
            <v>418</v>
          </cell>
          <cell r="AJ133">
            <v>389</v>
          </cell>
          <cell r="AK133">
            <v>401</v>
          </cell>
          <cell r="AL133">
            <v>442</v>
          </cell>
          <cell r="AM133">
            <v>416</v>
          </cell>
          <cell r="AN133">
            <v>406</v>
          </cell>
          <cell r="AO133">
            <v>426</v>
          </cell>
          <cell r="AP133">
            <v>430</v>
          </cell>
          <cell r="AQ133">
            <v>449</v>
          </cell>
        </row>
        <row r="134">
          <cell r="B134">
            <v>69</v>
          </cell>
          <cell r="C134">
            <v>248</v>
          </cell>
          <cell r="D134">
            <v>350</v>
          </cell>
          <cell r="E134">
            <v>355</v>
          </cell>
          <cell r="F134">
            <v>466</v>
          </cell>
          <cell r="G134">
            <v>498</v>
          </cell>
          <cell r="H134">
            <v>426</v>
          </cell>
          <cell r="I134">
            <v>520</v>
          </cell>
          <cell r="J134">
            <v>459</v>
          </cell>
          <cell r="K134">
            <v>479</v>
          </cell>
          <cell r="L134">
            <v>473</v>
          </cell>
          <cell r="M134">
            <v>464</v>
          </cell>
          <cell r="N134">
            <v>470</v>
          </cell>
          <cell r="O134">
            <v>503</v>
          </cell>
          <cell r="P134">
            <v>444</v>
          </cell>
          <cell r="Q134">
            <v>510</v>
          </cell>
          <cell r="R134">
            <v>164</v>
          </cell>
          <cell r="S134">
            <v>216</v>
          </cell>
          <cell r="T134">
            <v>275</v>
          </cell>
          <cell r="U134">
            <v>307</v>
          </cell>
          <cell r="V134">
            <v>366</v>
          </cell>
          <cell r="W134">
            <v>377</v>
          </cell>
          <cell r="X134">
            <v>323</v>
          </cell>
          <cell r="Y134">
            <v>343</v>
          </cell>
          <cell r="Z134">
            <v>425</v>
          </cell>
          <cell r="AA134">
            <v>362</v>
          </cell>
          <cell r="AB134">
            <v>334</v>
          </cell>
          <cell r="AC134">
            <v>368</v>
          </cell>
          <cell r="AD134">
            <v>397</v>
          </cell>
          <cell r="AE134">
            <v>408</v>
          </cell>
          <cell r="AF134">
            <v>328</v>
          </cell>
          <cell r="AG134">
            <v>360</v>
          </cell>
          <cell r="AH134">
            <v>379</v>
          </cell>
          <cell r="AI134">
            <v>416</v>
          </cell>
          <cell r="AJ134">
            <v>377</v>
          </cell>
          <cell r="AK134">
            <v>397</v>
          </cell>
          <cell r="AL134">
            <v>439</v>
          </cell>
          <cell r="AM134">
            <v>400</v>
          </cell>
          <cell r="AN134">
            <v>388</v>
          </cell>
          <cell r="AO134">
            <v>421</v>
          </cell>
          <cell r="AP134">
            <v>410</v>
          </cell>
          <cell r="AQ134">
            <v>446</v>
          </cell>
        </row>
        <row r="135">
          <cell r="B135">
            <v>37</v>
          </cell>
          <cell r="C135">
            <v>547</v>
          </cell>
          <cell r="D135">
            <v>502</v>
          </cell>
          <cell r="E135">
            <v>499</v>
          </cell>
          <cell r="F135">
            <v>595</v>
          </cell>
          <cell r="G135">
            <v>579</v>
          </cell>
          <cell r="H135">
            <v>619</v>
          </cell>
          <cell r="I135">
            <v>556</v>
          </cell>
          <cell r="J135">
            <v>668</v>
          </cell>
          <cell r="K135">
            <v>662</v>
          </cell>
          <cell r="L135">
            <v>663</v>
          </cell>
          <cell r="M135">
            <v>616</v>
          </cell>
          <cell r="N135">
            <v>671</v>
          </cell>
          <cell r="O135">
            <v>655</v>
          </cell>
          <cell r="P135">
            <v>690</v>
          </cell>
          <cell r="Q135">
            <v>587</v>
          </cell>
          <cell r="R135">
            <v>575</v>
          </cell>
          <cell r="S135">
            <v>519</v>
          </cell>
          <cell r="T135">
            <v>670</v>
          </cell>
          <cell r="U135">
            <v>654</v>
          </cell>
          <cell r="V135">
            <v>696</v>
          </cell>
          <cell r="W135">
            <v>577</v>
          </cell>
          <cell r="X135">
            <v>722</v>
          </cell>
          <cell r="Y135">
            <v>716</v>
          </cell>
          <cell r="Z135">
            <v>719</v>
          </cell>
          <cell r="AA135">
            <v>634</v>
          </cell>
          <cell r="AB135">
            <v>726</v>
          </cell>
          <cell r="AC135">
            <v>710</v>
          </cell>
          <cell r="AD135">
            <v>746</v>
          </cell>
          <cell r="AE135">
            <v>605</v>
          </cell>
          <cell r="AF135">
            <v>649</v>
          </cell>
          <cell r="AG135">
            <v>633</v>
          </cell>
          <cell r="AH135">
            <v>674</v>
          </cell>
          <cell r="AI135">
            <v>573</v>
          </cell>
          <cell r="AJ135">
            <v>701</v>
          </cell>
          <cell r="AK135">
            <v>695</v>
          </cell>
          <cell r="AL135">
            <v>697</v>
          </cell>
          <cell r="AM135">
            <v>630</v>
          </cell>
          <cell r="AN135">
            <v>705</v>
          </cell>
          <cell r="AO135">
            <v>689</v>
          </cell>
          <cell r="AP135">
            <v>725</v>
          </cell>
          <cell r="AQ135">
            <v>601</v>
          </cell>
        </row>
        <row r="136">
          <cell r="B136">
            <v>35</v>
          </cell>
          <cell r="C136">
            <v>541</v>
          </cell>
          <cell r="D136">
            <v>495</v>
          </cell>
          <cell r="E136">
            <v>493</v>
          </cell>
          <cell r="F136">
            <v>581</v>
          </cell>
          <cell r="G136">
            <v>571</v>
          </cell>
          <cell r="H136">
            <v>599</v>
          </cell>
          <cell r="I136">
            <v>557</v>
          </cell>
          <cell r="J136">
            <v>657</v>
          </cell>
          <cell r="K136">
            <v>653</v>
          </cell>
          <cell r="L136">
            <v>646</v>
          </cell>
          <cell r="M136">
            <v>611</v>
          </cell>
          <cell r="N136">
            <v>657</v>
          </cell>
          <cell r="O136">
            <v>646</v>
          </cell>
          <cell r="P136">
            <v>663</v>
          </cell>
          <cell r="Q136">
            <v>590</v>
          </cell>
          <cell r="R136">
            <v>566</v>
          </cell>
          <cell r="S136">
            <v>519</v>
          </cell>
          <cell r="T136">
            <v>655</v>
          </cell>
          <cell r="U136">
            <v>644</v>
          </cell>
          <cell r="V136">
            <v>665</v>
          </cell>
          <cell r="W136">
            <v>584</v>
          </cell>
          <cell r="X136">
            <v>710</v>
          </cell>
          <cell r="Y136">
            <v>706</v>
          </cell>
          <cell r="Z136">
            <v>695</v>
          </cell>
          <cell r="AA136">
            <v>632</v>
          </cell>
          <cell r="AB136">
            <v>710</v>
          </cell>
          <cell r="AC136">
            <v>699</v>
          </cell>
          <cell r="AD136">
            <v>712</v>
          </cell>
          <cell r="AE136">
            <v>611</v>
          </cell>
          <cell r="AF136">
            <v>634</v>
          </cell>
          <cell r="AG136">
            <v>624</v>
          </cell>
          <cell r="AH136">
            <v>647</v>
          </cell>
          <cell r="AI136">
            <v>578</v>
          </cell>
          <cell r="AJ136">
            <v>690</v>
          </cell>
          <cell r="AK136">
            <v>686</v>
          </cell>
          <cell r="AL136">
            <v>677</v>
          </cell>
          <cell r="AM136">
            <v>626</v>
          </cell>
          <cell r="AN136">
            <v>690</v>
          </cell>
          <cell r="AO136">
            <v>679</v>
          </cell>
          <cell r="AP136">
            <v>694</v>
          </cell>
          <cell r="AQ136">
            <v>606</v>
          </cell>
        </row>
        <row r="137">
          <cell r="B137">
            <v>33</v>
          </cell>
          <cell r="C137">
            <v>535</v>
          </cell>
          <cell r="D137">
            <v>489</v>
          </cell>
          <cell r="E137">
            <v>488</v>
          </cell>
          <cell r="F137">
            <v>568</v>
          </cell>
          <cell r="G137">
            <v>563</v>
          </cell>
          <cell r="H137">
            <v>578</v>
          </cell>
          <cell r="I137">
            <v>558</v>
          </cell>
          <cell r="J137">
            <v>646</v>
          </cell>
          <cell r="K137">
            <v>644</v>
          </cell>
          <cell r="L137">
            <v>630</v>
          </cell>
          <cell r="M137">
            <v>605</v>
          </cell>
          <cell r="N137">
            <v>642</v>
          </cell>
          <cell r="O137">
            <v>637</v>
          </cell>
          <cell r="P137">
            <v>636</v>
          </cell>
          <cell r="Q137">
            <v>592</v>
          </cell>
          <cell r="R137">
            <v>558</v>
          </cell>
          <cell r="S137">
            <v>519</v>
          </cell>
          <cell r="T137">
            <v>640</v>
          </cell>
          <cell r="U137">
            <v>634</v>
          </cell>
          <cell r="V137">
            <v>635</v>
          </cell>
          <cell r="W137">
            <v>590</v>
          </cell>
          <cell r="X137">
            <v>698</v>
          </cell>
          <cell r="Y137">
            <v>696</v>
          </cell>
          <cell r="Z137">
            <v>671</v>
          </cell>
          <cell r="AA137">
            <v>630</v>
          </cell>
          <cell r="AB137">
            <v>694</v>
          </cell>
          <cell r="AC137">
            <v>689</v>
          </cell>
          <cell r="AD137">
            <v>678</v>
          </cell>
          <cell r="AE137">
            <v>618</v>
          </cell>
          <cell r="AF137">
            <v>620</v>
          </cell>
          <cell r="AG137">
            <v>614</v>
          </cell>
          <cell r="AH137">
            <v>620</v>
          </cell>
          <cell r="AI137">
            <v>583</v>
          </cell>
          <cell r="AJ137">
            <v>678</v>
          </cell>
          <cell r="AK137">
            <v>676</v>
          </cell>
          <cell r="AL137">
            <v>656</v>
          </cell>
          <cell r="AM137">
            <v>622</v>
          </cell>
          <cell r="AN137">
            <v>674</v>
          </cell>
          <cell r="AO137">
            <v>669</v>
          </cell>
          <cell r="AP137">
            <v>663</v>
          </cell>
          <cell r="AQ137">
            <v>610</v>
          </cell>
        </row>
        <row r="138">
          <cell r="B138">
            <v>28</v>
          </cell>
          <cell r="C138">
            <v>522</v>
          </cell>
          <cell r="D138">
            <v>476</v>
          </cell>
          <cell r="E138">
            <v>476</v>
          </cell>
          <cell r="F138">
            <v>541</v>
          </cell>
          <cell r="G138">
            <v>547</v>
          </cell>
          <cell r="H138">
            <v>538</v>
          </cell>
          <cell r="I138">
            <v>559</v>
          </cell>
          <cell r="J138">
            <v>624</v>
          </cell>
          <cell r="K138">
            <v>627</v>
          </cell>
          <cell r="L138">
            <v>596</v>
          </cell>
          <cell r="M138">
            <v>593</v>
          </cell>
          <cell r="N138">
            <v>613</v>
          </cell>
          <cell r="O138">
            <v>619</v>
          </cell>
          <cell r="P138">
            <v>582</v>
          </cell>
          <cell r="Q138">
            <v>597</v>
          </cell>
          <cell r="R138">
            <v>542</v>
          </cell>
          <cell r="S138">
            <v>519</v>
          </cell>
          <cell r="T138">
            <v>610</v>
          </cell>
          <cell r="U138">
            <v>615</v>
          </cell>
          <cell r="V138">
            <v>574</v>
          </cell>
          <cell r="W138">
            <v>604</v>
          </cell>
          <cell r="X138">
            <v>674</v>
          </cell>
          <cell r="Y138">
            <v>676</v>
          </cell>
          <cell r="Z138">
            <v>624</v>
          </cell>
          <cell r="AA138">
            <v>626</v>
          </cell>
          <cell r="AB138">
            <v>663</v>
          </cell>
          <cell r="AC138">
            <v>669</v>
          </cell>
          <cell r="AD138">
            <v>610</v>
          </cell>
          <cell r="AE138">
            <v>631</v>
          </cell>
          <cell r="AF138">
            <v>591</v>
          </cell>
          <cell r="AG138">
            <v>596</v>
          </cell>
          <cell r="AH138">
            <v>565</v>
          </cell>
          <cell r="AI138">
            <v>592</v>
          </cell>
          <cell r="AJ138">
            <v>655</v>
          </cell>
          <cell r="AK138">
            <v>658</v>
          </cell>
          <cell r="AL138">
            <v>615</v>
          </cell>
          <cell r="AM138">
            <v>615</v>
          </cell>
          <cell r="AN138">
            <v>644</v>
          </cell>
          <cell r="AO138">
            <v>650</v>
          </cell>
          <cell r="AP138">
            <v>601</v>
          </cell>
          <cell r="AQ138">
            <v>619</v>
          </cell>
        </row>
        <row r="139">
          <cell r="B139">
            <v>26</v>
          </cell>
          <cell r="C139">
            <v>515</v>
          </cell>
          <cell r="D139">
            <v>469</v>
          </cell>
          <cell r="E139">
            <v>470</v>
          </cell>
          <cell r="F139">
            <v>528</v>
          </cell>
          <cell r="G139">
            <v>539</v>
          </cell>
          <cell r="H139">
            <v>518</v>
          </cell>
          <cell r="I139">
            <v>560</v>
          </cell>
          <cell r="J139">
            <v>613</v>
          </cell>
          <cell r="K139">
            <v>618</v>
          </cell>
          <cell r="L139">
            <v>580</v>
          </cell>
          <cell r="M139">
            <v>587</v>
          </cell>
          <cell r="N139">
            <v>599</v>
          </cell>
          <cell r="O139">
            <v>610</v>
          </cell>
          <cell r="P139">
            <v>555</v>
          </cell>
          <cell r="Q139">
            <v>600</v>
          </cell>
          <cell r="R139">
            <v>533</v>
          </cell>
          <cell r="S139">
            <v>520</v>
          </cell>
          <cell r="T139">
            <v>595</v>
          </cell>
          <cell r="U139">
            <v>605</v>
          </cell>
          <cell r="V139">
            <v>543</v>
          </cell>
          <cell r="W139">
            <v>610</v>
          </cell>
          <cell r="X139">
            <v>662</v>
          </cell>
          <cell r="Y139">
            <v>666</v>
          </cell>
          <cell r="Z139">
            <v>600</v>
          </cell>
          <cell r="AA139">
            <v>624</v>
          </cell>
          <cell r="AB139">
            <v>647</v>
          </cell>
          <cell r="AC139">
            <v>659</v>
          </cell>
          <cell r="AD139">
            <v>576</v>
          </cell>
          <cell r="AE139">
            <v>637</v>
          </cell>
          <cell r="AF139">
            <v>576</v>
          </cell>
          <cell r="AG139">
            <v>587</v>
          </cell>
          <cell r="AH139">
            <v>538</v>
          </cell>
          <cell r="AI139">
            <v>597</v>
          </cell>
          <cell r="AJ139">
            <v>643</v>
          </cell>
          <cell r="AK139">
            <v>648</v>
          </cell>
          <cell r="AL139">
            <v>594</v>
          </cell>
          <cell r="AM139">
            <v>611</v>
          </cell>
          <cell r="AN139">
            <v>629</v>
          </cell>
          <cell r="AO139">
            <v>640</v>
          </cell>
          <cell r="AP139">
            <v>570</v>
          </cell>
          <cell r="AQ139">
            <v>624</v>
          </cell>
        </row>
        <row r="140">
          <cell r="B140">
            <v>24</v>
          </cell>
          <cell r="C140">
            <v>509</v>
          </cell>
          <cell r="D140">
            <v>463</v>
          </cell>
          <cell r="E140">
            <v>465</v>
          </cell>
          <cell r="F140">
            <v>515</v>
          </cell>
          <cell r="G140">
            <v>531</v>
          </cell>
          <cell r="H140">
            <v>498</v>
          </cell>
          <cell r="I140">
            <v>560</v>
          </cell>
          <cell r="J140">
            <v>602</v>
          </cell>
          <cell r="K140">
            <v>609</v>
          </cell>
          <cell r="L140">
            <v>563</v>
          </cell>
          <cell r="M140">
            <v>581</v>
          </cell>
          <cell r="N140">
            <v>584</v>
          </cell>
          <cell r="O140">
            <v>601</v>
          </cell>
          <cell r="P140">
            <v>528</v>
          </cell>
          <cell r="Q140">
            <v>602</v>
          </cell>
          <cell r="R140">
            <v>525</v>
          </cell>
          <cell r="S140">
            <v>520</v>
          </cell>
          <cell r="T140">
            <v>580</v>
          </cell>
          <cell r="U140">
            <v>595</v>
          </cell>
          <cell r="V140">
            <v>513</v>
          </cell>
          <cell r="W140">
            <v>617</v>
          </cell>
          <cell r="X140">
            <v>650</v>
          </cell>
          <cell r="Y140">
            <v>657</v>
          </cell>
          <cell r="Z140">
            <v>576</v>
          </cell>
          <cell r="AA140">
            <v>622</v>
          </cell>
          <cell r="AB140">
            <v>632</v>
          </cell>
          <cell r="AC140">
            <v>648</v>
          </cell>
          <cell r="AD140">
            <v>542</v>
          </cell>
          <cell r="AE140">
            <v>644</v>
          </cell>
          <cell r="AF140">
            <v>562</v>
          </cell>
          <cell r="AG140">
            <v>577</v>
          </cell>
          <cell r="AH140">
            <v>510</v>
          </cell>
          <cell r="AI140">
            <v>602</v>
          </cell>
          <cell r="AJ140">
            <v>632</v>
          </cell>
          <cell r="AK140">
            <v>639</v>
          </cell>
          <cell r="AL140">
            <v>574</v>
          </cell>
          <cell r="AM140">
            <v>607</v>
          </cell>
          <cell r="AN140">
            <v>614</v>
          </cell>
          <cell r="AO140">
            <v>631</v>
          </cell>
          <cell r="AP140">
            <v>539</v>
          </cell>
          <cell r="AQ140">
            <v>629</v>
          </cell>
        </row>
        <row r="141">
          <cell r="B141">
            <v>113</v>
          </cell>
          <cell r="C141">
            <v>259</v>
          </cell>
          <cell r="D141">
            <v>382</v>
          </cell>
          <cell r="E141">
            <v>381</v>
          </cell>
          <cell r="F141">
            <v>592</v>
          </cell>
          <cell r="G141">
            <v>560</v>
          </cell>
          <cell r="H141">
            <v>597</v>
          </cell>
          <cell r="I141">
            <v>503</v>
          </cell>
          <cell r="J141">
            <v>531</v>
          </cell>
          <cell r="K141">
            <v>512</v>
          </cell>
          <cell r="L141">
            <v>537</v>
          </cell>
          <cell r="M141">
            <v>527</v>
          </cell>
          <cell r="N141">
            <v>589</v>
          </cell>
          <cell r="O141">
            <v>557</v>
          </cell>
          <cell r="P141">
            <v>600</v>
          </cell>
          <cell r="Q141">
            <v>515</v>
          </cell>
          <cell r="R141">
            <v>190</v>
          </cell>
          <cell r="S141">
            <v>316</v>
          </cell>
          <cell r="T141">
            <v>395</v>
          </cell>
          <cell r="U141">
            <v>363</v>
          </cell>
          <cell r="V141">
            <v>424</v>
          </cell>
          <cell r="W141">
            <v>436</v>
          </cell>
          <cell r="X141">
            <v>392</v>
          </cell>
          <cell r="Y141">
            <v>372</v>
          </cell>
          <cell r="Z141">
            <v>414</v>
          </cell>
          <cell r="AA141">
            <v>475</v>
          </cell>
          <cell r="AB141">
            <v>450</v>
          </cell>
          <cell r="AC141">
            <v>418</v>
          </cell>
          <cell r="AD141">
            <v>477</v>
          </cell>
          <cell r="AE141">
            <v>464</v>
          </cell>
          <cell r="AF141">
            <v>450</v>
          </cell>
          <cell r="AG141">
            <v>418</v>
          </cell>
          <cell r="AH141">
            <v>472</v>
          </cell>
          <cell r="AI141">
            <v>451</v>
          </cell>
          <cell r="AJ141">
            <v>447</v>
          </cell>
          <cell r="AK141">
            <v>427</v>
          </cell>
          <cell r="AL141">
            <v>461</v>
          </cell>
          <cell r="AM141">
            <v>490</v>
          </cell>
          <cell r="AN141">
            <v>505</v>
          </cell>
          <cell r="AO141">
            <v>473</v>
          </cell>
          <cell r="AP141">
            <v>525</v>
          </cell>
          <cell r="AQ141">
            <v>479</v>
          </cell>
        </row>
        <row r="142">
          <cell r="B142">
            <v>111</v>
          </cell>
          <cell r="C142">
            <v>255</v>
          </cell>
          <cell r="D142">
            <v>375</v>
          </cell>
          <cell r="E142">
            <v>376</v>
          </cell>
          <cell r="F142">
            <v>572</v>
          </cell>
          <cell r="G142">
            <v>552</v>
          </cell>
          <cell r="H142">
            <v>566</v>
          </cell>
          <cell r="I142">
            <v>510</v>
          </cell>
          <cell r="J142">
            <v>517</v>
          </cell>
          <cell r="K142">
            <v>506</v>
          </cell>
          <cell r="L142">
            <v>524</v>
          </cell>
          <cell r="M142">
            <v>515</v>
          </cell>
          <cell r="N142">
            <v>570</v>
          </cell>
          <cell r="O142">
            <v>550</v>
          </cell>
          <cell r="P142">
            <v>571</v>
          </cell>
          <cell r="Q142">
            <v>517</v>
          </cell>
          <cell r="R142">
            <v>188</v>
          </cell>
          <cell r="S142">
            <v>297</v>
          </cell>
          <cell r="T142">
            <v>379</v>
          </cell>
          <cell r="U142">
            <v>360</v>
          </cell>
          <cell r="V142">
            <v>417</v>
          </cell>
          <cell r="W142">
            <v>429</v>
          </cell>
          <cell r="X142">
            <v>380</v>
          </cell>
          <cell r="Y142">
            <v>369</v>
          </cell>
          <cell r="Z142">
            <v>417</v>
          </cell>
          <cell r="AA142">
            <v>454</v>
          </cell>
          <cell r="AB142">
            <v>433</v>
          </cell>
          <cell r="AC142">
            <v>414</v>
          </cell>
          <cell r="AD142">
            <v>464</v>
          </cell>
          <cell r="AE142">
            <v>456</v>
          </cell>
          <cell r="AF142">
            <v>433</v>
          </cell>
          <cell r="AG142">
            <v>414</v>
          </cell>
          <cell r="AH142">
            <v>458</v>
          </cell>
          <cell r="AI142">
            <v>448</v>
          </cell>
          <cell r="AJ142">
            <v>434</v>
          </cell>
          <cell r="AK142">
            <v>423</v>
          </cell>
          <cell r="AL142">
            <v>458</v>
          </cell>
          <cell r="AM142">
            <v>473</v>
          </cell>
          <cell r="AN142">
            <v>487</v>
          </cell>
          <cell r="AO142">
            <v>468</v>
          </cell>
          <cell r="AP142">
            <v>505</v>
          </cell>
          <cell r="AQ142">
            <v>475</v>
          </cell>
        </row>
        <row r="143">
          <cell r="B143">
            <v>108</v>
          </cell>
          <cell r="C143">
            <v>250</v>
          </cell>
          <cell r="D143">
            <v>369</v>
          </cell>
          <cell r="E143">
            <v>371</v>
          </cell>
          <cell r="F143">
            <v>552</v>
          </cell>
          <cell r="G143">
            <v>545</v>
          </cell>
          <cell r="H143">
            <v>535</v>
          </cell>
          <cell r="I143">
            <v>516</v>
          </cell>
          <cell r="J143">
            <v>503</v>
          </cell>
          <cell r="K143">
            <v>499</v>
          </cell>
          <cell r="L143">
            <v>512</v>
          </cell>
          <cell r="M143">
            <v>503</v>
          </cell>
          <cell r="N143">
            <v>550</v>
          </cell>
          <cell r="O143">
            <v>544</v>
          </cell>
          <cell r="P143">
            <v>542</v>
          </cell>
          <cell r="Q143">
            <v>519</v>
          </cell>
          <cell r="R143">
            <v>185</v>
          </cell>
          <cell r="S143">
            <v>279</v>
          </cell>
          <cell r="T143">
            <v>363</v>
          </cell>
          <cell r="U143">
            <v>357</v>
          </cell>
          <cell r="V143">
            <v>410</v>
          </cell>
          <cell r="W143">
            <v>422</v>
          </cell>
          <cell r="X143">
            <v>369</v>
          </cell>
          <cell r="Y143">
            <v>365</v>
          </cell>
          <cell r="Z143">
            <v>421</v>
          </cell>
          <cell r="AA143">
            <v>433</v>
          </cell>
          <cell r="AB143">
            <v>416</v>
          </cell>
          <cell r="AC143">
            <v>410</v>
          </cell>
          <cell r="AD143">
            <v>451</v>
          </cell>
          <cell r="AE143">
            <v>449</v>
          </cell>
          <cell r="AF143">
            <v>416</v>
          </cell>
          <cell r="AG143">
            <v>409</v>
          </cell>
          <cell r="AH143">
            <v>444</v>
          </cell>
          <cell r="AI143">
            <v>446</v>
          </cell>
          <cell r="AJ143">
            <v>422</v>
          </cell>
          <cell r="AK143">
            <v>418</v>
          </cell>
          <cell r="AL143">
            <v>454</v>
          </cell>
          <cell r="AM143">
            <v>457</v>
          </cell>
          <cell r="AN143">
            <v>469</v>
          </cell>
          <cell r="AO143">
            <v>463</v>
          </cell>
          <cell r="AP143">
            <v>485</v>
          </cell>
          <cell r="AQ143">
            <v>472</v>
          </cell>
        </row>
        <row r="144">
          <cell r="B144">
            <v>106</v>
          </cell>
          <cell r="C144">
            <v>246</v>
          </cell>
          <cell r="D144">
            <v>363</v>
          </cell>
          <cell r="E144">
            <v>366</v>
          </cell>
          <cell r="F144">
            <v>532</v>
          </cell>
          <cell r="G144">
            <v>538</v>
          </cell>
          <cell r="H144">
            <v>504</v>
          </cell>
          <cell r="I144">
            <v>523</v>
          </cell>
          <cell r="J144">
            <v>489</v>
          </cell>
          <cell r="K144">
            <v>493</v>
          </cell>
          <cell r="L144">
            <v>500</v>
          </cell>
          <cell r="M144">
            <v>491</v>
          </cell>
          <cell r="N144">
            <v>530</v>
          </cell>
          <cell r="O144">
            <v>537</v>
          </cell>
          <cell r="P144">
            <v>514</v>
          </cell>
          <cell r="Q144">
            <v>520</v>
          </cell>
          <cell r="R144">
            <v>183</v>
          </cell>
          <cell r="S144">
            <v>261</v>
          </cell>
          <cell r="T144">
            <v>347</v>
          </cell>
          <cell r="U144">
            <v>353</v>
          </cell>
          <cell r="V144">
            <v>403</v>
          </cell>
          <cell r="W144">
            <v>415</v>
          </cell>
          <cell r="X144">
            <v>357</v>
          </cell>
          <cell r="Y144">
            <v>362</v>
          </cell>
          <cell r="Z144">
            <v>425</v>
          </cell>
          <cell r="AA144">
            <v>412</v>
          </cell>
          <cell r="AB144">
            <v>399</v>
          </cell>
          <cell r="AC144">
            <v>406</v>
          </cell>
          <cell r="AD144">
            <v>439</v>
          </cell>
          <cell r="AE144">
            <v>441</v>
          </cell>
          <cell r="AF144">
            <v>399</v>
          </cell>
          <cell r="AG144">
            <v>405</v>
          </cell>
          <cell r="AH144">
            <v>429</v>
          </cell>
          <cell r="AI144">
            <v>443</v>
          </cell>
          <cell r="AJ144">
            <v>409</v>
          </cell>
          <cell r="AK144">
            <v>413</v>
          </cell>
          <cell r="AL144">
            <v>451</v>
          </cell>
          <cell r="AM144">
            <v>440</v>
          </cell>
          <cell r="AN144">
            <v>451</v>
          </cell>
          <cell r="AO144">
            <v>458</v>
          </cell>
          <cell r="AP144">
            <v>465</v>
          </cell>
          <cell r="AQ144">
            <v>469</v>
          </cell>
        </row>
        <row r="145">
          <cell r="B145">
            <v>103</v>
          </cell>
          <cell r="C145">
            <v>241</v>
          </cell>
          <cell r="D145">
            <v>356</v>
          </cell>
          <cell r="E145">
            <v>361</v>
          </cell>
          <cell r="F145">
            <v>512</v>
          </cell>
          <cell r="G145">
            <v>531</v>
          </cell>
          <cell r="H145">
            <v>474</v>
          </cell>
          <cell r="I145">
            <v>530</v>
          </cell>
          <cell r="J145">
            <v>475</v>
          </cell>
          <cell r="K145">
            <v>487</v>
          </cell>
          <cell r="L145">
            <v>487</v>
          </cell>
          <cell r="M145">
            <v>480</v>
          </cell>
          <cell r="N145">
            <v>511</v>
          </cell>
          <cell r="O145">
            <v>531</v>
          </cell>
          <cell r="P145">
            <v>485</v>
          </cell>
          <cell r="Q145">
            <v>522</v>
          </cell>
          <cell r="R145">
            <v>180</v>
          </cell>
          <cell r="S145">
            <v>242</v>
          </cell>
          <cell r="T145">
            <v>331</v>
          </cell>
          <cell r="U145">
            <v>350</v>
          </cell>
          <cell r="V145">
            <v>396</v>
          </cell>
          <cell r="W145">
            <v>408</v>
          </cell>
          <cell r="X145">
            <v>346</v>
          </cell>
          <cell r="Y145">
            <v>358</v>
          </cell>
          <cell r="Z145">
            <v>429</v>
          </cell>
          <cell r="AA145">
            <v>392</v>
          </cell>
          <cell r="AB145">
            <v>382</v>
          </cell>
          <cell r="AC145">
            <v>402</v>
          </cell>
          <cell r="AD145">
            <v>426</v>
          </cell>
          <cell r="AE145">
            <v>434</v>
          </cell>
          <cell r="AF145">
            <v>382</v>
          </cell>
          <cell r="AG145">
            <v>401</v>
          </cell>
          <cell r="AH145">
            <v>415</v>
          </cell>
          <cell r="AI145">
            <v>440</v>
          </cell>
          <cell r="AJ145">
            <v>397</v>
          </cell>
          <cell r="AK145">
            <v>409</v>
          </cell>
          <cell r="AL145">
            <v>447</v>
          </cell>
          <cell r="AM145">
            <v>424</v>
          </cell>
          <cell r="AN145">
            <v>433</v>
          </cell>
          <cell r="AO145">
            <v>453</v>
          </cell>
          <cell r="AP145">
            <v>445</v>
          </cell>
          <cell r="AQ145">
            <v>466</v>
          </cell>
        </row>
        <row r="146">
          <cell r="B146">
            <v>100</v>
          </cell>
          <cell r="C146">
            <v>237</v>
          </cell>
          <cell r="D146">
            <v>350</v>
          </cell>
          <cell r="E146">
            <v>356</v>
          </cell>
          <cell r="F146">
            <v>492</v>
          </cell>
          <cell r="G146">
            <v>524</v>
          </cell>
          <cell r="H146">
            <v>443</v>
          </cell>
          <cell r="I146">
            <v>537</v>
          </cell>
          <cell r="J146">
            <v>461</v>
          </cell>
          <cell r="K146">
            <v>481</v>
          </cell>
          <cell r="L146">
            <v>475</v>
          </cell>
          <cell r="M146">
            <v>468</v>
          </cell>
          <cell r="N146">
            <v>491</v>
          </cell>
          <cell r="O146">
            <v>524</v>
          </cell>
          <cell r="P146">
            <v>456</v>
          </cell>
          <cell r="Q146">
            <v>524</v>
          </cell>
          <cell r="R146">
            <v>177</v>
          </cell>
          <cell r="S146">
            <v>224</v>
          </cell>
          <cell r="T146">
            <v>315</v>
          </cell>
          <cell r="U146">
            <v>347</v>
          </cell>
          <cell r="V146">
            <v>389</v>
          </cell>
          <cell r="W146">
            <v>401</v>
          </cell>
          <cell r="X146">
            <v>335</v>
          </cell>
          <cell r="Y146">
            <v>355</v>
          </cell>
          <cell r="Z146">
            <v>432</v>
          </cell>
          <cell r="AA146">
            <v>371</v>
          </cell>
          <cell r="AB146">
            <v>365</v>
          </cell>
          <cell r="AC146">
            <v>398</v>
          </cell>
          <cell r="AD146">
            <v>414</v>
          </cell>
          <cell r="AE146">
            <v>427</v>
          </cell>
          <cell r="AF146">
            <v>364</v>
          </cell>
          <cell r="AG146">
            <v>396</v>
          </cell>
          <cell r="AH146">
            <v>401</v>
          </cell>
          <cell r="AI146">
            <v>437</v>
          </cell>
          <cell r="AJ146">
            <v>384</v>
          </cell>
          <cell r="AK146">
            <v>404</v>
          </cell>
          <cell r="AL146">
            <v>444</v>
          </cell>
          <cell r="AM146">
            <v>407</v>
          </cell>
          <cell r="AN146">
            <v>415</v>
          </cell>
          <cell r="AO146">
            <v>448</v>
          </cell>
          <cell r="AP146">
            <v>425</v>
          </cell>
          <cell r="AQ146">
            <v>463</v>
          </cell>
        </row>
        <row r="147">
          <cell r="B147">
            <v>68</v>
          </cell>
          <cell r="C147">
            <v>537</v>
          </cell>
          <cell r="D147">
            <v>502</v>
          </cell>
          <cell r="E147">
            <v>500</v>
          </cell>
          <cell r="F147">
            <v>621</v>
          </cell>
          <cell r="G147">
            <v>605</v>
          </cell>
          <cell r="H147">
            <v>635</v>
          </cell>
          <cell r="I147">
            <v>573</v>
          </cell>
          <cell r="J147">
            <v>670</v>
          </cell>
          <cell r="K147">
            <v>663</v>
          </cell>
          <cell r="L147">
            <v>665</v>
          </cell>
          <cell r="M147">
            <v>621</v>
          </cell>
          <cell r="N147">
            <v>692</v>
          </cell>
          <cell r="O147">
            <v>676</v>
          </cell>
          <cell r="P147">
            <v>702</v>
          </cell>
          <cell r="Q147">
            <v>601</v>
          </cell>
          <cell r="R147">
            <v>588</v>
          </cell>
          <cell r="S147">
            <v>527</v>
          </cell>
          <cell r="T147">
            <v>710</v>
          </cell>
          <cell r="U147">
            <v>694</v>
          </cell>
          <cell r="V147">
            <v>719</v>
          </cell>
          <cell r="W147">
            <v>601</v>
          </cell>
          <cell r="X147">
            <v>734</v>
          </cell>
          <cell r="Y147">
            <v>728</v>
          </cell>
          <cell r="Z147">
            <v>726</v>
          </cell>
          <cell r="AA147">
            <v>643</v>
          </cell>
          <cell r="AB147">
            <v>756</v>
          </cell>
          <cell r="AC147">
            <v>740</v>
          </cell>
          <cell r="AD147">
            <v>763</v>
          </cell>
          <cell r="AE147">
            <v>624</v>
          </cell>
          <cell r="AF147">
            <v>685</v>
          </cell>
          <cell r="AG147">
            <v>669</v>
          </cell>
          <cell r="AH147">
            <v>696</v>
          </cell>
          <cell r="AI147">
            <v>595</v>
          </cell>
          <cell r="AJ147">
            <v>709</v>
          </cell>
          <cell r="AK147">
            <v>703</v>
          </cell>
          <cell r="AL147">
            <v>703</v>
          </cell>
          <cell r="AM147">
            <v>637</v>
          </cell>
          <cell r="AN147">
            <v>731</v>
          </cell>
          <cell r="AO147">
            <v>715</v>
          </cell>
          <cell r="AP147">
            <v>740</v>
          </cell>
          <cell r="AQ147">
            <v>618</v>
          </cell>
        </row>
        <row r="148">
          <cell r="B148">
            <v>66</v>
          </cell>
          <cell r="C148">
            <v>530</v>
          </cell>
          <cell r="D148">
            <v>495</v>
          </cell>
          <cell r="E148">
            <v>494</v>
          </cell>
          <cell r="F148">
            <v>607</v>
          </cell>
          <cell r="G148">
            <v>597</v>
          </cell>
          <cell r="H148">
            <v>615</v>
          </cell>
          <cell r="I148">
            <v>573</v>
          </cell>
          <cell r="J148">
            <v>659</v>
          </cell>
          <cell r="K148">
            <v>655</v>
          </cell>
          <cell r="L148">
            <v>648</v>
          </cell>
          <cell r="M148">
            <v>615</v>
          </cell>
          <cell r="N148">
            <v>678</v>
          </cell>
          <cell r="O148">
            <v>667</v>
          </cell>
          <cell r="P148">
            <v>675</v>
          </cell>
          <cell r="Q148">
            <v>604</v>
          </cell>
          <cell r="R148">
            <v>580</v>
          </cell>
          <cell r="S148">
            <v>527</v>
          </cell>
          <cell r="T148">
            <v>695</v>
          </cell>
          <cell r="U148">
            <v>684</v>
          </cell>
          <cell r="V148">
            <v>689</v>
          </cell>
          <cell r="W148">
            <v>607</v>
          </cell>
          <cell r="X148">
            <v>722</v>
          </cell>
          <cell r="Y148">
            <v>718</v>
          </cell>
          <cell r="Z148">
            <v>702</v>
          </cell>
          <cell r="AA148">
            <v>641</v>
          </cell>
          <cell r="AB148">
            <v>741</v>
          </cell>
          <cell r="AC148">
            <v>730</v>
          </cell>
          <cell r="AD148">
            <v>729</v>
          </cell>
          <cell r="AE148">
            <v>630</v>
          </cell>
          <cell r="AF148">
            <v>670</v>
          </cell>
          <cell r="AG148">
            <v>660</v>
          </cell>
          <cell r="AH148">
            <v>669</v>
          </cell>
          <cell r="AI148">
            <v>600</v>
          </cell>
          <cell r="AJ148">
            <v>697</v>
          </cell>
          <cell r="AK148">
            <v>693</v>
          </cell>
          <cell r="AL148">
            <v>682</v>
          </cell>
          <cell r="AM148">
            <v>633</v>
          </cell>
          <cell r="AN148">
            <v>716</v>
          </cell>
          <cell r="AO148">
            <v>706</v>
          </cell>
          <cell r="AP148">
            <v>709</v>
          </cell>
          <cell r="AQ148">
            <v>623</v>
          </cell>
        </row>
        <row r="149">
          <cell r="B149">
            <v>64</v>
          </cell>
          <cell r="C149">
            <v>524</v>
          </cell>
          <cell r="D149">
            <v>489</v>
          </cell>
          <cell r="E149">
            <v>489</v>
          </cell>
          <cell r="F149">
            <v>594</v>
          </cell>
          <cell r="G149">
            <v>589</v>
          </cell>
          <cell r="H149">
            <v>595</v>
          </cell>
          <cell r="I149">
            <v>574</v>
          </cell>
          <cell r="J149">
            <v>648</v>
          </cell>
          <cell r="K149">
            <v>646</v>
          </cell>
          <cell r="L149">
            <v>632</v>
          </cell>
          <cell r="M149">
            <v>609</v>
          </cell>
          <cell r="N149">
            <v>663</v>
          </cell>
          <cell r="O149">
            <v>658</v>
          </cell>
          <cell r="P149">
            <v>648</v>
          </cell>
          <cell r="Q149">
            <v>606</v>
          </cell>
          <cell r="R149">
            <v>572</v>
          </cell>
          <cell r="S149">
            <v>527</v>
          </cell>
          <cell r="T149">
            <v>680</v>
          </cell>
          <cell r="U149">
            <v>674</v>
          </cell>
          <cell r="V149">
            <v>658</v>
          </cell>
          <cell r="W149">
            <v>614</v>
          </cell>
          <cell r="X149">
            <v>709</v>
          </cell>
          <cell r="Y149">
            <v>708</v>
          </cell>
          <cell r="Z149">
            <v>679</v>
          </cell>
          <cell r="AA149">
            <v>639</v>
          </cell>
          <cell r="AB149">
            <v>725</v>
          </cell>
          <cell r="AC149">
            <v>720</v>
          </cell>
          <cell r="AD149">
            <v>695</v>
          </cell>
          <cell r="AE149">
            <v>637</v>
          </cell>
          <cell r="AF149">
            <v>656</v>
          </cell>
          <cell r="AG149">
            <v>650</v>
          </cell>
          <cell r="AH149">
            <v>641</v>
          </cell>
          <cell r="AI149">
            <v>604</v>
          </cell>
          <cell r="AJ149">
            <v>686</v>
          </cell>
          <cell r="AK149">
            <v>684</v>
          </cell>
          <cell r="AL149">
            <v>661</v>
          </cell>
          <cell r="AM149">
            <v>630</v>
          </cell>
          <cell r="AN149">
            <v>701</v>
          </cell>
          <cell r="AO149">
            <v>696</v>
          </cell>
          <cell r="AP149">
            <v>678</v>
          </cell>
          <cell r="AQ149">
            <v>627</v>
          </cell>
        </row>
        <row r="150">
          <cell r="B150">
            <v>60</v>
          </cell>
          <cell r="C150">
            <v>511</v>
          </cell>
          <cell r="D150">
            <v>476</v>
          </cell>
          <cell r="E150">
            <v>477</v>
          </cell>
          <cell r="F150">
            <v>567</v>
          </cell>
          <cell r="G150">
            <v>573</v>
          </cell>
          <cell r="H150">
            <v>555</v>
          </cell>
          <cell r="I150">
            <v>575</v>
          </cell>
          <cell r="J150">
            <v>626</v>
          </cell>
          <cell r="K150">
            <v>628</v>
          </cell>
          <cell r="L150">
            <v>598</v>
          </cell>
          <cell r="M150">
            <v>597</v>
          </cell>
          <cell r="N150">
            <v>634</v>
          </cell>
          <cell r="O150">
            <v>640</v>
          </cell>
          <cell r="P150">
            <v>594</v>
          </cell>
          <cell r="Q150">
            <v>611</v>
          </cell>
          <cell r="R150">
            <v>555</v>
          </cell>
          <cell r="S150">
            <v>528</v>
          </cell>
          <cell r="T150">
            <v>650</v>
          </cell>
          <cell r="U150">
            <v>655</v>
          </cell>
          <cell r="V150">
            <v>598</v>
          </cell>
          <cell r="W150">
            <v>627</v>
          </cell>
          <cell r="X150">
            <v>685</v>
          </cell>
          <cell r="Y150">
            <v>688</v>
          </cell>
          <cell r="Z150">
            <v>631</v>
          </cell>
          <cell r="AA150">
            <v>635</v>
          </cell>
          <cell r="AB150">
            <v>694</v>
          </cell>
          <cell r="AC150">
            <v>699</v>
          </cell>
          <cell r="AD150">
            <v>627</v>
          </cell>
          <cell r="AE150">
            <v>650</v>
          </cell>
          <cell r="AF150">
            <v>627</v>
          </cell>
          <cell r="AG150">
            <v>632</v>
          </cell>
          <cell r="AH150">
            <v>587</v>
          </cell>
          <cell r="AI150">
            <v>614</v>
          </cell>
          <cell r="AJ150">
            <v>662</v>
          </cell>
          <cell r="AK150">
            <v>665</v>
          </cell>
          <cell r="AL150">
            <v>620</v>
          </cell>
          <cell r="AM150">
            <v>622</v>
          </cell>
          <cell r="AN150">
            <v>671</v>
          </cell>
          <cell r="AO150">
            <v>677</v>
          </cell>
          <cell r="AP150">
            <v>616</v>
          </cell>
          <cell r="AQ150">
            <v>636</v>
          </cell>
        </row>
        <row r="151">
          <cell r="B151">
            <v>58</v>
          </cell>
          <cell r="C151">
            <v>505</v>
          </cell>
          <cell r="D151">
            <v>469</v>
          </cell>
          <cell r="E151">
            <v>471</v>
          </cell>
          <cell r="F151">
            <v>554</v>
          </cell>
          <cell r="G151">
            <v>565</v>
          </cell>
          <cell r="H151">
            <v>535</v>
          </cell>
          <cell r="I151">
            <v>576</v>
          </cell>
          <cell r="J151">
            <v>615</v>
          </cell>
          <cell r="K151">
            <v>620</v>
          </cell>
          <cell r="L151">
            <v>582</v>
          </cell>
          <cell r="M151">
            <v>591</v>
          </cell>
          <cell r="N151">
            <v>620</v>
          </cell>
          <cell r="O151">
            <v>631</v>
          </cell>
          <cell r="P151">
            <v>567</v>
          </cell>
          <cell r="Q151">
            <v>614</v>
          </cell>
          <cell r="R151">
            <v>547</v>
          </cell>
          <cell r="S151">
            <v>528</v>
          </cell>
          <cell r="T151">
            <v>635</v>
          </cell>
          <cell r="U151">
            <v>645</v>
          </cell>
          <cell r="V151">
            <v>567</v>
          </cell>
          <cell r="W151">
            <v>634</v>
          </cell>
          <cell r="X151">
            <v>673</v>
          </cell>
          <cell r="Y151">
            <v>678</v>
          </cell>
          <cell r="Z151">
            <v>607</v>
          </cell>
          <cell r="AA151">
            <v>633</v>
          </cell>
          <cell r="AB151">
            <v>678</v>
          </cell>
          <cell r="AC151">
            <v>689</v>
          </cell>
          <cell r="AD151">
            <v>593</v>
          </cell>
          <cell r="AE151">
            <v>656</v>
          </cell>
          <cell r="AF151">
            <v>612</v>
          </cell>
          <cell r="AG151">
            <v>623</v>
          </cell>
          <cell r="AH151">
            <v>559</v>
          </cell>
          <cell r="AI151">
            <v>619</v>
          </cell>
          <cell r="AJ151">
            <v>651</v>
          </cell>
          <cell r="AK151">
            <v>655</v>
          </cell>
          <cell r="AL151">
            <v>600</v>
          </cell>
          <cell r="AM151">
            <v>618</v>
          </cell>
          <cell r="AN151">
            <v>656</v>
          </cell>
          <cell r="AO151">
            <v>667</v>
          </cell>
          <cell r="AP151">
            <v>585</v>
          </cell>
          <cell r="AQ151">
            <v>641</v>
          </cell>
        </row>
        <row r="152">
          <cell r="B152">
            <v>55</v>
          </cell>
          <cell r="C152">
            <v>498</v>
          </cell>
          <cell r="D152">
            <v>462</v>
          </cell>
          <cell r="E152">
            <v>466</v>
          </cell>
          <cell r="F152">
            <v>541</v>
          </cell>
          <cell r="G152">
            <v>557</v>
          </cell>
          <cell r="H152">
            <v>514</v>
          </cell>
          <cell r="I152">
            <v>577</v>
          </cell>
          <cell r="J152">
            <v>604</v>
          </cell>
          <cell r="K152">
            <v>611</v>
          </cell>
          <cell r="L152">
            <v>565</v>
          </cell>
          <cell r="M152">
            <v>585</v>
          </cell>
          <cell r="N152">
            <v>605</v>
          </cell>
          <cell r="O152">
            <v>622</v>
          </cell>
          <cell r="P152">
            <v>540</v>
          </cell>
          <cell r="Q152">
            <v>616</v>
          </cell>
          <cell r="R152">
            <v>539</v>
          </cell>
          <cell r="S152">
            <v>528</v>
          </cell>
          <cell r="T152">
            <v>619</v>
          </cell>
          <cell r="U152">
            <v>635</v>
          </cell>
          <cell r="V152">
            <v>537</v>
          </cell>
          <cell r="W152">
            <v>641</v>
          </cell>
          <cell r="X152">
            <v>661</v>
          </cell>
          <cell r="Y152">
            <v>668</v>
          </cell>
          <cell r="Z152">
            <v>584</v>
          </cell>
          <cell r="AA152">
            <v>631</v>
          </cell>
          <cell r="AB152">
            <v>662</v>
          </cell>
          <cell r="AC152">
            <v>679</v>
          </cell>
          <cell r="AD152">
            <v>559</v>
          </cell>
          <cell r="AE152">
            <v>662</v>
          </cell>
          <cell r="AF152">
            <v>598</v>
          </cell>
          <cell r="AG152">
            <v>613</v>
          </cell>
          <cell r="AH152">
            <v>532</v>
          </cell>
          <cell r="AI152">
            <v>624</v>
          </cell>
          <cell r="AJ152">
            <v>639</v>
          </cell>
          <cell r="AK152">
            <v>646</v>
          </cell>
          <cell r="AL152">
            <v>579</v>
          </cell>
          <cell r="AM152">
            <v>614</v>
          </cell>
          <cell r="AN152">
            <v>641</v>
          </cell>
          <cell r="AO152">
            <v>657</v>
          </cell>
          <cell r="AP152">
            <v>554</v>
          </cell>
          <cell r="AQ152">
            <v>646</v>
          </cell>
        </row>
        <row r="153">
          <cell r="B153">
            <v>144</v>
          </cell>
          <cell r="C153">
            <v>249</v>
          </cell>
          <cell r="D153">
            <v>382</v>
          </cell>
          <cell r="E153">
            <v>382</v>
          </cell>
          <cell r="F153">
            <v>618</v>
          </cell>
          <cell r="G153">
            <v>586</v>
          </cell>
          <cell r="H153">
            <v>613</v>
          </cell>
          <cell r="I153">
            <v>519</v>
          </cell>
          <cell r="J153">
            <v>533</v>
          </cell>
          <cell r="K153">
            <v>513</v>
          </cell>
          <cell r="L153">
            <v>539</v>
          </cell>
          <cell r="M153">
            <v>531</v>
          </cell>
          <cell r="N153">
            <v>610</v>
          </cell>
          <cell r="O153">
            <v>578</v>
          </cell>
          <cell r="P153">
            <v>612</v>
          </cell>
          <cell r="Q153">
            <v>529</v>
          </cell>
          <cell r="R153">
            <v>204</v>
          </cell>
          <cell r="S153">
            <v>324</v>
          </cell>
          <cell r="T153">
            <v>435</v>
          </cell>
          <cell r="U153">
            <v>403</v>
          </cell>
          <cell r="V153">
            <v>448</v>
          </cell>
          <cell r="W153">
            <v>460</v>
          </cell>
          <cell r="X153">
            <v>403</v>
          </cell>
          <cell r="Y153">
            <v>384</v>
          </cell>
          <cell r="Z153">
            <v>421</v>
          </cell>
          <cell r="AA153">
            <v>484</v>
          </cell>
          <cell r="AB153">
            <v>481</v>
          </cell>
          <cell r="AC153">
            <v>448</v>
          </cell>
          <cell r="AD153">
            <v>493</v>
          </cell>
          <cell r="AE153">
            <v>482</v>
          </cell>
          <cell r="AF153">
            <v>486</v>
          </cell>
          <cell r="AG153">
            <v>454</v>
          </cell>
          <cell r="AH153">
            <v>494</v>
          </cell>
          <cell r="AI153">
            <v>473</v>
          </cell>
          <cell r="AJ153">
            <v>454</v>
          </cell>
          <cell r="AK153">
            <v>435</v>
          </cell>
          <cell r="AL153">
            <v>467</v>
          </cell>
          <cell r="AM153">
            <v>497</v>
          </cell>
          <cell r="AN153">
            <v>532</v>
          </cell>
          <cell r="AO153">
            <v>499</v>
          </cell>
          <cell r="AP153">
            <v>540</v>
          </cell>
          <cell r="AQ153">
            <v>496</v>
          </cell>
        </row>
        <row r="154">
          <cell r="B154">
            <v>142</v>
          </cell>
          <cell r="C154">
            <v>244</v>
          </cell>
          <cell r="D154">
            <v>375</v>
          </cell>
          <cell r="E154">
            <v>377</v>
          </cell>
          <cell r="F154">
            <v>598</v>
          </cell>
          <cell r="G154">
            <v>578</v>
          </cell>
          <cell r="H154">
            <v>582</v>
          </cell>
          <cell r="I154">
            <v>526</v>
          </cell>
          <cell r="J154">
            <v>519</v>
          </cell>
          <cell r="K154">
            <v>507</v>
          </cell>
          <cell r="L154">
            <v>526</v>
          </cell>
          <cell r="M154">
            <v>519</v>
          </cell>
          <cell r="N154">
            <v>591</v>
          </cell>
          <cell r="O154">
            <v>571</v>
          </cell>
          <cell r="P154">
            <v>583</v>
          </cell>
          <cell r="Q154">
            <v>531</v>
          </cell>
          <cell r="R154">
            <v>201</v>
          </cell>
          <cell r="S154">
            <v>306</v>
          </cell>
          <cell r="T154">
            <v>419</v>
          </cell>
          <cell r="U154">
            <v>400</v>
          </cell>
          <cell r="V154">
            <v>441</v>
          </cell>
          <cell r="W154">
            <v>453</v>
          </cell>
          <cell r="X154">
            <v>392</v>
          </cell>
          <cell r="Y154">
            <v>380</v>
          </cell>
          <cell r="Z154">
            <v>425</v>
          </cell>
          <cell r="AA154">
            <v>463</v>
          </cell>
          <cell r="AB154">
            <v>464</v>
          </cell>
          <cell r="AC154">
            <v>444</v>
          </cell>
          <cell r="AD154">
            <v>481</v>
          </cell>
          <cell r="AE154">
            <v>475</v>
          </cell>
          <cell r="AF154">
            <v>469</v>
          </cell>
          <cell r="AG154">
            <v>450</v>
          </cell>
          <cell r="AH154">
            <v>480</v>
          </cell>
          <cell r="AI154">
            <v>470</v>
          </cell>
          <cell r="AJ154">
            <v>442</v>
          </cell>
          <cell r="AK154">
            <v>430</v>
          </cell>
          <cell r="AL154">
            <v>463</v>
          </cell>
          <cell r="AM154">
            <v>481</v>
          </cell>
          <cell r="AN154">
            <v>513</v>
          </cell>
          <cell r="AO154">
            <v>494</v>
          </cell>
          <cell r="AP154">
            <v>520</v>
          </cell>
          <cell r="AQ154">
            <v>492</v>
          </cell>
        </row>
        <row r="155">
          <cell r="B155">
            <v>139</v>
          </cell>
          <cell r="C155">
            <v>240</v>
          </cell>
          <cell r="D155">
            <v>369</v>
          </cell>
          <cell r="E155">
            <v>372</v>
          </cell>
          <cell r="F155">
            <v>578</v>
          </cell>
          <cell r="G155">
            <v>571</v>
          </cell>
          <cell r="H155">
            <v>551</v>
          </cell>
          <cell r="I155">
            <v>533</v>
          </cell>
          <cell r="J155">
            <v>505</v>
          </cell>
          <cell r="K155">
            <v>501</v>
          </cell>
          <cell r="L155">
            <v>514</v>
          </cell>
          <cell r="M155">
            <v>507</v>
          </cell>
          <cell r="N155">
            <v>571</v>
          </cell>
          <cell r="O155">
            <v>565</v>
          </cell>
          <cell r="P155">
            <v>554</v>
          </cell>
          <cell r="Q155">
            <v>532</v>
          </cell>
          <cell r="R155">
            <v>199</v>
          </cell>
          <cell r="S155">
            <v>287</v>
          </cell>
          <cell r="T155">
            <v>403</v>
          </cell>
          <cell r="U155">
            <v>397</v>
          </cell>
          <cell r="V155">
            <v>434</v>
          </cell>
          <cell r="W155">
            <v>446</v>
          </cell>
          <cell r="X155">
            <v>380</v>
          </cell>
          <cell r="Y155">
            <v>377</v>
          </cell>
          <cell r="Z155">
            <v>428</v>
          </cell>
          <cell r="AA155">
            <v>443</v>
          </cell>
          <cell r="AB155">
            <v>447</v>
          </cell>
          <cell r="AC155">
            <v>440</v>
          </cell>
          <cell r="AD155">
            <v>468</v>
          </cell>
          <cell r="AE155">
            <v>468</v>
          </cell>
          <cell r="AF155">
            <v>452</v>
          </cell>
          <cell r="AG155">
            <v>445</v>
          </cell>
          <cell r="AH155">
            <v>465</v>
          </cell>
          <cell r="AI155">
            <v>467</v>
          </cell>
          <cell r="AJ155">
            <v>429</v>
          </cell>
          <cell r="AK155">
            <v>425</v>
          </cell>
          <cell r="AL155">
            <v>460</v>
          </cell>
          <cell r="AM155">
            <v>464</v>
          </cell>
          <cell r="AN155">
            <v>495</v>
          </cell>
          <cell r="AO155">
            <v>489</v>
          </cell>
          <cell r="AP155">
            <v>500</v>
          </cell>
          <cell r="AQ155">
            <v>489</v>
          </cell>
        </row>
        <row r="156">
          <cell r="B156">
            <v>137</v>
          </cell>
          <cell r="C156">
            <v>235</v>
          </cell>
          <cell r="D156">
            <v>363</v>
          </cell>
          <cell r="E156">
            <v>367</v>
          </cell>
          <cell r="F156">
            <v>558</v>
          </cell>
          <cell r="G156">
            <v>564</v>
          </cell>
          <cell r="H156">
            <v>521</v>
          </cell>
          <cell r="I156">
            <v>539</v>
          </cell>
          <cell r="J156">
            <v>491</v>
          </cell>
          <cell r="K156">
            <v>495</v>
          </cell>
          <cell r="L156">
            <v>502</v>
          </cell>
          <cell r="M156">
            <v>496</v>
          </cell>
          <cell r="N156">
            <v>552</v>
          </cell>
          <cell r="O156">
            <v>558</v>
          </cell>
          <cell r="P156">
            <v>525</v>
          </cell>
          <cell r="Q156">
            <v>534</v>
          </cell>
          <cell r="R156">
            <v>196</v>
          </cell>
          <cell r="S156">
            <v>269</v>
          </cell>
          <cell r="T156">
            <v>387</v>
          </cell>
          <cell r="U156">
            <v>393</v>
          </cell>
          <cell r="V156">
            <v>427</v>
          </cell>
          <cell r="W156">
            <v>439</v>
          </cell>
          <cell r="X156">
            <v>369</v>
          </cell>
          <cell r="Y156">
            <v>373</v>
          </cell>
          <cell r="Z156">
            <v>432</v>
          </cell>
          <cell r="AA156">
            <v>422</v>
          </cell>
          <cell r="AB156">
            <v>430</v>
          </cell>
          <cell r="AC156">
            <v>437</v>
          </cell>
          <cell r="AD156">
            <v>456</v>
          </cell>
          <cell r="AE156">
            <v>460</v>
          </cell>
          <cell r="AF156">
            <v>435</v>
          </cell>
          <cell r="AG156">
            <v>441</v>
          </cell>
          <cell r="AH156">
            <v>451</v>
          </cell>
          <cell r="AI156">
            <v>465</v>
          </cell>
          <cell r="AJ156">
            <v>416</v>
          </cell>
          <cell r="AK156">
            <v>421</v>
          </cell>
          <cell r="AL156">
            <v>456</v>
          </cell>
          <cell r="AM156">
            <v>448</v>
          </cell>
          <cell r="AN156">
            <v>477</v>
          </cell>
          <cell r="AO156">
            <v>484</v>
          </cell>
          <cell r="AP156">
            <v>480</v>
          </cell>
          <cell r="AQ156">
            <v>486</v>
          </cell>
        </row>
        <row r="157">
          <cell r="B157">
            <v>134</v>
          </cell>
          <cell r="C157">
            <v>231</v>
          </cell>
          <cell r="D157">
            <v>356</v>
          </cell>
          <cell r="E157">
            <v>362</v>
          </cell>
          <cell r="F157">
            <v>538</v>
          </cell>
          <cell r="G157">
            <v>557</v>
          </cell>
          <cell r="H157">
            <v>490</v>
          </cell>
          <cell r="I157">
            <v>546</v>
          </cell>
          <cell r="J157">
            <v>477</v>
          </cell>
          <cell r="K157">
            <v>489</v>
          </cell>
          <cell r="L157">
            <v>489</v>
          </cell>
          <cell r="M157">
            <v>484</v>
          </cell>
          <cell r="N157">
            <v>532</v>
          </cell>
          <cell r="O157">
            <v>552</v>
          </cell>
          <cell r="P157">
            <v>497</v>
          </cell>
          <cell r="Q157">
            <v>536</v>
          </cell>
          <cell r="R157">
            <v>194</v>
          </cell>
          <cell r="S157">
            <v>251</v>
          </cell>
          <cell r="T157">
            <v>371</v>
          </cell>
          <cell r="U157">
            <v>390</v>
          </cell>
          <cell r="V157">
            <v>420</v>
          </cell>
          <cell r="W157">
            <v>432</v>
          </cell>
          <cell r="X157">
            <v>357</v>
          </cell>
          <cell r="Y157">
            <v>370</v>
          </cell>
          <cell r="Z157">
            <v>436</v>
          </cell>
          <cell r="AA157">
            <v>401</v>
          </cell>
          <cell r="AB157">
            <v>413</v>
          </cell>
          <cell r="AC157">
            <v>433</v>
          </cell>
          <cell r="AD157">
            <v>443</v>
          </cell>
          <cell r="AE157">
            <v>453</v>
          </cell>
          <cell r="AF157">
            <v>418</v>
          </cell>
          <cell r="AG157">
            <v>437</v>
          </cell>
          <cell r="AH157">
            <v>437</v>
          </cell>
          <cell r="AI157">
            <v>462</v>
          </cell>
          <cell r="AJ157">
            <v>404</v>
          </cell>
          <cell r="AK157">
            <v>416</v>
          </cell>
          <cell r="AL157">
            <v>453</v>
          </cell>
          <cell r="AM157">
            <v>431</v>
          </cell>
          <cell r="AN157">
            <v>459</v>
          </cell>
          <cell r="AO157">
            <v>479</v>
          </cell>
          <cell r="AP157">
            <v>460</v>
          </cell>
          <cell r="AQ157">
            <v>483</v>
          </cell>
        </row>
        <row r="158">
          <cell r="B158">
            <v>132</v>
          </cell>
          <cell r="C158">
            <v>226</v>
          </cell>
          <cell r="D158">
            <v>350</v>
          </cell>
          <cell r="E158">
            <v>357</v>
          </cell>
          <cell r="F158">
            <v>518</v>
          </cell>
          <cell r="G158">
            <v>550</v>
          </cell>
          <cell r="H158">
            <v>459</v>
          </cell>
          <cell r="I158">
            <v>553</v>
          </cell>
          <cell r="J158">
            <v>462</v>
          </cell>
          <cell r="K158">
            <v>482</v>
          </cell>
          <cell r="L158">
            <v>477</v>
          </cell>
          <cell r="M158">
            <v>472</v>
          </cell>
          <cell r="N158">
            <v>512</v>
          </cell>
          <cell r="O158">
            <v>545</v>
          </cell>
          <cell r="P158">
            <v>468</v>
          </cell>
          <cell r="Q158">
            <v>538</v>
          </cell>
          <cell r="R158">
            <v>191</v>
          </cell>
          <cell r="S158">
            <v>232</v>
          </cell>
          <cell r="T158">
            <v>355</v>
          </cell>
          <cell r="U158">
            <v>387</v>
          </cell>
          <cell r="V158">
            <v>413</v>
          </cell>
          <cell r="W158">
            <v>425</v>
          </cell>
          <cell r="X158">
            <v>346</v>
          </cell>
          <cell r="Y158">
            <v>366</v>
          </cell>
          <cell r="Z158">
            <v>440</v>
          </cell>
          <cell r="AA158">
            <v>380</v>
          </cell>
          <cell r="AB158">
            <v>396</v>
          </cell>
          <cell r="AC158">
            <v>429</v>
          </cell>
          <cell r="AD158">
            <v>431</v>
          </cell>
          <cell r="AE158">
            <v>446</v>
          </cell>
          <cell r="AF158">
            <v>400</v>
          </cell>
          <cell r="AG158">
            <v>432</v>
          </cell>
          <cell r="AH158">
            <v>423</v>
          </cell>
          <cell r="AI158">
            <v>459</v>
          </cell>
          <cell r="AJ158">
            <v>391</v>
          </cell>
          <cell r="AK158">
            <v>411</v>
          </cell>
          <cell r="AL158">
            <v>449</v>
          </cell>
          <cell r="AM158">
            <v>415</v>
          </cell>
          <cell r="AN158">
            <v>441</v>
          </cell>
          <cell r="AO158">
            <v>474</v>
          </cell>
          <cell r="AP158">
            <v>440</v>
          </cell>
          <cell r="AQ158">
            <v>480</v>
          </cell>
        </row>
        <row r="159">
          <cell r="B159">
            <v>99</v>
          </cell>
          <cell r="C159">
            <v>526</v>
          </cell>
          <cell r="D159">
            <v>502</v>
          </cell>
          <cell r="E159">
            <v>501</v>
          </cell>
          <cell r="F159">
            <v>647</v>
          </cell>
          <cell r="G159">
            <v>631</v>
          </cell>
          <cell r="H159">
            <v>651</v>
          </cell>
          <cell r="I159">
            <v>589</v>
          </cell>
          <cell r="J159">
            <v>671</v>
          </cell>
          <cell r="K159">
            <v>665</v>
          </cell>
          <cell r="L159">
            <v>667</v>
          </cell>
          <cell r="M159">
            <v>625</v>
          </cell>
          <cell r="N159">
            <v>713</v>
          </cell>
          <cell r="O159">
            <v>697</v>
          </cell>
          <cell r="P159">
            <v>714</v>
          </cell>
          <cell r="Q159">
            <v>615</v>
          </cell>
          <cell r="R159">
            <v>602</v>
          </cell>
          <cell r="S159">
            <v>535</v>
          </cell>
          <cell r="T159">
            <v>750</v>
          </cell>
          <cell r="U159">
            <v>734</v>
          </cell>
          <cell r="V159">
            <v>743</v>
          </cell>
          <cell r="W159">
            <v>625</v>
          </cell>
          <cell r="X159">
            <v>745</v>
          </cell>
          <cell r="Y159">
            <v>739</v>
          </cell>
          <cell r="Z159">
            <v>733</v>
          </cell>
          <cell r="AA159">
            <v>653</v>
          </cell>
          <cell r="AB159">
            <v>787</v>
          </cell>
          <cell r="AC159">
            <v>771</v>
          </cell>
          <cell r="AD159">
            <v>780</v>
          </cell>
          <cell r="AE159">
            <v>643</v>
          </cell>
          <cell r="AF159">
            <v>721</v>
          </cell>
          <cell r="AG159">
            <v>705</v>
          </cell>
          <cell r="AH159">
            <v>718</v>
          </cell>
          <cell r="AI159">
            <v>616</v>
          </cell>
          <cell r="AJ159">
            <v>716</v>
          </cell>
          <cell r="AK159">
            <v>710</v>
          </cell>
          <cell r="AL159">
            <v>708</v>
          </cell>
          <cell r="AM159">
            <v>645</v>
          </cell>
          <cell r="AN159">
            <v>758</v>
          </cell>
          <cell r="AO159">
            <v>742</v>
          </cell>
          <cell r="AP159">
            <v>755</v>
          </cell>
          <cell r="AQ159">
            <v>635</v>
          </cell>
        </row>
        <row r="160">
          <cell r="B160">
            <v>97</v>
          </cell>
          <cell r="C160">
            <v>520</v>
          </cell>
          <cell r="D160">
            <v>495</v>
          </cell>
          <cell r="E160">
            <v>495</v>
          </cell>
          <cell r="F160">
            <v>633</v>
          </cell>
          <cell r="G160">
            <v>623</v>
          </cell>
          <cell r="H160">
            <v>631</v>
          </cell>
          <cell r="I160">
            <v>590</v>
          </cell>
          <cell r="J160">
            <v>661</v>
          </cell>
          <cell r="K160">
            <v>656</v>
          </cell>
          <cell r="L160">
            <v>651</v>
          </cell>
          <cell r="M160">
            <v>619</v>
          </cell>
          <cell r="N160">
            <v>699</v>
          </cell>
          <cell r="O160">
            <v>688</v>
          </cell>
          <cell r="P160">
            <v>687</v>
          </cell>
          <cell r="Q160">
            <v>618</v>
          </cell>
          <cell r="R160">
            <v>594</v>
          </cell>
          <cell r="S160">
            <v>536</v>
          </cell>
          <cell r="T160">
            <v>735</v>
          </cell>
          <cell r="U160">
            <v>724</v>
          </cell>
          <cell r="V160">
            <v>713</v>
          </cell>
          <cell r="W160">
            <v>631</v>
          </cell>
          <cell r="X160">
            <v>733</v>
          </cell>
          <cell r="Y160">
            <v>729</v>
          </cell>
          <cell r="Z160">
            <v>710</v>
          </cell>
          <cell r="AA160">
            <v>651</v>
          </cell>
          <cell r="AB160">
            <v>771</v>
          </cell>
          <cell r="AC160">
            <v>761</v>
          </cell>
          <cell r="AD160">
            <v>746</v>
          </cell>
          <cell r="AE160">
            <v>649</v>
          </cell>
          <cell r="AF160">
            <v>706</v>
          </cell>
          <cell r="AG160">
            <v>696</v>
          </cell>
          <cell r="AH160">
            <v>691</v>
          </cell>
          <cell r="AI160">
            <v>621</v>
          </cell>
          <cell r="AJ160">
            <v>705</v>
          </cell>
          <cell r="AK160">
            <v>701</v>
          </cell>
          <cell r="AL160">
            <v>687</v>
          </cell>
          <cell r="AM160">
            <v>641</v>
          </cell>
          <cell r="AN160">
            <v>743</v>
          </cell>
          <cell r="AO160">
            <v>732</v>
          </cell>
          <cell r="AP160">
            <v>724</v>
          </cell>
          <cell r="AQ160">
            <v>640</v>
          </cell>
        </row>
        <row r="161">
          <cell r="B161">
            <v>95</v>
          </cell>
          <cell r="C161">
            <v>513</v>
          </cell>
          <cell r="D161">
            <v>489</v>
          </cell>
          <cell r="E161">
            <v>490</v>
          </cell>
          <cell r="F161">
            <v>620</v>
          </cell>
          <cell r="G161">
            <v>615</v>
          </cell>
          <cell r="H161">
            <v>611</v>
          </cell>
          <cell r="I161">
            <v>590</v>
          </cell>
          <cell r="J161">
            <v>650</v>
          </cell>
          <cell r="K161">
            <v>648</v>
          </cell>
          <cell r="L161">
            <v>634</v>
          </cell>
          <cell r="M161">
            <v>613</v>
          </cell>
          <cell r="N161">
            <v>684</v>
          </cell>
          <cell r="O161">
            <v>679</v>
          </cell>
          <cell r="P161">
            <v>660</v>
          </cell>
          <cell r="Q161">
            <v>620</v>
          </cell>
          <cell r="R161">
            <v>585</v>
          </cell>
          <cell r="S161">
            <v>536</v>
          </cell>
          <cell r="T161">
            <v>720</v>
          </cell>
          <cell r="U161">
            <v>714</v>
          </cell>
          <cell r="V161">
            <v>682</v>
          </cell>
          <cell r="W161">
            <v>638</v>
          </cell>
          <cell r="X161">
            <v>721</v>
          </cell>
          <cell r="Y161">
            <v>719</v>
          </cell>
          <cell r="Z161">
            <v>686</v>
          </cell>
          <cell r="AA161">
            <v>649</v>
          </cell>
          <cell r="AB161">
            <v>756</v>
          </cell>
          <cell r="AC161">
            <v>750</v>
          </cell>
          <cell r="AD161">
            <v>712</v>
          </cell>
          <cell r="AE161">
            <v>656</v>
          </cell>
          <cell r="AF161">
            <v>692</v>
          </cell>
          <cell r="AG161">
            <v>687</v>
          </cell>
          <cell r="AH161">
            <v>663</v>
          </cell>
          <cell r="AI161">
            <v>626</v>
          </cell>
          <cell r="AJ161">
            <v>693</v>
          </cell>
          <cell r="AK161">
            <v>691</v>
          </cell>
          <cell r="AL161">
            <v>667</v>
          </cell>
          <cell r="AM161">
            <v>637</v>
          </cell>
          <cell r="AN161">
            <v>728</v>
          </cell>
          <cell r="AO161">
            <v>723</v>
          </cell>
          <cell r="AP161">
            <v>693</v>
          </cell>
          <cell r="AQ161">
            <v>644</v>
          </cell>
        </row>
        <row r="162">
          <cell r="B162">
            <v>91</v>
          </cell>
          <cell r="C162">
            <v>501</v>
          </cell>
          <cell r="D162">
            <v>476</v>
          </cell>
          <cell r="E162">
            <v>478</v>
          </cell>
          <cell r="F162">
            <v>593</v>
          </cell>
          <cell r="G162">
            <v>599</v>
          </cell>
          <cell r="H162">
            <v>571</v>
          </cell>
          <cell r="I162">
            <v>592</v>
          </cell>
          <cell r="J162">
            <v>628</v>
          </cell>
          <cell r="K162">
            <v>630</v>
          </cell>
          <cell r="L162">
            <v>600</v>
          </cell>
          <cell r="M162">
            <v>601</v>
          </cell>
          <cell r="N162">
            <v>655</v>
          </cell>
          <cell r="O162">
            <v>661</v>
          </cell>
          <cell r="P162">
            <v>606</v>
          </cell>
          <cell r="Q162">
            <v>625</v>
          </cell>
          <cell r="R162">
            <v>569</v>
          </cell>
          <cell r="S162">
            <v>536</v>
          </cell>
          <cell r="T162">
            <v>689</v>
          </cell>
          <cell r="U162">
            <v>695</v>
          </cell>
          <cell r="V162">
            <v>621</v>
          </cell>
          <cell r="W162">
            <v>651</v>
          </cell>
          <cell r="X162">
            <v>697</v>
          </cell>
          <cell r="Y162">
            <v>699</v>
          </cell>
          <cell r="Z162">
            <v>638</v>
          </cell>
          <cell r="AA162">
            <v>645</v>
          </cell>
          <cell r="AB162">
            <v>724</v>
          </cell>
          <cell r="AC162">
            <v>730</v>
          </cell>
          <cell r="AD162">
            <v>644</v>
          </cell>
          <cell r="AE162">
            <v>669</v>
          </cell>
          <cell r="AF162">
            <v>663</v>
          </cell>
          <cell r="AG162">
            <v>668</v>
          </cell>
          <cell r="AH162">
            <v>609</v>
          </cell>
          <cell r="AI162">
            <v>636</v>
          </cell>
          <cell r="AJ162">
            <v>670</v>
          </cell>
          <cell r="AK162">
            <v>672</v>
          </cell>
          <cell r="AL162">
            <v>626</v>
          </cell>
          <cell r="AM162">
            <v>629</v>
          </cell>
          <cell r="AN162">
            <v>698</v>
          </cell>
          <cell r="AO162">
            <v>703</v>
          </cell>
          <cell r="AP162">
            <v>631</v>
          </cell>
          <cell r="AQ162">
            <v>653</v>
          </cell>
        </row>
        <row r="163">
          <cell r="B163">
            <v>89</v>
          </cell>
          <cell r="C163">
            <v>494</v>
          </cell>
          <cell r="D163">
            <v>469</v>
          </cell>
          <cell r="E163">
            <v>473</v>
          </cell>
          <cell r="F163">
            <v>580</v>
          </cell>
          <cell r="G163">
            <v>591</v>
          </cell>
          <cell r="H163">
            <v>551</v>
          </cell>
          <cell r="I163">
            <v>592</v>
          </cell>
          <cell r="J163">
            <v>617</v>
          </cell>
          <cell r="K163">
            <v>621</v>
          </cell>
          <cell r="L163">
            <v>584</v>
          </cell>
          <cell r="M163">
            <v>595</v>
          </cell>
          <cell r="N163">
            <v>641</v>
          </cell>
          <cell r="O163">
            <v>652</v>
          </cell>
          <cell r="P163">
            <v>579</v>
          </cell>
          <cell r="Q163">
            <v>628</v>
          </cell>
          <cell r="R163">
            <v>561</v>
          </cell>
          <cell r="S163">
            <v>536</v>
          </cell>
          <cell r="T163">
            <v>674</v>
          </cell>
          <cell r="U163">
            <v>685</v>
          </cell>
          <cell r="V163">
            <v>591</v>
          </cell>
          <cell r="W163">
            <v>658</v>
          </cell>
          <cell r="X163">
            <v>685</v>
          </cell>
          <cell r="Y163">
            <v>689</v>
          </cell>
          <cell r="Z163">
            <v>615</v>
          </cell>
          <cell r="AA163">
            <v>643</v>
          </cell>
          <cell r="AB163">
            <v>709</v>
          </cell>
          <cell r="AC163">
            <v>720</v>
          </cell>
          <cell r="AD163">
            <v>610</v>
          </cell>
          <cell r="AE163">
            <v>675</v>
          </cell>
          <cell r="AF163">
            <v>648</v>
          </cell>
          <cell r="AG163">
            <v>659</v>
          </cell>
          <cell r="AH163">
            <v>581</v>
          </cell>
          <cell r="AI163">
            <v>641</v>
          </cell>
          <cell r="AJ163">
            <v>658</v>
          </cell>
          <cell r="AK163">
            <v>663</v>
          </cell>
          <cell r="AL163">
            <v>605</v>
          </cell>
          <cell r="AM163">
            <v>626</v>
          </cell>
          <cell r="AN163">
            <v>682</v>
          </cell>
          <cell r="AO163">
            <v>694</v>
          </cell>
          <cell r="AP163">
            <v>600</v>
          </cell>
          <cell r="AQ163">
            <v>658</v>
          </cell>
        </row>
        <row r="164">
          <cell r="B164">
            <v>87</v>
          </cell>
          <cell r="C164">
            <v>488</v>
          </cell>
          <cell r="D164">
            <v>462</v>
          </cell>
          <cell r="E164">
            <v>467</v>
          </cell>
          <cell r="F164">
            <v>567</v>
          </cell>
          <cell r="G164">
            <v>583</v>
          </cell>
          <cell r="H164">
            <v>531</v>
          </cell>
          <cell r="I164">
            <v>593</v>
          </cell>
          <cell r="J164">
            <v>606</v>
          </cell>
          <cell r="K164">
            <v>613</v>
          </cell>
          <cell r="L164">
            <v>567</v>
          </cell>
          <cell r="M164">
            <v>589</v>
          </cell>
          <cell r="N164">
            <v>627</v>
          </cell>
          <cell r="O164">
            <v>643</v>
          </cell>
          <cell r="P164">
            <v>552</v>
          </cell>
          <cell r="Q164">
            <v>630</v>
          </cell>
          <cell r="R164">
            <v>552</v>
          </cell>
          <cell r="S164">
            <v>536</v>
          </cell>
          <cell r="T164">
            <v>659</v>
          </cell>
          <cell r="U164">
            <v>675</v>
          </cell>
          <cell r="V164">
            <v>560</v>
          </cell>
          <cell r="W164">
            <v>664</v>
          </cell>
          <cell r="X164">
            <v>672</v>
          </cell>
          <cell r="Y164">
            <v>679</v>
          </cell>
          <cell r="Z164">
            <v>591</v>
          </cell>
          <cell r="AA164">
            <v>641</v>
          </cell>
          <cell r="AB164">
            <v>693</v>
          </cell>
          <cell r="AC164">
            <v>710</v>
          </cell>
          <cell r="AD164">
            <v>576</v>
          </cell>
          <cell r="AE164">
            <v>681</v>
          </cell>
          <cell r="AF164">
            <v>634</v>
          </cell>
          <cell r="AG164">
            <v>650</v>
          </cell>
          <cell r="AH164">
            <v>554</v>
          </cell>
          <cell r="AI164">
            <v>646</v>
          </cell>
          <cell r="AJ164">
            <v>647</v>
          </cell>
          <cell r="AK164">
            <v>653</v>
          </cell>
          <cell r="AL164">
            <v>584</v>
          </cell>
          <cell r="AM164">
            <v>622</v>
          </cell>
          <cell r="AN164">
            <v>667</v>
          </cell>
          <cell r="AO164">
            <v>684</v>
          </cell>
          <cell r="AP164">
            <v>569</v>
          </cell>
          <cell r="AQ164">
            <v>663</v>
          </cell>
        </row>
        <row r="165">
          <cell r="B165">
            <v>176</v>
          </cell>
          <cell r="C165">
            <v>238</v>
          </cell>
          <cell r="D165">
            <v>382</v>
          </cell>
          <cell r="E165">
            <v>383</v>
          </cell>
          <cell r="F165">
            <v>644</v>
          </cell>
          <cell r="G165">
            <v>612</v>
          </cell>
          <cell r="H165">
            <v>629</v>
          </cell>
          <cell r="I165">
            <v>535</v>
          </cell>
          <cell r="J165">
            <v>535</v>
          </cell>
          <cell r="K165">
            <v>515</v>
          </cell>
          <cell r="L165">
            <v>541</v>
          </cell>
          <cell r="M165">
            <v>535</v>
          </cell>
          <cell r="N165">
            <v>632</v>
          </cell>
          <cell r="O165">
            <v>599</v>
          </cell>
          <cell r="P165">
            <v>624</v>
          </cell>
          <cell r="Q165">
            <v>543</v>
          </cell>
          <cell r="R165">
            <v>218</v>
          </cell>
          <cell r="S165">
            <v>332</v>
          </cell>
          <cell r="T165">
            <v>475</v>
          </cell>
          <cell r="U165">
            <v>443</v>
          </cell>
          <cell r="V165">
            <v>472</v>
          </cell>
          <cell r="W165">
            <v>484</v>
          </cell>
          <cell r="X165">
            <v>414</v>
          </cell>
          <cell r="Y165">
            <v>395</v>
          </cell>
          <cell r="Z165">
            <v>428</v>
          </cell>
          <cell r="AA165">
            <v>493</v>
          </cell>
          <cell r="AB165">
            <v>511</v>
          </cell>
          <cell r="AC165">
            <v>479</v>
          </cell>
          <cell r="AD165">
            <v>510</v>
          </cell>
          <cell r="AE165">
            <v>501</v>
          </cell>
          <cell r="AF165">
            <v>522</v>
          </cell>
          <cell r="AG165">
            <v>490</v>
          </cell>
          <cell r="AH165">
            <v>516</v>
          </cell>
          <cell r="AI165">
            <v>495</v>
          </cell>
          <cell r="AJ165">
            <v>461</v>
          </cell>
          <cell r="AK165">
            <v>442</v>
          </cell>
          <cell r="AL165">
            <v>472</v>
          </cell>
          <cell r="AM165">
            <v>505</v>
          </cell>
          <cell r="AN165">
            <v>558</v>
          </cell>
          <cell r="AO165">
            <v>526</v>
          </cell>
          <cell r="AP165">
            <v>554</v>
          </cell>
          <cell r="AQ165">
            <v>513</v>
          </cell>
        </row>
        <row r="166">
          <cell r="B166">
            <v>173</v>
          </cell>
          <cell r="C166">
            <v>234</v>
          </cell>
          <cell r="D166">
            <v>375</v>
          </cell>
          <cell r="E166">
            <v>378</v>
          </cell>
          <cell r="F166">
            <v>624</v>
          </cell>
          <cell r="G166">
            <v>605</v>
          </cell>
          <cell r="H166">
            <v>599</v>
          </cell>
          <cell r="I166">
            <v>542</v>
          </cell>
          <cell r="J166">
            <v>521</v>
          </cell>
          <cell r="K166">
            <v>509</v>
          </cell>
          <cell r="L166">
            <v>529</v>
          </cell>
          <cell r="M166">
            <v>523</v>
          </cell>
          <cell r="N166">
            <v>612</v>
          </cell>
          <cell r="O166">
            <v>593</v>
          </cell>
          <cell r="P166">
            <v>595</v>
          </cell>
          <cell r="Q166">
            <v>545</v>
          </cell>
          <cell r="R166">
            <v>215</v>
          </cell>
          <cell r="S166">
            <v>314</v>
          </cell>
          <cell r="T166">
            <v>459</v>
          </cell>
          <cell r="U166">
            <v>440</v>
          </cell>
          <cell r="V166">
            <v>465</v>
          </cell>
          <cell r="W166">
            <v>477</v>
          </cell>
          <cell r="X166">
            <v>403</v>
          </cell>
          <cell r="Y166">
            <v>391</v>
          </cell>
          <cell r="Z166">
            <v>432</v>
          </cell>
          <cell r="AA166">
            <v>473</v>
          </cell>
          <cell r="AB166">
            <v>494</v>
          </cell>
          <cell r="AC166">
            <v>475</v>
          </cell>
          <cell r="AD166">
            <v>498</v>
          </cell>
          <cell r="AE166">
            <v>494</v>
          </cell>
          <cell r="AF166">
            <v>505</v>
          </cell>
          <cell r="AG166">
            <v>486</v>
          </cell>
          <cell r="AH166">
            <v>501</v>
          </cell>
          <cell r="AI166">
            <v>492</v>
          </cell>
          <cell r="AJ166">
            <v>449</v>
          </cell>
          <cell r="AK166">
            <v>437</v>
          </cell>
          <cell r="AL166">
            <v>468</v>
          </cell>
          <cell r="AM166">
            <v>488</v>
          </cell>
          <cell r="AN166">
            <v>540</v>
          </cell>
          <cell r="AO166">
            <v>521</v>
          </cell>
          <cell r="AP166">
            <v>535</v>
          </cell>
          <cell r="AQ166">
            <v>510</v>
          </cell>
        </row>
        <row r="167">
          <cell r="B167">
            <v>171</v>
          </cell>
          <cell r="C167">
            <v>229</v>
          </cell>
          <cell r="D167">
            <v>369</v>
          </cell>
          <cell r="E167">
            <v>373</v>
          </cell>
          <cell r="F167">
            <v>604</v>
          </cell>
          <cell r="G167">
            <v>597</v>
          </cell>
          <cell r="H167">
            <v>568</v>
          </cell>
          <cell r="I167">
            <v>549</v>
          </cell>
          <cell r="J167">
            <v>507</v>
          </cell>
          <cell r="K167">
            <v>503</v>
          </cell>
          <cell r="L167">
            <v>516</v>
          </cell>
          <cell r="M167">
            <v>512</v>
          </cell>
          <cell r="N167">
            <v>592</v>
          </cell>
          <cell r="O167">
            <v>586</v>
          </cell>
          <cell r="P167">
            <v>566</v>
          </cell>
          <cell r="Q167">
            <v>546</v>
          </cell>
          <cell r="R167">
            <v>212</v>
          </cell>
          <cell r="S167">
            <v>296</v>
          </cell>
          <cell r="T167">
            <v>443</v>
          </cell>
          <cell r="U167">
            <v>437</v>
          </cell>
          <cell r="V167">
            <v>458</v>
          </cell>
          <cell r="W167">
            <v>469</v>
          </cell>
          <cell r="X167">
            <v>392</v>
          </cell>
          <cell r="Y167">
            <v>388</v>
          </cell>
          <cell r="Z167">
            <v>436</v>
          </cell>
          <cell r="AA167">
            <v>452</v>
          </cell>
          <cell r="AB167">
            <v>477</v>
          </cell>
          <cell r="AC167">
            <v>471</v>
          </cell>
          <cell r="AD167">
            <v>485</v>
          </cell>
          <cell r="AE167">
            <v>487</v>
          </cell>
          <cell r="AF167">
            <v>488</v>
          </cell>
          <cell r="AG167">
            <v>481</v>
          </cell>
          <cell r="AH167">
            <v>487</v>
          </cell>
          <cell r="AI167">
            <v>489</v>
          </cell>
          <cell r="AJ167">
            <v>436</v>
          </cell>
          <cell r="AK167">
            <v>433</v>
          </cell>
          <cell r="AL167">
            <v>465</v>
          </cell>
          <cell r="AM167">
            <v>472</v>
          </cell>
          <cell r="AN167">
            <v>522</v>
          </cell>
          <cell r="AO167">
            <v>516</v>
          </cell>
          <cell r="AP167">
            <v>515</v>
          </cell>
          <cell r="AQ167">
            <v>506</v>
          </cell>
        </row>
        <row r="168">
          <cell r="B168">
            <v>168</v>
          </cell>
          <cell r="C168">
            <v>225</v>
          </cell>
          <cell r="D168">
            <v>363</v>
          </cell>
          <cell r="E168">
            <v>368</v>
          </cell>
          <cell r="F168">
            <v>584</v>
          </cell>
          <cell r="G168">
            <v>590</v>
          </cell>
          <cell r="H168">
            <v>537</v>
          </cell>
          <cell r="I168">
            <v>556</v>
          </cell>
          <cell r="J168">
            <v>492</v>
          </cell>
          <cell r="K168">
            <v>497</v>
          </cell>
          <cell r="L168">
            <v>504</v>
          </cell>
          <cell r="M168">
            <v>500</v>
          </cell>
          <cell r="N168">
            <v>573</v>
          </cell>
          <cell r="O168">
            <v>579</v>
          </cell>
          <cell r="P168">
            <v>537</v>
          </cell>
          <cell r="Q168">
            <v>548</v>
          </cell>
          <cell r="R168">
            <v>210</v>
          </cell>
          <cell r="S168">
            <v>277</v>
          </cell>
          <cell r="T168">
            <v>427</v>
          </cell>
          <cell r="U168">
            <v>433</v>
          </cell>
          <cell r="V168">
            <v>451</v>
          </cell>
          <cell r="W168">
            <v>462</v>
          </cell>
          <cell r="X168">
            <v>380</v>
          </cell>
          <cell r="Y168">
            <v>384</v>
          </cell>
          <cell r="Z168">
            <v>439</v>
          </cell>
          <cell r="AA168">
            <v>431</v>
          </cell>
          <cell r="AB168">
            <v>460</v>
          </cell>
          <cell r="AC168">
            <v>467</v>
          </cell>
          <cell r="AD168">
            <v>473</v>
          </cell>
          <cell r="AE168">
            <v>479</v>
          </cell>
          <cell r="AF168">
            <v>471</v>
          </cell>
          <cell r="AG168">
            <v>477</v>
          </cell>
          <cell r="AH168">
            <v>473</v>
          </cell>
          <cell r="AI168">
            <v>486</v>
          </cell>
          <cell r="AJ168">
            <v>424</v>
          </cell>
          <cell r="AK168">
            <v>428</v>
          </cell>
          <cell r="AL168">
            <v>462</v>
          </cell>
          <cell r="AM168">
            <v>455</v>
          </cell>
          <cell r="AN168">
            <v>504</v>
          </cell>
          <cell r="AO168">
            <v>511</v>
          </cell>
          <cell r="AP168">
            <v>495</v>
          </cell>
          <cell r="AQ168">
            <v>503</v>
          </cell>
        </row>
        <row r="169">
          <cell r="B169">
            <v>165</v>
          </cell>
          <cell r="C169">
            <v>220</v>
          </cell>
          <cell r="D169">
            <v>356</v>
          </cell>
          <cell r="E169">
            <v>363</v>
          </cell>
          <cell r="F169">
            <v>564</v>
          </cell>
          <cell r="G169">
            <v>583</v>
          </cell>
          <cell r="H169">
            <v>506</v>
          </cell>
          <cell r="I169">
            <v>563</v>
          </cell>
          <cell r="J169">
            <v>478</v>
          </cell>
          <cell r="K169">
            <v>490</v>
          </cell>
          <cell r="L169">
            <v>492</v>
          </cell>
          <cell r="M169">
            <v>488</v>
          </cell>
          <cell r="N169">
            <v>553</v>
          </cell>
          <cell r="O169">
            <v>573</v>
          </cell>
          <cell r="P169">
            <v>508</v>
          </cell>
          <cell r="Q169">
            <v>550</v>
          </cell>
          <cell r="R169">
            <v>207</v>
          </cell>
          <cell r="S169">
            <v>259</v>
          </cell>
          <cell r="T169">
            <v>411</v>
          </cell>
          <cell r="U169">
            <v>430</v>
          </cell>
          <cell r="V169">
            <v>444</v>
          </cell>
          <cell r="W169">
            <v>455</v>
          </cell>
          <cell r="X169">
            <v>369</v>
          </cell>
          <cell r="Y169">
            <v>381</v>
          </cell>
          <cell r="Z169">
            <v>443</v>
          </cell>
          <cell r="AA169">
            <v>410</v>
          </cell>
          <cell r="AB169">
            <v>443</v>
          </cell>
          <cell r="AC169">
            <v>463</v>
          </cell>
          <cell r="AD169">
            <v>460</v>
          </cell>
          <cell r="AE169">
            <v>472</v>
          </cell>
          <cell r="AF169">
            <v>454</v>
          </cell>
          <cell r="AG169">
            <v>473</v>
          </cell>
          <cell r="AH169">
            <v>459</v>
          </cell>
          <cell r="AI169">
            <v>484</v>
          </cell>
          <cell r="AJ169">
            <v>411</v>
          </cell>
          <cell r="AK169">
            <v>423</v>
          </cell>
          <cell r="AL169">
            <v>458</v>
          </cell>
          <cell r="AM169">
            <v>438</v>
          </cell>
          <cell r="AN169">
            <v>486</v>
          </cell>
          <cell r="AO169">
            <v>506</v>
          </cell>
          <cell r="AP169">
            <v>475</v>
          </cell>
          <cell r="AQ169">
            <v>500</v>
          </cell>
        </row>
        <row r="170">
          <cell r="B170">
            <v>163</v>
          </cell>
          <cell r="C170">
            <v>216</v>
          </cell>
          <cell r="D170">
            <v>350</v>
          </cell>
          <cell r="E170">
            <v>358</v>
          </cell>
          <cell r="F170">
            <v>544</v>
          </cell>
          <cell r="G170">
            <v>576</v>
          </cell>
          <cell r="H170">
            <v>476</v>
          </cell>
          <cell r="I170">
            <v>569</v>
          </cell>
          <cell r="J170">
            <v>464</v>
          </cell>
          <cell r="K170">
            <v>484</v>
          </cell>
          <cell r="L170">
            <v>479</v>
          </cell>
          <cell r="M170">
            <v>476</v>
          </cell>
          <cell r="N170">
            <v>533</v>
          </cell>
          <cell r="O170">
            <v>566</v>
          </cell>
          <cell r="P170">
            <v>480</v>
          </cell>
          <cell r="Q170">
            <v>552</v>
          </cell>
          <cell r="R170">
            <v>205</v>
          </cell>
          <cell r="S170">
            <v>241</v>
          </cell>
          <cell r="T170">
            <v>395</v>
          </cell>
          <cell r="U170">
            <v>427</v>
          </cell>
          <cell r="V170">
            <v>437</v>
          </cell>
          <cell r="W170">
            <v>448</v>
          </cell>
          <cell r="X170">
            <v>357</v>
          </cell>
          <cell r="Y170">
            <v>377</v>
          </cell>
          <cell r="Z170">
            <v>447</v>
          </cell>
          <cell r="AA170">
            <v>390</v>
          </cell>
          <cell r="AB170">
            <v>426</v>
          </cell>
          <cell r="AC170">
            <v>459</v>
          </cell>
          <cell r="AD170">
            <v>448</v>
          </cell>
          <cell r="AE170">
            <v>465</v>
          </cell>
          <cell r="AF170">
            <v>437</v>
          </cell>
          <cell r="AG170">
            <v>469</v>
          </cell>
          <cell r="AH170">
            <v>444</v>
          </cell>
          <cell r="AI170">
            <v>481</v>
          </cell>
          <cell r="AJ170">
            <v>399</v>
          </cell>
          <cell r="AK170">
            <v>419</v>
          </cell>
          <cell r="AL170">
            <v>455</v>
          </cell>
          <cell r="AM170">
            <v>422</v>
          </cell>
          <cell r="AN170">
            <v>468</v>
          </cell>
          <cell r="AO170">
            <v>501</v>
          </cell>
          <cell r="AP170">
            <v>455</v>
          </cell>
          <cell r="AQ170">
            <v>497</v>
          </cell>
        </row>
        <row r="171">
          <cell r="B171">
            <v>131</v>
          </cell>
          <cell r="C171">
            <v>515</v>
          </cell>
          <cell r="D171">
            <v>502</v>
          </cell>
          <cell r="E171">
            <v>502</v>
          </cell>
          <cell r="F171">
            <v>673</v>
          </cell>
          <cell r="G171">
            <v>657</v>
          </cell>
          <cell r="H171">
            <v>668</v>
          </cell>
          <cell r="I171">
            <v>605</v>
          </cell>
          <cell r="J171">
            <v>673</v>
          </cell>
          <cell r="K171">
            <v>667</v>
          </cell>
          <cell r="L171">
            <v>669</v>
          </cell>
          <cell r="M171">
            <v>629</v>
          </cell>
          <cell r="N171">
            <v>734</v>
          </cell>
          <cell r="O171">
            <v>718</v>
          </cell>
          <cell r="P171">
            <v>726</v>
          </cell>
          <cell r="Q171">
            <v>629</v>
          </cell>
          <cell r="R171">
            <v>616</v>
          </cell>
          <cell r="S171">
            <v>544</v>
          </cell>
          <cell r="T171">
            <v>789</v>
          </cell>
          <cell r="U171">
            <v>774</v>
          </cell>
          <cell r="V171">
            <v>767</v>
          </cell>
          <cell r="W171">
            <v>648</v>
          </cell>
          <cell r="X171">
            <v>756</v>
          </cell>
          <cell r="Y171">
            <v>750</v>
          </cell>
          <cell r="Z171">
            <v>741</v>
          </cell>
          <cell r="AA171">
            <v>662</v>
          </cell>
          <cell r="AB171">
            <v>817</v>
          </cell>
          <cell r="AC171">
            <v>801</v>
          </cell>
          <cell r="AD171">
            <v>797</v>
          </cell>
          <cell r="AE171">
            <v>662</v>
          </cell>
          <cell r="AF171">
            <v>757</v>
          </cell>
          <cell r="AG171">
            <v>741</v>
          </cell>
          <cell r="AH171">
            <v>740</v>
          </cell>
          <cell r="AI171">
            <v>638</v>
          </cell>
          <cell r="AJ171">
            <v>724</v>
          </cell>
          <cell r="AK171">
            <v>717</v>
          </cell>
          <cell r="AL171">
            <v>713</v>
          </cell>
          <cell r="AM171">
            <v>652</v>
          </cell>
          <cell r="AN171">
            <v>785</v>
          </cell>
          <cell r="AO171">
            <v>769</v>
          </cell>
          <cell r="AP171">
            <v>770</v>
          </cell>
          <cell r="AQ171">
            <v>652</v>
          </cell>
        </row>
        <row r="172">
          <cell r="B172">
            <v>129</v>
          </cell>
          <cell r="C172">
            <v>509</v>
          </cell>
          <cell r="D172">
            <v>495</v>
          </cell>
          <cell r="E172">
            <v>497</v>
          </cell>
          <cell r="F172">
            <v>659</v>
          </cell>
          <cell r="G172">
            <v>649</v>
          </cell>
          <cell r="H172">
            <v>648</v>
          </cell>
          <cell r="I172">
            <v>606</v>
          </cell>
          <cell r="J172">
            <v>662</v>
          </cell>
          <cell r="K172">
            <v>658</v>
          </cell>
          <cell r="L172">
            <v>653</v>
          </cell>
          <cell r="M172">
            <v>623</v>
          </cell>
          <cell r="N172">
            <v>720</v>
          </cell>
          <cell r="O172">
            <v>709</v>
          </cell>
          <cell r="P172">
            <v>699</v>
          </cell>
          <cell r="Q172">
            <v>632</v>
          </cell>
          <cell r="R172">
            <v>607</v>
          </cell>
          <cell r="S172">
            <v>544</v>
          </cell>
          <cell r="T172">
            <v>774</v>
          </cell>
          <cell r="U172">
            <v>764</v>
          </cell>
          <cell r="V172">
            <v>737</v>
          </cell>
          <cell r="W172">
            <v>655</v>
          </cell>
          <cell r="X172">
            <v>744</v>
          </cell>
          <cell r="Y172">
            <v>740</v>
          </cell>
          <cell r="Z172">
            <v>717</v>
          </cell>
          <cell r="AA172">
            <v>660</v>
          </cell>
          <cell r="AB172">
            <v>802</v>
          </cell>
          <cell r="AC172">
            <v>791</v>
          </cell>
          <cell r="AD172">
            <v>763</v>
          </cell>
          <cell r="AE172">
            <v>668</v>
          </cell>
          <cell r="AF172">
            <v>742</v>
          </cell>
          <cell r="AG172">
            <v>732</v>
          </cell>
          <cell r="AH172">
            <v>712</v>
          </cell>
          <cell r="AI172">
            <v>643</v>
          </cell>
          <cell r="AJ172">
            <v>712</v>
          </cell>
          <cell r="AK172">
            <v>708</v>
          </cell>
          <cell r="AL172">
            <v>693</v>
          </cell>
          <cell r="AM172">
            <v>648</v>
          </cell>
          <cell r="AN172">
            <v>770</v>
          </cell>
          <cell r="AO172">
            <v>759</v>
          </cell>
          <cell r="AP172">
            <v>739</v>
          </cell>
          <cell r="AQ172">
            <v>657</v>
          </cell>
        </row>
        <row r="173">
          <cell r="B173">
            <v>126</v>
          </cell>
          <cell r="C173">
            <v>503</v>
          </cell>
          <cell r="D173">
            <v>489</v>
          </cell>
          <cell r="E173">
            <v>491</v>
          </cell>
          <cell r="F173">
            <v>646</v>
          </cell>
          <cell r="G173">
            <v>641</v>
          </cell>
          <cell r="H173">
            <v>628</v>
          </cell>
          <cell r="I173">
            <v>607</v>
          </cell>
          <cell r="J173">
            <v>651</v>
          </cell>
          <cell r="K173">
            <v>649</v>
          </cell>
          <cell r="L173">
            <v>636</v>
          </cell>
          <cell r="M173">
            <v>617</v>
          </cell>
          <cell r="N173">
            <v>705</v>
          </cell>
          <cell r="O173">
            <v>700</v>
          </cell>
          <cell r="P173">
            <v>672</v>
          </cell>
          <cell r="Q173">
            <v>634</v>
          </cell>
          <cell r="R173">
            <v>599</v>
          </cell>
          <cell r="S173">
            <v>544</v>
          </cell>
          <cell r="T173">
            <v>759</v>
          </cell>
          <cell r="U173">
            <v>754</v>
          </cell>
          <cell r="V173">
            <v>706</v>
          </cell>
          <cell r="W173">
            <v>661</v>
          </cell>
          <cell r="X173">
            <v>732</v>
          </cell>
          <cell r="Y173">
            <v>730</v>
          </cell>
          <cell r="Z173">
            <v>693</v>
          </cell>
          <cell r="AA173">
            <v>658</v>
          </cell>
          <cell r="AB173">
            <v>786</v>
          </cell>
          <cell r="AC173">
            <v>781</v>
          </cell>
          <cell r="AD173">
            <v>729</v>
          </cell>
          <cell r="AE173">
            <v>675</v>
          </cell>
          <cell r="AF173">
            <v>728</v>
          </cell>
          <cell r="AG173">
            <v>723</v>
          </cell>
          <cell r="AH173">
            <v>685</v>
          </cell>
          <cell r="AI173">
            <v>648</v>
          </cell>
          <cell r="AJ173">
            <v>700</v>
          </cell>
          <cell r="AK173">
            <v>699</v>
          </cell>
          <cell r="AL173">
            <v>672</v>
          </cell>
          <cell r="AM173">
            <v>644</v>
          </cell>
          <cell r="AN173">
            <v>755</v>
          </cell>
          <cell r="AO173">
            <v>749</v>
          </cell>
          <cell r="AP173">
            <v>708</v>
          </cell>
          <cell r="AQ173">
            <v>661</v>
          </cell>
        </row>
        <row r="174">
          <cell r="B174">
            <v>122</v>
          </cell>
          <cell r="C174">
            <v>490</v>
          </cell>
          <cell r="D174">
            <v>476</v>
          </cell>
          <cell r="E174">
            <v>479</v>
          </cell>
          <cell r="F174">
            <v>619</v>
          </cell>
          <cell r="G174">
            <v>625</v>
          </cell>
          <cell r="H174">
            <v>587</v>
          </cell>
          <cell r="I174">
            <v>608</v>
          </cell>
          <cell r="J174">
            <v>630</v>
          </cell>
          <cell r="K174">
            <v>632</v>
          </cell>
          <cell r="L174">
            <v>603</v>
          </cell>
          <cell r="M174">
            <v>605</v>
          </cell>
          <cell r="N174">
            <v>677</v>
          </cell>
          <cell r="O174">
            <v>682</v>
          </cell>
          <cell r="P174">
            <v>618</v>
          </cell>
          <cell r="Q174">
            <v>639</v>
          </cell>
          <cell r="R174">
            <v>583</v>
          </cell>
          <cell r="S174">
            <v>544</v>
          </cell>
          <cell r="T174">
            <v>729</v>
          </cell>
          <cell r="U174">
            <v>735</v>
          </cell>
          <cell r="V174">
            <v>645</v>
          </cell>
          <cell r="W174">
            <v>675</v>
          </cell>
          <cell r="X174">
            <v>708</v>
          </cell>
          <cell r="Y174">
            <v>710</v>
          </cell>
          <cell r="Z174">
            <v>646</v>
          </cell>
          <cell r="AA174">
            <v>654</v>
          </cell>
          <cell r="AB174">
            <v>755</v>
          </cell>
          <cell r="AC174">
            <v>761</v>
          </cell>
          <cell r="AD174">
            <v>661</v>
          </cell>
          <cell r="AE174">
            <v>688</v>
          </cell>
          <cell r="AF174">
            <v>699</v>
          </cell>
          <cell r="AG174">
            <v>704</v>
          </cell>
          <cell r="AH174">
            <v>630</v>
          </cell>
          <cell r="AI174">
            <v>658</v>
          </cell>
          <cell r="AJ174">
            <v>677</v>
          </cell>
          <cell r="AK174">
            <v>680</v>
          </cell>
          <cell r="AL174">
            <v>631</v>
          </cell>
          <cell r="AM174">
            <v>637</v>
          </cell>
          <cell r="AN174">
            <v>724</v>
          </cell>
          <cell r="AO174">
            <v>730</v>
          </cell>
          <cell r="AP174">
            <v>646</v>
          </cell>
          <cell r="AQ174">
            <v>670</v>
          </cell>
        </row>
        <row r="175">
          <cell r="B175">
            <v>120</v>
          </cell>
          <cell r="C175">
            <v>484</v>
          </cell>
          <cell r="D175">
            <v>469</v>
          </cell>
          <cell r="E175">
            <v>474</v>
          </cell>
          <cell r="F175">
            <v>606</v>
          </cell>
          <cell r="G175">
            <v>617</v>
          </cell>
          <cell r="H175">
            <v>567</v>
          </cell>
          <cell r="I175">
            <v>609</v>
          </cell>
          <cell r="J175">
            <v>619</v>
          </cell>
          <cell r="K175">
            <v>623</v>
          </cell>
          <cell r="L175">
            <v>586</v>
          </cell>
          <cell r="M175">
            <v>599</v>
          </cell>
          <cell r="N175">
            <v>662</v>
          </cell>
          <cell r="O175">
            <v>673</v>
          </cell>
          <cell r="P175">
            <v>590</v>
          </cell>
          <cell r="Q175">
            <v>642</v>
          </cell>
          <cell r="R175">
            <v>574</v>
          </cell>
          <cell r="S175">
            <v>545</v>
          </cell>
          <cell r="T175">
            <v>714</v>
          </cell>
          <cell r="U175">
            <v>725</v>
          </cell>
          <cell r="V175">
            <v>615</v>
          </cell>
          <cell r="W175">
            <v>681</v>
          </cell>
          <cell r="X175">
            <v>696</v>
          </cell>
          <cell r="Y175">
            <v>700</v>
          </cell>
          <cell r="Z175">
            <v>622</v>
          </cell>
          <cell r="AA175">
            <v>652</v>
          </cell>
          <cell r="AB175">
            <v>739</v>
          </cell>
          <cell r="AC175">
            <v>750</v>
          </cell>
          <cell r="AD175">
            <v>627</v>
          </cell>
          <cell r="AE175">
            <v>694</v>
          </cell>
          <cell r="AF175">
            <v>684</v>
          </cell>
          <cell r="AG175">
            <v>695</v>
          </cell>
          <cell r="AH175">
            <v>603</v>
          </cell>
          <cell r="AI175">
            <v>662</v>
          </cell>
          <cell r="AJ175">
            <v>666</v>
          </cell>
          <cell r="AK175">
            <v>670</v>
          </cell>
          <cell r="AL175">
            <v>610</v>
          </cell>
          <cell r="AM175">
            <v>633</v>
          </cell>
          <cell r="AN175">
            <v>709</v>
          </cell>
          <cell r="AO175">
            <v>720</v>
          </cell>
          <cell r="AP175">
            <v>615</v>
          </cell>
          <cell r="AQ175">
            <v>675</v>
          </cell>
        </row>
        <row r="176">
          <cell r="B176">
            <v>118</v>
          </cell>
          <cell r="C176">
            <v>477</v>
          </cell>
          <cell r="D176">
            <v>462</v>
          </cell>
          <cell r="E176">
            <v>468</v>
          </cell>
          <cell r="F176">
            <v>593</v>
          </cell>
          <cell r="G176">
            <v>609</v>
          </cell>
          <cell r="H176">
            <v>547</v>
          </cell>
          <cell r="I176">
            <v>610</v>
          </cell>
          <cell r="J176">
            <v>608</v>
          </cell>
          <cell r="K176">
            <v>614</v>
          </cell>
          <cell r="L176">
            <v>569</v>
          </cell>
          <cell r="M176">
            <v>593</v>
          </cell>
          <cell r="N176">
            <v>648</v>
          </cell>
          <cell r="O176">
            <v>664</v>
          </cell>
          <cell r="P176">
            <v>563</v>
          </cell>
          <cell r="Q176">
            <v>644</v>
          </cell>
          <cell r="R176">
            <v>566</v>
          </cell>
          <cell r="S176">
            <v>545</v>
          </cell>
          <cell r="T176">
            <v>699</v>
          </cell>
          <cell r="U176">
            <v>715</v>
          </cell>
          <cell r="V176">
            <v>584</v>
          </cell>
          <cell r="W176">
            <v>688</v>
          </cell>
          <cell r="X176">
            <v>684</v>
          </cell>
          <cell r="Y176">
            <v>690</v>
          </cell>
          <cell r="Z176">
            <v>598</v>
          </cell>
          <cell r="AA176">
            <v>650</v>
          </cell>
          <cell r="AB176">
            <v>724</v>
          </cell>
          <cell r="AC176">
            <v>740</v>
          </cell>
          <cell r="AD176">
            <v>593</v>
          </cell>
          <cell r="AE176">
            <v>700</v>
          </cell>
          <cell r="AF176">
            <v>670</v>
          </cell>
          <cell r="AG176">
            <v>686</v>
          </cell>
          <cell r="AH176">
            <v>576</v>
          </cell>
          <cell r="AI176">
            <v>667</v>
          </cell>
          <cell r="AJ176">
            <v>654</v>
          </cell>
          <cell r="AK176">
            <v>661</v>
          </cell>
          <cell r="AL176">
            <v>590</v>
          </cell>
          <cell r="AM176">
            <v>629</v>
          </cell>
          <cell r="AN176">
            <v>694</v>
          </cell>
          <cell r="AO176">
            <v>710</v>
          </cell>
          <cell r="AP176">
            <v>584</v>
          </cell>
          <cell r="AQ176">
            <v>680</v>
          </cell>
        </row>
        <row r="177">
          <cell r="B177">
            <v>207</v>
          </cell>
          <cell r="C177">
            <v>228</v>
          </cell>
          <cell r="D177">
            <v>382</v>
          </cell>
          <cell r="E177">
            <v>384</v>
          </cell>
          <cell r="F177">
            <v>670</v>
          </cell>
          <cell r="G177">
            <v>638</v>
          </cell>
          <cell r="H177">
            <v>646</v>
          </cell>
          <cell r="I177">
            <v>552</v>
          </cell>
          <cell r="J177">
            <v>537</v>
          </cell>
          <cell r="K177">
            <v>517</v>
          </cell>
          <cell r="L177">
            <v>543</v>
          </cell>
          <cell r="M177">
            <v>539</v>
          </cell>
          <cell r="N177">
            <v>653</v>
          </cell>
          <cell r="O177">
            <v>620</v>
          </cell>
          <cell r="P177">
            <v>635</v>
          </cell>
          <cell r="Q177">
            <v>557</v>
          </cell>
          <cell r="R177">
            <v>231</v>
          </cell>
          <cell r="S177">
            <v>341</v>
          </cell>
          <cell r="T177">
            <v>515</v>
          </cell>
          <cell r="U177">
            <v>483</v>
          </cell>
          <cell r="V177">
            <v>495</v>
          </cell>
          <cell r="W177">
            <v>507</v>
          </cell>
          <cell r="X177">
            <v>426</v>
          </cell>
          <cell r="Y177">
            <v>406</v>
          </cell>
          <cell r="Z177">
            <v>436</v>
          </cell>
          <cell r="AA177">
            <v>503</v>
          </cell>
          <cell r="AB177">
            <v>542</v>
          </cell>
          <cell r="AC177">
            <v>509</v>
          </cell>
          <cell r="AD177">
            <v>527</v>
          </cell>
          <cell r="AE177">
            <v>520</v>
          </cell>
          <cell r="AF177">
            <v>558</v>
          </cell>
          <cell r="AG177">
            <v>526</v>
          </cell>
          <cell r="AH177">
            <v>537</v>
          </cell>
          <cell r="AI177">
            <v>516</v>
          </cell>
          <cell r="AJ177">
            <v>469</v>
          </cell>
          <cell r="AK177">
            <v>449</v>
          </cell>
          <cell r="AL177">
            <v>477</v>
          </cell>
          <cell r="AM177">
            <v>512</v>
          </cell>
          <cell r="AN177">
            <v>585</v>
          </cell>
          <cell r="AO177">
            <v>552</v>
          </cell>
          <cell r="AP177">
            <v>569</v>
          </cell>
          <cell r="AQ177">
            <v>530</v>
          </cell>
        </row>
        <row r="178">
          <cell r="B178">
            <v>204</v>
          </cell>
          <cell r="C178">
            <v>223</v>
          </cell>
          <cell r="D178">
            <v>375</v>
          </cell>
          <cell r="E178">
            <v>379</v>
          </cell>
          <cell r="F178">
            <v>650</v>
          </cell>
          <cell r="G178">
            <v>631</v>
          </cell>
          <cell r="H178">
            <v>615</v>
          </cell>
          <cell r="I178">
            <v>559</v>
          </cell>
          <cell r="J178">
            <v>522</v>
          </cell>
          <cell r="K178">
            <v>511</v>
          </cell>
          <cell r="L178">
            <v>531</v>
          </cell>
          <cell r="M178">
            <v>527</v>
          </cell>
          <cell r="N178">
            <v>633</v>
          </cell>
          <cell r="O178">
            <v>614</v>
          </cell>
          <cell r="P178">
            <v>607</v>
          </cell>
          <cell r="Q178">
            <v>558</v>
          </cell>
          <cell r="R178">
            <v>229</v>
          </cell>
          <cell r="S178">
            <v>322</v>
          </cell>
          <cell r="T178">
            <v>499</v>
          </cell>
          <cell r="U178">
            <v>480</v>
          </cell>
          <cell r="V178">
            <v>488</v>
          </cell>
          <cell r="W178">
            <v>500</v>
          </cell>
          <cell r="X178">
            <v>414</v>
          </cell>
          <cell r="Y178">
            <v>403</v>
          </cell>
          <cell r="Z178">
            <v>439</v>
          </cell>
          <cell r="AA178">
            <v>482</v>
          </cell>
          <cell r="AB178">
            <v>525</v>
          </cell>
          <cell r="AC178">
            <v>505</v>
          </cell>
          <cell r="AD178">
            <v>515</v>
          </cell>
          <cell r="AE178">
            <v>513</v>
          </cell>
          <cell r="AF178">
            <v>541</v>
          </cell>
          <cell r="AG178">
            <v>522</v>
          </cell>
          <cell r="AH178">
            <v>523</v>
          </cell>
          <cell r="AI178">
            <v>514</v>
          </cell>
          <cell r="AJ178">
            <v>456</v>
          </cell>
          <cell r="AK178">
            <v>445</v>
          </cell>
          <cell r="AL178">
            <v>474</v>
          </cell>
          <cell r="AM178">
            <v>496</v>
          </cell>
          <cell r="AN178">
            <v>567</v>
          </cell>
          <cell r="AO178">
            <v>547</v>
          </cell>
          <cell r="AP178">
            <v>550</v>
          </cell>
          <cell r="AQ178">
            <v>527</v>
          </cell>
        </row>
        <row r="179">
          <cell r="B179">
            <v>202</v>
          </cell>
          <cell r="C179">
            <v>219</v>
          </cell>
          <cell r="D179">
            <v>369</v>
          </cell>
          <cell r="E179">
            <v>374</v>
          </cell>
          <cell r="F179">
            <v>630</v>
          </cell>
          <cell r="G179">
            <v>623</v>
          </cell>
          <cell r="H179">
            <v>584</v>
          </cell>
          <cell r="I179">
            <v>565</v>
          </cell>
          <cell r="J179">
            <v>508</v>
          </cell>
          <cell r="K179">
            <v>505</v>
          </cell>
          <cell r="L179">
            <v>518</v>
          </cell>
          <cell r="M179">
            <v>516</v>
          </cell>
          <cell r="N179">
            <v>613</v>
          </cell>
          <cell r="O179">
            <v>607</v>
          </cell>
          <cell r="P179">
            <v>578</v>
          </cell>
          <cell r="Q179">
            <v>560</v>
          </cell>
          <cell r="R179">
            <v>226</v>
          </cell>
          <cell r="S179">
            <v>304</v>
          </cell>
          <cell r="T179">
            <v>483</v>
          </cell>
          <cell r="U179">
            <v>477</v>
          </cell>
          <cell r="V179">
            <v>482</v>
          </cell>
          <cell r="W179">
            <v>493</v>
          </cell>
          <cell r="X179">
            <v>403</v>
          </cell>
          <cell r="Y179">
            <v>399</v>
          </cell>
          <cell r="Z179">
            <v>443</v>
          </cell>
          <cell r="AA179">
            <v>461</v>
          </cell>
          <cell r="AB179">
            <v>508</v>
          </cell>
          <cell r="AC179">
            <v>502</v>
          </cell>
          <cell r="AD179">
            <v>502</v>
          </cell>
          <cell r="AE179">
            <v>506</v>
          </cell>
          <cell r="AF179">
            <v>524</v>
          </cell>
          <cell r="AG179">
            <v>517</v>
          </cell>
          <cell r="AH179">
            <v>509</v>
          </cell>
          <cell r="AI179">
            <v>511</v>
          </cell>
          <cell r="AJ179">
            <v>444</v>
          </cell>
          <cell r="AK179">
            <v>440</v>
          </cell>
          <cell r="AL179">
            <v>470</v>
          </cell>
          <cell r="AM179">
            <v>479</v>
          </cell>
          <cell r="AN179">
            <v>549</v>
          </cell>
          <cell r="AO179">
            <v>542</v>
          </cell>
          <cell r="AP179">
            <v>530</v>
          </cell>
          <cell r="AQ179">
            <v>523</v>
          </cell>
        </row>
        <row r="180">
          <cell r="B180">
            <v>199</v>
          </cell>
          <cell r="C180">
            <v>214</v>
          </cell>
          <cell r="D180">
            <v>363</v>
          </cell>
          <cell r="E180">
            <v>369</v>
          </cell>
          <cell r="F180">
            <v>610</v>
          </cell>
          <cell r="G180">
            <v>616</v>
          </cell>
          <cell r="H180">
            <v>553</v>
          </cell>
          <cell r="I180">
            <v>572</v>
          </cell>
          <cell r="J180">
            <v>494</v>
          </cell>
          <cell r="K180">
            <v>498</v>
          </cell>
          <cell r="L180">
            <v>506</v>
          </cell>
          <cell r="M180">
            <v>504</v>
          </cell>
          <cell r="N180">
            <v>594</v>
          </cell>
          <cell r="O180">
            <v>600</v>
          </cell>
          <cell r="P180">
            <v>549</v>
          </cell>
          <cell r="Q180">
            <v>562</v>
          </cell>
          <cell r="R180">
            <v>224</v>
          </cell>
          <cell r="S180">
            <v>286</v>
          </cell>
          <cell r="T180">
            <v>467</v>
          </cell>
          <cell r="U180">
            <v>473</v>
          </cell>
          <cell r="V180">
            <v>475</v>
          </cell>
          <cell r="W180">
            <v>486</v>
          </cell>
          <cell r="X180">
            <v>392</v>
          </cell>
          <cell r="Y180">
            <v>396</v>
          </cell>
          <cell r="Z180">
            <v>447</v>
          </cell>
          <cell r="AA180">
            <v>440</v>
          </cell>
          <cell r="AB180">
            <v>491</v>
          </cell>
          <cell r="AC180">
            <v>498</v>
          </cell>
          <cell r="AD180">
            <v>490</v>
          </cell>
          <cell r="AE180">
            <v>498</v>
          </cell>
          <cell r="AF180">
            <v>507</v>
          </cell>
          <cell r="AG180">
            <v>513</v>
          </cell>
          <cell r="AH180">
            <v>495</v>
          </cell>
          <cell r="AI180">
            <v>508</v>
          </cell>
          <cell r="AJ180">
            <v>431</v>
          </cell>
          <cell r="AK180">
            <v>435</v>
          </cell>
          <cell r="AL180">
            <v>467</v>
          </cell>
          <cell r="AM180">
            <v>462</v>
          </cell>
          <cell r="AN180">
            <v>531</v>
          </cell>
          <cell r="AO180">
            <v>537</v>
          </cell>
          <cell r="AP180">
            <v>510</v>
          </cell>
          <cell r="AQ180">
            <v>520</v>
          </cell>
        </row>
        <row r="181">
          <cell r="B181">
            <v>197</v>
          </cell>
          <cell r="C181">
            <v>210</v>
          </cell>
          <cell r="D181">
            <v>356</v>
          </cell>
          <cell r="E181">
            <v>365</v>
          </cell>
          <cell r="F181">
            <v>590</v>
          </cell>
          <cell r="G181">
            <v>609</v>
          </cell>
          <cell r="H181">
            <v>523</v>
          </cell>
          <cell r="I181">
            <v>579</v>
          </cell>
          <cell r="J181">
            <v>480</v>
          </cell>
          <cell r="K181">
            <v>492</v>
          </cell>
          <cell r="L181">
            <v>494</v>
          </cell>
          <cell r="M181">
            <v>492</v>
          </cell>
          <cell r="N181">
            <v>574</v>
          </cell>
          <cell r="O181">
            <v>594</v>
          </cell>
          <cell r="P181">
            <v>520</v>
          </cell>
          <cell r="Q181">
            <v>564</v>
          </cell>
          <cell r="R181">
            <v>221</v>
          </cell>
          <cell r="S181">
            <v>267</v>
          </cell>
          <cell r="T181">
            <v>451</v>
          </cell>
          <cell r="U181">
            <v>470</v>
          </cell>
          <cell r="V181">
            <v>468</v>
          </cell>
          <cell r="W181">
            <v>479</v>
          </cell>
          <cell r="X181">
            <v>380</v>
          </cell>
          <cell r="Y181">
            <v>392</v>
          </cell>
          <cell r="Z181">
            <v>450</v>
          </cell>
          <cell r="AA181">
            <v>420</v>
          </cell>
          <cell r="AB181">
            <v>474</v>
          </cell>
          <cell r="AC181">
            <v>494</v>
          </cell>
          <cell r="AD181">
            <v>477</v>
          </cell>
          <cell r="AE181">
            <v>491</v>
          </cell>
          <cell r="AF181">
            <v>490</v>
          </cell>
          <cell r="AG181">
            <v>509</v>
          </cell>
          <cell r="AH181">
            <v>480</v>
          </cell>
          <cell r="AI181">
            <v>505</v>
          </cell>
          <cell r="AJ181">
            <v>419</v>
          </cell>
          <cell r="AK181">
            <v>431</v>
          </cell>
          <cell r="AL181">
            <v>463</v>
          </cell>
          <cell r="AM181">
            <v>446</v>
          </cell>
          <cell r="AN181">
            <v>513</v>
          </cell>
          <cell r="AO181">
            <v>532</v>
          </cell>
          <cell r="AP181">
            <v>490</v>
          </cell>
          <cell r="AQ181">
            <v>517</v>
          </cell>
        </row>
        <row r="182">
          <cell r="B182">
            <v>194</v>
          </cell>
          <cell r="C182">
            <v>205</v>
          </cell>
          <cell r="D182">
            <v>350</v>
          </cell>
          <cell r="E182">
            <v>360</v>
          </cell>
          <cell r="F182">
            <v>570</v>
          </cell>
          <cell r="G182">
            <v>602</v>
          </cell>
          <cell r="H182">
            <v>492</v>
          </cell>
          <cell r="I182">
            <v>586</v>
          </cell>
          <cell r="J182">
            <v>466</v>
          </cell>
          <cell r="K182">
            <v>486</v>
          </cell>
          <cell r="L182">
            <v>481</v>
          </cell>
          <cell r="M182">
            <v>481</v>
          </cell>
          <cell r="N182">
            <v>554</v>
          </cell>
          <cell r="O182">
            <v>587</v>
          </cell>
          <cell r="P182">
            <v>491</v>
          </cell>
          <cell r="Q182">
            <v>565</v>
          </cell>
          <cell r="R182">
            <v>218</v>
          </cell>
          <cell r="S182">
            <v>249</v>
          </cell>
          <cell r="T182">
            <v>435</v>
          </cell>
          <cell r="U182">
            <v>467</v>
          </cell>
          <cell r="V182">
            <v>461</v>
          </cell>
          <cell r="W182">
            <v>472</v>
          </cell>
          <cell r="X182">
            <v>369</v>
          </cell>
          <cell r="Y182">
            <v>389</v>
          </cell>
          <cell r="Z182">
            <v>454</v>
          </cell>
          <cell r="AA182">
            <v>399</v>
          </cell>
          <cell r="AB182">
            <v>457</v>
          </cell>
          <cell r="AC182">
            <v>490</v>
          </cell>
          <cell r="AD182">
            <v>465</v>
          </cell>
          <cell r="AE182">
            <v>483</v>
          </cell>
          <cell r="AF182">
            <v>473</v>
          </cell>
          <cell r="AG182">
            <v>505</v>
          </cell>
          <cell r="AH182">
            <v>466</v>
          </cell>
          <cell r="AI182">
            <v>503</v>
          </cell>
          <cell r="AJ182">
            <v>406</v>
          </cell>
          <cell r="AK182">
            <v>426</v>
          </cell>
          <cell r="AL182">
            <v>460</v>
          </cell>
          <cell r="AM182">
            <v>429</v>
          </cell>
          <cell r="AN182">
            <v>495</v>
          </cell>
          <cell r="AO182">
            <v>527</v>
          </cell>
          <cell r="AP182">
            <v>470</v>
          </cell>
          <cell r="AQ182">
            <v>514</v>
          </cell>
        </row>
        <row r="183">
          <cell r="B183">
            <v>162</v>
          </cell>
          <cell r="C183">
            <v>505</v>
          </cell>
          <cell r="D183">
            <v>502</v>
          </cell>
          <cell r="E183">
            <v>503</v>
          </cell>
          <cell r="F183">
            <v>699</v>
          </cell>
          <cell r="G183">
            <v>683</v>
          </cell>
          <cell r="H183">
            <v>684</v>
          </cell>
          <cell r="I183">
            <v>622</v>
          </cell>
          <cell r="J183">
            <v>675</v>
          </cell>
          <cell r="K183">
            <v>669</v>
          </cell>
          <cell r="L183">
            <v>671</v>
          </cell>
          <cell r="M183">
            <v>633</v>
          </cell>
          <cell r="N183">
            <v>755</v>
          </cell>
          <cell r="O183">
            <v>739</v>
          </cell>
          <cell r="P183">
            <v>737</v>
          </cell>
          <cell r="Q183">
            <v>643</v>
          </cell>
          <cell r="R183">
            <v>629</v>
          </cell>
          <cell r="S183">
            <v>552</v>
          </cell>
          <cell r="T183">
            <v>829</v>
          </cell>
          <cell r="U183">
            <v>814</v>
          </cell>
          <cell r="V183">
            <v>791</v>
          </cell>
          <cell r="W183">
            <v>672</v>
          </cell>
          <cell r="X183">
            <v>768</v>
          </cell>
          <cell r="Y183">
            <v>761</v>
          </cell>
          <cell r="Z183">
            <v>748</v>
          </cell>
          <cell r="AA183">
            <v>671</v>
          </cell>
          <cell r="AB183">
            <v>848</v>
          </cell>
          <cell r="AC183">
            <v>832</v>
          </cell>
          <cell r="AD183">
            <v>814</v>
          </cell>
          <cell r="AE183">
            <v>681</v>
          </cell>
          <cell r="AF183">
            <v>793</v>
          </cell>
          <cell r="AG183">
            <v>777</v>
          </cell>
          <cell r="AH183">
            <v>762</v>
          </cell>
          <cell r="AI183">
            <v>660</v>
          </cell>
          <cell r="AJ183">
            <v>731</v>
          </cell>
          <cell r="AK183">
            <v>725</v>
          </cell>
          <cell r="AL183">
            <v>719</v>
          </cell>
          <cell r="AM183">
            <v>659</v>
          </cell>
          <cell r="AN183">
            <v>812</v>
          </cell>
          <cell r="AO183">
            <v>795</v>
          </cell>
          <cell r="AP183">
            <v>785</v>
          </cell>
          <cell r="AQ183">
            <v>669</v>
          </cell>
        </row>
        <row r="184">
          <cell r="B184">
            <v>160</v>
          </cell>
          <cell r="C184">
            <v>498</v>
          </cell>
          <cell r="D184">
            <v>495</v>
          </cell>
          <cell r="E184">
            <v>498</v>
          </cell>
          <cell r="F184">
            <v>685</v>
          </cell>
          <cell r="G184">
            <v>675</v>
          </cell>
          <cell r="H184">
            <v>664</v>
          </cell>
          <cell r="I184">
            <v>623</v>
          </cell>
          <cell r="J184">
            <v>664</v>
          </cell>
          <cell r="K184">
            <v>660</v>
          </cell>
          <cell r="L184">
            <v>655</v>
          </cell>
          <cell r="M184">
            <v>627</v>
          </cell>
          <cell r="N184">
            <v>741</v>
          </cell>
          <cell r="O184">
            <v>730</v>
          </cell>
          <cell r="P184">
            <v>710</v>
          </cell>
          <cell r="Q184">
            <v>645</v>
          </cell>
          <cell r="R184">
            <v>621</v>
          </cell>
          <cell r="S184">
            <v>552</v>
          </cell>
          <cell r="T184">
            <v>814</v>
          </cell>
          <cell r="U184">
            <v>804</v>
          </cell>
          <cell r="V184">
            <v>760</v>
          </cell>
          <cell r="W184">
            <v>679</v>
          </cell>
          <cell r="X184">
            <v>756</v>
          </cell>
          <cell r="Y184">
            <v>751</v>
          </cell>
          <cell r="Z184">
            <v>724</v>
          </cell>
          <cell r="AA184">
            <v>669</v>
          </cell>
          <cell r="AB184">
            <v>832</v>
          </cell>
          <cell r="AC184">
            <v>822</v>
          </cell>
          <cell r="AD184">
            <v>780</v>
          </cell>
          <cell r="AE184">
            <v>687</v>
          </cell>
          <cell r="AF184">
            <v>778</v>
          </cell>
          <cell r="AG184">
            <v>768</v>
          </cell>
          <cell r="AH184">
            <v>734</v>
          </cell>
          <cell r="AI184">
            <v>665</v>
          </cell>
          <cell r="AJ184">
            <v>720</v>
          </cell>
          <cell r="AK184">
            <v>715</v>
          </cell>
          <cell r="AL184">
            <v>698</v>
          </cell>
          <cell r="AM184">
            <v>656</v>
          </cell>
          <cell r="AN184">
            <v>796</v>
          </cell>
          <cell r="AO184">
            <v>786</v>
          </cell>
          <cell r="AP184">
            <v>754</v>
          </cell>
          <cell r="AQ184">
            <v>674</v>
          </cell>
        </row>
        <row r="185">
          <cell r="B185">
            <v>156</v>
          </cell>
          <cell r="C185">
            <v>486</v>
          </cell>
          <cell r="D185">
            <v>482</v>
          </cell>
          <cell r="E185">
            <v>486</v>
          </cell>
          <cell r="F185">
            <v>659</v>
          </cell>
          <cell r="G185">
            <v>659</v>
          </cell>
          <cell r="H185">
            <v>624</v>
          </cell>
          <cell r="I185">
            <v>624</v>
          </cell>
          <cell r="J185">
            <v>642</v>
          </cell>
          <cell r="K185">
            <v>642</v>
          </cell>
          <cell r="L185">
            <v>621</v>
          </cell>
          <cell r="M185">
            <v>615</v>
          </cell>
          <cell r="N185">
            <v>712</v>
          </cell>
          <cell r="O185">
            <v>712</v>
          </cell>
          <cell r="P185">
            <v>656</v>
          </cell>
          <cell r="Q185">
            <v>650</v>
          </cell>
          <cell r="R185">
            <v>605</v>
          </cell>
          <cell r="S185">
            <v>553</v>
          </cell>
          <cell r="T185">
            <v>784</v>
          </cell>
          <cell r="U185">
            <v>784</v>
          </cell>
          <cell r="V185">
            <v>699</v>
          </cell>
          <cell r="W185">
            <v>692</v>
          </cell>
          <cell r="X185">
            <v>731</v>
          </cell>
          <cell r="Y185">
            <v>732</v>
          </cell>
          <cell r="Z185">
            <v>677</v>
          </cell>
          <cell r="AA185">
            <v>665</v>
          </cell>
          <cell r="AB185">
            <v>801</v>
          </cell>
          <cell r="AC185">
            <v>801</v>
          </cell>
          <cell r="AD185">
            <v>712</v>
          </cell>
          <cell r="AE185">
            <v>700</v>
          </cell>
          <cell r="AF185">
            <v>749</v>
          </cell>
          <cell r="AG185">
            <v>749</v>
          </cell>
          <cell r="AH185">
            <v>680</v>
          </cell>
          <cell r="AI185">
            <v>674</v>
          </cell>
          <cell r="AJ185">
            <v>696</v>
          </cell>
          <cell r="AK185">
            <v>696</v>
          </cell>
          <cell r="AL185">
            <v>657</v>
          </cell>
          <cell r="AM185">
            <v>648</v>
          </cell>
          <cell r="AN185">
            <v>766</v>
          </cell>
          <cell r="AO185">
            <v>766</v>
          </cell>
          <cell r="AP185">
            <v>692</v>
          </cell>
          <cell r="AQ185">
            <v>683</v>
          </cell>
        </row>
        <row r="186">
          <cell r="B186">
            <v>151</v>
          </cell>
          <cell r="C186">
            <v>473</v>
          </cell>
          <cell r="D186">
            <v>469</v>
          </cell>
          <cell r="E186">
            <v>475</v>
          </cell>
          <cell r="F186">
            <v>632</v>
          </cell>
          <cell r="G186">
            <v>643</v>
          </cell>
          <cell r="H186">
            <v>584</v>
          </cell>
          <cell r="I186">
            <v>625</v>
          </cell>
          <cell r="J186">
            <v>620</v>
          </cell>
          <cell r="K186">
            <v>625</v>
          </cell>
          <cell r="L186">
            <v>588</v>
          </cell>
          <cell r="M186">
            <v>604</v>
          </cell>
          <cell r="N186">
            <v>683</v>
          </cell>
          <cell r="O186">
            <v>694</v>
          </cell>
          <cell r="P186">
            <v>602</v>
          </cell>
          <cell r="Q186">
            <v>655</v>
          </cell>
          <cell r="R186">
            <v>588</v>
          </cell>
          <cell r="S186">
            <v>553</v>
          </cell>
          <cell r="T186">
            <v>754</v>
          </cell>
          <cell r="U186">
            <v>765</v>
          </cell>
          <cell r="V186">
            <v>638</v>
          </cell>
          <cell r="W186">
            <v>705</v>
          </cell>
          <cell r="X186">
            <v>707</v>
          </cell>
          <cell r="Y186">
            <v>712</v>
          </cell>
          <cell r="Z186">
            <v>629</v>
          </cell>
          <cell r="AA186">
            <v>661</v>
          </cell>
          <cell r="AB186">
            <v>770</v>
          </cell>
          <cell r="AC186">
            <v>781</v>
          </cell>
          <cell r="AD186">
            <v>644</v>
          </cell>
          <cell r="AE186">
            <v>713</v>
          </cell>
          <cell r="AF186">
            <v>720</v>
          </cell>
          <cell r="AG186">
            <v>731</v>
          </cell>
          <cell r="AH186">
            <v>625</v>
          </cell>
          <cell r="AI186">
            <v>684</v>
          </cell>
          <cell r="AJ186">
            <v>673</v>
          </cell>
          <cell r="AK186">
            <v>678</v>
          </cell>
          <cell r="AL186">
            <v>616</v>
          </cell>
          <cell r="AM186">
            <v>640</v>
          </cell>
          <cell r="AN186">
            <v>736</v>
          </cell>
          <cell r="AO186">
            <v>747</v>
          </cell>
          <cell r="AP186">
            <v>630</v>
          </cell>
          <cell r="AQ186">
            <v>692</v>
          </cell>
        </row>
        <row r="187">
          <cell r="B187">
            <v>149</v>
          </cell>
          <cell r="C187">
            <v>467</v>
          </cell>
          <cell r="D187">
            <v>462</v>
          </cell>
          <cell r="E187">
            <v>469</v>
          </cell>
          <cell r="F187">
            <v>619</v>
          </cell>
          <cell r="G187">
            <v>635</v>
          </cell>
          <cell r="H187">
            <v>564</v>
          </cell>
          <cell r="I187">
            <v>626</v>
          </cell>
          <cell r="J187">
            <v>610</v>
          </cell>
          <cell r="K187">
            <v>616</v>
          </cell>
          <cell r="L187">
            <v>571</v>
          </cell>
          <cell r="M187">
            <v>598</v>
          </cell>
          <cell r="N187">
            <v>669</v>
          </cell>
          <cell r="O187">
            <v>685</v>
          </cell>
          <cell r="P187">
            <v>575</v>
          </cell>
          <cell r="Q187">
            <v>658</v>
          </cell>
          <cell r="R187">
            <v>580</v>
          </cell>
          <cell r="S187">
            <v>553</v>
          </cell>
          <cell r="T187">
            <v>739</v>
          </cell>
          <cell r="U187">
            <v>755</v>
          </cell>
          <cell r="V187">
            <v>608</v>
          </cell>
          <cell r="W187">
            <v>712</v>
          </cell>
          <cell r="X187">
            <v>695</v>
          </cell>
          <cell r="Y187">
            <v>702</v>
          </cell>
          <cell r="Z187">
            <v>606</v>
          </cell>
          <cell r="AA187">
            <v>659</v>
          </cell>
          <cell r="AB187">
            <v>754</v>
          </cell>
          <cell r="AC187">
            <v>771</v>
          </cell>
          <cell r="AD187">
            <v>610</v>
          </cell>
          <cell r="AE187">
            <v>719</v>
          </cell>
          <cell r="AF187">
            <v>706</v>
          </cell>
          <cell r="AG187">
            <v>722</v>
          </cell>
          <cell r="AH187">
            <v>598</v>
          </cell>
          <cell r="AI187">
            <v>689</v>
          </cell>
          <cell r="AJ187">
            <v>662</v>
          </cell>
          <cell r="AK187">
            <v>668</v>
          </cell>
          <cell r="AL187">
            <v>595</v>
          </cell>
          <cell r="AM187">
            <v>636</v>
          </cell>
          <cell r="AN187">
            <v>721</v>
          </cell>
          <cell r="AO187">
            <v>737</v>
          </cell>
          <cell r="AP187">
            <v>599</v>
          </cell>
          <cell r="AQ187">
            <v>697</v>
          </cell>
        </row>
        <row r="188">
          <cell r="B188">
            <v>238</v>
          </cell>
          <cell r="C188">
            <v>217</v>
          </cell>
          <cell r="D188">
            <v>382</v>
          </cell>
          <cell r="E188">
            <v>385</v>
          </cell>
          <cell r="F188">
            <v>696</v>
          </cell>
          <cell r="G188">
            <v>664</v>
          </cell>
          <cell r="H188">
            <v>662</v>
          </cell>
          <cell r="I188">
            <v>568</v>
          </cell>
          <cell r="J188">
            <v>538</v>
          </cell>
          <cell r="K188">
            <v>519</v>
          </cell>
          <cell r="L188">
            <v>545</v>
          </cell>
          <cell r="M188">
            <v>543</v>
          </cell>
          <cell r="N188">
            <v>674</v>
          </cell>
          <cell r="O188">
            <v>641</v>
          </cell>
          <cell r="P188">
            <v>647</v>
          </cell>
          <cell r="Q188">
            <v>571</v>
          </cell>
          <cell r="R188">
            <v>245</v>
          </cell>
          <cell r="S188">
            <v>349</v>
          </cell>
          <cell r="T188">
            <v>555</v>
          </cell>
          <cell r="U188">
            <v>523</v>
          </cell>
          <cell r="V188">
            <v>519</v>
          </cell>
          <cell r="W188">
            <v>531</v>
          </cell>
          <cell r="X188">
            <v>437</v>
          </cell>
          <cell r="Y188">
            <v>417</v>
          </cell>
          <cell r="Z188">
            <v>443</v>
          </cell>
          <cell r="AA188">
            <v>512</v>
          </cell>
          <cell r="AB188">
            <v>572</v>
          </cell>
          <cell r="AC188">
            <v>540</v>
          </cell>
          <cell r="AD188">
            <v>544</v>
          </cell>
          <cell r="AE188">
            <v>539</v>
          </cell>
          <cell r="AF188">
            <v>594</v>
          </cell>
          <cell r="AG188">
            <v>562</v>
          </cell>
          <cell r="AH188">
            <v>559</v>
          </cell>
          <cell r="AI188">
            <v>538</v>
          </cell>
          <cell r="AJ188">
            <v>476</v>
          </cell>
          <cell r="AK188">
            <v>457</v>
          </cell>
          <cell r="AL188">
            <v>483</v>
          </cell>
          <cell r="AM188">
            <v>520</v>
          </cell>
          <cell r="AN188">
            <v>612</v>
          </cell>
          <cell r="AO188">
            <v>579</v>
          </cell>
          <cell r="AP188">
            <v>584</v>
          </cell>
          <cell r="AQ188">
            <v>547</v>
          </cell>
        </row>
        <row r="189">
          <cell r="B189">
            <v>236</v>
          </cell>
          <cell r="C189">
            <v>212</v>
          </cell>
          <cell r="D189">
            <v>375</v>
          </cell>
          <cell r="E189">
            <v>380</v>
          </cell>
          <cell r="F189">
            <v>676</v>
          </cell>
          <cell r="G189">
            <v>657</v>
          </cell>
          <cell r="H189">
            <v>631</v>
          </cell>
          <cell r="I189">
            <v>575</v>
          </cell>
          <cell r="J189">
            <v>524</v>
          </cell>
          <cell r="K189">
            <v>513</v>
          </cell>
          <cell r="L189">
            <v>533</v>
          </cell>
          <cell r="M189">
            <v>532</v>
          </cell>
          <cell r="N189">
            <v>654</v>
          </cell>
          <cell r="O189">
            <v>635</v>
          </cell>
          <cell r="P189">
            <v>618</v>
          </cell>
          <cell r="Q189">
            <v>572</v>
          </cell>
          <cell r="R189">
            <v>242</v>
          </cell>
          <cell r="S189">
            <v>331</v>
          </cell>
          <cell r="T189">
            <v>539</v>
          </cell>
          <cell r="U189">
            <v>520</v>
          </cell>
          <cell r="V189">
            <v>512</v>
          </cell>
          <cell r="W189">
            <v>524</v>
          </cell>
          <cell r="X189">
            <v>426</v>
          </cell>
          <cell r="Y189">
            <v>414</v>
          </cell>
          <cell r="Z189">
            <v>447</v>
          </cell>
          <cell r="AA189">
            <v>491</v>
          </cell>
          <cell r="AB189">
            <v>556</v>
          </cell>
          <cell r="AC189">
            <v>536</v>
          </cell>
          <cell r="AD189">
            <v>532</v>
          </cell>
          <cell r="AE189">
            <v>532</v>
          </cell>
          <cell r="AF189">
            <v>577</v>
          </cell>
          <cell r="AG189">
            <v>558</v>
          </cell>
          <cell r="AH189">
            <v>545</v>
          </cell>
          <cell r="AI189">
            <v>535</v>
          </cell>
          <cell r="AJ189">
            <v>464</v>
          </cell>
          <cell r="AK189">
            <v>452</v>
          </cell>
          <cell r="AL189">
            <v>479</v>
          </cell>
          <cell r="AM189">
            <v>503</v>
          </cell>
          <cell r="AN189">
            <v>594</v>
          </cell>
          <cell r="AO189">
            <v>574</v>
          </cell>
          <cell r="AP189">
            <v>565</v>
          </cell>
          <cell r="AQ189">
            <v>544</v>
          </cell>
        </row>
        <row r="190">
          <cell r="B190">
            <v>228</v>
          </cell>
          <cell r="C190">
            <v>199</v>
          </cell>
          <cell r="D190">
            <v>356</v>
          </cell>
          <cell r="E190">
            <v>366</v>
          </cell>
          <cell r="F190">
            <v>616</v>
          </cell>
          <cell r="G190">
            <v>635</v>
          </cell>
          <cell r="H190">
            <v>539</v>
          </cell>
          <cell r="I190">
            <v>595</v>
          </cell>
          <cell r="J190">
            <v>482</v>
          </cell>
          <cell r="K190">
            <v>494</v>
          </cell>
          <cell r="L190">
            <v>496</v>
          </cell>
          <cell r="M190">
            <v>497</v>
          </cell>
          <cell r="N190">
            <v>595</v>
          </cell>
          <cell r="O190">
            <v>615</v>
          </cell>
          <cell r="P190">
            <v>532</v>
          </cell>
          <cell r="Q190">
            <v>578</v>
          </cell>
          <cell r="R190">
            <v>235</v>
          </cell>
          <cell r="S190">
            <v>276</v>
          </cell>
          <cell r="T190">
            <v>491</v>
          </cell>
          <cell r="U190">
            <v>510</v>
          </cell>
          <cell r="V190">
            <v>492</v>
          </cell>
          <cell r="W190">
            <v>503</v>
          </cell>
          <cell r="X190">
            <v>391</v>
          </cell>
          <cell r="Y190">
            <v>403</v>
          </cell>
          <cell r="Z190">
            <v>458</v>
          </cell>
          <cell r="AA190">
            <v>429</v>
          </cell>
          <cell r="AB190">
            <v>505</v>
          </cell>
          <cell r="AC190">
            <v>524</v>
          </cell>
          <cell r="AD190">
            <v>494</v>
          </cell>
          <cell r="AE190">
            <v>510</v>
          </cell>
          <cell r="AF190">
            <v>526</v>
          </cell>
          <cell r="AG190">
            <v>545</v>
          </cell>
          <cell r="AH190">
            <v>502</v>
          </cell>
          <cell r="AI190">
            <v>527</v>
          </cell>
          <cell r="AJ190">
            <v>426</v>
          </cell>
          <cell r="AK190">
            <v>438</v>
          </cell>
          <cell r="AL190">
            <v>469</v>
          </cell>
          <cell r="AM190">
            <v>453</v>
          </cell>
          <cell r="AN190">
            <v>539</v>
          </cell>
          <cell r="AO190">
            <v>559</v>
          </cell>
          <cell r="AP190">
            <v>505</v>
          </cell>
          <cell r="AQ190">
            <v>534</v>
          </cell>
        </row>
        <row r="191">
          <cell r="B191">
            <v>225</v>
          </cell>
          <cell r="C191">
            <v>194</v>
          </cell>
          <cell r="D191">
            <v>350</v>
          </cell>
          <cell r="E191">
            <v>361</v>
          </cell>
          <cell r="F191">
            <v>596</v>
          </cell>
          <cell r="G191">
            <v>628</v>
          </cell>
          <cell r="H191">
            <v>508</v>
          </cell>
          <cell r="I191">
            <v>602</v>
          </cell>
          <cell r="J191">
            <v>468</v>
          </cell>
          <cell r="K191">
            <v>488</v>
          </cell>
          <cell r="L191">
            <v>483</v>
          </cell>
          <cell r="M191">
            <v>485</v>
          </cell>
          <cell r="N191">
            <v>576</v>
          </cell>
          <cell r="O191">
            <v>608</v>
          </cell>
          <cell r="P191">
            <v>503</v>
          </cell>
          <cell r="Q191">
            <v>579</v>
          </cell>
          <cell r="R191">
            <v>232</v>
          </cell>
          <cell r="S191">
            <v>257</v>
          </cell>
          <cell r="T191">
            <v>475</v>
          </cell>
          <cell r="U191">
            <v>507</v>
          </cell>
          <cell r="V191">
            <v>485</v>
          </cell>
          <cell r="W191">
            <v>496</v>
          </cell>
          <cell r="X191">
            <v>380</v>
          </cell>
          <cell r="Y191">
            <v>400</v>
          </cell>
          <cell r="Z191">
            <v>461</v>
          </cell>
          <cell r="AA191">
            <v>408</v>
          </cell>
          <cell r="AB191">
            <v>488</v>
          </cell>
          <cell r="AC191">
            <v>520</v>
          </cell>
          <cell r="AD191">
            <v>482</v>
          </cell>
          <cell r="AE191">
            <v>502</v>
          </cell>
          <cell r="AF191">
            <v>509</v>
          </cell>
          <cell r="AG191">
            <v>541</v>
          </cell>
          <cell r="AH191">
            <v>488</v>
          </cell>
          <cell r="AI191">
            <v>524</v>
          </cell>
          <cell r="AJ191">
            <v>414</v>
          </cell>
          <cell r="AK191">
            <v>434</v>
          </cell>
          <cell r="AL191">
            <v>465</v>
          </cell>
          <cell r="AM191">
            <v>437</v>
          </cell>
          <cell r="AN191">
            <v>521</v>
          </cell>
          <cell r="AO191">
            <v>554</v>
          </cell>
          <cell r="AP191">
            <v>485</v>
          </cell>
          <cell r="AQ191">
            <v>531</v>
          </cell>
        </row>
        <row r="192">
          <cell r="B192">
            <v>193</v>
          </cell>
          <cell r="C192">
            <v>494</v>
          </cell>
          <cell r="D192">
            <v>502</v>
          </cell>
          <cell r="E192">
            <v>505</v>
          </cell>
          <cell r="F192">
            <v>725</v>
          </cell>
          <cell r="G192">
            <v>709</v>
          </cell>
          <cell r="H192">
            <v>701</v>
          </cell>
          <cell r="I192">
            <v>638</v>
          </cell>
          <cell r="J192">
            <v>677</v>
          </cell>
          <cell r="K192">
            <v>670</v>
          </cell>
          <cell r="L192">
            <v>674</v>
          </cell>
          <cell r="M192">
            <v>638</v>
          </cell>
          <cell r="N192">
            <v>777</v>
          </cell>
          <cell r="O192">
            <v>760</v>
          </cell>
          <cell r="P192">
            <v>749</v>
          </cell>
          <cell r="Q192">
            <v>657</v>
          </cell>
          <cell r="R192">
            <v>643</v>
          </cell>
          <cell r="S192">
            <v>560</v>
          </cell>
          <cell r="T192">
            <v>869</v>
          </cell>
          <cell r="U192">
            <v>854</v>
          </cell>
          <cell r="V192">
            <v>815</v>
          </cell>
          <cell r="W192">
            <v>696</v>
          </cell>
          <cell r="X192">
            <v>779</v>
          </cell>
          <cell r="Y192">
            <v>773</v>
          </cell>
          <cell r="Z192">
            <v>755</v>
          </cell>
          <cell r="AA192">
            <v>681</v>
          </cell>
          <cell r="AB192">
            <v>879</v>
          </cell>
          <cell r="AC192">
            <v>862</v>
          </cell>
          <cell r="AD192">
            <v>831</v>
          </cell>
          <cell r="AE192">
            <v>700</v>
          </cell>
          <cell r="AF192">
            <v>829</v>
          </cell>
          <cell r="AG192">
            <v>813</v>
          </cell>
          <cell r="AH192">
            <v>783</v>
          </cell>
          <cell r="AI192">
            <v>682</v>
          </cell>
          <cell r="AJ192">
            <v>739</v>
          </cell>
          <cell r="AK192">
            <v>732</v>
          </cell>
          <cell r="AL192">
            <v>724</v>
          </cell>
          <cell r="AM192">
            <v>667</v>
          </cell>
          <cell r="AN192">
            <v>838</v>
          </cell>
          <cell r="AO192">
            <v>822</v>
          </cell>
          <cell r="AP192">
            <v>800</v>
          </cell>
          <cell r="AQ192">
            <v>686</v>
          </cell>
        </row>
        <row r="193">
          <cell r="B193">
            <v>191</v>
          </cell>
          <cell r="C193">
            <v>488</v>
          </cell>
          <cell r="D193">
            <v>495</v>
          </cell>
          <cell r="E193">
            <v>499</v>
          </cell>
          <cell r="F193">
            <v>711</v>
          </cell>
          <cell r="G193">
            <v>701</v>
          </cell>
          <cell r="H193">
            <v>680</v>
          </cell>
          <cell r="I193">
            <v>639</v>
          </cell>
          <cell r="J193">
            <v>666</v>
          </cell>
          <cell r="K193">
            <v>662</v>
          </cell>
          <cell r="L193">
            <v>657</v>
          </cell>
          <cell r="M193">
            <v>632</v>
          </cell>
          <cell r="N193">
            <v>762</v>
          </cell>
          <cell r="O193">
            <v>751</v>
          </cell>
          <cell r="P193">
            <v>722</v>
          </cell>
          <cell r="Q193">
            <v>659</v>
          </cell>
          <cell r="R193">
            <v>635</v>
          </cell>
          <cell r="S193">
            <v>561</v>
          </cell>
          <cell r="T193">
            <v>854</v>
          </cell>
          <cell r="U193">
            <v>844</v>
          </cell>
          <cell r="V193">
            <v>784</v>
          </cell>
          <cell r="W193">
            <v>702</v>
          </cell>
          <cell r="X193">
            <v>767</v>
          </cell>
          <cell r="Y193">
            <v>763</v>
          </cell>
          <cell r="Z193">
            <v>731</v>
          </cell>
          <cell r="AA193">
            <v>679</v>
          </cell>
          <cell r="AB193">
            <v>863</v>
          </cell>
          <cell r="AC193">
            <v>852</v>
          </cell>
          <cell r="AD193">
            <v>797</v>
          </cell>
          <cell r="AE193">
            <v>706</v>
          </cell>
          <cell r="AF193">
            <v>814</v>
          </cell>
          <cell r="AG193">
            <v>804</v>
          </cell>
          <cell r="AH193">
            <v>756</v>
          </cell>
          <cell r="AI193">
            <v>686</v>
          </cell>
          <cell r="AJ193">
            <v>727</v>
          </cell>
          <cell r="AK193">
            <v>723</v>
          </cell>
          <cell r="AL193">
            <v>703</v>
          </cell>
          <cell r="AM193">
            <v>663</v>
          </cell>
          <cell r="AN193">
            <v>823</v>
          </cell>
          <cell r="AO193">
            <v>812</v>
          </cell>
          <cell r="AP193">
            <v>769</v>
          </cell>
          <cell r="AQ193">
            <v>691</v>
          </cell>
        </row>
        <row r="194">
          <cell r="B194">
            <v>187</v>
          </cell>
          <cell r="C194">
            <v>475</v>
          </cell>
          <cell r="D194">
            <v>482</v>
          </cell>
          <cell r="E194">
            <v>487</v>
          </cell>
          <cell r="F194">
            <v>685</v>
          </cell>
          <cell r="G194">
            <v>685</v>
          </cell>
          <cell r="H194">
            <v>640</v>
          </cell>
          <cell r="I194">
            <v>640</v>
          </cell>
          <cell r="J194">
            <v>644</v>
          </cell>
          <cell r="K194">
            <v>644</v>
          </cell>
          <cell r="L194">
            <v>624</v>
          </cell>
          <cell r="M194">
            <v>620</v>
          </cell>
          <cell r="N194">
            <v>733</v>
          </cell>
          <cell r="O194">
            <v>733</v>
          </cell>
          <cell r="P194">
            <v>668</v>
          </cell>
          <cell r="Q194">
            <v>664</v>
          </cell>
          <cell r="R194">
            <v>618</v>
          </cell>
          <cell r="S194">
            <v>561</v>
          </cell>
          <cell r="T194">
            <v>824</v>
          </cell>
          <cell r="U194">
            <v>824</v>
          </cell>
          <cell r="V194">
            <v>723</v>
          </cell>
          <cell r="W194">
            <v>715</v>
          </cell>
          <cell r="X194">
            <v>743</v>
          </cell>
          <cell r="Y194">
            <v>743</v>
          </cell>
          <cell r="Z194">
            <v>684</v>
          </cell>
          <cell r="AA194">
            <v>675</v>
          </cell>
          <cell r="AB194">
            <v>832</v>
          </cell>
          <cell r="AC194">
            <v>832</v>
          </cell>
          <cell r="AD194">
            <v>729</v>
          </cell>
          <cell r="AE194">
            <v>719</v>
          </cell>
          <cell r="AF194">
            <v>785</v>
          </cell>
          <cell r="AG194">
            <v>785</v>
          </cell>
          <cell r="AH194">
            <v>701</v>
          </cell>
          <cell r="AI194">
            <v>696</v>
          </cell>
          <cell r="AJ194">
            <v>704</v>
          </cell>
          <cell r="AK194">
            <v>704</v>
          </cell>
          <cell r="AL194">
            <v>662</v>
          </cell>
          <cell r="AM194">
            <v>655</v>
          </cell>
          <cell r="AN194">
            <v>793</v>
          </cell>
          <cell r="AO194">
            <v>793</v>
          </cell>
          <cell r="AP194">
            <v>707</v>
          </cell>
          <cell r="AQ194">
            <v>700</v>
          </cell>
        </row>
        <row r="195">
          <cell r="B195">
            <v>182</v>
          </cell>
          <cell r="C195">
            <v>462</v>
          </cell>
          <cell r="D195">
            <v>469</v>
          </cell>
          <cell r="E195">
            <v>476</v>
          </cell>
          <cell r="F195">
            <v>658</v>
          </cell>
          <cell r="G195">
            <v>669</v>
          </cell>
          <cell r="H195">
            <v>600</v>
          </cell>
          <cell r="I195">
            <v>642</v>
          </cell>
          <cell r="J195">
            <v>622</v>
          </cell>
          <cell r="K195">
            <v>627</v>
          </cell>
          <cell r="L195">
            <v>590</v>
          </cell>
          <cell r="M195">
            <v>608</v>
          </cell>
          <cell r="N195">
            <v>704</v>
          </cell>
          <cell r="O195">
            <v>715</v>
          </cell>
          <cell r="P195">
            <v>614</v>
          </cell>
          <cell r="Q195">
            <v>669</v>
          </cell>
          <cell r="R195">
            <v>602</v>
          </cell>
          <cell r="S195">
            <v>561</v>
          </cell>
          <cell r="T195">
            <v>794</v>
          </cell>
          <cell r="U195">
            <v>805</v>
          </cell>
          <cell r="V195">
            <v>662</v>
          </cell>
          <cell r="W195">
            <v>729</v>
          </cell>
          <cell r="X195">
            <v>719</v>
          </cell>
          <cell r="Y195">
            <v>723</v>
          </cell>
          <cell r="Z195">
            <v>637</v>
          </cell>
          <cell r="AA195">
            <v>671</v>
          </cell>
          <cell r="AB195">
            <v>801</v>
          </cell>
          <cell r="AC195">
            <v>812</v>
          </cell>
          <cell r="AD195">
            <v>661</v>
          </cell>
          <cell r="AE195">
            <v>732</v>
          </cell>
          <cell r="AF195">
            <v>756</v>
          </cell>
          <cell r="AG195">
            <v>767</v>
          </cell>
          <cell r="AH195">
            <v>647</v>
          </cell>
          <cell r="AI195">
            <v>706</v>
          </cell>
          <cell r="AJ195">
            <v>681</v>
          </cell>
          <cell r="AK195">
            <v>685</v>
          </cell>
          <cell r="AL195">
            <v>621</v>
          </cell>
          <cell r="AM195">
            <v>648</v>
          </cell>
          <cell r="AN195">
            <v>763</v>
          </cell>
          <cell r="AO195">
            <v>773</v>
          </cell>
          <cell r="AP195">
            <v>645</v>
          </cell>
          <cell r="AQ195">
            <v>709</v>
          </cell>
        </row>
        <row r="196">
          <cell r="B196">
            <v>180</v>
          </cell>
          <cell r="C196">
            <v>456</v>
          </cell>
          <cell r="D196">
            <v>462</v>
          </cell>
          <cell r="E196">
            <v>470</v>
          </cell>
          <cell r="F196">
            <v>645</v>
          </cell>
          <cell r="G196">
            <v>661</v>
          </cell>
          <cell r="H196">
            <v>580</v>
          </cell>
          <cell r="I196">
            <v>642</v>
          </cell>
          <cell r="J196">
            <v>611</v>
          </cell>
          <cell r="K196">
            <v>618</v>
          </cell>
          <cell r="L196">
            <v>573</v>
          </cell>
          <cell r="M196">
            <v>602</v>
          </cell>
          <cell r="N196">
            <v>690</v>
          </cell>
          <cell r="O196">
            <v>706</v>
          </cell>
          <cell r="P196">
            <v>587</v>
          </cell>
          <cell r="Q196">
            <v>672</v>
          </cell>
          <cell r="R196">
            <v>593</v>
          </cell>
          <cell r="S196">
            <v>561</v>
          </cell>
          <cell r="T196">
            <v>779</v>
          </cell>
          <cell r="U196">
            <v>795</v>
          </cell>
          <cell r="V196">
            <v>632</v>
          </cell>
          <cell r="W196">
            <v>735</v>
          </cell>
          <cell r="X196">
            <v>706</v>
          </cell>
          <cell r="Y196">
            <v>713</v>
          </cell>
          <cell r="Z196">
            <v>613</v>
          </cell>
          <cell r="AA196">
            <v>669</v>
          </cell>
          <cell r="AB196">
            <v>785</v>
          </cell>
          <cell r="AC196">
            <v>801</v>
          </cell>
          <cell r="AD196">
            <v>626</v>
          </cell>
          <cell r="AE196">
            <v>738</v>
          </cell>
          <cell r="AF196">
            <v>742</v>
          </cell>
          <cell r="AG196">
            <v>758</v>
          </cell>
          <cell r="AH196">
            <v>619</v>
          </cell>
          <cell r="AI196">
            <v>711</v>
          </cell>
          <cell r="AJ196">
            <v>669</v>
          </cell>
          <cell r="AK196">
            <v>675</v>
          </cell>
          <cell r="AL196">
            <v>600</v>
          </cell>
          <cell r="AM196">
            <v>644</v>
          </cell>
          <cell r="AN196">
            <v>747</v>
          </cell>
          <cell r="AO196">
            <v>764</v>
          </cell>
          <cell r="AP196">
            <v>614</v>
          </cell>
          <cell r="AQ196">
            <v>714</v>
          </cell>
        </row>
        <row r="197">
          <cell r="B197">
            <v>208</v>
          </cell>
          <cell r="C197">
            <v>486</v>
          </cell>
          <cell r="D197">
            <v>498</v>
          </cell>
          <cell r="E197">
            <v>502</v>
          </cell>
          <cell r="F197">
            <v>731</v>
          </cell>
          <cell r="G197">
            <v>718</v>
          </cell>
          <cell r="H197">
            <v>699</v>
          </cell>
          <cell r="I197">
            <v>647</v>
          </cell>
          <cell r="J197">
            <v>672</v>
          </cell>
          <cell r="K197">
            <v>667</v>
          </cell>
          <cell r="L197">
            <v>666</v>
          </cell>
          <cell r="M197">
            <v>637</v>
          </cell>
          <cell r="N197">
            <v>780</v>
          </cell>
          <cell r="O197">
            <v>766</v>
          </cell>
          <cell r="P197">
            <v>742</v>
          </cell>
          <cell r="Q197">
            <v>665</v>
          </cell>
          <cell r="R197">
            <v>646</v>
          </cell>
          <cell r="S197">
            <v>565</v>
          </cell>
          <cell r="T197">
            <v>882</v>
          </cell>
          <cell r="U197">
            <v>869</v>
          </cell>
          <cell r="V197">
            <v>811</v>
          </cell>
          <cell r="W197">
            <v>711</v>
          </cell>
          <cell r="X197">
            <v>779</v>
          </cell>
          <cell r="Y197">
            <v>773</v>
          </cell>
          <cell r="Z197">
            <v>747</v>
          </cell>
          <cell r="AA197">
            <v>684</v>
          </cell>
          <cell r="AB197">
            <v>886</v>
          </cell>
          <cell r="AC197">
            <v>873</v>
          </cell>
          <cell r="AD197">
            <v>822</v>
          </cell>
          <cell r="AE197">
            <v>713</v>
          </cell>
          <cell r="AF197">
            <v>840</v>
          </cell>
          <cell r="AG197">
            <v>827</v>
          </cell>
          <cell r="AH197">
            <v>781</v>
          </cell>
          <cell r="AI197">
            <v>695</v>
          </cell>
          <cell r="AJ197">
            <v>736</v>
          </cell>
          <cell r="AK197">
            <v>731</v>
          </cell>
          <cell r="AL197">
            <v>716</v>
          </cell>
          <cell r="AM197">
            <v>669</v>
          </cell>
          <cell r="AN197">
            <v>844</v>
          </cell>
          <cell r="AO197">
            <v>830</v>
          </cell>
          <cell r="AP197">
            <v>792</v>
          </cell>
          <cell r="AQ197">
            <v>697</v>
          </cell>
        </row>
        <row r="198">
          <cell r="B198">
            <v>206</v>
          </cell>
          <cell r="C198">
            <v>479</v>
          </cell>
          <cell r="D198">
            <v>492</v>
          </cell>
          <cell r="E198">
            <v>497</v>
          </cell>
          <cell r="F198">
            <v>718</v>
          </cell>
          <cell r="G198">
            <v>710</v>
          </cell>
          <cell r="H198">
            <v>679</v>
          </cell>
          <cell r="I198">
            <v>647</v>
          </cell>
          <cell r="J198">
            <v>661</v>
          </cell>
          <cell r="K198">
            <v>658</v>
          </cell>
          <cell r="L198">
            <v>650</v>
          </cell>
          <cell r="M198">
            <v>631</v>
          </cell>
          <cell r="N198">
            <v>765</v>
          </cell>
          <cell r="O198">
            <v>757</v>
          </cell>
          <cell r="P198">
            <v>715</v>
          </cell>
          <cell r="Q198">
            <v>667</v>
          </cell>
          <cell r="R198">
            <v>637</v>
          </cell>
          <cell r="S198">
            <v>565</v>
          </cell>
          <cell r="T198">
            <v>867</v>
          </cell>
          <cell r="U198">
            <v>859</v>
          </cell>
          <cell r="V198">
            <v>781</v>
          </cell>
          <cell r="W198">
            <v>717</v>
          </cell>
          <cell r="X198">
            <v>767</v>
          </cell>
          <cell r="Y198">
            <v>763</v>
          </cell>
          <cell r="Z198">
            <v>723</v>
          </cell>
          <cell r="AA198">
            <v>682</v>
          </cell>
          <cell r="AB198">
            <v>871</v>
          </cell>
          <cell r="AC198">
            <v>862</v>
          </cell>
          <cell r="AD198">
            <v>788</v>
          </cell>
          <cell r="AE198">
            <v>719</v>
          </cell>
          <cell r="AF198">
            <v>825</v>
          </cell>
          <cell r="AG198">
            <v>817</v>
          </cell>
          <cell r="AH198">
            <v>753</v>
          </cell>
          <cell r="AI198">
            <v>700</v>
          </cell>
          <cell r="AJ198">
            <v>725</v>
          </cell>
          <cell r="AK198">
            <v>722</v>
          </cell>
          <cell r="AL198">
            <v>696</v>
          </cell>
          <cell r="AM198">
            <v>665</v>
          </cell>
          <cell r="AN198">
            <v>829</v>
          </cell>
          <cell r="AO198">
            <v>821</v>
          </cell>
          <cell r="AP198">
            <v>761</v>
          </cell>
          <cell r="AQ198">
            <v>701</v>
          </cell>
        </row>
        <row r="199">
          <cell r="B199">
            <v>199</v>
          </cell>
          <cell r="C199">
            <v>460</v>
          </cell>
          <cell r="D199">
            <v>472</v>
          </cell>
          <cell r="E199">
            <v>479</v>
          </cell>
          <cell r="F199">
            <v>678</v>
          </cell>
          <cell r="G199">
            <v>686</v>
          </cell>
          <cell r="H199">
            <v>618</v>
          </cell>
          <cell r="I199">
            <v>649</v>
          </cell>
          <cell r="J199">
            <v>629</v>
          </cell>
          <cell r="K199">
            <v>632</v>
          </cell>
          <cell r="L199">
            <v>600</v>
          </cell>
          <cell r="M199">
            <v>613</v>
          </cell>
          <cell r="N199">
            <v>722</v>
          </cell>
          <cell r="O199">
            <v>730</v>
          </cell>
          <cell r="P199">
            <v>633</v>
          </cell>
          <cell r="Q199">
            <v>675</v>
          </cell>
          <cell r="R199">
            <v>613</v>
          </cell>
          <cell r="S199">
            <v>565</v>
          </cell>
          <cell r="T199">
            <v>822</v>
          </cell>
          <cell r="U199">
            <v>830</v>
          </cell>
          <cell r="V199">
            <v>689</v>
          </cell>
          <cell r="W199">
            <v>737</v>
          </cell>
          <cell r="X199">
            <v>730</v>
          </cell>
          <cell r="Y199">
            <v>734</v>
          </cell>
          <cell r="Z199">
            <v>652</v>
          </cell>
          <cell r="AA199">
            <v>676</v>
          </cell>
          <cell r="AB199">
            <v>824</v>
          </cell>
          <cell r="AC199">
            <v>832</v>
          </cell>
          <cell r="AD199">
            <v>686</v>
          </cell>
          <cell r="AE199">
            <v>738</v>
          </cell>
          <cell r="AF199">
            <v>782</v>
          </cell>
          <cell r="AG199">
            <v>790</v>
          </cell>
          <cell r="AH199">
            <v>671</v>
          </cell>
          <cell r="AI199">
            <v>714</v>
          </cell>
          <cell r="AJ199">
            <v>690</v>
          </cell>
          <cell r="AK199">
            <v>693</v>
          </cell>
          <cell r="AL199">
            <v>634</v>
          </cell>
          <cell r="AM199">
            <v>653</v>
          </cell>
          <cell r="AN199">
            <v>783</v>
          </cell>
          <cell r="AO199">
            <v>792</v>
          </cell>
          <cell r="AP199">
            <v>668</v>
          </cell>
          <cell r="AQ199">
            <v>715</v>
          </cell>
        </row>
        <row r="200">
          <cell r="B200">
            <v>197</v>
          </cell>
          <cell r="C200">
            <v>454</v>
          </cell>
          <cell r="D200">
            <v>465</v>
          </cell>
          <cell r="E200">
            <v>474</v>
          </cell>
          <cell r="F200">
            <v>665</v>
          </cell>
          <cell r="G200">
            <v>678</v>
          </cell>
          <cell r="H200">
            <v>598</v>
          </cell>
          <cell r="I200">
            <v>650</v>
          </cell>
          <cell r="J200">
            <v>618</v>
          </cell>
          <cell r="K200">
            <v>623</v>
          </cell>
          <cell r="L200">
            <v>583</v>
          </cell>
          <cell r="M200">
            <v>607</v>
          </cell>
          <cell r="N200">
            <v>708</v>
          </cell>
          <cell r="O200">
            <v>721</v>
          </cell>
          <cell r="P200">
            <v>606</v>
          </cell>
          <cell r="Q200">
            <v>677</v>
          </cell>
          <cell r="R200">
            <v>604</v>
          </cell>
          <cell r="S200">
            <v>565</v>
          </cell>
          <cell r="T200">
            <v>807</v>
          </cell>
          <cell r="U200">
            <v>820</v>
          </cell>
          <cell r="V200">
            <v>659</v>
          </cell>
          <cell r="W200">
            <v>744</v>
          </cell>
          <cell r="X200">
            <v>718</v>
          </cell>
          <cell r="Y200">
            <v>724</v>
          </cell>
          <cell r="Z200">
            <v>628</v>
          </cell>
          <cell r="AA200">
            <v>674</v>
          </cell>
          <cell r="AB200">
            <v>808</v>
          </cell>
          <cell r="AC200">
            <v>822</v>
          </cell>
          <cell r="AD200">
            <v>652</v>
          </cell>
          <cell r="AE200">
            <v>745</v>
          </cell>
          <cell r="AF200">
            <v>767</v>
          </cell>
          <cell r="AG200">
            <v>780</v>
          </cell>
          <cell r="AH200">
            <v>644</v>
          </cell>
          <cell r="AI200">
            <v>719</v>
          </cell>
          <cell r="AJ200">
            <v>678</v>
          </cell>
          <cell r="AK200">
            <v>684</v>
          </cell>
          <cell r="AL200">
            <v>613</v>
          </cell>
          <cell r="AM200">
            <v>649</v>
          </cell>
          <cell r="AN200">
            <v>768</v>
          </cell>
          <cell r="AO200">
            <v>782</v>
          </cell>
          <cell r="AP200">
            <v>637</v>
          </cell>
          <cell r="AQ200">
            <v>720</v>
          </cell>
        </row>
        <row r="201">
          <cell r="B201">
            <v>224</v>
          </cell>
          <cell r="C201">
            <v>484</v>
          </cell>
          <cell r="D201">
            <v>502</v>
          </cell>
          <cell r="E201">
            <v>506</v>
          </cell>
          <cell r="F201">
            <v>751</v>
          </cell>
          <cell r="G201">
            <v>735</v>
          </cell>
          <cell r="H201">
            <v>717</v>
          </cell>
          <cell r="I201">
            <v>655</v>
          </cell>
          <cell r="J201">
            <v>679</v>
          </cell>
          <cell r="K201">
            <v>672</v>
          </cell>
          <cell r="L201">
            <v>676</v>
          </cell>
          <cell r="M201">
            <v>642</v>
          </cell>
          <cell r="N201">
            <v>798</v>
          </cell>
          <cell r="O201">
            <v>781</v>
          </cell>
          <cell r="P201">
            <v>761</v>
          </cell>
          <cell r="Q201">
            <v>671</v>
          </cell>
          <cell r="R201">
            <v>657</v>
          </cell>
          <cell r="S201">
            <v>569</v>
          </cell>
          <cell r="T201">
            <v>909</v>
          </cell>
          <cell r="U201">
            <v>894</v>
          </cell>
          <cell r="V201">
            <v>838</v>
          </cell>
          <cell r="W201">
            <v>719</v>
          </cell>
          <cell r="X201">
            <v>790</v>
          </cell>
          <cell r="Y201">
            <v>784</v>
          </cell>
          <cell r="Z201">
            <v>763</v>
          </cell>
          <cell r="AA201">
            <v>690</v>
          </cell>
          <cell r="AB201">
            <v>909</v>
          </cell>
          <cell r="AC201">
            <v>893</v>
          </cell>
          <cell r="AD201">
            <v>848</v>
          </cell>
          <cell r="AE201">
            <v>719</v>
          </cell>
          <cell r="AF201">
            <v>865</v>
          </cell>
          <cell r="AG201">
            <v>849</v>
          </cell>
          <cell r="AH201">
            <v>805</v>
          </cell>
          <cell r="AI201">
            <v>703</v>
          </cell>
          <cell r="AJ201">
            <v>746</v>
          </cell>
          <cell r="AK201">
            <v>740</v>
          </cell>
          <cell r="AL201">
            <v>729</v>
          </cell>
          <cell r="AM201">
            <v>674</v>
          </cell>
          <cell r="AN201">
            <v>865</v>
          </cell>
          <cell r="AO201">
            <v>849</v>
          </cell>
          <cell r="AP201">
            <v>815</v>
          </cell>
          <cell r="AQ201">
            <v>703</v>
          </cell>
        </row>
        <row r="202">
          <cell r="B202">
            <v>220</v>
          </cell>
          <cell r="C202">
            <v>471</v>
          </cell>
          <cell r="D202">
            <v>488</v>
          </cell>
          <cell r="E202">
            <v>494</v>
          </cell>
          <cell r="F202">
            <v>724</v>
          </cell>
          <cell r="G202">
            <v>719</v>
          </cell>
          <cell r="H202">
            <v>677</v>
          </cell>
          <cell r="I202">
            <v>656</v>
          </cell>
          <cell r="J202">
            <v>657</v>
          </cell>
          <cell r="K202">
            <v>655</v>
          </cell>
          <cell r="L202">
            <v>642</v>
          </cell>
          <cell r="M202">
            <v>630</v>
          </cell>
          <cell r="N202">
            <v>769</v>
          </cell>
          <cell r="O202">
            <v>763</v>
          </cell>
          <cell r="P202">
            <v>707</v>
          </cell>
          <cell r="Q202">
            <v>676</v>
          </cell>
          <cell r="R202">
            <v>640</v>
          </cell>
          <cell r="S202">
            <v>569</v>
          </cell>
          <cell r="T202">
            <v>879</v>
          </cell>
          <cell r="U202">
            <v>874</v>
          </cell>
          <cell r="V202">
            <v>777</v>
          </cell>
          <cell r="W202">
            <v>733</v>
          </cell>
          <cell r="X202">
            <v>766</v>
          </cell>
          <cell r="Y202">
            <v>764</v>
          </cell>
          <cell r="Z202">
            <v>715</v>
          </cell>
          <cell r="AA202">
            <v>686</v>
          </cell>
          <cell r="AB202">
            <v>878</v>
          </cell>
          <cell r="AC202">
            <v>873</v>
          </cell>
          <cell r="AD202">
            <v>780</v>
          </cell>
          <cell r="AE202">
            <v>732</v>
          </cell>
          <cell r="AF202">
            <v>836</v>
          </cell>
          <cell r="AG202">
            <v>831</v>
          </cell>
          <cell r="AH202">
            <v>751</v>
          </cell>
          <cell r="AI202">
            <v>713</v>
          </cell>
          <cell r="AJ202">
            <v>723</v>
          </cell>
          <cell r="AK202">
            <v>721</v>
          </cell>
          <cell r="AL202">
            <v>688</v>
          </cell>
          <cell r="AM202">
            <v>667</v>
          </cell>
          <cell r="AN202">
            <v>835</v>
          </cell>
          <cell r="AO202">
            <v>829</v>
          </cell>
          <cell r="AP202">
            <v>753</v>
          </cell>
          <cell r="AQ202">
            <v>712</v>
          </cell>
        </row>
        <row r="203">
          <cell r="B203">
            <v>250</v>
          </cell>
          <cell r="C203">
            <v>326</v>
          </cell>
          <cell r="D203">
            <v>425</v>
          </cell>
          <cell r="E203">
            <v>431</v>
          </cell>
          <cell r="F203">
            <v>731</v>
          </cell>
          <cell r="G203">
            <v>690</v>
          </cell>
          <cell r="H203">
            <v>677</v>
          </cell>
          <cell r="I203">
            <v>612</v>
          </cell>
          <cell r="J203">
            <v>602</v>
          </cell>
          <cell r="K203">
            <v>565</v>
          </cell>
          <cell r="L203">
            <v>588</v>
          </cell>
          <cell r="M203">
            <v>575</v>
          </cell>
          <cell r="N203">
            <v>737</v>
          </cell>
          <cell r="O203">
            <v>695</v>
          </cell>
          <cell r="P203">
            <v>668</v>
          </cell>
          <cell r="Q203">
            <v>626</v>
          </cell>
          <cell r="R203">
            <v>438</v>
          </cell>
          <cell r="S203">
            <v>473</v>
          </cell>
          <cell r="T203">
            <v>744</v>
          </cell>
          <cell r="U203">
            <v>703</v>
          </cell>
          <cell r="V203">
            <v>631</v>
          </cell>
          <cell r="W203">
            <v>654</v>
          </cell>
          <cell r="X203">
            <v>610</v>
          </cell>
          <cell r="Y203">
            <v>573</v>
          </cell>
          <cell r="Z203">
            <v>556</v>
          </cell>
          <cell r="AA203">
            <v>603</v>
          </cell>
          <cell r="AB203">
            <v>744</v>
          </cell>
          <cell r="AC203">
            <v>703</v>
          </cell>
          <cell r="AD203">
            <v>636</v>
          </cell>
          <cell r="AE203">
            <v>655</v>
          </cell>
          <cell r="AF203">
            <v>740</v>
          </cell>
          <cell r="AG203">
            <v>699</v>
          </cell>
          <cell r="AH203">
            <v>646</v>
          </cell>
          <cell r="AI203">
            <v>641</v>
          </cell>
          <cell r="AJ203">
            <v>606</v>
          </cell>
          <cell r="AK203">
            <v>570</v>
          </cell>
          <cell r="AL203">
            <v>570</v>
          </cell>
          <cell r="AM203">
            <v>590</v>
          </cell>
          <cell r="AN203">
            <v>741</v>
          </cell>
          <cell r="AO203">
            <v>699</v>
          </cell>
          <cell r="AP203">
            <v>651</v>
          </cell>
          <cell r="AQ203">
            <v>641</v>
          </cell>
        </row>
        <row r="204">
          <cell r="B204">
            <v>218</v>
          </cell>
          <cell r="C204">
            <v>464</v>
          </cell>
          <cell r="D204">
            <v>482</v>
          </cell>
          <cell r="E204">
            <v>488</v>
          </cell>
          <cell r="F204">
            <v>711</v>
          </cell>
          <cell r="G204">
            <v>711</v>
          </cell>
          <cell r="H204">
            <v>657</v>
          </cell>
          <cell r="I204">
            <v>657</v>
          </cell>
          <cell r="J204">
            <v>646</v>
          </cell>
          <cell r="K204">
            <v>646</v>
          </cell>
          <cell r="L204">
            <v>626</v>
          </cell>
          <cell r="M204">
            <v>624</v>
          </cell>
          <cell r="N204">
            <v>754</v>
          </cell>
          <cell r="O204">
            <v>754</v>
          </cell>
          <cell r="P204">
            <v>680</v>
          </cell>
          <cell r="Q204">
            <v>678</v>
          </cell>
          <cell r="R204">
            <v>632</v>
          </cell>
          <cell r="S204">
            <v>569</v>
          </cell>
          <cell r="T204">
            <v>864</v>
          </cell>
          <cell r="U204">
            <v>864</v>
          </cell>
          <cell r="V204">
            <v>747</v>
          </cell>
          <cell r="W204">
            <v>739</v>
          </cell>
          <cell r="X204">
            <v>754</v>
          </cell>
          <cell r="Y204">
            <v>754</v>
          </cell>
          <cell r="Z204">
            <v>691</v>
          </cell>
          <cell r="AA204">
            <v>684</v>
          </cell>
          <cell r="AB204">
            <v>862</v>
          </cell>
          <cell r="AC204">
            <v>862</v>
          </cell>
          <cell r="AD204">
            <v>746</v>
          </cell>
          <cell r="AE204">
            <v>738</v>
          </cell>
          <cell r="AF204">
            <v>821</v>
          </cell>
          <cell r="AG204">
            <v>821</v>
          </cell>
          <cell r="AH204">
            <v>723</v>
          </cell>
          <cell r="AI204">
            <v>718</v>
          </cell>
          <cell r="AJ204">
            <v>711</v>
          </cell>
          <cell r="AK204">
            <v>711</v>
          </cell>
          <cell r="AL204">
            <v>668</v>
          </cell>
          <cell r="AM204">
            <v>663</v>
          </cell>
          <cell r="AN204">
            <v>820</v>
          </cell>
          <cell r="AO204">
            <v>820</v>
          </cell>
          <cell r="AP204">
            <v>722</v>
          </cell>
          <cell r="AQ204">
            <v>717</v>
          </cell>
        </row>
        <row r="205">
          <cell r="B205">
            <v>247</v>
          </cell>
          <cell r="C205">
            <v>328</v>
          </cell>
          <cell r="D205">
            <v>422</v>
          </cell>
          <cell r="E205">
            <v>432</v>
          </cell>
          <cell r="F205">
            <v>665</v>
          </cell>
          <cell r="G205">
            <v>706</v>
          </cell>
          <cell r="H205">
            <v>589</v>
          </cell>
          <cell r="I205">
            <v>655</v>
          </cell>
          <cell r="J205">
            <v>549</v>
          </cell>
          <cell r="K205">
            <v>586</v>
          </cell>
          <cell r="L205">
            <v>556</v>
          </cell>
          <cell r="M205">
            <v>569</v>
          </cell>
          <cell r="N205">
            <v>674</v>
          </cell>
          <cell r="O205">
            <v>715</v>
          </cell>
          <cell r="P205">
            <v>605</v>
          </cell>
          <cell r="Q205">
            <v>647</v>
          </cell>
          <cell r="R205">
            <v>453</v>
          </cell>
          <cell r="S205">
            <v>412</v>
          </cell>
          <cell r="T205">
            <v>695</v>
          </cell>
          <cell r="U205">
            <v>737</v>
          </cell>
          <cell r="V205">
            <v>653</v>
          </cell>
          <cell r="W205">
            <v>634</v>
          </cell>
          <cell r="X205">
            <v>570</v>
          </cell>
          <cell r="Y205">
            <v>606</v>
          </cell>
          <cell r="Z205">
            <v>598</v>
          </cell>
          <cell r="AA205">
            <v>556</v>
          </cell>
          <cell r="AB205">
            <v>694</v>
          </cell>
          <cell r="AC205">
            <v>736</v>
          </cell>
          <cell r="AD205">
            <v>648</v>
          </cell>
          <cell r="AE205">
            <v>633</v>
          </cell>
          <cell r="AF205">
            <v>687</v>
          </cell>
          <cell r="AG205">
            <v>728</v>
          </cell>
          <cell r="AH205">
            <v>633</v>
          </cell>
          <cell r="AI205">
            <v>641</v>
          </cell>
          <cell r="AJ205">
            <v>561</v>
          </cell>
          <cell r="AK205">
            <v>598</v>
          </cell>
          <cell r="AL205">
            <v>579</v>
          </cell>
          <cell r="AM205">
            <v>562</v>
          </cell>
          <cell r="AN205">
            <v>685</v>
          </cell>
          <cell r="AO205">
            <v>727</v>
          </cell>
          <cell r="AP205">
            <v>628</v>
          </cell>
          <cell r="AQ205">
            <v>640</v>
          </cell>
        </row>
        <row r="206">
          <cell r="B206">
            <v>216</v>
          </cell>
          <cell r="C206">
            <v>458</v>
          </cell>
          <cell r="D206">
            <v>475</v>
          </cell>
          <cell r="E206">
            <v>483</v>
          </cell>
          <cell r="F206">
            <v>698</v>
          </cell>
          <cell r="G206">
            <v>703</v>
          </cell>
          <cell r="H206">
            <v>637</v>
          </cell>
          <cell r="I206">
            <v>657</v>
          </cell>
          <cell r="J206">
            <v>635</v>
          </cell>
          <cell r="K206">
            <v>637</v>
          </cell>
          <cell r="L206">
            <v>609</v>
          </cell>
          <cell r="M206">
            <v>618</v>
          </cell>
          <cell r="N206">
            <v>740</v>
          </cell>
          <cell r="O206">
            <v>745</v>
          </cell>
          <cell r="P206">
            <v>653</v>
          </cell>
          <cell r="Q206">
            <v>681</v>
          </cell>
          <cell r="R206">
            <v>624</v>
          </cell>
          <cell r="S206">
            <v>569</v>
          </cell>
          <cell r="T206">
            <v>849</v>
          </cell>
          <cell r="U206">
            <v>855</v>
          </cell>
          <cell r="V206">
            <v>717</v>
          </cell>
          <cell r="W206">
            <v>746</v>
          </cell>
          <cell r="X206">
            <v>742</v>
          </cell>
          <cell r="Y206">
            <v>744</v>
          </cell>
          <cell r="Z206">
            <v>668</v>
          </cell>
          <cell r="AA206">
            <v>682</v>
          </cell>
          <cell r="AB206">
            <v>847</v>
          </cell>
          <cell r="AC206">
            <v>852</v>
          </cell>
          <cell r="AD206">
            <v>712</v>
          </cell>
          <cell r="AE206">
            <v>745</v>
          </cell>
          <cell r="AF206">
            <v>807</v>
          </cell>
          <cell r="AG206">
            <v>812</v>
          </cell>
          <cell r="AH206">
            <v>696</v>
          </cell>
          <cell r="AI206">
            <v>723</v>
          </cell>
          <cell r="AJ206">
            <v>700</v>
          </cell>
          <cell r="AK206">
            <v>702</v>
          </cell>
          <cell r="AL206">
            <v>647</v>
          </cell>
          <cell r="AM206">
            <v>659</v>
          </cell>
          <cell r="AN206">
            <v>804</v>
          </cell>
          <cell r="AO206">
            <v>810</v>
          </cell>
          <cell r="AP206">
            <v>691</v>
          </cell>
          <cell r="AQ206">
            <v>722</v>
          </cell>
        </row>
        <row r="207">
          <cell r="B207">
            <v>212</v>
          </cell>
          <cell r="C207">
            <v>445</v>
          </cell>
          <cell r="D207">
            <v>462</v>
          </cell>
          <cell r="E207">
            <v>471</v>
          </cell>
          <cell r="F207">
            <v>671</v>
          </cell>
          <cell r="G207">
            <v>687</v>
          </cell>
          <cell r="H207">
            <v>596</v>
          </cell>
          <cell r="I207">
            <v>659</v>
          </cell>
          <cell r="J207">
            <v>613</v>
          </cell>
          <cell r="K207">
            <v>620</v>
          </cell>
          <cell r="L207">
            <v>576</v>
          </cell>
          <cell r="M207">
            <v>606</v>
          </cell>
          <cell r="N207">
            <v>711</v>
          </cell>
          <cell r="O207">
            <v>727</v>
          </cell>
          <cell r="P207">
            <v>599</v>
          </cell>
          <cell r="Q207">
            <v>686</v>
          </cell>
          <cell r="R207">
            <v>607</v>
          </cell>
          <cell r="S207">
            <v>570</v>
          </cell>
          <cell r="T207">
            <v>819</v>
          </cell>
          <cell r="U207">
            <v>835</v>
          </cell>
          <cell r="V207">
            <v>656</v>
          </cell>
          <cell r="W207">
            <v>759</v>
          </cell>
          <cell r="X207">
            <v>718</v>
          </cell>
          <cell r="Y207">
            <v>724</v>
          </cell>
          <cell r="Z207">
            <v>620</v>
          </cell>
          <cell r="AA207">
            <v>678</v>
          </cell>
          <cell r="AB207">
            <v>816</v>
          </cell>
          <cell r="AC207">
            <v>832</v>
          </cell>
          <cell r="AD207">
            <v>643</v>
          </cell>
          <cell r="AE207">
            <v>757</v>
          </cell>
          <cell r="AF207">
            <v>778</v>
          </cell>
          <cell r="AG207">
            <v>794</v>
          </cell>
          <cell r="AH207">
            <v>641</v>
          </cell>
          <cell r="AI207">
            <v>733</v>
          </cell>
          <cell r="AJ207">
            <v>676</v>
          </cell>
          <cell r="AK207">
            <v>683</v>
          </cell>
          <cell r="AL207">
            <v>606</v>
          </cell>
          <cell r="AM207">
            <v>651</v>
          </cell>
          <cell r="AN207">
            <v>774</v>
          </cell>
          <cell r="AO207">
            <v>790</v>
          </cell>
          <cell r="AP207">
            <v>629</v>
          </cell>
          <cell r="AQ207">
            <v>731</v>
          </cell>
        </row>
        <row r="208">
          <cell r="B208">
            <v>239</v>
          </cell>
          <cell r="C208">
            <v>475</v>
          </cell>
          <cell r="D208">
            <v>498</v>
          </cell>
          <cell r="E208">
            <v>503</v>
          </cell>
          <cell r="F208">
            <v>757</v>
          </cell>
          <cell r="G208">
            <v>744</v>
          </cell>
          <cell r="H208">
            <v>715</v>
          </cell>
          <cell r="I208">
            <v>663</v>
          </cell>
          <cell r="J208">
            <v>674</v>
          </cell>
          <cell r="K208">
            <v>669</v>
          </cell>
          <cell r="L208">
            <v>668</v>
          </cell>
          <cell r="M208">
            <v>641</v>
          </cell>
          <cell r="N208">
            <v>801</v>
          </cell>
          <cell r="O208">
            <v>787</v>
          </cell>
          <cell r="P208">
            <v>753</v>
          </cell>
          <cell r="Q208">
            <v>679</v>
          </cell>
          <cell r="R208">
            <v>659</v>
          </cell>
          <cell r="S208">
            <v>573</v>
          </cell>
          <cell r="T208">
            <v>922</v>
          </cell>
          <cell r="U208">
            <v>909</v>
          </cell>
          <cell r="V208">
            <v>835</v>
          </cell>
          <cell r="W208">
            <v>734</v>
          </cell>
          <cell r="X208">
            <v>790</v>
          </cell>
          <cell r="Y208">
            <v>785</v>
          </cell>
          <cell r="Z208">
            <v>754</v>
          </cell>
          <cell r="AA208">
            <v>694</v>
          </cell>
          <cell r="AB208">
            <v>917</v>
          </cell>
          <cell r="AC208">
            <v>903</v>
          </cell>
          <cell r="AD208">
            <v>839</v>
          </cell>
          <cell r="AE208">
            <v>732</v>
          </cell>
          <cell r="AF208">
            <v>876</v>
          </cell>
          <cell r="AG208">
            <v>863</v>
          </cell>
          <cell r="AH208">
            <v>802</v>
          </cell>
          <cell r="AI208">
            <v>717</v>
          </cell>
          <cell r="AJ208">
            <v>744</v>
          </cell>
          <cell r="AK208">
            <v>738</v>
          </cell>
          <cell r="AL208">
            <v>722</v>
          </cell>
          <cell r="AM208">
            <v>676</v>
          </cell>
          <cell r="AN208">
            <v>871</v>
          </cell>
          <cell r="AO208">
            <v>857</v>
          </cell>
          <cell r="AP208">
            <v>807</v>
          </cell>
          <cell r="AQ208">
            <v>714</v>
          </cell>
        </row>
        <row r="209">
          <cell r="B209">
            <v>237</v>
          </cell>
          <cell r="C209">
            <v>469</v>
          </cell>
          <cell r="D209">
            <v>492</v>
          </cell>
          <cell r="E209">
            <v>498</v>
          </cell>
          <cell r="F209">
            <v>744</v>
          </cell>
          <cell r="G209">
            <v>736</v>
          </cell>
          <cell r="H209">
            <v>695</v>
          </cell>
          <cell r="I209">
            <v>664</v>
          </cell>
          <cell r="J209">
            <v>663</v>
          </cell>
          <cell r="K209">
            <v>660</v>
          </cell>
          <cell r="L209">
            <v>652</v>
          </cell>
          <cell r="M209">
            <v>635</v>
          </cell>
          <cell r="N209">
            <v>787</v>
          </cell>
          <cell r="O209">
            <v>778</v>
          </cell>
          <cell r="P209">
            <v>726</v>
          </cell>
          <cell r="Q209">
            <v>681</v>
          </cell>
          <cell r="R209">
            <v>651</v>
          </cell>
          <cell r="S209">
            <v>573</v>
          </cell>
          <cell r="T209">
            <v>907</v>
          </cell>
          <cell r="U209">
            <v>899</v>
          </cell>
          <cell r="V209">
            <v>805</v>
          </cell>
          <cell r="W209">
            <v>741</v>
          </cell>
          <cell r="X209">
            <v>778</v>
          </cell>
          <cell r="Y209">
            <v>775</v>
          </cell>
          <cell r="Z209">
            <v>731</v>
          </cell>
          <cell r="AA209">
            <v>692</v>
          </cell>
          <cell r="AB209">
            <v>901</v>
          </cell>
          <cell r="AC209">
            <v>893</v>
          </cell>
          <cell r="AD209">
            <v>805</v>
          </cell>
          <cell r="AE209">
            <v>738</v>
          </cell>
          <cell r="AF209">
            <v>861</v>
          </cell>
          <cell r="AG209">
            <v>853</v>
          </cell>
          <cell r="AH209">
            <v>775</v>
          </cell>
          <cell r="AI209">
            <v>722</v>
          </cell>
          <cell r="AJ209">
            <v>732</v>
          </cell>
          <cell r="AK209">
            <v>729</v>
          </cell>
          <cell r="AL209">
            <v>701</v>
          </cell>
          <cell r="AM209">
            <v>672</v>
          </cell>
          <cell r="AN209">
            <v>856</v>
          </cell>
          <cell r="AO209">
            <v>847</v>
          </cell>
          <cell r="AP209">
            <v>776</v>
          </cell>
          <cell r="AQ209">
            <v>719</v>
          </cell>
        </row>
        <row r="210">
          <cell r="B210">
            <v>230</v>
          </cell>
          <cell r="C210">
            <v>450</v>
          </cell>
          <cell r="D210">
            <v>472</v>
          </cell>
          <cell r="E210">
            <v>480</v>
          </cell>
          <cell r="F210">
            <v>704</v>
          </cell>
          <cell r="G210">
            <v>712</v>
          </cell>
          <cell r="H210">
            <v>635</v>
          </cell>
          <cell r="I210">
            <v>666</v>
          </cell>
          <cell r="J210">
            <v>630</v>
          </cell>
          <cell r="K210">
            <v>634</v>
          </cell>
          <cell r="L210">
            <v>602</v>
          </cell>
          <cell r="M210">
            <v>617</v>
          </cell>
          <cell r="N210">
            <v>743</v>
          </cell>
          <cell r="O210">
            <v>751</v>
          </cell>
          <cell r="P210">
            <v>645</v>
          </cell>
          <cell r="Q210">
            <v>689</v>
          </cell>
          <cell r="R210">
            <v>626</v>
          </cell>
          <cell r="S210">
            <v>574</v>
          </cell>
          <cell r="T210">
            <v>862</v>
          </cell>
          <cell r="U210">
            <v>870</v>
          </cell>
          <cell r="V210">
            <v>713</v>
          </cell>
          <cell r="W210">
            <v>761</v>
          </cell>
          <cell r="X210">
            <v>742</v>
          </cell>
          <cell r="Y210">
            <v>745</v>
          </cell>
          <cell r="Z210">
            <v>659</v>
          </cell>
          <cell r="AA210">
            <v>686</v>
          </cell>
          <cell r="AB210">
            <v>854</v>
          </cell>
          <cell r="AC210">
            <v>862</v>
          </cell>
          <cell r="AD210">
            <v>703</v>
          </cell>
          <cell r="AE210">
            <v>757</v>
          </cell>
          <cell r="AF210">
            <v>818</v>
          </cell>
          <cell r="AG210">
            <v>826</v>
          </cell>
          <cell r="AH210">
            <v>693</v>
          </cell>
          <cell r="AI210">
            <v>736</v>
          </cell>
          <cell r="AJ210">
            <v>697</v>
          </cell>
          <cell r="AK210">
            <v>701</v>
          </cell>
          <cell r="AL210">
            <v>639</v>
          </cell>
          <cell r="AM210">
            <v>661</v>
          </cell>
          <cell r="AN210">
            <v>810</v>
          </cell>
          <cell r="AO210">
            <v>818</v>
          </cell>
          <cell r="AP210">
            <v>683</v>
          </cell>
          <cell r="AQ210">
            <v>732</v>
          </cell>
        </row>
        <row r="211">
          <cell r="B211">
            <v>228</v>
          </cell>
          <cell r="C211">
            <v>443</v>
          </cell>
          <cell r="D211">
            <v>465</v>
          </cell>
          <cell r="E211">
            <v>475</v>
          </cell>
          <cell r="F211">
            <v>691</v>
          </cell>
          <cell r="G211">
            <v>704</v>
          </cell>
          <cell r="H211">
            <v>615</v>
          </cell>
          <cell r="I211">
            <v>667</v>
          </cell>
          <cell r="J211">
            <v>620</v>
          </cell>
          <cell r="K211">
            <v>625</v>
          </cell>
          <cell r="L211">
            <v>585</v>
          </cell>
          <cell r="M211">
            <v>611</v>
          </cell>
          <cell r="N211">
            <v>729</v>
          </cell>
          <cell r="O211">
            <v>742</v>
          </cell>
          <cell r="P211">
            <v>618</v>
          </cell>
          <cell r="Q211">
            <v>691</v>
          </cell>
          <cell r="R211">
            <v>618</v>
          </cell>
          <cell r="S211">
            <v>574</v>
          </cell>
          <cell r="T211">
            <v>847</v>
          </cell>
          <cell r="U211">
            <v>860</v>
          </cell>
          <cell r="V211">
            <v>683</v>
          </cell>
          <cell r="W211">
            <v>768</v>
          </cell>
          <cell r="X211">
            <v>730</v>
          </cell>
          <cell r="Y211">
            <v>735</v>
          </cell>
          <cell r="Z211">
            <v>636</v>
          </cell>
          <cell r="AA211">
            <v>684</v>
          </cell>
          <cell r="AB211">
            <v>839</v>
          </cell>
          <cell r="AC211">
            <v>852</v>
          </cell>
          <cell r="AD211">
            <v>669</v>
          </cell>
          <cell r="AE211">
            <v>764</v>
          </cell>
          <cell r="AF211">
            <v>803</v>
          </cell>
          <cell r="AG211">
            <v>816</v>
          </cell>
          <cell r="AH211">
            <v>666</v>
          </cell>
          <cell r="AI211">
            <v>741</v>
          </cell>
          <cell r="AJ211">
            <v>686</v>
          </cell>
          <cell r="AK211">
            <v>691</v>
          </cell>
          <cell r="AL211">
            <v>619</v>
          </cell>
          <cell r="AM211">
            <v>657</v>
          </cell>
          <cell r="AN211">
            <v>795</v>
          </cell>
          <cell r="AO211">
            <v>809</v>
          </cell>
          <cell r="AP211">
            <v>652</v>
          </cell>
          <cell r="AQ211">
            <v>737</v>
          </cell>
        </row>
        <row r="212">
          <cell r="B212">
            <v>256</v>
          </cell>
          <cell r="C212">
            <v>473</v>
          </cell>
          <cell r="D212">
            <v>502</v>
          </cell>
          <cell r="E212">
            <v>507</v>
          </cell>
          <cell r="F212">
            <v>777</v>
          </cell>
          <cell r="G212">
            <v>761</v>
          </cell>
          <cell r="H212">
            <v>733</v>
          </cell>
          <cell r="I212">
            <v>671</v>
          </cell>
          <cell r="J212">
            <v>680</v>
          </cell>
          <cell r="K212">
            <v>674</v>
          </cell>
          <cell r="L212">
            <v>678</v>
          </cell>
          <cell r="M212">
            <v>646</v>
          </cell>
          <cell r="N212">
            <v>819</v>
          </cell>
          <cell r="O212">
            <v>802</v>
          </cell>
          <cell r="P212">
            <v>773</v>
          </cell>
          <cell r="Q212">
            <v>684</v>
          </cell>
          <cell r="R212">
            <v>670</v>
          </cell>
          <cell r="S212">
            <v>577</v>
          </cell>
          <cell r="T212">
            <v>949</v>
          </cell>
          <cell r="U212">
            <v>934</v>
          </cell>
          <cell r="V212">
            <v>862</v>
          </cell>
          <cell r="W212">
            <v>743</v>
          </cell>
          <cell r="X212">
            <v>802</v>
          </cell>
          <cell r="Y212">
            <v>795</v>
          </cell>
          <cell r="Z212">
            <v>770</v>
          </cell>
          <cell r="AA212">
            <v>699</v>
          </cell>
          <cell r="AB212">
            <v>940</v>
          </cell>
          <cell r="AC212">
            <v>924</v>
          </cell>
          <cell r="AD212">
            <v>865</v>
          </cell>
          <cell r="AE212">
            <v>738</v>
          </cell>
          <cell r="AF212">
            <v>901</v>
          </cell>
          <cell r="AG212">
            <v>885</v>
          </cell>
          <cell r="AH212">
            <v>827</v>
          </cell>
          <cell r="AI212">
            <v>725</v>
          </cell>
          <cell r="AJ212">
            <v>753</v>
          </cell>
          <cell r="AK212">
            <v>747</v>
          </cell>
          <cell r="AL212">
            <v>735</v>
          </cell>
          <cell r="AM212">
            <v>682</v>
          </cell>
          <cell r="AN212">
            <v>892</v>
          </cell>
          <cell r="AO212">
            <v>875</v>
          </cell>
          <cell r="AP212">
            <v>830</v>
          </cell>
          <cell r="AQ212">
            <v>720</v>
          </cell>
        </row>
        <row r="213">
          <cell r="B213">
            <v>251</v>
          </cell>
          <cell r="C213">
            <v>460</v>
          </cell>
          <cell r="D213">
            <v>488</v>
          </cell>
          <cell r="E213">
            <v>495</v>
          </cell>
          <cell r="F213">
            <v>750</v>
          </cell>
          <cell r="G213">
            <v>745</v>
          </cell>
          <cell r="H213">
            <v>693</v>
          </cell>
          <cell r="I213">
            <v>672</v>
          </cell>
          <cell r="J213">
            <v>659</v>
          </cell>
          <cell r="K213">
            <v>656</v>
          </cell>
          <cell r="L213">
            <v>645</v>
          </cell>
          <cell r="M213">
            <v>634</v>
          </cell>
          <cell r="N213">
            <v>790</v>
          </cell>
          <cell r="O213">
            <v>784</v>
          </cell>
          <cell r="P213">
            <v>719</v>
          </cell>
          <cell r="Q213">
            <v>689</v>
          </cell>
          <cell r="R213">
            <v>654</v>
          </cell>
          <cell r="S213">
            <v>577</v>
          </cell>
          <cell r="T213">
            <v>919</v>
          </cell>
          <cell r="U213">
            <v>914</v>
          </cell>
          <cell r="V213">
            <v>801</v>
          </cell>
          <cell r="W213">
            <v>756</v>
          </cell>
          <cell r="X213">
            <v>778</v>
          </cell>
          <cell r="Y213">
            <v>775</v>
          </cell>
          <cell r="Z213">
            <v>722</v>
          </cell>
          <cell r="AA213">
            <v>695</v>
          </cell>
          <cell r="AB213">
            <v>909</v>
          </cell>
          <cell r="AC213">
            <v>903</v>
          </cell>
          <cell r="AD213">
            <v>797</v>
          </cell>
          <cell r="AE213">
            <v>751</v>
          </cell>
          <cell r="AF213">
            <v>872</v>
          </cell>
          <cell r="AG213">
            <v>867</v>
          </cell>
          <cell r="AH213">
            <v>772</v>
          </cell>
          <cell r="AI213">
            <v>735</v>
          </cell>
          <cell r="AJ213">
            <v>730</v>
          </cell>
          <cell r="AK213">
            <v>728</v>
          </cell>
          <cell r="AL213">
            <v>693</v>
          </cell>
          <cell r="AM213">
            <v>674</v>
          </cell>
          <cell r="AN213">
            <v>861</v>
          </cell>
          <cell r="AO213">
            <v>856</v>
          </cell>
          <cell r="AP213">
            <v>768</v>
          </cell>
          <cell r="AQ213">
            <v>729</v>
          </cell>
        </row>
        <row r="214">
          <cell r="B214">
            <v>281</v>
          </cell>
          <cell r="C214">
            <v>315</v>
          </cell>
          <cell r="D214">
            <v>425</v>
          </cell>
          <cell r="E214">
            <v>432</v>
          </cell>
          <cell r="F214">
            <v>760</v>
          </cell>
          <cell r="G214">
            <v>715</v>
          </cell>
          <cell r="H214">
            <v>699</v>
          </cell>
          <cell r="I214">
            <v>625</v>
          </cell>
          <cell r="J214">
            <v>606</v>
          </cell>
          <cell r="K214">
            <v>566</v>
          </cell>
          <cell r="L214">
            <v>587</v>
          </cell>
          <cell r="M214">
            <v>582</v>
          </cell>
          <cell r="N214">
            <v>760</v>
          </cell>
          <cell r="O214">
            <v>715</v>
          </cell>
          <cell r="P214">
            <v>681</v>
          </cell>
          <cell r="Q214">
            <v>641</v>
          </cell>
          <cell r="R214">
            <v>449</v>
          </cell>
          <cell r="S214">
            <v>490</v>
          </cell>
          <cell r="T214">
            <v>785</v>
          </cell>
          <cell r="U214">
            <v>739</v>
          </cell>
          <cell r="V214">
            <v>643</v>
          </cell>
          <cell r="W214">
            <v>685</v>
          </cell>
          <cell r="X214">
            <v>621</v>
          </cell>
          <cell r="Y214">
            <v>581</v>
          </cell>
          <cell r="Z214">
            <v>550</v>
          </cell>
          <cell r="AA214">
            <v>621</v>
          </cell>
          <cell r="AB214">
            <v>776</v>
          </cell>
          <cell r="AC214">
            <v>730</v>
          </cell>
          <cell r="AD214">
            <v>642</v>
          </cell>
          <cell r="AE214">
            <v>680</v>
          </cell>
          <cell r="AF214">
            <v>778</v>
          </cell>
          <cell r="AG214">
            <v>733</v>
          </cell>
          <cell r="AH214">
            <v>661</v>
          </cell>
          <cell r="AI214">
            <v>667</v>
          </cell>
          <cell r="AJ214">
            <v>614</v>
          </cell>
          <cell r="AK214">
            <v>575</v>
          </cell>
          <cell r="AL214">
            <v>567</v>
          </cell>
          <cell r="AM214">
            <v>604</v>
          </cell>
          <cell r="AN214">
            <v>769</v>
          </cell>
          <cell r="AO214">
            <v>724</v>
          </cell>
          <cell r="AP214">
            <v>660</v>
          </cell>
          <cell r="AQ214">
            <v>662</v>
          </cell>
        </row>
        <row r="215">
          <cell r="B215">
            <v>249</v>
          </cell>
          <cell r="C215">
            <v>454</v>
          </cell>
          <cell r="D215">
            <v>482</v>
          </cell>
          <cell r="E215">
            <v>490</v>
          </cell>
          <cell r="F215">
            <v>737</v>
          </cell>
          <cell r="G215">
            <v>737</v>
          </cell>
          <cell r="H215">
            <v>673</v>
          </cell>
          <cell r="I215">
            <v>673</v>
          </cell>
          <cell r="J215">
            <v>648</v>
          </cell>
          <cell r="K215">
            <v>648</v>
          </cell>
          <cell r="L215">
            <v>628</v>
          </cell>
          <cell r="M215">
            <v>628</v>
          </cell>
          <cell r="N215">
            <v>775</v>
          </cell>
          <cell r="O215">
            <v>775</v>
          </cell>
          <cell r="P215">
            <v>692</v>
          </cell>
          <cell r="Q215">
            <v>692</v>
          </cell>
          <cell r="R215">
            <v>646</v>
          </cell>
          <cell r="S215">
            <v>577</v>
          </cell>
          <cell r="T215">
            <v>904</v>
          </cell>
          <cell r="U215">
            <v>904</v>
          </cell>
          <cell r="V215">
            <v>771</v>
          </cell>
          <cell r="W215">
            <v>763</v>
          </cell>
          <cell r="X215">
            <v>765</v>
          </cell>
          <cell r="Y215">
            <v>765</v>
          </cell>
          <cell r="Z215">
            <v>699</v>
          </cell>
          <cell r="AA215">
            <v>693</v>
          </cell>
          <cell r="AB215">
            <v>893</v>
          </cell>
          <cell r="AC215">
            <v>893</v>
          </cell>
          <cell r="AD215">
            <v>763</v>
          </cell>
          <cell r="AE215">
            <v>757</v>
          </cell>
          <cell r="AF215">
            <v>858</v>
          </cell>
          <cell r="AG215">
            <v>858</v>
          </cell>
          <cell r="AH215">
            <v>745</v>
          </cell>
          <cell r="AI215">
            <v>740</v>
          </cell>
          <cell r="AJ215">
            <v>719</v>
          </cell>
          <cell r="AK215">
            <v>718</v>
          </cell>
          <cell r="AL215">
            <v>673</v>
          </cell>
          <cell r="AM215">
            <v>670</v>
          </cell>
          <cell r="AN215">
            <v>846</v>
          </cell>
          <cell r="AO215">
            <v>846</v>
          </cell>
          <cell r="AP215">
            <v>737</v>
          </cell>
          <cell r="AQ215">
            <v>734</v>
          </cell>
        </row>
        <row r="216">
          <cell r="B216">
            <v>278</v>
          </cell>
          <cell r="C216">
            <v>318</v>
          </cell>
          <cell r="D216">
            <v>422</v>
          </cell>
          <cell r="E216">
            <v>434</v>
          </cell>
          <cell r="F216">
            <v>687</v>
          </cell>
          <cell r="G216">
            <v>732</v>
          </cell>
          <cell r="H216">
            <v>600</v>
          </cell>
          <cell r="I216">
            <v>674</v>
          </cell>
          <cell r="J216">
            <v>550</v>
          </cell>
          <cell r="K216">
            <v>589</v>
          </cell>
          <cell r="L216">
            <v>560</v>
          </cell>
          <cell r="M216">
            <v>571</v>
          </cell>
          <cell r="N216">
            <v>692</v>
          </cell>
          <cell r="O216">
            <v>738</v>
          </cell>
          <cell r="P216">
            <v>615</v>
          </cell>
          <cell r="Q216">
            <v>661</v>
          </cell>
          <cell r="R216">
            <v>469</v>
          </cell>
          <cell r="S216">
            <v>411</v>
          </cell>
          <cell r="T216">
            <v>735</v>
          </cell>
          <cell r="U216">
            <v>780</v>
          </cell>
          <cell r="V216">
            <v>689</v>
          </cell>
          <cell r="W216">
            <v>650</v>
          </cell>
          <cell r="X216">
            <v>581</v>
          </cell>
          <cell r="Y216">
            <v>621</v>
          </cell>
          <cell r="Z216">
            <v>619</v>
          </cell>
          <cell r="AA216">
            <v>556</v>
          </cell>
          <cell r="AB216">
            <v>724</v>
          </cell>
          <cell r="AC216">
            <v>769</v>
          </cell>
          <cell r="AD216">
            <v>676</v>
          </cell>
          <cell r="AE216">
            <v>645</v>
          </cell>
          <cell r="AF216">
            <v>721</v>
          </cell>
          <cell r="AG216">
            <v>766</v>
          </cell>
          <cell r="AH216">
            <v>662</v>
          </cell>
          <cell r="AI216">
            <v>659</v>
          </cell>
          <cell r="AJ216">
            <v>568</v>
          </cell>
          <cell r="AK216">
            <v>607</v>
          </cell>
          <cell r="AL216">
            <v>593</v>
          </cell>
          <cell r="AM216">
            <v>563</v>
          </cell>
          <cell r="AN216">
            <v>710</v>
          </cell>
          <cell r="AO216">
            <v>756</v>
          </cell>
          <cell r="AP216">
            <v>649</v>
          </cell>
          <cell r="AQ216">
            <v>653</v>
          </cell>
        </row>
        <row r="217">
          <cell r="B217">
            <v>247</v>
          </cell>
          <cell r="C217">
            <v>447</v>
          </cell>
          <cell r="D217">
            <v>475</v>
          </cell>
          <cell r="E217">
            <v>484</v>
          </cell>
          <cell r="F217">
            <v>724</v>
          </cell>
          <cell r="G217">
            <v>729</v>
          </cell>
          <cell r="H217">
            <v>653</v>
          </cell>
          <cell r="I217">
            <v>674</v>
          </cell>
          <cell r="J217">
            <v>637</v>
          </cell>
          <cell r="K217">
            <v>639</v>
          </cell>
          <cell r="L217">
            <v>611</v>
          </cell>
          <cell r="M217">
            <v>622</v>
          </cell>
          <cell r="N217">
            <v>761</v>
          </cell>
          <cell r="O217">
            <v>766</v>
          </cell>
          <cell r="P217">
            <v>665</v>
          </cell>
          <cell r="Q217">
            <v>694</v>
          </cell>
          <cell r="R217">
            <v>637</v>
          </cell>
          <cell r="S217">
            <v>578</v>
          </cell>
          <cell r="T217">
            <v>889</v>
          </cell>
          <cell r="U217">
            <v>895</v>
          </cell>
          <cell r="V217">
            <v>740</v>
          </cell>
          <cell r="W217">
            <v>769</v>
          </cell>
          <cell r="X217">
            <v>753</v>
          </cell>
          <cell r="Y217">
            <v>755</v>
          </cell>
          <cell r="Z217">
            <v>675</v>
          </cell>
          <cell r="AA217">
            <v>691</v>
          </cell>
          <cell r="AB217">
            <v>878</v>
          </cell>
          <cell r="AC217">
            <v>883</v>
          </cell>
          <cell r="AD217">
            <v>728</v>
          </cell>
          <cell r="AE217">
            <v>764</v>
          </cell>
          <cell r="AF217">
            <v>843</v>
          </cell>
          <cell r="AG217">
            <v>848</v>
          </cell>
          <cell r="AH217">
            <v>718</v>
          </cell>
          <cell r="AI217">
            <v>745</v>
          </cell>
          <cell r="AJ217">
            <v>707</v>
          </cell>
          <cell r="AK217">
            <v>709</v>
          </cell>
          <cell r="AL217">
            <v>652</v>
          </cell>
          <cell r="AM217">
            <v>666</v>
          </cell>
          <cell r="AN217">
            <v>831</v>
          </cell>
          <cell r="AO217">
            <v>836</v>
          </cell>
          <cell r="AP217">
            <v>706</v>
          </cell>
          <cell r="AQ217">
            <v>739</v>
          </cell>
        </row>
        <row r="218">
          <cell r="B218">
            <v>243</v>
          </cell>
          <cell r="C218">
            <v>435</v>
          </cell>
          <cell r="D218">
            <v>462</v>
          </cell>
          <cell r="E218">
            <v>472</v>
          </cell>
          <cell r="F218">
            <v>697</v>
          </cell>
          <cell r="G218">
            <v>713</v>
          </cell>
          <cell r="H218">
            <v>613</v>
          </cell>
          <cell r="I218">
            <v>675</v>
          </cell>
          <cell r="J218">
            <v>615</v>
          </cell>
          <cell r="K218">
            <v>621</v>
          </cell>
          <cell r="L218">
            <v>578</v>
          </cell>
          <cell r="M218">
            <v>610</v>
          </cell>
          <cell r="N218">
            <v>732</v>
          </cell>
          <cell r="O218">
            <v>748</v>
          </cell>
          <cell r="P218">
            <v>611</v>
          </cell>
          <cell r="Q218">
            <v>699</v>
          </cell>
          <cell r="R218">
            <v>621</v>
          </cell>
          <cell r="S218">
            <v>578</v>
          </cell>
          <cell r="T218">
            <v>859</v>
          </cell>
          <cell r="U218">
            <v>875</v>
          </cell>
          <cell r="V218">
            <v>679</v>
          </cell>
          <cell r="W218">
            <v>783</v>
          </cell>
          <cell r="X218">
            <v>729</v>
          </cell>
          <cell r="Y218">
            <v>736</v>
          </cell>
          <cell r="Z218">
            <v>627</v>
          </cell>
          <cell r="AA218">
            <v>687</v>
          </cell>
          <cell r="AB218">
            <v>846</v>
          </cell>
          <cell r="AC218">
            <v>862</v>
          </cell>
          <cell r="AD218">
            <v>660</v>
          </cell>
          <cell r="AE218">
            <v>776</v>
          </cell>
          <cell r="AF218">
            <v>814</v>
          </cell>
          <cell r="AG218">
            <v>830</v>
          </cell>
          <cell r="AH218">
            <v>663</v>
          </cell>
          <cell r="AI218">
            <v>754</v>
          </cell>
          <cell r="AJ218">
            <v>684</v>
          </cell>
          <cell r="AK218">
            <v>690</v>
          </cell>
          <cell r="AL218">
            <v>611</v>
          </cell>
          <cell r="AM218">
            <v>659</v>
          </cell>
          <cell r="AN218">
            <v>801</v>
          </cell>
          <cell r="AO218">
            <v>817</v>
          </cell>
          <cell r="AP218">
            <v>644</v>
          </cell>
          <cell r="AQ218">
            <v>748</v>
          </cell>
        </row>
      </sheetData>
      <sheetData sheetId="1">
        <row r="1">
          <cell r="B1" t="str">
            <v>Förskjutni</v>
          </cell>
          <cell r="C1" t="str">
            <v>ngar..........</v>
          </cell>
        </row>
        <row r="2">
          <cell r="B2" t="str">
            <v>x</v>
          </cell>
          <cell r="C2" t="str">
            <v>y</v>
          </cell>
        </row>
        <row r="3">
          <cell r="B3" t="str">
            <v>mm</v>
          </cell>
          <cell r="C3" t="str">
            <v>mm</v>
          </cell>
        </row>
        <row r="4">
          <cell r="B4">
            <v>0</v>
          </cell>
          <cell r="C4">
            <v>-0.92</v>
          </cell>
        </row>
        <row r="5">
          <cell r="B5">
            <v>0.08</v>
          </cell>
          <cell r="C5">
            <v>4.1500000000000004</v>
          </cell>
        </row>
        <row r="6">
          <cell r="B6">
            <v>0.05</v>
          </cell>
          <cell r="C6">
            <v>1.76</v>
          </cell>
        </row>
        <row r="7">
          <cell r="B7">
            <v>0.08</v>
          </cell>
          <cell r="C7">
            <v>1.72</v>
          </cell>
        </row>
        <row r="8">
          <cell r="B8">
            <v>-0.64</v>
          </cell>
          <cell r="C8">
            <v>0.37</v>
          </cell>
        </row>
        <row r="9">
          <cell r="B9">
            <v>0.34</v>
          </cell>
          <cell r="C9">
            <v>0.39</v>
          </cell>
        </row>
        <row r="10">
          <cell r="B10">
            <v>-0.76</v>
          </cell>
          <cell r="C10">
            <v>0.68</v>
          </cell>
        </row>
        <row r="11">
          <cell r="B11">
            <v>0.49</v>
          </cell>
          <cell r="C11">
            <v>0.72</v>
          </cell>
        </row>
        <row r="12">
          <cell r="B12">
            <v>-0.55000000000000004</v>
          </cell>
          <cell r="C12">
            <v>2.11</v>
          </cell>
        </row>
        <row r="13">
          <cell r="B13">
            <v>0.38</v>
          </cell>
          <cell r="C13">
            <v>2.12</v>
          </cell>
        </row>
        <row r="14">
          <cell r="B14">
            <v>-0.34</v>
          </cell>
          <cell r="C14">
            <v>1.64</v>
          </cell>
        </row>
        <row r="15">
          <cell r="B15">
            <v>0.15</v>
          </cell>
          <cell r="C15">
            <v>1.55</v>
          </cell>
        </row>
        <row r="16">
          <cell r="B16">
            <v>-0.6</v>
          </cell>
          <cell r="C16">
            <v>1.47</v>
          </cell>
        </row>
        <row r="17">
          <cell r="B17">
            <v>0.38</v>
          </cell>
          <cell r="C17">
            <v>1.48</v>
          </cell>
        </row>
        <row r="18">
          <cell r="B18">
            <v>-0.51</v>
          </cell>
          <cell r="C18">
            <v>1.31</v>
          </cell>
        </row>
        <row r="19">
          <cell r="B19">
            <v>0.3</v>
          </cell>
          <cell r="C19">
            <v>1.24</v>
          </cell>
        </row>
        <row r="20">
          <cell r="B20">
            <v>0.2</v>
          </cell>
          <cell r="C20">
            <v>5.64</v>
          </cell>
        </row>
        <row r="21">
          <cell r="B21">
            <v>-0.45</v>
          </cell>
          <cell r="C21">
            <v>3.78</v>
          </cell>
        </row>
        <row r="22">
          <cell r="B22">
            <v>-0.48</v>
          </cell>
          <cell r="C22">
            <v>4.3600000000000003</v>
          </cell>
        </row>
        <row r="23">
          <cell r="B23">
            <v>0.49</v>
          </cell>
          <cell r="C23">
            <v>4.38</v>
          </cell>
        </row>
        <row r="24">
          <cell r="B24">
            <v>0.19</v>
          </cell>
          <cell r="C24">
            <v>3.21</v>
          </cell>
        </row>
        <row r="25">
          <cell r="B25">
            <v>-7.0000000000000007E-2</v>
          </cell>
          <cell r="C25">
            <v>2.84</v>
          </cell>
        </row>
        <row r="26">
          <cell r="B26">
            <v>-0.45</v>
          </cell>
          <cell r="C26">
            <v>4.96</v>
          </cell>
        </row>
        <row r="27">
          <cell r="B27">
            <v>0.49</v>
          </cell>
          <cell r="C27">
            <v>4.97</v>
          </cell>
        </row>
        <row r="28">
          <cell r="B28">
            <v>0.28999999999999998</v>
          </cell>
          <cell r="C28">
            <v>3.51</v>
          </cell>
        </row>
        <row r="29">
          <cell r="B29">
            <v>-0.2</v>
          </cell>
          <cell r="C29">
            <v>3.12</v>
          </cell>
        </row>
        <row r="30">
          <cell r="B30">
            <v>-0.49</v>
          </cell>
          <cell r="C30">
            <v>4.32</v>
          </cell>
        </row>
        <row r="31">
          <cell r="B31">
            <v>0.48</v>
          </cell>
          <cell r="C31">
            <v>4.34</v>
          </cell>
        </row>
        <row r="32">
          <cell r="B32">
            <v>0.14000000000000001</v>
          </cell>
          <cell r="C32">
            <v>3.17</v>
          </cell>
        </row>
        <row r="33">
          <cell r="B33">
            <v>-7.0000000000000007E-2</v>
          </cell>
          <cell r="C33">
            <v>2.81</v>
          </cell>
        </row>
        <row r="34">
          <cell r="B34">
            <v>-0.53</v>
          </cell>
          <cell r="C34">
            <v>3.25</v>
          </cell>
        </row>
        <row r="35">
          <cell r="B35">
            <v>0.45</v>
          </cell>
          <cell r="C35">
            <v>3.27</v>
          </cell>
        </row>
        <row r="36">
          <cell r="B36">
            <v>-0.11</v>
          </cell>
          <cell r="C36">
            <v>2.5499999999999998</v>
          </cell>
        </row>
        <row r="37">
          <cell r="B37">
            <v>0.11</v>
          </cell>
          <cell r="C37">
            <v>2.31</v>
          </cell>
        </row>
        <row r="38">
          <cell r="B38">
            <v>-0.49</v>
          </cell>
          <cell r="C38">
            <v>3.84</v>
          </cell>
        </row>
        <row r="39">
          <cell r="B39">
            <v>0.44</v>
          </cell>
          <cell r="C39">
            <v>3.86</v>
          </cell>
        </row>
        <row r="40">
          <cell r="B40">
            <v>0.01</v>
          </cell>
          <cell r="C40">
            <v>2.84</v>
          </cell>
        </row>
        <row r="41">
          <cell r="B41">
            <v>-0.04</v>
          </cell>
          <cell r="C41">
            <v>2.59</v>
          </cell>
        </row>
        <row r="42">
          <cell r="B42">
            <v>-0.53</v>
          </cell>
          <cell r="C42">
            <v>3.21</v>
          </cell>
        </row>
        <row r="43">
          <cell r="B43">
            <v>0.44</v>
          </cell>
          <cell r="C43">
            <v>3.22</v>
          </cell>
        </row>
        <row r="44">
          <cell r="B44">
            <v>-0.16</v>
          </cell>
          <cell r="C44">
            <v>2.5099999999999998</v>
          </cell>
        </row>
        <row r="45">
          <cell r="B45">
            <v>0.11</v>
          </cell>
          <cell r="C45">
            <v>2.2799999999999998</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_6B_ULS_610b-DA2"/>
      <sheetName val="Sheet1"/>
    </sheetNames>
    <sheetDataSet>
      <sheetData sheetId="0">
        <row r="111">
          <cell r="B111">
            <v>-35</v>
          </cell>
          <cell r="C111">
            <v>605</v>
          </cell>
          <cell r="D111">
            <v>516</v>
          </cell>
          <cell r="E111">
            <v>510</v>
          </cell>
          <cell r="F111">
            <v>545</v>
          </cell>
          <cell r="G111">
            <v>524</v>
          </cell>
          <cell r="H111">
            <v>588</v>
          </cell>
          <cell r="I111">
            <v>528</v>
          </cell>
          <cell r="J111">
            <v>685</v>
          </cell>
          <cell r="K111">
            <v>673</v>
          </cell>
          <cell r="L111">
            <v>681</v>
          </cell>
          <cell r="M111">
            <v>611</v>
          </cell>
          <cell r="N111">
            <v>642</v>
          </cell>
          <cell r="O111">
            <v>621</v>
          </cell>
          <cell r="P111">
            <v>681</v>
          </cell>
          <cell r="Q111">
            <v>564</v>
          </cell>
          <cell r="R111">
            <v>599</v>
          </cell>
          <cell r="S111">
            <v>519</v>
          </cell>
          <cell r="T111">
            <v>631</v>
          </cell>
          <cell r="U111">
            <v>611</v>
          </cell>
          <cell r="V111">
            <v>699</v>
          </cell>
          <cell r="W111">
            <v>538</v>
          </cell>
          <cell r="X111">
            <v>749</v>
          </cell>
          <cell r="Y111">
            <v>736</v>
          </cell>
          <cell r="Z111">
            <v>761</v>
          </cell>
          <cell r="AA111">
            <v>622</v>
          </cell>
          <cell r="AB111">
            <v>705</v>
          </cell>
          <cell r="AC111">
            <v>685</v>
          </cell>
          <cell r="AD111">
            <v>761</v>
          </cell>
          <cell r="AE111">
            <v>575</v>
          </cell>
          <cell r="AF111">
            <v>607</v>
          </cell>
          <cell r="AG111">
            <v>587</v>
          </cell>
          <cell r="AH111">
            <v>668</v>
          </cell>
          <cell r="AI111">
            <v>537</v>
          </cell>
          <cell r="AJ111">
            <v>725</v>
          </cell>
          <cell r="AK111">
            <v>712</v>
          </cell>
          <cell r="AL111">
            <v>730</v>
          </cell>
          <cell r="AM111">
            <v>622</v>
          </cell>
          <cell r="AN111">
            <v>681</v>
          </cell>
          <cell r="AO111">
            <v>661</v>
          </cell>
          <cell r="AP111">
            <v>730</v>
          </cell>
          <cell r="AQ111">
            <v>574</v>
          </cell>
        </row>
        <row r="112">
          <cell r="B112">
            <v>-37</v>
          </cell>
          <cell r="C112">
            <v>599</v>
          </cell>
          <cell r="D112">
            <v>509</v>
          </cell>
          <cell r="E112">
            <v>505</v>
          </cell>
          <cell r="F112">
            <v>531</v>
          </cell>
          <cell r="G112">
            <v>517</v>
          </cell>
          <cell r="H112">
            <v>569</v>
          </cell>
          <cell r="I112">
            <v>529</v>
          </cell>
          <cell r="J112">
            <v>673</v>
          </cell>
          <cell r="K112">
            <v>665</v>
          </cell>
          <cell r="L112">
            <v>661</v>
          </cell>
          <cell r="M112">
            <v>608</v>
          </cell>
          <cell r="N112">
            <v>627</v>
          </cell>
          <cell r="O112">
            <v>613</v>
          </cell>
          <cell r="P112">
            <v>653</v>
          </cell>
          <cell r="Q112">
            <v>568</v>
          </cell>
          <cell r="R112">
            <v>590</v>
          </cell>
          <cell r="S112">
            <v>524</v>
          </cell>
          <cell r="T112">
            <v>615</v>
          </cell>
          <cell r="U112">
            <v>601</v>
          </cell>
          <cell r="V112">
            <v>660</v>
          </cell>
          <cell r="W112">
            <v>550</v>
          </cell>
          <cell r="X112">
            <v>734</v>
          </cell>
          <cell r="Y112">
            <v>726</v>
          </cell>
          <cell r="Z112">
            <v>728</v>
          </cell>
          <cell r="AA112">
            <v>627</v>
          </cell>
          <cell r="AB112">
            <v>688</v>
          </cell>
          <cell r="AC112">
            <v>674</v>
          </cell>
          <cell r="AD112">
            <v>719</v>
          </cell>
          <cell r="AE112">
            <v>586</v>
          </cell>
          <cell r="AF112">
            <v>591</v>
          </cell>
          <cell r="AG112">
            <v>578</v>
          </cell>
          <cell r="AH112">
            <v>635</v>
          </cell>
          <cell r="AI112">
            <v>546</v>
          </cell>
          <cell r="AJ112">
            <v>711</v>
          </cell>
          <cell r="AK112">
            <v>703</v>
          </cell>
          <cell r="AL112">
            <v>702</v>
          </cell>
          <cell r="AM112">
            <v>623</v>
          </cell>
          <cell r="AN112">
            <v>665</v>
          </cell>
          <cell r="AO112">
            <v>651</v>
          </cell>
          <cell r="AP112">
            <v>694</v>
          </cell>
          <cell r="AQ112">
            <v>583</v>
          </cell>
        </row>
        <row r="113">
          <cell r="B113">
            <v>-39</v>
          </cell>
          <cell r="C113">
            <v>592</v>
          </cell>
          <cell r="D113">
            <v>503</v>
          </cell>
          <cell r="E113">
            <v>499</v>
          </cell>
          <cell r="F113">
            <v>518</v>
          </cell>
          <cell r="G113">
            <v>511</v>
          </cell>
          <cell r="H113">
            <v>549</v>
          </cell>
          <cell r="I113">
            <v>529</v>
          </cell>
          <cell r="J113">
            <v>661</v>
          </cell>
          <cell r="K113">
            <v>657</v>
          </cell>
          <cell r="L113">
            <v>641</v>
          </cell>
          <cell r="M113">
            <v>605</v>
          </cell>
          <cell r="N113">
            <v>612</v>
          </cell>
          <cell r="O113">
            <v>605</v>
          </cell>
          <cell r="P113">
            <v>624</v>
          </cell>
          <cell r="Q113">
            <v>572</v>
          </cell>
          <cell r="R113">
            <v>580</v>
          </cell>
          <cell r="S113">
            <v>530</v>
          </cell>
          <cell r="T113">
            <v>598</v>
          </cell>
          <cell r="U113">
            <v>591</v>
          </cell>
          <cell r="V113">
            <v>621</v>
          </cell>
          <cell r="W113">
            <v>561</v>
          </cell>
          <cell r="X113">
            <v>720</v>
          </cell>
          <cell r="Y113">
            <v>716</v>
          </cell>
          <cell r="Z113">
            <v>695</v>
          </cell>
          <cell r="AA113">
            <v>631</v>
          </cell>
          <cell r="AB113">
            <v>671</v>
          </cell>
          <cell r="AC113">
            <v>664</v>
          </cell>
          <cell r="AD113">
            <v>677</v>
          </cell>
          <cell r="AE113">
            <v>598</v>
          </cell>
          <cell r="AF113">
            <v>576</v>
          </cell>
          <cell r="AG113">
            <v>569</v>
          </cell>
          <cell r="AH113">
            <v>602</v>
          </cell>
          <cell r="AI113">
            <v>554</v>
          </cell>
          <cell r="AJ113">
            <v>698</v>
          </cell>
          <cell r="AK113">
            <v>694</v>
          </cell>
          <cell r="AL113">
            <v>675</v>
          </cell>
          <cell r="AM113">
            <v>624</v>
          </cell>
          <cell r="AN113">
            <v>649</v>
          </cell>
          <cell r="AO113">
            <v>642</v>
          </cell>
          <cell r="AP113">
            <v>658</v>
          </cell>
          <cell r="AQ113">
            <v>591</v>
          </cell>
        </row>
        <row r="114">
          <cell r="B114">
            <v>-43</v>
          </cell>
          <cell r="C114">
            <v>578</v>
          </cell>
          <cell r="D114">
            <v>490</v>
          </cell>
          <cell r="E114">
            <v>488</v>
          </cell>
          <cell r="F114">
            <v>490</v>
          </cell>
          <cell r="G114">
            <v>497</v>
          </cell>
          <cell r="H114">
            <v>510</v>
          </cell>
          <cell r="I114">
            <v>530</v>
          </cell>
          <cell r="J114">
            <v>636</v>
          </cell>
          <cell r="K114">
            <v>641</v>
          </cell>
          <cell r="L114">
            <v>601</v>
          </cell>
          <cell r="M114">
            <v>599</v>
          </cell>
          <cell r="N114">
            <v>581</v>
          </cell>
          <cell r="O114">
            <v>589</v>
          </cell>
          <cell r="P114">
            <v>567</v>
          </cell>
          <cell r="Q114">
            <v>580</v>
          </cell>
          <cell r="R114">
            <v>561</v>
          </cell>
          <cell r="S114">
            <v>540</v>
          </cell>
          <cell r="T114">
            <v>564</v>
          </cell>
          <cell r="U114">
            <v>571</v>
          </cell>
          <cell r="V114">
            <v>544</v>
          </cell>
          <cell r="W114">
            <v>585</v>
          </cell>
          <cell r="X114">
            <v>691</v>
          </cell>
          <cell r="Y114">
            <v>696</v>
          </cell>
          <cell r="Z114">
            <v>628</v>
          </cell>
          <cell r="AA114">
            <v>640</v>
          </cell>
          <cell r="AB114">
            <v>636</v>
          </cell>
          <cell r="AC114">
            <v>643</v>
          </cell>
          <cell r="AD114">
            <v>594</v>
          </cell>
          <cell r="AE114">
            <v>621</v>
          </cell>
          <cell r="AF114">
            <v>544</v>
          </cell>
          <cell r="AG114">
            <v>551</v>
          </cell>
          <cell r="AH114">
            <v>536</v>
          </cell>
          <cell r="AI114">
            <v>571</v>
          </cell>
          <cell r="AJ114">
            <v>671</v>
          </cell>
          <cell r="AK114">
            <v>675</v>
          </cell>
          <cell r="AL114">
            <v>621</v>
          </cell>
          <cell r="AM114">
            <v>626</v>
          </cell>
          <cell r="AN114">
            <v>616</v>
          </cell>
          <cell r="AO114">
            <v>623</v>
          </cell>
          <cell r="AP114">
            <v>586</v>
          </cell>
          <cell r="AQ114">
            <v>607</v>
          </cell>
        </row>
        <row r="115">
          <cell r="B115">
            <v>-45</v>
          </cell>
          <cell r="C115">
            <v>572</v>
          </cell>
          <cell r="D115">
            <v>484</v>
          </cell>
          <cell r="E115">
            <v>482</v>
          </cell>
          <cell r="F115">
            <v>477</v>
          </cell>
          <cell r="G115">
            <v>490</v>
          </cell>
          <cell r="H115">
            <v>491</v>
          </cell>
          <cell r="I115">
            <v>531</v>
          </cell>
          <cell r="J115">
            <v>624</v>
          </cell>
          <cell r="K115">
            <v>633</v>
          </cell>
          <cell r="L115">
            <v>581</v>
          </cell>
          <cell r="M115">
            <v>596</v>
          </cell>
          <cell r="N115">
            <v>566</v>
          </cell>
          <cell r="O115">
            <v>581</v>
          </cell>
          <cell r="P115">
            <v>538</v>
          </cell>
          <cell r="Q115">
            <v>585</v>
          </cell>
          <cell r="R115">
            <v>552</v>
          </cell>
          <cell r="S115">
            <v>546</v>
          </cell>
          <cell r="T115">
            <v>547</v>
          </cell>
          <cell r="U115">
            <v>561</v>
          </cell>
          <cell r="V115">
            <v>505</v>
          </cell>
          <cell r="W115">
            <v>596</v>
          </cell>
          <cell r="X115">
            <v>676</v>
          </cell>
          <cell r="Y115">
            <v>685</v>
          </cell>
          <cell r="Z115">
            <v>595</v>
          </cell>
          <cell r="AA115">
            <v>644</v>
          </cell>
          <cell r="AB115">
            <v>619</v>
          </cell>
          <cell r="AC115">
            <v>633</v>
          </cell>
          <cell r="AD115">
            <v>552</v>
          </cell>
          <cell r="AE115">
            <v>632</v>
          </cell>
          <cell r="AF115">
            <v>528</v>
          </cell>
          <cell r="AG115">
            <v>541</v>
          </cell>
          <cell r="AH115">
            <v>503</v>
          </cell>
          <cell r="AI115">
            <v>579</v>
          </cell>
          <cell r="AJ115">
            <v>657</v>
          </cell>
          <cell r="AK115">
            <v>666</v>
          </cell>
          <cell r="AL115">
            <v>593</v>
          </cell>
          <cell r="AM115">
            <v>627</v>
          </cell>
          <cell r="AN115">
            <v>599</v>
          </cell>
          <cell r="AO115">
            <v>614</v>
          </cell>
          <cell r="AP115">
            <v>550</v>
          </cell>
          <cell r="AQ115">
            <v>615</v>
          </cell>
        </row>
        <row r="116">
          <cell r="B116">
            <v>-47</v>
          </cell>
          <cell r="C116">
            <v>565</v>
          </cell>
          <cell r="D116">
            <v>477</v>
          </cell>
          <cell r="E116">
            <v>477</v>
          </cell>
          <cell r="F116">
            <v>463</v>
          </cell>
          <cell r="G116">
            <v>483</v>
          </cell>
          <cell r="H116">
            <v>471</v>
          </cell>
          <cell r="I116">
            <v>532</v>
          </cell>
          <cell r="J116">
            <v>612</v>
          </cell>
          <cell r="K116">
            <v>625</v>
          </cell>
          <cell r="L116">
            <v>561</v>
          </cell>
          <cell r="M116">
            <v>593</v>
          </cell>
          <cell r="N116">
            <v>551</v>
          </cell>
          <cell r="O116">
            <v>572</v>
          </cell>
          <cell r="P116">
            <v>509</v>
          </cell>
          <cell r="Q116">
            <v>589</v>
          </cell>
          <cell r="R116">
            <v>542</v>
          </cell>
          <cell r="S116">
            <v>551</v>
          </cell>
          <cell r="T116">
            <v>530</v>
          </cell>
          <cell r="U116">
            <v>551</v>
          </cell>
          <cell r="V116">
            <v>466</v>
          </cell>
          <cell r="W116">
            <v>608</v>
          </cell>
          <cell r="X116">
            <v>662</v>
          </cell>
          <cell r="Y116">
            <v>675</v>
          </cell>
          <cell r="Z116">
            <v>562</v>
          </cell>
          <cell r="AA116">
            <v>649</v>
          </cell>
          <cell r="AB116">
            <v>601</v>
          </cell>
          <cell r="AC116">
            <v>623</v>
          </cell>
          <cell r="AD116">
            <v>510</v>
          </cell>
          <cell r="AE116">
            <v>644</v>
          </cell>
          <cell r="AF116">
            <v>512</v>
          </cell>
          <cell r="AG116">
            <v>532</v>
          </cell>
          <cell r="AH116">
            <v>470</v>
          </cell>
          <cell r="AI116">
            <v>588</v>
          </cell>
          <cell r="AJ116">
            <v>643</v>
          </cell>
          <cell r="AK116">
            <v>657</v>
          </cell>
          <cell r="AL116">
            <v>566</v>
          </cell>
          <cell r="AM116">
            <v>628</v>
          </cell>
          <cell r="AN116">
            <v>583</v>
          </cell>
          <cell r="AO116">
            <v>604</v>
          </cell>
          <cell r="AP116">
            <v>514</v>
          </cell>
          <cell r="AQ116">
            <v>624</v>
          </cell>
        </row>
        <row r="117">
          <cell r="B117">
            <v>59</v>
          </cell>
          <cell r="C117">
            <v>251</v>
          </cell>
          <cell r="D117">
            <v>372</v>
          </cell>
          <cell r="E117">
            <v>369</v>
          </cell>
          <cell r="F117">
            <v>534</v>
          </cell>
          <cell r="G117">
            <v>517</v>
          </cell>
          <cell r="H117">
            <v>563</v>
          </cell>
          <cell r="I117">
            <v>469</v>
          </cell>
          <cell r="J117">
            <v>504</v>
          </cell>
          <cell r="K117">
            <v>503</v>
          </cell>
          <cell r="L117">
            <v>500</v>
          </cell>
          <cell r="M117">
            <v>530</v>
          </cell>
          <cell r="N117">
            <v>532</v>
          </cell>
          <cell r="O117">
            <v>514</v>
          </cell>
          <cell r="P117">
            <v>556</v>
          </cell>
          <cell r="Q117">
            <v>494</v>
          </cell>
          <cell r="R117">
            <v>117</v>
          </cell>
          <cell r="S117">
            <v>307</v>
          </cell>
          <cell r="T117">
            <v>272</v>
          </cell>
          <cell r="U117">
            <v>255</v>
          </cell>
          <cell r="V117">
            <v>301</v>
          </cell>
          <cell r="W117">
            <v>405</v>
          </cell>
          <cell r="X117">
            <v>318</v>
          </cell>
          <cell r="Y117">
            <v>317</v>
          </cell>
          <cell r="Z117">
            <v>314</v>
          </cell>
          <cell r="AA117">
            <v>479</v>
          </cell>
          <cell r="AB117">
            <v>347</v>
          </cell>
          <cell r="AC117">
            <v>329</v>
          </cell>
          <cell r="AD117">
            <v>371</v>
          </cell>
          <cell r="AE117">
            <v>442</v>
          </cell>
          <cell r="AF117">
            <v>345</v>
          </cell>
          <cell r="AG117">
            <v>328</v>
          </cell>
          <cell r="AH117">
            <v>374</v>
          </cell>
          <cell r="AI117">
            <v>418</v>
          </cell>
          <cell r="AJ117">
            <v>392</v>
          </cell>
          <cell r="AK117">
            <v>391</v>
          </cell>
          <cell r="AL117">
            <v>388</v>
          </cell>
          <cell r="AM117">
            <v>492</v>
          </cell>
          <cell r="AN117">
            <v>420</v>
          </cell>
          <cell r="AO117">
            <v>403</v>
          </cell>
          <cell r="AP117">
            <v>445</v>
          </cell>
          <cell r="AQ117">
            <v>455</v>
          </cell>
        </row>
        <row r="118">
          <cell r="B118">
            <v>56</v>
          </cell>
          <cell r="C118">
            <v>247</v>
          </cell>
          <cell r="D118">
            <v>366</v>
          </cell>
          <cell r="E118">
            <v>364</v>
          </cell>
          <cell r="F118">
            <v>516</v>
          </cell>
          <cell r="G118">
            <v>506</v>
          </cell>
          <cell r="H118">
            <v>531</v>
          </cell>
          <cell r="I118">
            <v>475</v>
          </cell>
          <cell r="J118">
            <v>494</v>
          </cell>
          <cell r="K118">
            <v>494</v>
          </cell>
          <cell r="L118">
            <v>497</v>
          </cell>
          <cell r="M118">
            <v>510</v>
          </cell>
          <cell r="N118">
            <v>515</v>
          </cell>
          <cell r="O118">
            <v>505</v>
          </cell>
          <cell r="P118">
            <v>533</v>
          </cell>
          <cell r="Q118">
            <v>490</v>
          </cell>
          <cell r="R118">
            <v>117</v>
          </cell>
          <cell r="S118">
            <v>275</v>
          </cell>
          <cell r="T118">
            <v>262</v>
          </cell>
          <cell r="U118">
            <v>251</v>
          </cell>
          <cell r="V118">
            <v>316</v>
          </cell>
          <cell r="W118">
            <v>384</v>
          </cell>
          <cell r="X118">
            <v>314</v>
          </cell>
          <cell r="Y118">
            <v>314</v>
          </cell>
          <cell r="Z118">
            <v>343</v>
          </cell>
          <cell r="AA118">
            <v>441</v>
          </cell>
          <cell r="AB118">
            <v>335</v>
          </cell>
          <cell r="AC118">
            <v>325</v>
          </cell>
          <cell r="AD118">
            <v>379</v>
          </cell>
          <cell r="AE118">
            <v>421</v>
          </cell>
          <cell r="AF118">
            <v>333</v>
          </cell>
          <cell r="AG118">
            <v>323</v>
          </cell>
          <cell r="AH118">
            <v>375</v>
          </cell>
          <cell r="AI118">
            <v>405</v>
          </cell>
          <cell r="AJ118">
            <v>385</v>
          </cell>
          <cell r="AK118">
            <v>385</v>
          </cell>
          <cell r="AL118">
            <v>402</v>
          </cell>
          <cell r="AM118">
            <v>462</v>
          </cell>
          <cell r="AN118">
            <v>406</v>
          </cell>
          <cell r="AO118">
            <v>396</v>
          </cell>
          <cell r="AP118">
            <v>439</v>
          </cell>
          <cell r="AQ118">
            <v>442</v>
          </cell>
        </row>
        <row r="119">
          <cell r="B119">
            <v>53</v>
          </cell>
          <cell r="C119">
            <v>243</v>
          </cell>
          <cell r="D119">
            <v>359</v>
          </cell>
          <cell r="E119">
            <v>358</v>
          </cell>
          <cell r="F119">
            <v>499</v>
          </cell>
          <cell r="G119">
            <v>495</v>
          </cell>
          <cell r="H119">
            <v>500</v>
          </cell>
          <cell r="I119">
            <v>481</v>
          </cell>
          <cell r="J119">
            <v>484</v>
          </cell>
          <cell r="K119">
            <v>485</v>
          </cell>
          <cell r="L119">
            <v>494</v>
          </cell>
          <cell r="M119">
            <v>490</v>
          </cell>
          <cell r="N119">
            <v>498</v>
          </cell>
          <cell r="O119">
            <v>495</v>
          </cell>
          <cell r="P119">
            <v>509</v>
          </cell>
          <cell r="Q119">
            <v>487</v>
          </cell>
          <cell r="R119">
            <v>118</v>
          </cell>
          <cell r="S119">
            <v>244</v>
          </cell>
          <cell r="T119">
            <v>252</v>
          </cell>
          <cell r="U119">
            <v>248</v>
          </cell>
          <cell r="V119">
            <v>331</v>
          </cell>
          <cell r="W119">
            <v>363</v>
          </cell>
          <cell r="X119">
            <v>310</v>
          </cell>
          <cell r="Y119">
            <v>310</v>
          </cell>
          <cell r="Z119">
            <v>372</v>
          </cell>
          <cell r="AA119">
            <v>403</v>
          </cell>
          <cell r="AB119">
            <v>324</v>
          </cell>
          <cell r="AC119">
            <v>321</v>
          </cell>
          <cell r="AD119">
            <v>387</v>
          </cell>
          <cell r="AE119">
            <v>400</v>
          </cell>
          <cell r="AF119">
            <v>321</v>
          </cell>
          <cell r="AG119">
            <v>317</v>
          </cell>
          <cell r="AH119">
            <v>377</v>
          </cell>
          <cell r="AI119">
            <v>393</v>
          </cell>
          <cell r="AJ119">
            <v>379</v>
          </cell>
          <cell r="AK119">
            <v>379</v>
          </cell>
          <cell r="AL119">
            <v>417</v>
          </cell>
          <cell r="AM119">
            <v>432</v>
          </cell>
          <cell r="AN119">
            <v>393</v>
          </cell>
          <cell r="AO119">
            <v>390</v>
          </cell>
          <cell r="AP119">
            <v>433</v>
          </cell>
          <cell r="AQ119">
            <v>429</v>
          </cell>
        </row>
        <row r="120">
          <cell r="B120">
            <v>50</v>
          </cell>
          <cell r="C120">
            <v>240</v>
          </cell>
          <cell r="D120">
            <v>352</v>
          </cell>
          <cell r="E120">
            <v>353</v>
          </cell>
          <cell r="F120">
            <v>481</v>
          </cell>
          <cell r="G120">
            <v>484</v>
          </cell>
          <cell r="H120">
            <v>469</v>
          </cell>
          <cell r="I120">
            <v>487</v>
          </cell>
          <cell r="J120">
            <v>475</v>
          </cell>
          <cell r="K120">
            <v>475</v>
          </cell>
          <cell r="L120">
            <v>491</v>
          </cell>
          <cell r="M120">
            <v>470</v>
          </cell>
          <cell r="N120">
            <v>482</v>
          </cell>
          <cell r="O120">
            <v>486</v>
          </cell>
          <cell r="P120">
            <v>486</v>
          </cell>
          <cell r="Q120">
            <v>484</v>
          </cell>
          <cell r="R120">
            <v>118</v>
          </cell>
          <cell r="S120">
            <v>212</v>
          </cell>
          <cell r="T120">
            <v>241</v>
          </cell>
          <cell r="U120">
            <v>245</v>
          </cell>
          <cell r="V120">
            <v>347</v>
          </cell>
          <cell r="W120">
            <v>343</v>
          </cell>
          <cell r="X120">
            <v>305</v>
          </cell>
          <cell r="Y120">
            <v>306</v>
          </cell>
          <cell r="Z120">
            <v>400</v>
          </cell>
          <cell r="AA120">
            <v>365</v>
          </cell>
          <cell r="AB120">
            <v>312</v>
          </cell>
          <cell r="AC120">
            <v>316</v>
          </cell>
          <cell r="AD120">
            <v>395</v>
          </cell>
          <cell r="AE120">
            <v>379</v>
          </cell>
          <cell r="AF120">
            <v>308</v>
          </cell>
          <cell r="AG120">
            <v>312</v>
          </cell>
          <cell r="AH120">
            <v>378</v>
          </cell>
          <cell r="AI120">
            <v>380</v>
          </cell>
          <cell r="AJ120">
            <v>372</v>
          </cell>
          <cell r="AK120">
            <v>373</v>
          </cell>
          <cell r="AL120">
            <v>432</v>
          </cell>
          <cell r="AM120">
            <v>403</v>
          </cell>
          <cell r="AN120">
            <v>379</v>
          </cell>
          <cell r="AO120">
            <v>383</v>
          </cell>
          <cell r="AP120">
            <v>427</v>
          </cell>
          <cell r="AQ120">
            <v>416</v>
          </cell>
        </row>
        <row r="121">
          <cell r="B121">
            <v>47</v>
          </cell>
          <cell r="C121">
            <v>236</v>
          </cell>
          <cell r="D121">
            <v>345</v>
          </cell>
          <cell r="E121">
            <v>348</v>
          </cell>
          <cell r="F121">
            <v>463</v>
          </cell>
          <cell r="G121">
            <v>473</v>
          </cell>
          <cell r="H121">
            <v>437</v>
          </cell>
          <cell r="I121">
            <v>494</v>
          </cell>
          <cell r="J121">
            <v>465</v>
          </cell>
          <cell r="K121">
            <v>466</v>
          </cell>
          <cell r="L121">
            <v>488</v>
          </cell>
          <cell r="M121">
            <v>450</v>
          </cell>
          <cell r="N121">
            <v>465</v>
          </cell>
          <cell r="O121">
            <v>476</v>
          </cell>
          <cell r="P121">
            <v>462</v>
          </cell>
          <cell r="Q121">
            <v>480</v>
          </cell>
          <cell r="R121">
            <v>119</v>
          </cell>
          <cell r="S121">
            <v>180</v>
          </cell>
          <cell r="T121">
            <v>231</v>
          </cell>
          <cell r="U121">
            <v>241</v>
          </cell>
          <cell r="V121">
            <v>362</v>
          </cell>
          <cell r="W121">
            <v>322</v>
          </cell>
          <cell r="X121">
            <v>301</v>
          </cell>
          <cell r="Y121">
            <v>302</v>
          </cell>
          <cell r="Z121">
            <v>429</v>
          </cell>
          <cell r="AA121">
            <v>327</v>
          </cell>
          <cell r="AB121">
            <v>301</v>
          </cell>
          <cell r="AC121">
            <v>312</v>
          </cell>
          <cell r="AD121">
            <v>404</v>
          </cell>
          <cell r="AE121">
            <v>357</v>
          </cell>
          <cell r="AF121">
            <v>296</v>
          </cell>
          <cell r="AG121">
            <v>306</v>
          </cell>
          <cell r="AH121">
            <v>379</v>
          </cell>
          <cell r="AI121">
            <v>368</v>
          </cell>
          <cell r="AJ121">
            <v>366</v>
          </cell>
          <cell r="AK121">
            <v>367</v>
          </cell>
          <cell r="AL121">
            <v>446</v>
          </cell>
          <cell r="AM121">
            <v>373</v>
          </cell>
          <cell r="AN121">
            <v>366</v>
          </cell>
          <cell r="AO121">
            <v>377</v>
          </cell>
          <cell r="AP121">
            <v>421</v>
          </cell>
          <cell r="AQ121">
            <v>403</v>
          </cell>
        </row>
        <row r="122">
          <cell r="B122">
            <v>44</v>
          </cell>
          <cell r="C122">
            <v>232</v>
          </cell>
          <cell r="D122">
            <v>338</v>
          </cell>
          <cell r="E122">
            <v>343</v>
          </cell>
          <cell r="F122">
            <v>445</v>
          </cell>
          <cell r="G122">
            <v>462</v>
          </cell>
          <cell r="H122">
            <v>406</v>
          </cell>
          <cell r="I122">
            <v>500</v>
          </cell>
          <cell r="J122">
            <v>455</v>
          </cell>
          <cell r="K122">
            <v>457</v>
          </cell>
          <cell r="L122">
            <v>485</v>
          </cell>
          <cell r="M122">
            <v>429</v>
          </cell>
          <cell r="N122">
            <v>448</v>
          </cell>
          <cell r="O122">
            <v>467</v>
          </cell>
          <cell r="P122">
            <v>439</v>
          </cell>
          <cell r="Q122">
            <v>477</v>
          </cell>
          <cell r="R122">
            <v>120</v>
          </cell>
          <cell r="S122">
            <v>148</v>
          </cell>
          <cell r="T122">
            <v>221</v>
          </cell>
          <cell r="U122">
            <v>238</v>
          </cell>
          <cell r="V122">
            <v>377</v>
          </cell>
          <cell r="W122">
            <v>301</v>
          </cell>
          <cell r="X122">
            <v>297</v>
          </cell>
          <cell r="Y122">
            <v>299</v>
          </cell>
          <cell r="Z122">
            <v>458</v>
          </cell>
          <cell r="AA122">
            <v>289</v>
          </cell>
          <cell r="AB122">
            <v>290</v>
          </cell>
          <cell r="AC122">
            <v>308</v>
          </cell>
          <cell r="AD122">
            <v>412</v>
          </cell>
          <cell r="AE122">
            <v>336</v>
          </cell>
          <cell r="AF122">
            <v>284</v>
          </cell>
          <cell r="AG122">
            <v>301</v>
          </cell>
          <cell r="AH122">
            <v>380</v>
          </cell>
          <cell r="AI122">
            <v>355</v>
          </cell>
          <cell r="AJ122">
            <v>359</v>
          </cell>
          <cell r="AK122">
            <v>361</v>
          </cell>
          <cell r="AL122">
            <v>461</v>
          </cell>
          <cell r="AM122">
            <v>343</v>
          </cell>
          <cell r="AN122">
            <v>352</v>
          </cell>
          <cell r="AO122">
            <v>370</v>
          </cell>
          <cell r="AP122">
            <v>415</v>
          </cell>
          <cell r="AQ122">
            <v>390</v>
          </cell>
        </row>
        <row r="123">
          <cell r="B123">
            <v>-3</v>
          </cell>
          <cell r="C123">
            <v>592</v>
          </cell>
          <cell r="D123">
            <v>515</v>
          </cell>
          <cell r="E123">
            <v>510</v>
          </cell>
          <cell r="F123">
            <v>571</v>
          </cell>
          <cell r="G123">
            <v>550</v>
          </cell>
          <cell r="H123">
            <v>604</v>
          </cell>
          <cell r="I123">
            <v>544</v>
          </cell>
          <cell r="J123">
            <v>686</v>
          </cell>
          <cell r="K123">
            <v>673</v>
          </cell>
          <cell r="L123">
            <v>682</v>
          </cell>
          <cell r="M123">
            <v>614</v>
          </cell>
          <cell r="N123">
            <v>662</v>
          </cell>
          <cell r="O123">
            <v>642</v>
          </cell>
          <cell r="P123">
            <v>692</v>
          </cell>
          <cell r="Q123">
            <v>577</v>
          </cell>
          <cell r="R123">
            <v>610</v>
          </cell>
          <cell r="S123">
            <v>525</v>
          </cell>
          <cell r="T123">
            <v>669</v>
          </cell>
          <cell r="U123">
            <v>648</v>
          </cell>
          <cell r="V123">
            <v>721</v>
          </cell>
          <cell r="W123">
            <v>560</v>
          </cell>
          <cell r="X123">
            <v>757</v>
          </cell>
          <cell r="Y123">
            <v>744</v>
          </cell>
          <cell r="Z123">
            <v>766</v>
          </cell>
          <cell r="AA123">
            <v>630</v>
          </cell>
          <cell r="AB123">
            <v>733</v>
          </cell>
          <cell r="AC123">
            <v>713</v>
          </cell>
          <cell r="AD123">
            <v>776</v>
          </cell>
          <cell r="AE123">
            <v>592</v>
          </cell>
          <cell r="AF123">
            <v>642</v>
          </cell>
          <cell r="AG123">
            <v>621</v>
          </cell>
          <cell r="AH123">
            <v>688</v>
          </cell>
          <cell r="AI123">
            <v>558</v>
          </cell>
          <cell r="AJ123">
            <v>730</v>
          </cell>
          <cell r="AK123">
            <v>717</v>
          </cell>
          <cell r="AL123">
            <v>733</v>
          </cell>
          <cell r="AM123">
            <v>628</v>
          </cell>
          <cell r="AN123">
            <v>706</v>
          </cell>
          <cell r="AO123">
            <v>686</v>
          </cell>
          <cell r="AP123">
            <v>743</v>
          </cell>
          <cell r="AQ123">
            <v>590</v>
          </cell>
        </row>
        <row r="124">
          <cell r="B124">
            <v>-5</v>
          </cell>
          <cell r="C124">
            <v>585</v>
          </cell>
          <cell r="D124">
            <v>508</v>
          </cell>
          <cell r="E124">
            <v>505</v>
          </cell>
          <cell r="F124">
            <v>557</v>
          </cell>
          <cell r="G124">
            <v>543</v>
          </cell>
          <cell r="H124">
            <v>585</v>
          </cell>
          <cell r="I124">
            <v>545</v>
          </cell>
          <cell r="J124">
            <v>673</v>
          </cell>
          <cell r="K124">
            <v>665</v>
          </cell>
          <cell r="L124">
            <v>662</v>
          </cell>
          <cell r="M124">
            <v>611</v>
          </cell>
          <cell r="N124">
            <v>647</v>
          </cell>
          <cell r="O124">
            <v>633</v>
          </cell>
          <cell r="P124">
            <v>664</v>
          </cell>
          <cell r="Q124">
            <v>581</v>
          </cell>
          <cell r="R124">
            <v>600</v>
          </cell>
          <cell r="S124">
            <v>530</v>
          </cell>
          <cell r="T124">
            <v>652</v>
          </cell>
          <cell r="U124">
            <v>638</v>
          </cell>
          <cell r="V124">
            <v>682</v>
          </cell>
          <cell r="W124">
            <v>572</v>
          </cell>
          <cell r="X124">
            <v>742</v>
          </cell>
          <cell r="Y124">
            <v>734</v>
          </cell>
          <cell r="Z124">
            <v>733</v>
          </cell>
          <cell r="AA124">
            <v>634</v>
          </cell>
          <cell r="AB124">
            <v>716</v>
          </cell>
          <cell r="AC124">
            <v>702</v>
          </cell>
          <cell r="AD124">
            <v>734</v>
          </cell>
          <cell r="AE124">
            <v>604</v>
          </cell>
          <cell r="AF124">
            <v>626</v>
          </cell>
          <cell r="AG124">
            <v>612</v>
          </cell>
          <cell r="AH124">
            <v>655</v>
          </cell>
          <cell r="AI124">
            <v>566</v>
          </cell>
          <cell r="AJ124">
            <v>716</v>
          </cell>
          <cell r="AK124">
            <v>708</v>
          </cell>
          <cell r="AL124">
            <v>706</v>
          </cell>
          <cell r="AM124">
            <v>629</v>
          </cell>
          <cell r="AN124">
            <v>690</v>
          </cell>
          <cell r="AO124">
            <v>676</v>
          </cell>
          <cell r="AP124">
            <v>707</v>
          </cell>
          <cell r="AQ124">
            <v>598</v>
          </cell>
        </row>
        <row r="125">
          <cell r="B125">
            <v>-7</v>
          </cell>
          <cell r="C125">
            <v>579</v>
          </cell>
          <cell r="D125">
            <v>502</v>
          </cell>
          <cell r="E125">
            <v>499</v>
          </cell>
          <cell r="F125">
            <v>544</v>
          </cell>
          <cell r="G125">
            <v>537</v>
          </cell>
          <cell r="H125">
            <v>565</v>
          </cell>
          <cell r="I125">
            <v>545</v>
          </cell>
          <cell r="J125">
            <v>661</v>
          </cell>
          <cell r="K125">
            <v>657</v>
          </cell>
          <cell r="L125">
            <v>642</v>
          </cell>
          <cell r="M125">
            <v>608</v>
          </cell>
          <cell r="N125">
            <v>632</v>
          </cell>
          <cell r="O125">
            <v>625</v>
          </cell>
          <cell r="P125">
            <v>635</v>
          </cell>
          <cell r="Q125">
            <v>585</v>
          </cell>
          <cell r="R125">
            <v>590</v>
          </cell>
          <cell r="S125">
            <v>536</v>
          </cell>
          <cell r="T125">
            <v>635</v>
          </cell>
          <cell r="U125">
            <v>628</v>
          </cell>
          <cell r="V125">
            <v>643</v>
          </cell>
          <cell r="W125">
            <v>583</v>
          </cell>
          <cell r="X125">
            <v>728</v>
          </cell>
          <cell r="Y125">
            <v>724</v>
          </cell>
          <cell r="Z125">
            <v>700</v>
          </cell>
          <cell r="AA125">
            <v>638</v>
          </cell>
          <cell r="AB125">
            <v>699</v>
          </cell>
          <cell r="AC125">
            <v>692</v>
          </cell>
          <cell r="AD125">
            <v>692</v>
          </cell>
          <cell r="AE125">
            <v>615</v>
          </cell>
          <cell r="AF125">
            <v>610</v>
          </cell>
          <cell r="AG125">
            <v>603</v>
          </cell>
          <cell r="AH125">
            <v>622</v>
          </cell>
          <cell r="AI125">
            <v>575</v>
          </cell>
          <cell r="AJ125">
            <v>703</v>
          </cell>
          <cell r="AK125">
            <v>699</v>
          </cell>
          <cell r="AL125">
            <v>679</v>
          </cell>
          <cell r="AM125">
            <v>630</v>
          </cell>
          <cell r="AN125">
            <v>673</v>
          </cell>
          <cell r="AO125">
            <v>667</v>
          </cell>
          <cell r="AP125">
            <v>671</v>
          </cell>
          <cell r="AQ125">
            <v>607</v>
          </cell>
        </row>
        <row r="126">
          <cell r="B126">
            <v>-11</v>
          </cell>
          <cell r="C126">
            <v>565</v>
          </cell>
          <cell r="D126">
            <v>489</v>
          </cell>
          <cell r="E126">
            <v>488</v>
          </cell>
          <cell r="F126">
            <v>516</v>
          </cell>
          <cell r="G126">
            <v>523</v>
          </cell>
          <cell r="H126">
            <v>526</v>
          </cell>
          <cell r="I126">
            <v>547</v>
          </cell>
          <cell r="J126">
            <v>637</v>
          </cell>
          <cell r="K126">
            <v>641</v>
          </cell>
          <cell r="L126">
            <v>603</v>
          </cell>
          <cell r="M126">
            <v>603</v>
          </cell>
          <cell r="N126">
            <v>602</v>
          </cell>
          <cell r="O126">
            <v>609</v>
          </cell>
          <cell r="P126">
            <v>578</v>
          </cell>
          <cell r="Q126">
            <v>594</v>
          </cell>
          <cell r="R126">
            <v>571</v>
          </cell>
          <cell r="S126">
            <v>546</v>
          </cell>
          <cell r="T126">
            <v>601</v>
          </cell>
          <cell r="U126">
            <v>608</v>
          </cell>
          <cell r="V126">
            <v>566</v>
          </cell>
          <cell r="W126">
            <v>607</v>
          </cell>
          <cell r="X126">
            <v>699</v>
          </cell>
          <cell r="Y126">
            <v>704</v>
          </cell>
          <cell r="Z126">
            <v>634</v>
          </cell>
          <cell r="AA126">
            <v>647</v>
          </cell>
          <cell r="AB126">
            <v>664</v>
          </cell>
          <cell r="AC126">
            <v>671</v>
          </cell>
          <cell r="AD126">
            <v>609</v>
          </cell>
          <cell r="AE126">
            <v>638</v>
          </cell>
          <cell r="AF126">
            <v>578</v>
          </cell>
          <cell r="AG126">
            <v>585</v>
          </cell>
          <cell r="AH126">
            <v>556</v>
          </cell>
          <cell r="AI126">
            <v>591</v>
          </cell>
          <cell r="AJ126">
            <v>676</v>
          </cell>
          <cell r="AK126">
            <v>680</v>
          </cell>
          <cell r="AL126">
            <v>624</v>
          </cell>
          <cell r="AM126">
            <v>632</v>
          </cell>
          <cell r="AN126">
            <v>640</v>
          </cell>
          <cell r="AO126">
            <v>648</v>
          </cell>
          <cell r="AP126">
            <v>599</v>
          </cell>
          <cell r="AQ126">
            <v>623</v>
          </cell>
        </row>
        <row r="127">
          <cell r="B127">
            <v>-13</v>
          </cell>
          <cell r="C127">
            <v>558</v>
          </cell>
          <cell r="D127">
            <v>483</v>
          </cell>
          <cell r="E127">
            <v>482</v>
          </cell>
          <cell r="F127">
            <v>502</v>
          </cell>
          <cell r="G127">
            <v>516</v>
          </cell>
          <cell r="H127">
            <v>507</v>
          </cell>
          <cell r="I127">
            <v>547</v>
          </cell>
          <cell r="J127">
            <v>624</v>
          </cell>
          <cell r="K127">
            <v>633</v>
          </cell>
          <cell r="L127">
            <v>583</v>
          </cell>
          <cell r="M127">
            <v>600</v>
          </cell>
          <cell r="N127">
            <v>586</v>
          </cell>
          <cell r="O127">
            <v>601</v>
          </cell>
          <cell r="P127">
            <v>549</v>
          </cell>
          <cell r="Q127">
            <v>598</v>
          </cell>
          <cell r="R127">
            <v>562</v>
          </cell>
          <cell r="S127">
            <v>552</v>
          </cell>
          <cell r="T127">
            <v>584</v>
          </cell>
          <cell r="U127">
            <v>598</v>
          </cell>
          <cell r="V127">
            <v>527</v>
          </cell>
          <cell r="W127">
            <v>618</v>
          </cell>
          <cell r="X127">
            <v>685</v>
          </cell>
          <cell r="Y127">
            <v>694</v>
          </cell>
          <cell r="Z127">
            <v>601</v>
          </cell>
          <cell r="AA127">
            <v>652</v>
          </cell>
          <cell r="AB127">
            <v>647</v>
          </cell>
          <cell r="AC127">
            <v>661</v>
          </cell>
          <cell r="AD127">
            <v>567</v>
          </cell>
          <cell r="AE127">
            <v>650</v>
          </cell>
          <cell r="AF127">
            <v>562</v>
          </cell>
          <cell r="AG127">
            <v>576</v>
          </cell>
          <cell r="AH127">
            <v>523</v>
          </cell>
          <cell r="AI127">
            <v>600</v>
          </cell>
          <cell r="AJ127">
            <v>662</v>
          </cell>
          <cell r="AK127">
            <v>671</v>
          </cell>
          <cell r="AL127">
            <v>597</v>
          </cell>
          <cell r="AM127">
            <v>633</v>
          </cell>
          <cell r="AN127">
            <v>624</v>
          </cell>
          <cell r="AO127">
            <v>638</v>
          </cell>
          <cell r="AP127">
            <v>563</v>
          </cell>
          <cell r="AQ127">
            <v>631</v>
          </cell>
        </row>
        <row r="128">
          <cell r="B128">
            <v>-15</v>
          </cell>
          <cell r="C128">
            <v>552</v>
          </cell>
          <cell r="D128">
            <v>476</v>
          </cell>
          <cell r="E128">
            <v>477</v>
          </cell>
          <cell r="F128">
            <v>489</v>
          </cell>
          <cell r="G128">
            <v>509</v>
          </cell>
          <cell r="H128">
            <v>488</v>
          </cell>
          <cell r="I128">
            <v>548</v>
          </cell>
          <cell r="J128">
            <v>612</v>
          </cell>
          <cell r="K128">
            <v>625</v>
          </cell>
          <cell r="L128">
            <v>563</v>
          </cell>
          <cell r="M128">
            <v>597</v>
          </cell>
          <cell r="N128">
            <v>571</v>
          </cell>
          <cell r="O128">
            <v>593</v>
          </cell>
          <cell r="P128">
            <v>520</v>
          </cell>
          <cell r="Q128">
            <v>602</v>
          </cell>
          <cell r="R128">
            <v>552</v>
          </cell>
          <cell r="S128">
            <v>557</v>
          </cell>
          <cell r="T128">
            <v>568</v>
          </cell>
          <cell r="U128">
            <v>588</v>
          </cell>
          <cell r="V128">
            <v>488</v>
          </cell>
          <cell r="W128">
            <v>630</v>
          </cell>
          <cell r="X128">
            <v>670</v>
          </cell>
          <cell r="Y128">
            <v>683</v>
          </cell>
          <cell r="Z128">
            <v>567</v>
          </cell>
          <cell r="AA128">
            <v>656</v>
          </cell>
          <cell r="AB128">
            <v>629</v>
          </cell>
          <cell r="AC128">
            <v>651</v>
          </cell>
          <cell r="AD128">
            <v>525</v>
          </cell>
          <cell r="AE128">
            <v>661</v>
          </cell>
          <cell r="AF128">
            <v>546</v>
          </cell>
          <cell r="AG128">
            <v>567</v>
          </cell>
          <cell r="AH128">
            <v>490</v>
          </cell>
          <cell r="AI128">
            <v>608</v>
          </cell>
          <cell r="AJ128">
            <v>649</v>
          </cell>
          <cell r="AK128">
            <v>662</v>
          </cell>
          <cell r="AL128">
            <v>570</v>
          </cell>
          <cell r="AM128">
            <v>634</v>
          </cell>
          <cell r="AN128">
            <v>607</v>
          </cell>
          <cell r="AO128">
            <v>629</v>
          </cell>
          <cell r="AP128">
            <v>528</v>
          </cell>
          <cell r="AQ128">
            <v>639</v>
          </cell>
        </row>
        <row r="129">
          <cell r="B129">
            <v>91</v>
          </cell>
          <cell r="C129">
            <v>237</v>
          </cell>
          <cell r="D129">
            <v>371</v>
          </cell>
          <cell r="E129">
            <v>369</v>
          </cell>
          <cell r="F129">
            <v>560</v>
          </cell>
          <cell r="G129">
            <v>543</v>
          </cell>
          <cell r="H129">
            <v>579</v>
          </cell>
          <cell r="I129">
            <v>485</v>
          </cell>
          <cell r="J129">
            <v>504</v>
          </cell>
          <cell r="K129">
            <v>503</v>
          </cell>
          <cell r="L129">
            <v>501</v>
          </cell>
          <cell r="M129">
            <v>534</v>
          </cell>
          <cell r="N129">
            <v>552</v>
          </cell>
          <cell r="O129">
            <v>535</v>
          </cell>
          <cell r="P129">
            <v>567</v>
          </cell>
          <cell r="Q129">
            <v>507</v>
          </cell>
          <cell r="R129">
            <v>127</v>
          </cell>
          <cell r="S129">
            <v>313</v>
          </cell>
          <cell r="T129">
            <v>309</v>
          </cell>
          <cell r="U129">
            <v>292</v>
          </cell>
          <cell r="V129">
            <v>323</v>
          </cell>
          <cell r="W129">
            <v>427</v>
          </cell>
          <cell r="X129">
            <v>326</v>
          </cell>
          <cell r="Y129">
            <v>326</v>
          </cell>
          <cell r="Z129">
            <v>319</v>
          </cell>
          <cell r="AA129">
            <v>486</v>
          </cell>
          <cell r="AB129">
            <v>375</v>
          </cell>
          <cell r="AC129">
            <v>357</v>
          </cell>
          <cell r="AD129">
            <v>386</v>
          </cell>
          <cell r="AE129">
            <v>459</v>
          </cell>
          <cell r="AF129">
            <v>379</v>
          </cell>
          <cell r="AG129">
            <v>362</v>
          </cell>
          <cell r="AH129">
            <v>395</v>
          </cell>
          <cell r="AI129">
            <v>438</v>
          </cell>
          <cell r="AJ129">
            <v>397</v>
          </cell>
          <cell r="AK129">
            <v>396</v>
          </cell>
          <cell r="AL129">
            <v>391</v>
          </cell>
          <cell r="AM129">
            <v>498</v>
          </cell>
          <cell r="AN129">
            <v>445</v>
          </cell>
          <cell r="AO129">
            <v>427</v>
          </cell>
          <cell r="AP129">
            <v>458</v>
          </cell>
          <cell r="AQ129">
            <v>471</v>
          </cell>
        </row>
        <row r="130">
          <cell r="B130">
            <v>88</v>
          </cell>
          <cell r="C130">
            <v>234</v>
          </cell>
          <cell r="D130">
            <v>364</v>
          </cell>
          <cell r="E130">
            <v>364</v>
          </cell>
          <cell r="F130">
            <v>542</v>
          </cell>
          <cell r="G130">
            <v>532</v>
          </cell>
          <cell r="H130">
            <v>547</v>
          </cell>
          <cell r="I130">
            <v>491</v>
          </cell>
          <cell r="J130">
            <v>494</v>
          </cell>
          <cell r="K130">
            <v>494</v>
          </cell>
          <cell r="L130">
            <v>498</v>
          </cell>
          <cell r="M130">
            <v>514</v>
          </cell>
          <cell r="N130">
            <v>536</v>
          </cell>
          <cell r="O130">
            <v>525</v>
          </cell>
          <cell r="P130">
            <v>544</v>
          </cell>
          <cell r="Q130">
            <v>504</v>
          </cell>
          <cell r="R130">
            <v>127</v>
          </cell>
          <cell r="S130">
            <v>281</v>
          </cell>
          <cell r="T130">
            <v>299</v>
          </cell>
          <cell r="U130">
            <v>289</v>
          </cell>
          <cell r="V130">
            <v>338</v>
          </cell>
          <cell r="W130">
            <v>406</v>
          </cell>
          <cell r="X130">
            <v>322</v>
          </cell>
          <cell r="Y130">
            <v>322</v>
          </cell>
          <cell r="Z130">
            <v>348</v>
          </cell>
          <cell r="AA130">
            <v>448</v>
          </cell>
          <cell r="AB130">
            <v>363</v>
          </cell>
          <cell r="AC130">
            <v>353</v>
          </cell>
          <cell r="AD130">
            <v>394</v>
          </cell>
          <cell r="AE130">
            <v>438</v>
          </cell>
          <cell r="AF130">
            <v>367</v>
          </cell>
          <cell r="AG130">
            <v>357</v>
          </cell>
          <cell r="AH130">
            <v>396</v>
          </cell>
          <cell r="AI130">
            <v>426</v>
          </cell>
          <cell r="AJ130">
            <v>390</v>
          </cell>
          <cell r="AK130">
            <v>390</v>
          </cell>
          <cell r="AL130">
            <v>406</v>
          </cell>
          <cell r="AM130">
            <v>468</v>
          </cell>
          <cell r="AN130">
            <v>431</v>
          </cell>
          <cell r="AO130">
            <v>421</v>
          </cell>
          <cell r="AP130">
            <v>452</v>
          </cell>
          <cell r="AQ130">
            <v>458</v>
          </cell>
        </row>
        <row r="131">
          <cell r="B131">
            <v>85</v>
          </cell>
          <cell r="C131">
            <v>230</v>
          </cell>
          <cell r="D131">
            <v>358</v>
          </cell>
          <cell r="E131">
            <v>359</v>
          </cell>
          <cell r="F131">
            <v>524</v>
          </cell>
          <cell r="G131">
            <v>521</v>
          </cell>
          <cell r="H131">
            <v>516</v>
          </cell>
          <cell r="I131">
            <v>497</v>
          </cell>
          <cell r="J131">
            <v>485</v>
          </cell>
          <cell r="K131">
            <v>485</v>
          </cell>
          <cell r="L131">
            <v>495</v>
          </cell>
          <cell r="M131">
            <v>493</v>
          </cell>
          <cell r="N131">
            <v>519</v>
          </cell>
          <cell r="O131">
            <v>516</v>
          </cell>
          <cell r="P131">
            <v>520</v>
          </cell>
          <cell r="Q131">
            <v>500</v>
          </cell>
          <cell r="R131">
            <v>128</v>
          </cell>
          <cell r="S131">
            <v>250</v>
          </cell>
          <cell r="T131">
            <v>289</v>
          </cell>
          <cell r="U131">
            <v>285</v>
          </cell>
          <cell r="V131">
            <v>353</v>
          </cell>
          <cell r="W131">
            <v>385</v>
          </cell>
          <cell r="X131">
            <v>318</v>
          </cell>
          <cell r="Y131">
            <v>318</v>
          </cell>
          <cell r="Z131">
            <v>377</v>
          </cell>
          <cell r="AA131">
            <v>410</v>
          </cell>
          <cell r="AB131">
            <v>352</v>
          </cell>
          <cell r="AC131">
            <v>349</v>
          </cell>
          <cell r="AD131">
            <v>402</v>
          </cell>
          <cell r="AE131">
            <v>417</v>
          </cell>
          <cell r="AF131">
            <v>355</v>
          </cell>
          <cell r="AG131">
            <v>351</v>
          </cell>
          <cell r="AH131">
            <v>397</v>
          </cell>
          <cell r="AI131">
            <v>413</v>
          </cell>
          <cell r="AJ131">
            <v>384</v>
          </cell>
          <cell r="AK131">
            <v>384</v>
          </cell>
          <cell r="AL131">
            <v>421</v>
          </cell>
          <cell r="AM131">
            <v>438</v>
          </cell>
          <cell r="AN131">
            <v>418</v>
          </cell>
          <cell r="AO131">
            <v>414</v>
          </cell>
          <cell r="AP131">
            <v>446</v>
          </cell>
          <cell r="AQ131">
            <v>445</v>
          </cell>
        </row>
        <row r="132">
          <cell r="B132">
            <v>82</v>
          </cell>
          <cell r="C132">
            <v>226</v>
          </cell>
          <cell r="D132">
            <v>351</v>
          </cell>
          <cell r="E132">
            <v>353</v>
          </cell>
          <cell r="F132">
            <v>507</v>
          </cell>
          <cell r="G132">
            <v>510</v>
          </cell>
          <cell r="H132">
            <v>485</v>
          </cell>
          <cell r="I132">
            <v>504</v>
          </cell>
          <cell r="J132">
            <v>475</v>
          </cell>
          <cell r="K132">
            <v>476</v>
          </cell>
          <cell r="L132">
            <v>492</v>
          </cell>
          <cell r="M132">
            <v>473</v>
          </cell>
          <cell r="N132">
            <v>502</v>
          </cell>
          <cell r="O132">
            <v>506</v>
          </cell>
          <cell r="P132">
            <v>497</v>
          </cell>
          <cell r="Q132">
            <v>497</v>
          </cell>
          <cell r="R132">
            <v>129</v>
          </cell>
          <cell r="S132">
            <v>218</v>
          </cell>
          <cell r="T132">
            <v>279</v>
          </cell>
          <cell r="U132">
            <v>282</v>
          </cell>
          <cell r="V132">
            <v>369</v>
          </cell>
          <cell r="W132">
            <v>365</v>
          </cell>
          <cell r="X132">
            <v>314</v>
          </cell>
          <cell r="Y132">
            <v>314</v>
          </cell>
          <cell r="Z132">
            <v>406</v>
          </cell>
          <cell r="AA132">
            <v>372</v>
          </cell>
          <cell r="AB132">
            <v>340</v>
          </cell>
          <cell r="AC132">
            <v>344</v>
          </cell>
          <cell r="AD132">
            <v>411</v>
          </cell>
          <cell r="AE132">
            <v>396</v>
          </cell>
          <cell r="AF132">
            <v>342</v>
          </cell>
          <cell r="AG132">
            <v>346</v>
          </cell>
          <cell r="AH132">
            <v>398</v>
          </cell>
          <cell r="AI132">
            <v>401</v>
          </cell>
          <cell r="AJ132">
            <v>377</v>
          </cell>
          <cell r="AK132">
            <v>378</v>
          </cell>
          <cell r="AL132">
            <v>435</v>
          </cell>
          <cell r="AM132">
            <v>408</v>
          </cell>
          <cell r="AN132">
            <v>404</v>
          </cell>
          <cell r="AO132">
            <v>408</v>
          </cell>
          <cell r="AP132">
            <v>440</v>
          </cell>
          <cell r="AQ132">
            <v>432</v>
          </cell>
        </row>
        <row r="133">
          <cell r="B133">
            <v>79</v>
          </cell>
          <cell r="C133">
            <v>223</v>
          </cell>
          <cell r="D133">
            <v>344</v>
          </cell>
          <cell r="E133">
            <v>348</v>
          </cell>
          <cell r="F133">
            <v>489</v>
          </cell>
          <cell r="G133">
            <v>499</v>
          </cell>
          <cell r="H133">
            <v>453</v>
          </cell>
          <cell r="I133">
            <v>510</v>
          </cell>
          <cell r="J133">
            <v>466</v>
          </cell>
          <cell r="K133">
            <v>467</v>
          </cell>
          <cell r="L133">
            <v>489</v>
          </cell>
          <cell r="M133">
            <v>453</v>
          </cell>
          <cell r="N133">
            <v>485</v>
          </cell>
          <cell r="O133">
            <v>497</v>
          </cell>
          <cell r="P133">
            <v>473</v>
          </cell>
          <cell r="Q133">
            <v>493</v>
          </cell>
          <cell r="R133">
            <v>129</v>
          </cell>
          <cell r="S133">
            <v>186</v>
          </cell>
          <cell r="T133">
            <v>269</v>
          </cell>
          <cell r="U133">
            <v>279</v>
          </cell>
          <cell r="V133">
            <v>384</v>
          </cell>
          <cell r="W133">
            <v>344</v>
          </cell>
          <cell r="X133">
            <v>309</v>
          </cell>
          <cell r="Y133">
            <v>311</v>
          </cell>
          <cell r="Z133">
            <v>434</v>
          </cell>
          <cell r="AA133">
            <v>334</v>
          </cell>
          <cell r="AB133">
            <v>329</v>
          </cell>
          <cell r="AC133">
            <v>340</v>
          </cell>
          <cell r="AD133">
            <v>419</v>
          </cell>
          <cell r="AE133">
            <v>375</v>
          </cell>
          <cell r="AF133">
            <v>330</v>
          </cell>
          <cell r="AG133">
            <v>340</v>
          </cell>
          <cell r="AH133">
            <v>399</v>
          </cell>
          <cell r="AI133">
            <v>388</v>
          </cell>
          <cell r="AJ133">
            <v>371</v>
          </cell>
          <cell r="AK133">
            <v>372</v>
          </cell>
          <cell r="AL133">
            <v>450</v>
          </cell>
          <cell r="AM133">
            <v>379</v>
          </cell>
          <cell r="AN133">
            <v>390</v>
          </cell>
          <cell r="AO133">
            <v>402</v>
          </cell>
          <cell r="AP133">
            <v>434</v>
          </cell>
          <cell r="AQ133">
            <v>419</v>
          </cell>
        </row>
        <row r="134">
          <cell r="B134">
            <v>76</v>
          </cell>
          <cell r="C134">
            <v>219</v>
          </cell>
          <cell r="D134">
            <v>337</v>
          </cell>
          <cell r="E134">
            <v>343</v>
          </cell>
          <cell r="F134">
            <v>471</v>
          </cell>
          <cell r="G134">
            <v>488</v>
          </cell>
          <cell r="H134">
            <v>422</v>
          </cell>
          <cell r="I134">
            <v>516</v>
          </cell>
          <cell r="J134">
            <v>456</v>
          </cell>
          <cell r="K134">
            <v>458</v>
          </cell>
          <cell r="L134">
            <v>486</v>
          </cell>
          <cell r="M134">
            <v>433</v>
          </cell>
          <cell r="N134">
            <v>469</v>
          </cell>
          <cell r="O134">
            <v>487</v>
          </cell>
          <cell r="P134">
            <v>450</v>
          </cell>
          <cell r="Q134">
            <v>490</v>
          </cell>
          <cell r="R134">
            <v>130</v>
          </cell>
          <cell r="S134">
            <v>154</v>
          </cell>
          <cell r="T134">
            <v>258</v>
          </cell>
          <cell r="U134">
            <v>276</v>
          </cell>
          <cell r="V134">
            <v>399</v>
          </cell>
          <cell r="W134">
            <v>323</v>
          </cell>
          <cell r="X134">
            <v>305</v>
          </cell>
          <cell r="Y134">
            <v>307</v>
          </cell>
          <cell r="Z134">
            <v>463</v>
          </cell>
          <cell r="AA134">
            <v>296</v>
          </cell>
          <cell r="AB134">
            <v>318</v>
          </cell>
          <cell r="AC134">
            <v>336</v>
          </cell>
          <cell r="AD134">
            <v>427</v>
          </cell>
          <cell r="AE134">
            <v>354</v>
          </cell>
          <cell r="AF134">
            <v>318</v>
          </cell>
          <cell r="AG134">
            <v>335</v>
          </cell>
          <cell r="AH134">
            <v>401</v>
          </cell>
          <cell r="AI134">
            <v>376</v>
          </cell>
          <cell r="AJ134">
            <v>364</v>
          </cell>
          <cell r="AK134">
            <v>366</v>
          </cell>
          <cell r="AL134">
            <v>464</v>
          </cell>
          <cell r="AM134">
            <v>349</v>
          </cell>
          <cell r="AN134">
            <v>377</v>
          </cell>
          <cell r="AO134">
            <v>395</v>
          </cell>
          <cell r="AP134">
            <v>428</v>
          </cell>
          <cell r="AQ134">
            <v>406</v>
          </cell>
        </row>
        <row r="135">
          <cell r="B135">
            <v>29</v>
          </cell>
          <cell r="C135">
            <v>579</v>
          </cell>
          <cell r="D135">
            <v>514</v>
          </cell>
          <cell r="E135">
            <v>511</v>
          </cell>
          <cell r="F135">
            <v>597</v>
          </cell>
          <cell r="G135">
            <v>576</v>
          </cell>
          <cell r="H135">
            <v>620</v>
          </cell>
          <cell r="I135">
            <v>560</v>
          </cell>
          <cell r="J135">
            <v>686</v>
          </cell>
          <cell r="K135">
            <v>674</v>
          </cell>
          <cell r="L135">
            <v>684</v>
          </cell>
          <cell r="M135">
            <v>618</v>
          </cell>
          <cell r="N135">
            <v>683</v>
          </cell>
          <cell r="O135">
            <v>662</v>
          </cell>
          <cell r="P135">
            <v>703</v>
          </cell>
          <cell r="Q135">
            <v>590</v>
          </cell>
          <cell r="R135">
            <v>620</v>
          </cell>
          <cell r="S135">
            <v>531</v>
          </cell>
          <cell r="T135">
            <v>706</v>
          </cell>
          <cell r="U135">
            <v>685</v>
          </cell>
          <cell r="V135">
            <v>743</v>
          </cell>
          <cell r="W135">
            <v>582</v>
          </cell>
          <cell r="X135">
            <v>765</v>
          </cell>
          <cell r="Y135">
            <v>753</v>
          </cell>
          <cell r="Z135">
            <v>771</v>
          </cell>
          <cell r="AA135">
            <v>637</v>
          </cell>
          <cell r="AB135">
            <v>761</v>
          </cell>
          <cell r="AC135">
            <v>741</v>
          </cell>
          <cell r="AD135">
            <v>791</v>
          </cell>
          <cell r="AE135">
            <v>610</v>
          </cell>
          <cell r="AF135">
            <v>676</v>
          </cell>
          <cell r="AG135">
            <v>655</v>
          </cell>
          <cell r="AH135">
            <v>708</v>
          </cell>
          <cell r="AI135">
            <v>578</v>
          </cell>
          <cell r="AJ135">
            <v>735</v>
          </cell>
          <cell r="AK135">
            <v>722</v>
          </cell>
          <cell r="AL135">
            <v>737</v>
          </cell>
          <cell r="AM135">
            <v>634</v>
          </cell>
          <cell r="AN135">
            <v>731</v>
          </cell>
          <cell r="AO135">
            <v>710</v>
          </cell>
          <cell r="AP135">
            <v>757</v>
          </cell>
          <cell r="AQ135">
            <v>606</v>
          </cell>
        </row>
        <row r="136">
          <cell r="B136">
            <v>27</v>
          </cell>
          <cell r="C136">
            <v>572</v>
          </cell>
          <cell r="D136">
            <v>507</v>
          </cell>
          <cell r="E136">
            <v>505</v>
          </cell>
          <cell r="F136">
            <v>583</v>
          </cell>
          <cell r="G136">
            <v>569</v>
          </cell>
          <cell r="H136">
            <v>601</v>
          </cell>
          <cell r="I136">
            <v>561</v>
          </cell>
          <cell r="J136">
            <v>674</v>
          </cell>
          <cell r="K136">
            <v>666</v>
          </cell>
          <cell r="L136">
            <v>664</v>
          </cell>
          <cell r="M136">
            <v>615</v>
          </cell>
          <cell r="N136">
            <v>667</v>
          </cell>
          <cell r="O136">
            <v>654</v>
          </cell>
          <cell r="P136">
            <v>675</v>
          </cell>
          <cell r="Q136">
            <v>594</v>
          </cell>
          <cell r="R136">
            <v>610</v>
          </cell>
          <cell r="S136">
            <v>536</v>
          </cell>
          <cell r="T136">
            <v>689</v>
          </cell>
          <cell r="U136">
            <v>675</v>
          </cell>
          <cell r="V136">
            <v>704</v>
          </cell>
          <cell r="W136">
            <v>594</v>
          </cell>
          <cell r="X136">
            <v>751</v>
          </cell>
          <cell r="Y136">
            <v>743</v>
          </cell>
          <cell r="Z136">
            <v>738</v>
          </cell>
          <cell r="AA136">
            <v>641</v>
          </cell>
          <cell r="AB136">
            <v>744</v>
          </cell>
          <cell r="AC136">
            <v>730</v>
          </cell>
          <cell r="AD136">
            <v>749</v>
          </cell>
          <cell r="AE136">
            <v>621</v>
          </cell>
          <cell r="AF136">
            <v>660</v>
          </cell>
          <cell r="AG136">
            <v>646</v>
          </cell>
          <cell r="AH136">
            <v>676</v>
          </cell>
          <cell r="AI136">
            <v>587</v>
          </cell>
          <cell r="AJ136">
            <v>721</v>
          </cell>
          <cell r="AK136">
            <v>713</v>
          </cell>
          <cell r="AL136">
            <v>710</v>
          </cell>
          <cell r="AM136">
            <v>635</v>
          </cell>
          <cell r="AN136">
            <v>715</v>
          </cell>
          <cell r="AO136">
            <v>701</v>
          </cell>
          <cell r="AP136">
            <v>721</v>
          </cell>
          <cell r="AQ136">
            <v>614</v>
          </cell>
        </row>
        <row r="137">
          <cell r="B137">
            <v>25</v>
          </cell>
          <cell r="C137">
            <v>565</v>
          </cell>
          <cell r="D137">
            <v>501</v>
          </cell>
          <cell r="E137">
            <v>499</v>
          </cell>
          <cell r="F137">
            <v>569</v>
          </cell>
          <cell r="G137">
            <v>563</v>
          </cell>
          <cell r="H137">
            <v>582</v>
          </cell>
          <cell r="I137">
            <v>561</v>
          </cell>
          <cell r="J137">
            <v>662</v>
          </cell>
          <cell r="K137">
            <v>658</v>
          </cell>
          <cell r="L137">
            <v>644</v>
          </cell>
          <cell r="M137">
            <v>612</v>
          </cell>
          <cell r="N137">
            <v>652</v>
          </cell>
          <cell r="O137">
            <v>646</v>
          </cell>
          <cell r="P137">
            <v>646</v>
          </cell>
          <cell r="Q137">
            <v>598</v>
          </cell>
          <cell r="R137">
            <v>601</v>
          </cell>
          <cell r="S137">
            <v>542</v>
          </cell>
          <cell r="T137">
            <v>672</v>
          </cell>
          <cell r="U137">
            <v>666</v>
          </cell>
          <cell r="V137">
            <v>665</v>
          </cell>
          <cell r="W137">
            <v>605</v>
          </cell>
          <cell r="X137">
            <v>736</v>
          </cell>
          <cell r="Y137">
            <v>732</v>
          </cell>
          <cell r="Z137">
            <v>705</v>
          </cell>
          <cell r="AA137">
            <v>646</v>
          </cell>
          <cell r="AB137">
            <v>727</v>
          </cell>
          <cell r="AC137">
            <v>720</v>
          </cell>
          <cell r="AD137">
            <v>707</v>
          </cell>
          <cell r="AE137">
            <v>633</v>
          </cell>
          <cell r="AF137">
            <v>644</v>
          </cell>
          <cell r="AG137">
            <v>637</v>
          </cell>
          <cell r="AH137">
            <v>643</v>
          </cell>
          <cell r="AI137">
            <v>595</v>
          </cell>
          <cell r="AJ137">
            <v>708</v>
          </cell>
          <cell r="AK137">
            <v>704</v>
          </cell>
          <cell r="AL137">
            <v>682</v>
          </cell>
          <cell r="AM137">
            <v>636</v>
          </cell>
          <cell r="AN137">
            <v>698</v>
          </cell>
          <cell r="AO137">
            <v>691</v>
          </cell>
          <cell r="AP137">
            <v>685</v>
          </cell>
          <cell r="AQ137">
            <v>622</v>
          </cell>
        </row>
        <row r="138">
          <cell r="B138">
            <v>21</v>
          </cell>
          <cell r="C138">
            <v>552</v>
          </cell>
          <cell r="D138">
            <v>488</v>
          </cell>
          <cell r="E138">
            <v>488</v>
          </cell>
          <cell r="F138">
            <v>542</v>
          </cell>
          <cell r="G138">
            <v>549</v>
          </cell>
          <cell r="H138">
            <v>543</v>
          </cell>
          <cell r="I138">
            <v>563</v>
          </cell>
          <cell r="J138">
            <v>637</v>
          </cell>
          <cell r="K138">
            <v>642</v>
          </cell>
          <cell r="L138">
            <v>604</v>
          </cell>
          <cell r="M138">
            <v>606</v>
          </cell>
          <cell r="N138">
            <v>622</v>
          </cell>
          <cell r="O138">
            <v>629</v>
          </cell>
          <cell r="P138">
            <v>589</v>
          </cell>
          <cell r="Q138">
            <v>607</v>
          </cell>
          <cell r="R138">
            <v>582</v>
          </cell>
          <cell r="S138">
            <v>552</v>
          </cell>
          <cell r="T138">
            <v>639</v>
          </cell>
          <cell r="U138">
            <v>646</v>
          </cell>
          <cell r="V138">
            <v>588</v>
          </cell>
          <cell r="W138">
            <v>629</v>
          </cell>
          <cell r="X138">
            <v>707</v>
          </cell>
          <cell r="Y138">
            <v>712</v>
          </cell>
          <cell r="Z138">
            <v>639</v>
          </cell>
          <cell r="AA138">
            <v>655</v>
          </cell>
          <cell r="AB138">
            <v>692</v>
          </cell>
          <cell r="AC138">
            <v>699</v>
          </cell>
          <cell r="AD138">
            <v>624</v>
          </cell>
          <cell r="AE138">
            <v>656</v>
          </cell>
          <cell r="AF138">
            <v>612</v>
          </cell>
          <cell r="AG138">
            <v>619</v>
          </cell>
          <cell r="AH138">
            <v>577</v>
          </cell>
          <cell r="AI138">
            <v>612</v>
          </cell>
          <cell r="AJ138">
            <v>681</v>
          </cell>
          <cell r="AK138">
            <v>685</v>
          </cell>
          <cell r="AL138">
            <v>628</v>
          </cell>
          <cell r="AM138">
            <v>638</v>
          </cell>
          <cell r="AN138">
            <v>665</v>
          </cell>
          <cell r="AO138">
            <v>673</v>
          </cell>
          <cell r="AP138">
            <v>613</v>
          </cell>
          <cell r="AQ138">
            <v>639</v>
          </cell>
        </row>
        <row r="139">
          <cell r="B139">
            <v>19</v>
          </cell>
          <cell r="C139">
            <v>545</v>
          </cell>
          <cell r="D139">
            <v>482</v>
          </cell>
          <cell r="E139">
            <v>482</v>
          </cell>
          <cell r="F139">
            <v>528</v>
          </cell>
          <cell r="G139">
            <v>542</v>
          </cell>
          <cell r="H139">
            <v>523</v>
          </cell>
          <cell r="I139">
            <v>563</v>
          </cell>
          <cell r="J139">
            <v>625</v>
          </cell>
          <cell r="K139">
            <v>634</v>
          </cell>
          <cell r="L139">
            <v>584</v>
          </cell>
          <cell r="M139">
            <v>603</v>
          </cell>
          <cell r="N139">
            <v>607</v>
          </cell>
          <cell r="O139">
            <v>621</v>
          </cell>
          <cell r="P139">
            <v>560</v>
          </cell>
          <cell r="Q139">
            <v>611</v>
          </cell>
          <cell r="R139">
            <v>572</v>
          </cell>
          <cell r="S139">
            <v>558</v>
          </cell>
          <cell r="T139">
            <v>622</v>
          </cell>
          <cell r="U139">
            <v>636</v>
          </cell>
          <cell r="V139">
            <v>549</v>
          </cell>
          <cell r="W139">
            <v>640</v>
          </cell>
          <cell r="X139">
            <v>693</v>
          </cell>
          <cell r="Y139">
            <v>702</v>
          </cell>
          <cell r="Z139">
            <v>606</v>
          </cell>
          <cell r="AA139">
            <v>659</v>
          </cell>
          <cell r="AB139">
            <v>675</v>
          </cell>
          <cell r="AC139">
            <v>689</v>
          </cell>
          <cell r="AD139">
            <v>582</v>
          </cell>
          <cell r="AE139">
            <v>667</v>
          </cell>
          <cell r="AF139">
            <v>596</v>
          </cell>
          <cell r="AG139">
            <v>610</v>
          </cell>
          <cell r="AH139">
            <v>544</v>
          </cell>
          <cell r="AI139">
            <v>620</v>
          </cell>
          <cell r="AJ139">
            <v>667</v>
          </cell>
          <cell r="AK139">
            <v>676</v>
          </cell>
          <cell r="AL139">
            <v>601</v>
          </cell>
          <cell r="AM139">
            <v>639</v>
          </cell>
          <cell r="AN139">
            <v>649</v>
          </cell>
          <cell r="AO139">
            <v>663</v>
          </cell>
          <cell r="AP139">
            <v>577</v>
          </cell>
          <cell r="AQ139">
            <v>647</v>
          </cell>
        </row>
        <row r="140">
          <cell r="B140">
            <v>17</v>
          </cell>
          <cell r="C140">
            <v>538</v>
          </cell>
          <cell r="D140">
            <v>475</v>
          </cell>
          <cell r="E140">
            <v>477</v>
          </cell>
          <cell r="F140">
            <v>515</v>
          </cell>
          <cell r="G140">
            <v>535</v>
          </cell>
          <cell r="H140">
            <v>504</v>
          </cell>
          <cell r="I140">
            <v>564</v>
          </cell>
          <cell r="J140">
            <v>613</v>
          </cell>
          <cell r="K140">
            <v>626</v>
          </cell>
          <cell r="L140">
            <v>564</v>
          </cell>
          <cell r="M140">
            <v>600</v>
          </cell>
          <cell r="N140">
            <v>591</v>
          </cell>
          <cell r="O140">
            <v>613</v>
          </cell>
          <cell r="P140">
            <v>531</v>
          </cell>
          <cell r="Q140">
            <v>615</v>
          </cell>
          <cell r="R140">
            <v>562</v>
          </cell>
          <cell r="S140">
            <v>563</v>
          </cell>
          <cell r="T140">
            <v>605</v>
          </cell>
          <cell r="U140">
            <v>626</v>
          </cell>
          <cell r="V140">
            <v>510</v>
          </cell>
          <cell r="W140">
            <v>652</v>
          </cell>
          <cell r="X140">
            <v>679</v>
          </cell>
          <cell r="Y140">
            <v>692</v>
          </cell>
          <cell r="Z140">
            <v>573</v>
          </cell>
          <cell r="AA140">
            <v>664</v>
          </cell>
          <cell r="AB140">
            <v>657</v>
          </cell>
          <cell r="AC140">
            <v>679</v>
          </cell>
          <cell r="AD140">
            <v>540</v>
          </cell>
          <cell r="AE140">
            <v>679</v>
          </cell>
          <cell r="AF140">
            <v>580</v>
          </cell>
          <cell r="AG140">
            <v>601</v>
          </cell>
          <cell r="AH140">
            <v>511</v>
          </cell>
          <cell r="AI140">
            <v>629</v>
          </cell>
          <cell r="AJ140">
            <v>654</v>
          </cell>
          <cell r="AK140">
            <v>667</v>
          </cell>
          <cell r="AL140">
            <v>573</v>
          </cell>
          <cell r="AM140">
            <v>640</v>
          </cell>
          <cell r="AN140">
            <v>632</v>
          </cell>
          <cell r="AO140">
            <v>654</v>
          </cell>
          <cell r="AP140">
            <v>541</v>
          </cell>
          <cell r="AQ140">
            <v>655</v>
          </cell>
        </row>
        <row r="141">
          <cell r="B141">
            <v>123</v>
          </cell>
          <cell r="C141">
            <v>224</v>
          </cell>
          <cell r="D141">
            <v>370</v>
          </cell>
          <cell r="E141">
            <v>369</v>
          </cell>
          <cell r="F141">
            <v>586</v>
          </cell>
          <cell r="G141">
            <v>569</v>
          </cell>
          <cell r="H141">
            <v>595</v>
          </cell>
          <cell r="I141">
            <v>501</v>
          </cell>
          <cell r="J141">
            <v>505</v>
          </cell>
          <cell r="K141">
            <v>504</v>
          </cell>
          <cell r="L141">
            <v>502</v>
          </cell>
          <cell r="M141">
            <v>537</v>
          </cell>
          <cell r="N141">
            <v>573</v>
          </cell>
          <cell r="O141">
            <v>555</v>
          </cell>
          <cell r="P141">
            <v>579</v>
          </cell>
          <cell r="Q141">
            <v>520</v>
          </cell>
          <cell r="R141">
            <v>137</v>
          </cell>
          <cell r="S141">
            <v>319</v>
          </cell>
          <cell r="T141">
            <v>347</v>
          </cell>
          <cell r="U141">
            <v>329</v>
          </cell>
          <cell r="V141">
            <v>344</v>
          </cell>
          <cell r="W141">
            <v>449</v>
          </cell>
          <cell r="X141">
            <v>335</v>
          </cell>
          <cell r="Y141">
            <v>334</v>
          </cell>
          <cell r="Z141">
            <v>325</v>
          </cell>
          <cell r="AA141">
            <v>494</v>
          </cell>
          <cell r="AB141">
            <v>403</v>
          </cell>
          <cell r="AC141">
            <v>385</v>
          </cell>
          <cell r="AD141">
            <v>401</v>
          </cell>
          <cell r="AE141">
            <v>477</v>
          </cell>
          <cell r="AF141">
            <v>414</v>
          </cell>
          <cell r="AG141">
            <v>396</v>
          </cell>
          <cell r="AH141">
            <v>415</v>
          </cell>
          <cell r="AI141">
            <v>459</v>
          </cell>
          <cell r="AJ141">
            <v>402</v>
          </cell>
          <cell r="AK141">
            <v>401</v>
          </cell>
          <cell r="AL141">
            <v>395</v>
          </cell>
          <cell r="AM141">
            <v>504</v>
          </cell>
          <cell r="AN141">
            <v>470</v>
          </cell>
          <cell r="AO141">
            <v>452</v>
          </cell>
          <cell r="AP141">
            <v>472</v>
          </cell>
          <cell r="AQ141">
            <v>487</v>
          </cell>
        </row>
        <row r="142">
          <cell r="B142">
            <v>120</v>
          </cell>
          <cell r="C142">
            <v>220</v>
          </cell>
          <cell r="D142">
            <v>363</v>
          </cell>
          <cell r="E142">
            <v>364</v>
          </cell>
          <cell r="F142">
            <v>568</v>
          </cell>
          <cell r="G142">
            <v>558</v>
          </cell>
          <cell r="H142">
            <v>563</v>
          </cell>
          <cell r="I142">
            <v>507</v>
          </cell>
          <cell r="J142">
            <v>495</v>
          </cell>
          <cell r="K142">
            <v>495</v>
          </cell>
          <cell r="L142">
            <v>499</v>
          </cell>
          <cell r="M142">
            <v>517</v>
          </cell>
          <cell r="N142">
            <v>556</v>
          </cell>
          <cell r="O142">
            <v>545</v>
          </cell>
          <cell r="P142">
            <v>555</v>
          </cell>
          <cell r="Q142">
            <v>517</v>
          </cell>
          <cell r="R142">
            <v>137</v>
          </cell>
          <cell r="S142">
            <v>287</v>
          </cell>
          <cell r="T142">
            <v>336</v>
          </cell>
          <cell r="U142">
            <v>326</v>
          </cell>
          <cell r="V142">
            <v>360</v>
          </cell>
          <cell r="W142">
            <v>428</v>
          </cell>
          <cell r="X142">
            <v>330</v>
          </cell>
          <cell r="Y142">
            <v>330</v>
          </cell>
          <cell r="Z142">
            <v>353</v>
          </cell>
          <cell r="AA142">
            <v>456</v>
          </cell>
          <cell r="AB142">
            <v>391</v>
          </cell>
          <cell r="AC142">
            <v>381</v>
          </cell>
          <cell r="AD142">
            <v>409</v>
          </cell>
          <cell r="AE142">
            <v>456</v>
          </cell>
          <cell r="AF142">
            <v>401</v>
          </cell>
          <cell r="AG142">
            <v>391</v>
          </cell>
          <cell r="AH142">
            <v>416</v>
          </cell>
          <cell r="AI142">
            <v>446</v>
          </cell>
          <cell r="AJ142">
            <v>395</v>
          </cell>
          <cell r="AK142">
            <v>395</v>
          </cell>
          <cell r="AL142">
            <v>410</v>
          </cell>
          <cell r="AM142">
            <v>474</v>
          </cell>
          <cell r="AN142">
            <v>456</v>
          </cell>
          <cell r="AO142">
            <v>446</v>
          </cell>
          <cell r="AP142">
            <v>466</v>
          </cell>
          <cell r="AQ142">
            <v>474</v>
          </cell>
        </row>
        <row r="143">
          <cell r="B143">
            <v>117</v>
          </cell>
          <cell r="C143">
            <v>217</v>
          </cell>
          <cell r="D143">
            <v>356</v>
          </cell>
          <cell r="E143">
            <v>359</v>
          </cell>
          <cell r="F143">
            <v>550</v>
          </cell>
          <cell r="G143">
            <v>547</v>
          </cell>
          <cell r="H143">
            <v>532</v>
          </cell>
          <cell r="I143">
            <v>513</v>
          </cell>
          <cell r="J143">
            <v>485</v>
          </cell>
          <cell r="K143">
            <v>486</v>
          </cell>
          <cell r="L143">
            <v>496</v>
          </cell>
          <cell r="M143">
            <v>497</v>
          </cell>
          <cell r="N143">
            <v>539</v>
          </cell>
          <cell r="O143">
            <v>536</v>
          </cell>
          <cell r="P143">
            <v>531</v>
          </cell>
          <cell r="Q143">
            <v>513</v>
          </cell>
          <cell r="R143">
            <v>138</v>
          </cell>
          <cell r="S143">
            <v>256</v>
          </cell>
          <cell r="T143">
            <v>326</v>
          </cell>
          <cell r="U143">
            <v>323</v>
          </cell>
          <cell r="V143">
            <v>375</v>
          </cell>
          <cell r="W143">
            <v>407</v>
          </cell>
          <cell r="X143">
            <v>326</v>
          </cell>
          <cell r="Y143">
            <v>326</v>
          </cell>
          <cell r="Z143">
            <v>382</v>
          </cell>
          <cell r="AA143">
            <v>418</v>
          </cell>
          <cell r="AB143">
            <v>380</v>
          </cell>
          <cell r="AC143">
            <v>377</v>
          </cell>
          <cell r="AD143">
            <v>418</v>
          </cell>
          <cell r="AE143">
            <v>434</v>
          </cell>
          <cell r="AF143">
            <v>389</v>
          </cell>
          <cell r="AG143">
            <v>385</v>
          </cell>
          <cell r="AH143">
            <v>417</v>
          </cell>
          <cell r="AI143">
            <v>434</v>
          </cell>
          <cell r="AJ143">
            <v>389</v>
          </cell>
          <cell r="AK143">
            <v>389</v>
          </cell>
          <cell r="AL143">
            <v>424</v>
          </cell>
          <cell r="AM143">
            <v>444</v>
          </cell>
          <cell r="AN143">
            <v>442</v>
          </cell>
          <cell r="AO143">
            <v>439</v>
          </cell>
          <cell r="AP143">
            <v>460</v>
          </cell>
          <cell r="AQ143">
            <v>461</v>
          </cell>
        </row>
        <row r="144">
          <cell r="B144">
            <v>114</v>
          </cell>
          <cell r="C144">
            <v>213</v>
          </cell>
          <cell r="D144">
            <v>350</v>
          </cell>
          <cell r="E144">
            <v>353</v>
          </cell>
          <cell r="F144">
            <v>533</v>
          </cell>
          <cell r="G144">
            <v>536</v>
          </cell>
          <cell r="H144">
            <v>501</v>
          </cell>
          <cell r="I144">
            <v>520</v>
          </cell>
          <cell r="J144">
            <v>476</v>
          </cell>
          <cell r="K144">
            <v>477</v>
          </cell>
          <cell r="L144">
            <v>493</v>
          </cell>
          <cell r="M144">
            <v>477</v>
          </cell>
          <cell r="N144">
            <v>522</v>
          </cell>
          <cell r="O144">
            <v>526</v>
          </cell>
          <cell r="P144">
            <v>508</v>
          </cell>
          <cell r="Q144">
            <v>510</v>
          </cell>
          <cell r="R144">
            <v>139</v>
          </cell>
          <cell r="S144">
            <v>224</v>
          </cell>
          <cell r="T144">
            <v>316</v>
          </cell>
          <cell r="U144">
            <v>319</v>
          </cell>
          <cell r="V144">
            <v>391</v>
          </cell>
          <cell r="W144">
            <v>387</v>
          </cell>
          <cell r="X144">
            <v>322</v>
          </cell>
          <cell r="Y144">
            <v>322</v>
          </cell>
          <cell r="Z144">
            <v>411</v>
          </cell>
          <cell r="AA144">
            <v>380</v>
          </cell>
          <cell r="AB144">
            <v>368</v>
          </cell>
          <cell r="AC144">
            <v>372</v>
          </cell>
          <cell r="AD144">
            <v>426</v>
          </cell>
          <cell r="AE144">
            <v>413</v>
          </cell>
          <cell r="AF144">
            <v>376</v>
          </cell>
          <cell r="AG144">
            <v>380</v>
          </cell>
          <cell r="AH144">
            <v>419</v>
          </cell>
          <cell r="AI144">
            <v>421</v>
          </cell>
          <cell r="AJ144">
            <v>382</v>
          </cell>
          <cell r="AK144">
            <v>383</v>
          </cell>
          <cell r="AL144">
            <v>439</v>
          </cell>
          <cell r="AM144">
            <v>414</v>
          </cell>
          <cell r="AN144">
            <v>429</v>
          </cell>
          <cell r="AO144">
            <v>433</v>
          </cell>
          <cell r="AP144">
            <v>454</v>
          </cell>
          <cell r="AQ144">
            <v>448</v>
          </cell>
        </row>
        <row r="145">
          <cell r="B145">
            <v>111</v>
          </cell>
          <cell r="C145">
            <v>209</v>
          </cell>
          <cell r="D145">
            <v>343</v>
          </cell>
          <cell r="E145">
            <v>348</v>
          </cell>
          <cell r="F145">
            <v>515</v>
          </cell>
          <cell r="G145">
            <v>525</v>
          </cell>
          <cell r="H145">
            <v>470</v>
          </cell>
          <cell r="I145">
            <v>526</v>
          </cell>
          <cell r="J145">
            <v>466</v>
          </cell>
          <cell r="K145">
            <v>467</v>
          </cell>
          <cell r="L145">
            <v>490</v>
          </cell>
          <cell r="M145">
            <v>456</v>
          </cell>
          <cell r="N145">
            <v>506</v>
          </cell>
          <cell r="O145">
            <v>517</v>
          </cell>
          <cell r="P145">
            <v>484</v>
          </cell>
          <cell r="Q145">
            <v>507</v>
          </cell>
          <cell r="R145">
            <v>139</v>
          </cell>
          <cell r="S145">
            <v>192</v>
          </cell>
          <cell r="T145">
            <v>306</v>
          </cell>
          <cell r="U145">
            <v>316</v>
          </cell>
          <cell r="V145">
            <v>406</v>
          </cell>
          <cell r="W145">
            <v>366</v>
          </cell>
          <cell r="X145">
            <v>318</v>
          </cell>
          <cell r="Y145">
            <v>319</v>
          </cell>
          <cell r="Z145">
            <v>440</v>
          </cell>
          <cell r="AA145">
            <v>342</v>
          </cell>
          <cell r="AB145">
            <v>357</v>
          </cell>
          <cell r="AC145">
            <v>368</v>
          </cell>
          <cell r="AD145">
            <v>434</v>
          </cell>
          <cell r="AE145">
            <v>392</v>
          </cell>
          <cell r="AF145">
            <v>364</v>
          </cell>
          <cell r="AG145">
            <v>374</v>
          </cell>
          <cell r="AH145">
            <v>420</v>
          </cell>
          <cell r="AI145">
            <v>409</v>
          </cell>
          <cell r="AJ145">
            <v>376</v>
          </cell>
          <cell r="AK145">
            <v>377</v>
          </cell>
          <cell r="AL145">
            <v>453</v>
          </cell>
          <cell r="AM145">
            <v>384</v>
          </cell>
          <cell r="AN145">
            <v>415</v>
          </cell>
          <cell r="AO145">
            <v>426</v>
          </cell>
          <cell r="AP145">
            <v>448</v>
          </cell>
          <cell r="AQ145">
            <v>435</v>
          </cell>
        </row>
        <row r="146">
          <cell r="B146">
            <v>108</v>
          </cell>
          <cell r="C146">
            <v>206</v>
          </cell>
          <cell r="D146">
            <v>336</v>
          </cell>
          <cell r="E146">
            <v>343</v>
          </cell>
          <cell r="F146">
            <v>497</v>
          </cell>
          <cell r="G146">
            <v>514</v>
          </cell>
          <cell r="H146">
            <v>438</v>
          </cell>
          <cell r="I146">
            <v>532</v>
          </cell>
          <cell r="J146">
            <v>457</v>
          </cell>
          <cell r="K146">
            <v>458</v>
          </cell>
          <cell r="L146">
            <v>487</v>
          </cell>
          <cell r="M146">
            <v>436</v>
          </cell>
          <cell r="N146">
            <v>489</v>
          </cell>
          <cell r="O146">
            <v>507</v>
          </cell>
          <cell r="P146">
            <v>461</v>
          </cell>
          <cell r="Q146">
            <v>503</v>
          </cell>
          <cell r="R146">
            <v>140</v>
          </cell>
          <cell r="S146">
            <v>160</v>
          </cell>
          <cell r="T146">
            <v>296</v>
          </cell>
          <cell r="U146">
            <v>313</v>
          </cell>
          <cell r="V146">
            <v>421</v>
          </cell>
          <cell r="W146">
            <v>345</v>
          </cell>
          <cell r="X146">
            <v>313</v>
          </cell>
          <cell r="Y146">
            <v>315</v>
          </cell>
          <cell r="Z146">
            <v>468</v>
          </cell>
          <cell r="AA146">
            <v>304</v>
          </cell>
          <cell r="AB146">
            <v>346</v>
          </cell>
          <cell r="AC146">
            <v>364</v>
          </cell>
          <cell r="AD146">
            <v>442</v>
          </cell>
          <cell r="AE146">
            <v>371</v>
          </cell>
          <cell r="AF146">
            <v>352</v>
          </cell>
          <cell r="AG146">
            <v>369</v>
          </cell>
          <cell r="AH146">
            <v>421</v>
          </cell>
          <cell r="AI146">
            <v>396</v>
          </cell>
          <cell r="AJ146">
            <v>369</v>
          </cell>
          <cell r="AK146">
            <v>371</v>
          </cell>
          <cell r="AL146">
            <v>468</v>
          </cell>
          <cell r="AM146">
            <v>355</v>
          </cell>
          <cell r="AN146">
            <v>402</v>
          </cell>
          <cell r="AO146">
            <v>420</v>
          </cell>
          <cell r="AP146">
            <v>442</v>
          </cell>
          <cell r="AQ146">
            <v>422</v>
          </cell>
        </row>
        <row r="147">
          <cell r="B147">
            <v>61</v>
          </cell>
          <cell r="C147">
            <v>566</v>
          </cell>
          <cell r="D147">
            <v>513</v>
          </cell>
          <cell r="E147">
            <v>511</v>
          </cell>
          <cell r="F147">
            <v>623</v>
          </cell>
          <cell r="G147">
            <v>602</v>
          </cell>
          <cell r="H147">
            <v>637</v>
          </cell>
          <cell r="I147">
            <v>576</v>
          </cell>
          <cell r="J147">
            <v>687</v>
          </cell>
          <cell r="K147">
            <v>674</v>
          </cell>
          <cell r="L147">
            <v>685</v>
          </cell>
          <cell r="M147">
            <v>621</v>
          </cell>
          <cell r="N147">
            <v>703</v>
          </cell>
          <cell r="O147">
            <v>682</v>
          </cell>
          <cell r="P147">
            <v>715</v>
          </cell>
          <cell r="Q147">
            <v>603</v>
          </cell>
          <cell r="R147">
            <v>630</v>
          </cell>
          <cell r="S147">
            <v>537</v>
          </cell>
          <cell r="T147">
            <v>743</v>
          </cell>
          <cell r="U147">
            <v>723</v>
          </cell>
          <cell r="V147">
            <v>765</v>
          </cell>
          <cell r="W147">
            <v>604</v>
          </cell>
          <cell r="X147">
            <v>773</v>
          </cell>
          <cell r="Y147">
            <v>761</v>
          </cell>
          <cell r="Z147">
            <v>776</v>
          </cell>
          <cell r="AA147">
            <v>644</v>
          </cell>
          <cell r="AB147">
            <v>789</v>
          </cell>
          <cell r="AC147">
            <v>769</v>
          </cell>
          <cell r="AD147">
            <v>806</v>
          </cell>
          <cell r="AE147">
            <v>627</v>
          </cell>
          <cell r="AF147">
            <v>710</v>
          </cell>
          <cell r="AG147">
            <v>689</v>
          </cell>
          <cell r="AH147">
            <v>729</v>
          </cell>
          <cell r="AI147">
            <v>599</v>
          </cell>
          <cell r="AJ147">
            <v>740</v>
          </cell>
          <cell r="AK147">
            <v>727</v>
          </cell>
          <cell r="AL147">
            <v>741</v>
          </cell>
          <cell r="AM147">
            <v>639</v>
          </cell>
          <cell r="AN147">
            <v>756</v>
          </cell>
          <cell r="AO147">
            <v>735</v>
          </cell>
          <cell r="AP147">
            <v>770</v>
          </cell>
          <cell r="AQ147">
            <v>622</v>
          </cell>
        </row>
        <row r="148">
          <cell r="B148">
            <v>59</v>
          </cell>
          <cell r="C148">
            <v>559</v>
          </cell>
          <cell r="D148">
            <v>506</v>
          </cell>
          <cell r="E148">
            <v>505</v>
          </cell>
          <cell r="F148">
            <v>609</v>
          </cell>
          <cell r="G148">
            <v>595</v>
          </cell>
          <cell r="H148">
            <v>617</v>
          </cell>
          <cell r="I148">
            <v>577</v>
          </cell>
          <cell r="J148">
            <v>675</v>
          </cell>
          <cell r="K148">
            <v>666</v>
          </cell>
          <cell r="L148">
            <v>665</v>
          </cell>
          <cell r="M148">
            <v>618</v>
          </cell>
          <cell r="N148">
            <v>688</v>
          </cell>
          <cell r="O148">
            <v>674</v>
          </cell>
          <cell r="P148">
            <v>686</v>
          </cell>
          <cell r="Q148">
            <v>607</v>
          </cell>
          <cell r="R148">
            <v>620</v>
          </cell>
          <cell r="S148">
            <v>542</v>
          </cell>
          <cell r="T148">
            <v>727</v>
          </cell>
          <cell r="U148">
            <v>713</v>
          </cell>
          <cell r="V148">
            <v>726</v>
          </cell>
          <cell r="W148">
            <v>616</v>
          </cell>
          <cell r="X148">
            <v>759</v>
          </cell>
          <cell r="Y148">
            <v>751</v>
          </cell>
          <cell r="Z148">
            <v>743</v>
          </cell>
          <cell r="AA148">
            <v>649</v>
          </cell>
          <cell r="AB148">
            <v>772</v>
          </cell>
          <cell r="AC148">
            <v>758</v>
          </cell>
          <cell r="AD148">
            <v>764</v>
          </cell>
          <cell r="AE148">
            <v>638</v>
          </cell>
          <cell r="AF148">
            <v>694</v>
          </cell>
          <cell r="AG148">
            <v>680</v>
          </cell>
          <cell r="AH148">
            <v>696</v>
          </cell>
          <cell r="AI148">
            <v>607</v>
          </cell>
          <cell r="AJ148">
            <v>726</v>
          </cell>
          <cell r="AK148">
            <v>718</v>
          </cell>
          <cell r="AL148">
            <v>713</v>
          </cell>
          <cell r="AM148">
            <v>640</v>
          </cell>
          <cell r="AN148">
            <v>739</v>
          </cell>
          <cell r="AO148">
            <v>726</v>
          </cell>
          <cell r="AP148">
            <v>734</v>
          </cell>
          <cell r="AQ148">
            <v>630</v>
          </cell>
        </row>
        <row r="149">
          <cell r="B149">
            <v>57</v>
          </cell>
          <cell r="C149">
            <v>552</v>
          </cell>
          <cell r="D149">
            <v>500</v>
          </cell>
          <cell r="E149">
            <v>499</v>
          </cell>
          <cell r="F149">
            <v>595</v>
          </cell>
          <cell r="G149">
            <v>589</v>
          </cell>
          <cell r="H149">
            <v>598</v>
          </cell>
          <cell r="I149">
            <v>578</v>
          </cell>
          <cell r="J149">
            <v>662</v>
          </cell>
          <cell r="K149">
            <v>658</v>
          </cell>
          <cell r="L149">
            <v>645</v>
          </cell>
          <cell r="M149">
            <v>615</v>
          </cell>
          <cell r="N149">
            <v>673</v>
          </cell>
          <cell r="O149">
            <v>666</v>
          </cell>
          <cell r="P149">
            <v>657</v>
          </cell>
          <cell r="Q149">
            <v>612</v>
          </cell>
          <cell r="R149">
            <v>611</v>
          </cell>
          <cell r="S149">
            <v>548</v>
          </cell>
          <cell r="T149">
            <v>710</v>
          </cell>
          <cell r="U149">
            <v>703</v>
          </cell>
          <cell r="V149">
            <v>687</v>
          </cell>
          <cell r="W149">
            <v>627</v>
          </cell>
          <cell r="X149">
            <v>745</v>
          </cell>
          <cell r="Y149">
            <v>741</v>
          </cell>
          <cell r="Z149">
            <v>710</v>
          </cell>
          <cell r="AA149">
            <v>653</v>
          </cell>
          <cell r="AB149">
            <v>755</v>
          </cell>
          <cell r="AC149">
            <v>748</v>
          </cell>
          <cell r="AD149">
            <v>723</v>
          </cell>
          <cell r="AE149">
            <v>650</v>
          </cell>
          <cell r="AF149">
            <v>678</v>
          </cell>
          <cell r="AG149">
            <v>671</v>
          </cell>
          <cell r="AH149">
            <v>663</v>
          </cell>
          <cell r="AI149">
            <v>615</v>
          </cell>
          <cell r="AJ149">
            <v>713</v>
          </cell>
          <cell r="AK149">
            <v>709</v>
          </cell>
          <cell r="AL149">
            <v>686</v>
          </cell>
          <cell r="AM149">
            <v>641</v>
          </cell>
          <cell r="AN149">
            <v>723</v>
          </cell>
          <cell r="AO149">
            <v>716</v>
          </cell>
          <cell r="AP149">
            <v>698</v>
          </cell>
          <cell r="AQ149">
            <v>638</v>
          </cell>
        </row>
        <row r="150">
          <cell r="B150">
            <v>53</v>
          </cell>
          <cell r="C150">
            <v>539</v>
          </cell>
          <cell r="D150">
            <v>487</v>
          </cell>
          <cell r="E150">
            <v>488</v>
          </cell>
          <cell r="F150">
            <v>568</v>
          </cell>
          <cell r="G150">
            <v>575</v>
          </cell>
          <cell r="H150">
            <v>559</v>
          </cell>
          <cell r="I150">
            <v>579</v>
          </cell>
          <cell r="J150">
            <v>638</v>
          </cell>
          <cell r="K150">
            <v>642</v>
          </cell>
          <cell r="L150">
            <v>605</v>
          </cell>
          <cell r="M150">
            <v>609</v>
          </cell>
          <cell r="N150">
            <v>642</v>
          </cell>
          <cell r="O150">
            <v>650</v>
          </cell>
          <cell r="P150">
            <v>600</v>
          </cell>
          <cell r="Q150">
            <v>620</v>
          </cell>
          <cell r="R150">
            <v>592</v>
          </cell>
          <cell r="S150">
            <v>558</v>
          </cell>
          <cell r="T150">
            <v>676</v>
          </cell>
          <cell r="U150">
            <v>683</v>
          </cell>
          <cell r="V150">
            <v>610</v>
          </cell>
          <cell r="W150">
            <v>651</v>
          </cell>
          <cell r="X150">
            <v>716</v>
          </cell>
          <cell r="Y150">
            <v>720</v>
          </cell>
          <cell r="Z150">
            <v>644</v>
          </cell>
          <cell r="AA150">
            <v>662</v>
          </cell>
          <cell r="AB150">
            <v>720</v>
          </cell>
          <cell r="AC150">
            <v>727</v>
          </cell>
          <cell r="AD150">
            <v>639</v>
          </cell>
          <cell r="AE150">
            <v>673</v>
          </cell>
          <cell r="AF150">
            <v>646</v>
          </cell>
          <cell r="AG150">
            <v>653</v>
          </cell>
          <cell r="AH150">
            <v>597</v>
          </cell>
          <cell r="AI150">
            <v>632</v>
          </cell>
          <cell r="AJ150">
            <v>686</v>
          </cell>
          <cell r="AK150">
            <v>690</v>
          </cell>
          <cell r="AL150">
            <v>632</v>
          </cell>
          <cell r="AM150">
            <v>644</v>
          </cell>
          <cell r="AN150">
            <v>690</v>
          </cell>
          <cell r="AO150">
            <v>697</v>
          </cell>
          <cell r="AP150">
            <v>627</v>
          </cell>
          <cell r="AQ150">
            <v>654</v>
          </cell>
        </row>
        <row r="151">
          <cell r="B151">
            <v>51</v>
          </cell>
          <cell r="C151">
            <v>532</v>
          </cell>
          <cell r="D151">
            <v>480</v>
          </cell>
          <cell r="E151">
            <v>482</v>
          </cell>
          <cell r="F151">
            <v>554</v>
          </cell>
          <cell r="G151">
            <v>568</v>
          </cell>
          <cell r="H151">
            <v>539</v>
          </cell>
          <cell r="I151">
            <v>579</v>
          </cell>
          <cell r="J151">
            <v>626</v>
          </cell>
          <cell r="K151">
            <v>634</v>
          </cell>
          <cell r="L151">
            <v>585</v>
          </cell>
          <cell r="M151">
            <v>606</v>
          </cell>
          <cell r="N151">
            <v>627</v>
          </cell>
          <cell r="O151">
            <v>641</v>
          </cell>
          <cell r="P151">
            <v>571</v>
          </cell>
          <cell r="Q151">
            <v>624</v>
          </cell>
          <cell r="R151">
            <v>582</v>
          </cell>
          <cell r="S151">
            <v>564</v>
          </cell>
          <cell r="T151">
            <v>659</v>
          </cell>
          <cell r="U151">
            <v>673</v>
          </cell>
          <cell r="V151">
            <v>571</v>
          </cell>
          <cell r="W151">
            <v>662</v>
          </cell>
          <cell r="X151">
            <v>701</v>
          </cell>
          <cell r="Y151">
            <v>710</v>
          </cell>
          <cell r="Z151">
            <v>611</v>
          </cell>
          <cell r="AA151">
            <v>667</v>
          </cell>
          <cell r="AB151">
            <v>703</v>
          </cell>
          <cell r="AC151">
            <v>717</v>
          </cell>
          <cell r="AD151">
            <v>597</v>
          </cell>
          <cell r="AE151">
            <v>684</v>
          </cell>
          <cell r="AF151">
            <v>630</v>
          </cell>
          <cell r="AG151">
            <v>644</v>
          </cell>
          <cell r="AH151">
            <v>564</v>
          </cell>
          <cell r="AI151">
            <v>641</v>
          </cell>
          <cell r="AJ151">
            <v>672</v>
          </cell>
          <cell r="AK151">
            <v>681</v>
          </cell>
          <cell r="AL151">
            <v>604</v>
          </cell>
          <cell r="AM151">
            <v>645</v>
          </cell>
          <cell r="AN151">
            <v>674</v>
          </cell>
          <cell r="AO151">
            <v>688</v>
          </cell>
          <cell r="AP151">
            <v>591</v>
          </cell>
          <cell r="AQ151">
            <v>663</v>
          </cell>
        </row>
        <row r="152">
          <cell r="B152">
            <v>49</v>
          </cell>
          <cell r="C152">
            <v>525</v>
          </cell>
          <cell r="D152">
            <v>474</v>
          </cell>
          <cell r="E152">
            <v>477</v>
          </cell>
          <cell r="F152">
            <v>541</v>
          </cell>
          <cell r="G152">
            <v>561</v>
          </cell>
          <cell r="H152">
            <v>520</v>
          </cell>
          <cell r="I152">
            <v>580</v>
          </cell>
          <cell r="J152">
            <v>613</v>
          </cell>
          <cell r="K152">
            <v>627</v>
          </cell>
          <cell r="L152">
            <v>565</v>
          </cell>
          <cell r="M152">
            <v>603</v>
          </cell>
          <cell r="N152">
            <v>612</v>
          </cell>
          <cell r="O152">
            <v>633</v>
          </cell>
          <cell r="P152">
            <v>543</v>
          </cell>
          <cell r="Q152">
            <v>628</v>
          </cell>
          <cell r="R152">
            <v>573</v>
          </cell>
          <cell r="S152">
            <v>569</v>
          </cell>
          <cell r="T152">
            <v>642</v>
          </cell>
          <cell r="U152">
            <v>663</v>
          </cell>
          <cell r="V152">
            <v>532</v>
          </cell>
          <cell r="W152">
            <v>674</v>
          </cell>
          <cell r="X152">
            <v>687</v>
          </cell>
          <cell r="Y152">
            <v>700</v>
          </cell>
          <cell r="Z152">
            <v>578</v>
          </cell>
          <cell r="AA152">
            <v>671</v>
          </cell>
          <cell r="AB152">
            <v>685</v>
          </cell>
          <cell r="AC152">
            <v>707</v>
          </cell>
          <cell r="AD152">
            <v>556</v>
          </cell>
          <cell r="AE152">
            <v>696</v>
          </cell>
          <cell r="AF152">
            <v>614</v>
          </cell>
          <cell r="AG152">
            <v>635</v>
          </cell>
          <cell r="AH152">
            <v>531</v>
          </cell>
          <cell r="AI152">
            <v>649</v>
          </cell>
          <cell r="AJ152">
            <v>659</v>
          </cell>
          <cell r="AK152">
            <v>672</v>
          </cell>
          <cell r="AL152">
            <v>577</v>
          </cell>
          <cell r="AM152">
            <v>646</v>
          </cell>
          <cell r="AN152">
            <v>657</v>
          </cell>
          <cell r="AO152">
            <v>678</v>
          </cell>
          <cell r="AP152">
            <v>555</v>
          </cell>
          <cell r="AQ152">
            <v>671</v>
          </cell>
        </row>
        <row r="153">
          <cell r="B153">
            <v>155</v>
          </cell>
          <cell r="C153">
            <v>211</v>
          </cell>
          <cell r="D153">
            <v>369</v>
          </cell>
          <cell r="E153">
            <v>369</v>
          </cell>
          <cell r="F153">
            <v>612</v>
          </cell>
          <cell r="G153">
            <v>595</v>
          </cell>
          <cell r="H153">
            <v>611</v>
          </cell>
          <cell r="I153">
            <v>517</v>
          </cell>
          <cell r="J153">
            <v>505</v>
          </cell>
          <cell r="K153">
            <v>504</v>
          </cell>
          <cell r="L153">
            <v>503</v>
          </cell>
          <cell r="M153">
            <v>540</v>
          </cell>
          <cell r="N153">
            <v>593</v>
          </cell>
          <cell r="O153">
            <v>575</v>
          </cell>
          <cell r="P153">
            <v>590</v>
          </cell>
          <cell r="Q153">
            <v>533</v>
          </cell>
          <cell r="R153">
            <v>147</v>
          </cell>
          <cell r="S153">
            <v>325</v>
          </cell>
          <cell r="T153">
            <v>384</v>
          </cell>
          <cell r="U153">
            <v>367</v>
          </cell>
          <cell r="V153">
            <v>366</v>
          </cell>
          <cell r="W153">
            <v>471</v>
          </cell>
          <cell r="X153">
            <v>343</v>
          </cell>
          <cell r="Y153">
            <v>342</v>
          </cell>
          <cell r="Z153">
            <v>330</v>
          </cell>
          <cell r="AA153">
            <v>501</v>
          </cell>
          <cell r="AB153">
            <v>431</v>
          </cell>
          <cell r="AC153">
            <v>413</v>
          </cell>
          <cell r="AD153">
            <v>416</v>
          </cell>
          <cell r="AE153">
            <v>494</v>
          </cell>
          <cell r="AF153">
            <v>448</v>
          </cell>
          <cell r="AG153">
            <v>431</v>
          </cell>
          <cell r="AH153">
            <v>435</v>
          </cell>
          <cell r="AI153">
            <v>479</v>
          </cell>
          <cell r="AJ153">
            <v>407</v>
          </cell>
          <cell r="AK153">
            <v>406</v>
          </cell>
          <cell r="AL153">
            <v>399</v>
          </cell>
          <cell r="AM153">
            <v>509</v>
          </cell>
          <cell r="AN153">
            <v>494</v>
          </cell>
          <cell r="AO153">
            <v>477</v>
          </cell>
          <cell r="AP153">
            <v>485</v>
          </cell>
          <cell r="AQ153">
            <v>502</v>
          </cell>
        </row>
        <row r="154">
          <cell r="B154">
            <v>152</v>
          </cell>
          <cell r="C154">
            <v>207</v>
          </cell>
          <cell r="D154">
            <v>362</v>
          </cell>
          <cell r="E154">
            <v>364</v>
          </cell>
          <cell r="F154">
            <v>594</v>
          </cell>
          <cell r="G154">
            <v>584</v>
          </cell>
          <cell r="H154">
            <v>580</v>
          </cell>
          <cell r="I154">
            <v>523</v>
          </cell>
          <cell r="J154">
            <v>496</v>
          </cell>
          <cell r="K154">
            <v>495</v>
          </cell>
          <cell r="L154">
            <v>500</v>
          </cell>
          <cell r="M154">
            <v>520</v>
          </cell>
          <cell r="N154">
            <v>576</v>
          </cell>
          <cell r="O154">
            <v>566</v>
          </cell>
          <cell r="P154">
            <v>566</v>
          </cell>
          <cell r="Q154">
            <v>530</v>
          </cell>
          <cell r="R154">
            <v>148</v>
          </cell>
          <cell r="S154">
            <v>293</v>
          </cell>
          <cell r="T154">
            <v>374</v>
          </cell>
          <cell r="U154">
            <v>363</v>
          </cell>
          <cell r="V154">
            <v>382</v>
          </cell>
          <cell r="W154">
            <v>450</v>
          </cell>
          <cell r="X154">
            <v>339</v>
          </cell>
          <cell r="Y154">
            <v>338</v>
          </cell>
          <cell r="Z154">
            <v>359</v>
          </cell>
          <cell r="AA154">
            <v>463</v>
          </cell>
          <cell r="AB154">
            <v>419</v>
          </cell>
          <cell r="AC154">
            <v>409</v>
          </cell>
          <cell r="AD154">
            <v>424</v>
          </cell>
          <cell r="AE154">
            <v>473</v>
          </cell>
          <cell r="AF154">
            <v>435</v>
          </cell>
          <cell r="AG154">
            <v>425</v>
          </cell>
          <cell r="AH154">
            <v>436</v>
          </cell>
          <cell r="AI154">
            <v>467</v>
          </cell>
          <cell r="AJ154">
            <v>400</v>
          </cell>
          <cell r="AK154">
            <v>400</v>
          </cell>
          <cell r="AL154">
            <v>413</v>
          </cell>
          <cell r="AM154">
            <v>480</v>
          </cell>
          <cell r="AN154">
            <v>481</v>
          </cell>
          <cell r="AO154">
            <v>470</v>
          </cell>
          <cell r="AP154">
            <v>479</v>
          </cell>
          <cell r="AQ154">
            <v>489</v>
          </cell>
        </row>
        <row r="155">
          <cell r="B155">
            <v>149</v>
          </cell>
          <cell r="C155">
            <v>203</v>
          </cell>
          <cell r="D155">
            <v>355</v>
          </cell>
          <cell r="E155">
            <v>359</v>
          </cell>
          <cell r="F155">
            <v>576</v>
          </cell>
          <cell r="G155">
            <v>573</v>
          </cell>
          <cell r="H155">
            <v>548</v>
          </cell>
          <cell r="I155">
            <v>529</v>
          </cell>
          <cell r="J155">
            <v>486</v>
          </cell>
          <cell r="K155">
            <v>486</v>
          </cell>
          <cell r="L155">
            <v>497</v>
          </cell>
          <cell r="M155">
            <v>500</v>
          </cell>
          <cell r="N155">
            <v>559</v>
          </cell>
          <cell r="O155">
            <v>556</v>
          </cell>
          <cell r="P155">
            <v>543</v>
          </cell>
          <cell r="Q155">
            <v>527</v>
          </cell>
          <cell r="R155">
            <v>148</v>
          </cell>
          <cell r="S155">
            <v>261</v>
          </cell>
          <cell r="T155">
            <v>364</v>
          </cell>
          <cell r="U155">
            <v>360</v>
          </cell>
          <cell r="V155">
            <v>397</v>
          </cell>
          <cell r="W155">
            <v>429</v>
          </cell>
          <cell r="X155">
            <v>334</v>
          </cell>
          <cell r="Y155">
            <v>334</v>
          </cell>
          <cell r="Z155">
            <v>387</v>
          </cell>
          <cell r="AA155">
            <v>425</v>
          </cell>
          <cell r="AB155">
            <v>408</v>
          </cell>
          <cell r="AC155">
            <v>405</v>
          </cell>
          <cell r="AD155">
            <v>433</v>
          </cell>
          <cell r="AE155">
            <v>452</v>
          </cell>
          <cell r="AF155">
            <v>423</v>
          </cell>
          <cell r="AG155">
            <v>420</v>
          </cell>
          <cell r="AH155">
            <v>438</v>
          </cell>
          <cell r="AI155">
            <v>454</v>
          </cell>
          <cell r="AJ155">
            <v>394</v>
          </cell>
          <cell r="AK155">
            <v>394</v>
          </cell>
          <cell r="AL155">
            <v>428</v>
          </cell>
          <cell r="AM155">
            <v>450</v>
          </cell>
          <cell r="AN155">
            <v>467</v>
          </cell>
          <cell r="AO155">
            <v>464</v>
          </cell>
          <cell r="AP155">
            <v>473</v>
          </cell>
          <cell r="AQ155">
            <v>476</v>
          </cell>
        </row>
        <row r="156">
          <cell r="B156">
            <v>146</v>
          </cell>
          <cell r="C156">
            <v>200</v>
          </cell>
          <cell r="D156">
            <v>348</v>
          </cell>
          <cell r="E156">
            <v>354</v>
          </cell>
          <cell r="F156">
            <v>559</v>
          </cell>
          <cell r="G156">
            <v>562</v>
          </cell>
          <cell r="H156">
            <v>517</v>
          </cell>
          <cell r="I156">
            <v>536</v>
          </cell>
          <cell r="J156">
            <v>476</v>
          </cell>
          <cell r="K156">
            <v>477</v>
          </cell>
          <cell r="L156">
            <v>494</v>
          </cell>
          <cell r="M156">
            <v>480</v>
          </cell>
          <cell r="N156">
            <v>543</v>
          </cell>
          <cell r="O156">
            <v>547</v>
          </cell>
          <cell r="P156">
            <v>519</v>
          </cell>
          <cell r="Q156">
            <v>523</v>
          </cell>
          <cell r="R156">
            <v>149</v>
          </cell>
          <cell r="S156">
            <v>230</v>
          </cell>
          <cell r="T156">
            <v>353</v>
          </cell>
          <cell r="U156">
            <v>357</v>
          </cell>
          <cell r="V156">
            <v>412</v>
          </cell>
          <cell r="W156">
            <v>409</v>
          </cell>
          <cell r="X156">
            <v>330</v>
          </cell>
          <cell r="Y156">
            <v>331</v>
          </cell>
          <cell r="Z156">
            <v>416</v>
          </cell>
          <cell r="AA156">
            <v>387</v>
          </cell>
          <cell r="AB156">
            <v>396</v>
          </cell>
          <cell r="AC156">
            <v>400</v>
          </cell>
          <cell r="AD156">
            <v>441</v>
          </cell>
          <cell r="AE156">
            <v>431</v>
          </cell>
          <cell r="AF156">
            <v>411</v>
          </cell>
          <cell r="AG156">
            <v>414</v>
          </cell>
          <cell r="AH156">
            <v>439</v>
          </cell>
          <cell r="AI156">
            <v>442</v>
          </cell>
          <cell r="AJ156">
            <v>387</v>
          </cell>
          <cell r="AK156">
            <v>388</v>
          </cell>
          <cell r="AL156">
            <v>443</v>
          </cell>
          <cell r="AM156">
            <v>420</v>
          </cell>
          <cell r="AN156">
            <v>454</v>
          </cell>
          <cell r="AO156">
            <v>458</v>
          </cell>
          <cell r="AP156">
            <v>467</v>
          </cell>
          <cell r="AQ156">
            <v>463</v>
          </cell>
        </row>
        <row r="157">
          <cell r="B157">
            <v>143</v>
          </cell>
          <cell r="C157">
            <v>196</v>
          </cell>
          <cell r="D157">
            <v>342</v>
          </cell>
          <cell r="E157">
            <v>348</v>
          </cell>
          <cell r="F157">
            <v>541</v>
          </cell>
          <cell r="G157">
            <v>551</v>
          </cell>
          <cell r="H157">
            <v>486</v>
          </cell>
          <cell r="I157">
            <v>542</v>
          </cell>
          <cell r="J157">
            <v>467</v>
          </cell>
          <cell r="K157">
            <v>468</v>
          </cell>
          <cell r="L157">
            <v>491</v>
          </cell>
          <cell r="M157">
            <v>460</v>
          </cell>
          <cell r="N157">
            <v>526</v>
          </cell>
          <cell r="O157">
            <v>537</v>
          </cell>
          <cell r="P157">
            <v>496</v>
          </cell>
          <cell r="Q157">
            <v>520</v>
          </cell>
          <cell r="R157">
            <v>149</v>
          </cell>
          <cell r="S157">
            <v>198</v>
          </cell>
          <cell r="T157">
            <v>343</v>
          </cell>
          <cell r="U157">
            <v>354</v>
          </cell>
          <cell r="V157">
            <v>428</v>
          </cell>
          <cell r="W157">
            <v>388</v>
          </cell>
          <cell r="X157">
            <v>326</v>
          </cell>
          <cell r="Y157">
            <v>327</v>
          </cell>
          <cell r="Z157">
            <v>445</v>
          </cell>
          <cell r="AA157">
            <v>349</v>
          </cell>
          <cell r="AB157">
            <v>385</v>
          </cell>
          <cell r="AC157">
            <v>396</v>
          </cell>
          <cell r="AD157">
            <v>449</v>
          </cell>
          <cell r="AE157">
            <v>409</v>
          </cell>
          <cell r="AF157">
            <v>398</v>
          </cell>
          <cell r="AG157">
            <v>409</v>
          </cell>
          <cell r="AH157">
            <v>440</v>
          </cell>
          <cell r="AI157">
            <v>429</v>
          </cell>
          <cell r="AJ157">
            <v>381</v>
          </cell>
          <cell r="AK157">
            <v>382</v>
          </cell>
          <cell r="AL157">
            <v>457</v>
          </cell>
          <cell r="AM157">
            <v>390</v>
          </cell>
          <cell r="AN157">
            <v>440</v>
          </cell>
          <cell r="AO157">
            <v>451</v>
          </cell>
          <cell r="AP157">
            <v>461</v>
          </cell>
          <cell r="AQ157">
            <v>450</v>
          </cell>
        </row>
        <row r="158">
          <cell r="B158">
            <v>140</v>
          </cell>
          <cell r="C158">
            <v>192</v>
          </cell>
          <cell r="D158">
            <v>335</v>
          </cell>
          <cell r="E158">
            <v>343</v>
          </cell>
          <cell r="F158">
            <v>523</v>
          </cell>
          <cell r="G158">
            <v>540</v>
          </cell>
          <cell r="H158">
            <v>454</v>
          </cell>
          <cell r="I158">
            <v>548</v>
          </cell>
          <cell r="J158">
            <v>457</v>
          </cell>
          <cell r="K158">
            <v>459</v>
          </cell>
          <cell r="L158">
            <v>489</v>
          </cell>
          <cell r="M158">
            <v>439</v>
          </cell>
          <cell r="N158">
            <v>509</v>
          </cell>
          <cell r="O158">
            <v>528</v>
          </cell>
          <cell r="P158">
            <v>472</v>
          </cell>
          <cell r="Q158">
            <v>516</v>
          </cell>
          <cell r="R158">
            <v>150</v>
          </cell>
          <cell r="S158">
            <v>166</v>
          </cell>
          <cell r="T158">
            <v>333</v>
          </cell>
          <cell r="U158">
            <v>350</v>
          </cell>
          <cell r="V158">
            <v>443</v>
          </cell>
          <cell r="W158">
            <v>367</v>
          </cell>
          <cell r="X158">
            <v>322</v>
          </cell>
          <cell r="Y158">
            <v>323</v>
          </cell>
          <cell r="Z158">
            <v>474</v>
          </cell>
          <cell r="AA158">
            <v>311</v>
          </cell>
          <cell r="AB158">
            <v>374</v>
          </cell>
          <cell r="AC158">
            <v>392</v>
          </cell>
          <cell r="AD158">
            <v>457</v>
          </cell>
          <cell r="AE158">
            <v>388</v>
          </cell>
          <cell r="AF158">
            <v>386</v>
          </cell>
          <cell r="AG158">
            <v>403</v>
          </cell>
          <cell r="AH158">
            <v>441</v>
          </cell>
          <cell r="AI158">
            <v>417</v>
          </cell>
          <cell r="AJ158">
            <v>374</v>
          </cell>
          <cell r="AK158">
            <v>376</v>
          </cell>
          <cell r="AL158">
            <v>472</v>
          </cell>
          <cell r="AM158">
            <v>360</v>
          </cell>
          <cell r="AN158">
            <v>426</v>
          </cell>
          <cell r="AO158">
            <v>445</v>
          </cell>
          <cell r="AP158">
            <v>455</v>
          </cell>
          <cell r="AQ158">
            <v>437</v>
          </cell>
        </row>
        <row r="159">
          <cell r="B159">
            <v>93</v>
          </cell>
          <cell r="C159">
            <v>552</v>
          </cell>
          <cell r="D159">
            <v>511</v>
          </cell>
          <cell r="E159">
            <v>511</v>
          </cell>
          <cell r="F159">
            <v>649</v>
          </cell>
          <cell r="G159">
            <v>628</v>
          </cell>
          <cell r="H159">
            <v>653</v>
          </cell>
          <cell r="I159">
            <v>593</v>
          </cell>
          <cell r="J159">
            <v>687</v>
          </cell>
          <cell r="K159">
            <v>675</v>
          </cell>
          <cell r="L159">
            <v>686</v>
          </cell>
          <cell r="M159">
            <v>624</v>
          </cell>
          <cell r="N159">
            <v>723</v>
          </cell>
          <cell r="O159">
            <v>702</v>
          </cell>
          <cell r="P159">
            <v>726</v>
          </cell>
          <cell r="Q159">
            <v>616</v>
          </cell>
          <cell r="R159">
            <v>640</v>
          </cell>
          <cell r="S159">
            <v>543</v>
          </cell>
          <cell r="T159">
            <v>781</v>
          </cell>
          <cell r="U159">
            <v>760</v>
          </cell>
          <cell r="V159">
            <v>786</v>
          </cell>
          <cell r="W159">
            <v>626</v>
          </cell>
          <cell r="X159">
            <v>782</v>
          </cell>
          <cell r="Y159">
            <v>769</v>
          </cell>
          <cell r="Z159">
            <v>782</v>
          </cell>
          <cell r="AA159">
            <v>652</v>
          </cell>
          <cell r="AB159">
            <v>818</v>
          </cell>
          <cell r="AC159">
            <v>797</v>
          </cell>
          <cell r="AD159">
            <v>821</v>
          </cell>
          <cell r="AE159">
            <v>644</v>
          </cell>
          <cell r="AF159">
            <v>744</v>
          </cell>
          <cell r="AG159">
            <v>723</v>
          </cell>
          <cell r="AH159">
            <v>749</v>
          </cell>
          <cell r="AI159">
            <v>619</v>
          </cell>
          <cell r="AJ159">
            <v>745</v>
          </cell>
          <cell r="AK159">
            <v>732</v>
          </cell>
          <cell r="AL159">
            <v>744</v>
          </cell>
          <cell r="AM159">
            <v>645</v>
          </cell>
          <cell r="AN159">
            <v>781</v>
          </cell>
          <cell r="AO159">
            <v>760</v>
          </cell>
          <cell r="AP159">
            <v>784</v>
          </cell>
          <cell r="AQ159">
            <v>637</v>
          </cell>
        </row>
        <row r="160">
          <cell r="B160">
            <v>91</v>
          </cell>
          <cell r="C160">
            <v>546</v>
          </cell>
          <cell r="D160">
            <v>505</v>
          </cell>
          <cell r="E160">
            <v>505</v>
          </cell>
          <cell r="F160">
            <v>635</v>
          </cell>
          <cell r="G160">
            <v>621</v>
          </cell>
          <cell r="H160">
            <v>633</v>
          </cell>
          <cell r="I160">
            <v>593</v>
          </cell>
          <cell r="J160">
            <v>675</v>
          </cell>
          <cell r="K160">
            <v>667</v>
          </cell>
          <cell r="L160">
            <v>666</v>
          </cell>
          <cell r="M160">
            <v>622</v>
          </cell>
          <cell r="N160">
            <v>708</v>
          </cell>
          <cell r="O160">
            <v>694</v>
          </cell>
          <cell r="P160">
            <v>697</v>
          </cell>
          <cell r="Q160">
            <v>621</v>
          </cell>
          <cell r="R160">
            <v>630</v>
          </cell>
          <cell r="S160">
            <v>548</v>
          </cell>
          <cell r="T160">
            <v>764</v>
          </cell>
          <cell r="U160">
            <v>750</v>
          </cell>
          <cell r="V160">
            <v>748</v>
          </cell>
          <cell r="W160">
            <v>638</v>
          </cell>
          <cell r="X160">
            <v>767</v>
          </cell>
          <cell r="Y160">
            <v>759</v>
          </cell>
          <cell r="Z160">
            <v>749</v>
          </cell>
          <cell r="AA160">
            <v>656</v>
          </cell>
          <cell r="AB160">
            <v>800</v>
          </cell>
          <cell r="AC160">
            <v>786</v>
          </cell>
          <cell r="AD160">
            <v>779</v>
          </cell>
          <cell r="AE160">
            <v>656</v>
          </cell>
          <cell r="AF160">
            <v>728</v>
          </cell>
          <cell r="AG160">
            <v>714</v>
          </cell>
          <cell r="AH160">
            <v>716</v>
          </cell>
          <cell r="AI160">
            <v>627</v>
          </cell>
          <cell r="AJ160">
            <v>731</v>
          </cell>
          <cell r="AK160">
            <v>723</v>
          </cell>
          <cell r="AL160">
            <v>717</v>
          </cell>
          <cell r="AM160">
            <v>646</v>
          </cell>
          <cell r="AN160">
            <v>764</v>
          </cell>
          <cell r="AO160">
            <v>750</v>
          </cell>
          <cell r="AP160">
            <v>748</v>
          </cell>
          <cell r="AQ160">
            <v>645</v>
          </cell>
        </row>
        <row r="161">
          <cell r="B161">
            <v>89</v>
          </cell>
          <cell r="C161">
            <v>539</v>
          </cell>
          <cell r="D161">
            <v>499</v>
          </cell>
          <cell r="E161">
            <v>500</v>
          </cell>
          <cell r="F161">
            <v>621</v>
          </cell>
          <cell r="G161">
            <v>615</v>
          </cell>
          <cell r="H161">
            <v>614</v>
          </cell>
          <cell r="I161">
            <v>594</v>
          </cell>
          <cell r="J161">
            <v>663</v>
          </cell>
          <cell r="K161">
            <v>659</v>
          </cell>
          <cell r="L161">
            <v>646</v>
          </cell>
          <cell r="M161">
            <v>619</v>
          </cell>
          <cell r="N161">
            <v>693</v>
          </cell>
          <cell r="O161">
            <v>686</v>
          </cell>
          <cell r="P161">
            <v>668</v>
          </cell>
          <cell r="Q161">
            <v>625</v>
          </cell>
          <cell r="R161">
            <v>621</v>
          </cell>
          <cell r="S161">
            <v>553</v>
          </cell>
          <cell r="T161">
            <v>747</v>
          </cell>
          <cell r="U161">
            <v>740</v>
          </cell>
          <cell r="V161">
            <v>709</v>
          </cell>
          <cell r="W161">
            <v>649</v>
          </cell>
          <cell r="X161">
            <v>753</v>
          </cell>
          <cell r="Y161">
            <v>749</v>
          </cell>
          <cell r="Z161">
            <v>715</v>
          </cell>
          <cell r="AA161">
            <v>661</v>
          </cell>
          <cell r="AB161">
            <v>783</v>
          </cell>
          <cell r="AC161">
            <v>776</v>
          </cell>
          <cell r="AD161">
            <v>738</v>
          </cell>
          <cell r="AE161">
            <v>667</v>
          </cell>
          <cell r="AF161">
            <v>712</v>
          </cell>
          <cell r="AG161">
            <v>705</v>
          </cell>
          <cell r="AH161">
            <v>683</v>
          </cell>
          <cell r="AI161">
            <v>636</v>
          </cell>
          <cell r="AJ161">
            <v>718</v>
          </cell>
          <cell r="AK161">
            <v>714</v>
          </cell>
          <cell r="AL161">
            <v>690</v>
          </cell>
          <cell r="AM161">
            <v>647</v>
          </cell>
          <cell r="AN161">
            <v>748</v>
          </cell>
          <cell r="AO161">
            <v>741</v>
          </cell>
          <cell r="AP161">
            <v>712</v>
          </cell>
          <cell r="AQ161">
            <v>654</v>
          </cell>
        </row>
        <row r="162">
          <cell r="B162">
            <v>85</v>
          </cell>
          <cell r="C162">
            <v>525</v>
          </cell>
          <cell r="D162">
            <v>486</v>
          </cell>
          <cell r="E162">
            <v>488</v>
          </cell>
          <cell r="F162">
            <v>594</v>
          </cell>
          <cell r="G162">
            <v>601</v>
          </cell>
          <cell r="H162">
            <v>575</v>
          </cell>
          <cell r="I162">
            <v>595</v>
          </cell>
          <cell r="J162">
            <v>638</v>
          </cell>
          <cell r="K162">
            <v>643</v>
          </cell>
          <cell r="L162">
            <v>606</v>
          </cell>
          <cell r="M162">
            <v>613</v>
          </cell>
          <cell r="N162">
            <v>663</v>
          </cell>
          <cell r="O162">
            <v>670</v>
          </cell>
          <cell r="P162">
            <v>611</v>
          </cell>
          <cell r="Q162">
            <v>633</v>
          </cell>
          <cell r="R162">
            <v>602</v>
          </cell>
          <cell r="S162">
            <v>564</v>
          </cell>
          <cell r="T162">
            <v>713</v>
          </cell>
          <cell r="U162">
            <v>720</v>
          </cell>
          <cell r="V162">
            <v>631</v>
          </cell>
          <cell r="W162">
            <v>673</v>
          </cell>
          <cell r="X162">
            <v>724</v>
          </cell>
          <cell r="Y162">
            <v>728</v>
          </cell>
          <cell r="Z162">
            <v>649</v>
          </cell>
          <cell r="AA162">
            <v>670</v>
          </cell>
          <cell r="AB162">
            <v>748</v>
          </cell>
          <cell r="AC162">
            <v>755</v>
          </cell>
          <cell r="AD162">
            <v>654</v>
          </cell>
          <cell r="AE162">
            <v>690</v>
          </cell>
          <cell r="AF162">
            <v>680</v>
          </cell>
          <cell r="AG162">
            <v>687</v>
          </cell>
          <cell r="AH162">
            <v>617</v>
          </cell>
          <cell r="AI162">
            <v>653</v>
          </cell>
          <cell r="AJ162">
            <v>691</v>
          </cell>
          <cell r="AK162">
            <v>695</v>
          </cell>
          <cell r="AL162">
            <v>635</v>
          </cell>
          <cell r="AM162">
            <v>649</v>
          </cell>
          <cell r="AN162">
            <v>715</v>
          </cell>
          <cell r="AO162">
            <v>722</v>
          </cell>
          <cell r="AP162">
            <v>640</v>
          </cell>
          <cell r="AQ162">
            <v>670</v>
          </cell>
        </row>
        <row r="163">
          <cell r="B163">
            <v>83</v>
          </cell>
          <cell r="C163">
            <v>519</v>
          </cell>
          <cell r="D163">
            <v>479</v>
          </cell>
          <cell r="E163">
            <v>483</v>
          </cell>
          <cell r="F163">
            <v>580</v>
          </cell>
          <cell r="G163">
            <v>594</v>
          </cell>
          <cell r="H163">
            <v>555</v>
          </cell>
          <cell r="I163">
            <v>595</v>
          </cell>
          <cell r="J163">
            <v>626</v>
          </cell>
          <cell r="K163">
            <v>635</v>
          </cell>
          <cell r="L163">
            <v>586</v>
          </cell>
          <cell r="M163">
            <v>610</v>
          </cell>
          <cell r="N163">
            <v>647</v>
          </cell>
          <cell r="O163">
            <v>662</v>
          </cell>
          <cell r="P163">
            <v>582</v>
          </cell>
          <cell r="Q163">
            <v>638</v>
          </cell>
          <cell r="R163">
            <v>592</v>
          </cell>
          <cell r="S163">
            <v>570</v>
          </cell>
          <cell r="T163">
            <v>697</v>
          </cell>
          <cell r="U163">
            <v>710</v>
          </cell>
          <cell r="V163">
            <v>593</v>
          </cell>
          <cell r="W163">
            <v>684</v>
          </cell>
          <cell r="X163">
            <v>710</v>
          </cell>
          <cell r="Y163">
            <v>718</v>
          </cell>
          <cell r="Z163">
            <v>616</v>
          </cell>
          <cell r="AA163">
            <v>674</v>
          </cell>
          <cell r="AB163">
            <v>731</v>
          </cell>
          <cell r="AC163">
            <v>745</v>
          </cell>
          <cell r="AD163">
            <v>612</v>
          </cell>
          <cell r="AE163">
            <v>702</v>
          </cell>
          <cell r="AF163">
            <v>664</v>
          </cell>
          <cell r="AG163">
            <v>678</v>
          </cell>
          <cell r="AH163">
            <v>584</v>
          </cell>
          <cell r="AI163">
            <v>661</v>
          </cell>
          <cell r="AJ163">
            <v>677</v>
          </cell>
          <cell r="AK163">
            <v>686</v>
          </cell>
          <cell r="AL163">
            <v>608</v>
          </cell>
          <cell r="AM163">
            <v>650</v>
          </cell>
          <cell r="AN163">
            <v>698</v>
          </cell>
          <cell r="AO163">
            <v>713</v>
          </cell>
          <cell r="AP163">
            <v>604</v>
          </cell>
          <cell r="AQ163">
            <v>678</v>
          </cell>
        </row>
        <row r="164">
          <cell r="B164">
            <v>81</v>
          </cell>
          <cell r="C164">
            <v>512</v>
          </cell>
          <cell r="D164">
            <v>473</v>
          </cell>
          <cell r="E164">
            <v>477</v>
          </cell>
          <cell r="F164">
            <v>567</v>
          </cell>
          <cell r="G164">
            <v>587</v>
          </cell>
          <cell r="H164">
            <v>536</v>
          </cell>
          <cell r="I164">
            <v>596</v>
          </cell>
          <cell r="J164">
            <v>614</v>
          </cell>
          <cell r="K164">
            <v>627</v>
          </cell>
          <cell r="L164">
            <v>566</v>
          </cell>
          <cell r="M164">
            <v>607</v>
          </cell>
          <cell r="N164">
            <v>632</v>
          </cell>
          <cell r="O164">
            <v>653</v>
          </cell>
          <cell r="P164">
            <v>554</v>
          </cell>
          <cell r="Q164">
            <v>642</v>
          </cell>
          <cell r="R164">
            <v>583</v>
          </cell>
          <cell r="S164">
            <v>575</v>
          </cell>
          <cell r="T164">
            <v>680</v>
          </cell>
          <cell r="U164">
            <v>700</v>
          </cell>
          <cell r="V164">
            <v>554</v>
          </cell>
          <cell r="W164">
            <v>696</v>
          </cell>
          <cell r="X164">
            <v>695</v>
          </cell>
          <cell r="Y164">
            <v>708</v>
          </cell>
          <cell r="Z164">
            <v>583</v>
          </cell>
          <cell r="AA164">
            <v>678</v>
          </cell>
          <cell r="AB164">
            <v>713</v>
          </cell>
          <cell r="AC164">
            <v>735</v>
          </cell>
          <cell r="AD164">
            <v>571</v>
          </cell>
          <cell r="AE164">
            <v>713</v>
          </cell>
          <cell r="AF164">
            <v>648</v>
          </cell>
          <cell r="AG164">
            <v>669</v>
          </cell>
          <cell r="AH164">
            <v>551</v>
          </cell>
          <cell r="AI164">
            <v>669</v>
          </cell>
          <cell r="AJ164">
            <v>664</v>
          </cell>
          <cell r="AK164">
            <v>677</v>
          </cell>
          <cell r="AL164">
            <v>581</v>
          </cell>
          <cell r="AM164">
            <v>651</v>
          </cell>
          <cell r="AN164">
            <v>682</v>
          </cell>
          <cell r="AO164">
            <v>703</v>
          </cell>
          <cell r="AP164">
            <v>568</v>
          </cell>
          <cell r="AQ164">
            <v>686</v>
          </cell>
        </row>
        <row r="165">
          <cell r="B165">
            <v>187</v>
          </cell>
          <cell r="C165">
            <v>198</v>
          </cell>
          <cell r="D165">
            <v>368</v>
          </cell>
          <cell r="E165">
            <v>369</v>
          </cell>
          <cell r="F165">
            <v>638</v>
          </cell>
          <cell r="G165">
            <v>621</v>
          </cell>
          <cell r="H165">
            <v>627</v>
          </cell>
          <cell r="I165">
            <v>533</v>
          </cell>
          <cell r="J165">
            <v>506</v>
          </cell>
          <cell r="K165">
            <v>505</v>
          </cell>
          <cell r="L165">
            <v>504</v>
          </cell>
          <cell r="M165">
            <v>544</v>
          </cell>
          <cell r="N165">
            <v>613</v>
          </cell>
          <cell r="O165">
            <v>596</v>
          </cell>
          <cell r="P165">
            <v>601</v>
          </cell>
          <cell r="Q165">
            <v>547</v>
          </cell>
          <cell r="R165">
            <v>157</v>
          </cell>
          <cell r="S165">
            <v>331</v>
          </cell>
          <cell r="T165">
            <v>421</v>
          </cell>
          <cell r="U165">
            <v>404</v>
          </cell>
          <cell r="V165">
            <v>388</v>
          </cell>
          <cell r="W165">
            <v>493</v>
          </cell>
          <cell r="X165">
            <v>351</v>
          </cell>
          <cell r="Y165">
            <v>350</v>
          </cell>
          <cell r="Z165">
            <v>335</v>
          </cell>
          <cell r="AA165">
            <v>508</v>
          </cell>
          <cell r="AB165">
            <v>459</v>
          </cell>
          <cell r="AC165">
            <v>441</v>
          </cell>
          <cell r="AD165">
            <v>431</v>
          </cell>
          <cell r="AE165">
            <v>511</v>
          </cell>
          <cell r="AF165">
            <v>482</v>
          </cell>
          <cell r="AG165">
            <v>465</v>
          </cell>
          <cell r="AH165">
            <v>456</v>
          </cell>
          <cell r="AI165">
            <v>500</v>
          </cell>
          <cell r="AJ165">
            <v>412</v>
          </cell>
          <cell r="AK165">
            <v>411</v>
          </cell>
          <cell r="AL165">
            <v>402</v>
          </cell>
          <cell r="AM165">
            <v>515</v>
          </cell>
          <cell r="AN165">
            <v>519</v>
          </cell>
          <cell r="AO165">
            <v>502</v>
          </cell>
          <cell r="AP165">
            <v>499</v>
          </cell>
          <cell r="AQ165">
            <v>518</v>
          </cell>
        </row>
        <row r="166">
          <cell r="B166">
            <v>184</v>
          </cell>
          <cell r="C166">
            <v>194</v>
          </cell>
          <cell r="D166">
            <v>361</v>
          </cell>
          <cell r="E166">
            <v>364</v>
          </cell>
          <cell r="F166">
            <v>620</v>
          </cell>
          <cell r="G166">
            <v>610</v>
          </cell>
          <cell r="H166">
            <v>596</v>
          </cell>
          <cell r="I166">
            <v>539</v>
          </cell>
          <cell r="J166">
            <v>496</v>
          </cell>
          <cell r="K166">
            <v>496</v>
          </cell>
          <cell r="L166">
            <v>502</v>
          </cell>
          <cell r="M166">
            <v>524</v>
          </cell>
          <cell r="N166">
            <v>597</v>
          </cell>
          <cell r="O166">
            <v>586</v>
          </cell>
          <cell r="P166">
            <v>577</v>
          </cell>
          <cell r="Q166">
            <v>543</v>
          </cell>
          <cell r="R166">
            <v>158</v>
          </cell>
          <cell r="S166">
            <v>299</v>
          </cell>
          <cell r="T166">
            <v>411</v>
          </cell>
          <cell r="U166">
            <v>401</v>
          </cell>
          <cell r="V166">
            <v>404</v>
          </cell>
          <cell r="W166">
            <v>472</v>
          </cell>
          <cell r="X166">
            <v>347</v>
          </cell>
          <cell r="Y166">
            <v>346</v>
          </cell>
          <cell r="Z166">
            <v>364</v>
          </cell>
          <cell r="AA166">
            <v>471</v>
          </cell>
          <cell r="AB166">
            <v>447</v>
          </cell>
          <cell r="AC166">
            <v>437</v>
          </cell>
          <cell r="AD166">
            <v>440</v>
          </cell>
          <cell r="AE166">
            <v>490</v>
          </cell>
          <cell r="AF166">
            <v>469</v>
          </cell>
          <cell r="AG166">
            <v>459</v>
          </cell>
          <cell r="AH166">
            <v>457</v>
          </cell>
          <cell r="AI166">
            <v>487</v>
          </cell>
          <cell r="AJ166">
            <v>405</v>
          </cell>
          <cell r="AK166">
            <v>405</v>
          </cell>
          <cell r="AL166">
            <v>417</v>
          </cell>
          <cell r="AM166">
            <v>485</v>
          </cell>
          <cell r="AN166">
            <v>506</v>
          </cell>
          <cell r="AO166">
            <v>495</v>
          </cell>
          <cell r="AP166">
            <v>493</v>
          </cell>
          <cell r="AQ166">
            <v>505</v>
          </cell>
        </row>
        <row r="167">
          <cell r="B167">
            <v>181</v>
          </cell>
          <cell r="C167">
            <v>190</v>
          </cell>
          <cell r="D167">
            <v>354</v>
          </cell>
          <cell r="E167">
            <v>359</v>
          </cell>
          <cell r="F167">
            <v>602</v>
          </cell>
          <cell r="G167">
            <v>599</v>
          </cell>
          <cell r="H167">
            <v>564</v>
          </cell>
          <cell r="I167">
            <v>546</v>
          </cell>
          <cell r="J167">
            <v>487</v>
          </cell>
          <cell r="K167">
            <v>487</v>
          </cell>
          <cell r="L167">
            <v>499</v>
          </cell>
          <cell r="M167">
            <v>503</v>
          </cell>
          <cell r="N167">
            <v>580</v>
          </cell>
          <cell r="O167">
            <v>576</v>
          </cell>
          <cell r="P167">
            <v>554</v>
          </cell>
          <cell r="Q167">
            <v>540</v>
          </cell>
          <cell r="R167">
            <v>158</v>
          </cell>
          <cell r="S167">
            <v>267</v>
          </cell>
          <cell r="T167">
            <v>401</v>
          </cell>
          <cell r="U167">
            <v>398</v>
          </cell>
          <cell r="V167">
            <v>419</v>
          </cell>
          <cell r="W167">
            <v>451</v>
          </cell>
          <cell r="X167">
            <v>343</v>
          </cell>
          <cell r="Y167">
            <v>343</v>
          </cell>
          <cell r="Z167">
            <v>393</v>
          </cell>
          <cell r="AA167">
            <v>433</v>
          </cell>
          <cell r="AB167">
            <v>436</v>
          </cell>
          <cell r="AC167">
            <v>433</v>
          </cell>
          <cell r="AD167">
            <v>448</v>
          </cell>
          <cell r="AE167">
            <v>469</v>
          </cell>
          <cell r="AF167">
            <v>457</v>
          </cell>
          <cell r="AG167">
            <v>454</v>
          </cell>
          <cell r="AH167">
            <v>458</v>
          </cell>
          <cell r="AI167">
            <v>475</v>
          </cell>
          <cell r="AJ167">
            <v>399</v>
          </cell>
          <cell r="AK167">
            <v>399</v>
          </cell>
          <cell r="AL167">
            <v>432</v>
          </cell>
          <cell r="AM167">
            <v>456</v>
          </cell>
          <cell r="AN167">
            <v>492</v>
          </cell>
          <cell r="AO167">
            <v>489</v>
          </cell>
          <cell r="AP167">
            <v>487</v>
          </cell>
          <cell r="AQ167">
            <v>492</v>
          </cell>
        </row>
        <row r="168">
          <cell r="B168">
            <v>178</v>
          </cell>
          <cell r="C168">
            <v>187</v>
          </cell>
          <cell r="D168">
            <v>347</v>
          </cell>
          <cell r="E168">
            <v>354</v>
          </cell>
          <cell r="F168">
            <v>585</v>
          </cell>
          <cell r="G168">
            <v>588</v>
          </cell>
          <cell r="H168">
            <v>533</v>
          </cell>
          <cell r="I168">
            <v>552</v>
          </cell>
          <cell r="J168">
            <v>477</v>
          </cell>
          <cell r="K168">
            <v>478</v>
          </cell>
          <cell r="L168">
            <v>496</v>
          </cell>
          <cell r="M168">
            <v>483</v>
          </cell>
          <cell r="N168">
            <v>563</v>
          </cell>
          <cell r="O168">
            <v>567</v>
          </cell>
          <cell r="P168">
            <v>530</v>
          </cell>
          <cell r="Q168">
            <v>536</v>
          </cell>
          <cell r="R168">
            <v>159</v>
          </cell>
          <cell r="S168">
            <v>236</v>
          </cell>
          <cell r="T168">
            <v>391</v>
          </cell>
          <cell r="U168">
            <v>394</v>
          </cell>
          <cell r="V168">
            <v>434</v>
          </cell>
          <cell r="W168">
            <v>431</v>
          </cell>
          <cell r="X168">
            <v>338</v>
          </cell>
          <cell r="Y168">
            <v>339</v>
          </cell>
          <cell r="Z168">
            <v>421</v>
          </cell>
          <cell r="AA168">
            <v>395</v>
          </cell>
          <cell r="AB168">
            <v>424</v>
          </cell>
          <cell r="AC168">
            <v>428</v>
          </cell>
          <cell r="AD168">
            <v>456</v>
          </cell>
          <cell r="AE168">
            <v>448</v>
          </cell>
          <cell r="AF168">
            <v>445</v>
          </cell>
          <cell r="AG168">
            <v>448</v>
          </cell>
          <cell r="AH168">
            <v>459</v>
          </cell>
          <cell r="AI168">
            <v>462</v>
          </cell>
          <cell r="AJ168">
            <v>392</v>
          </cell>
          <cell r="AK168">
            <v>393</v>
          </cell>
          <cell r="AL168">
            <v>446</v>
          </cell>
          <cell r="AM168">
            <v>426</v>
          </cell>
          <cell r="AN168">
            <v>478</v>
          </cell>
          <cell r="AO168">
            <v>482</v>
          </cell>
          <cell r="AP168">
            <v>481</v>
          </cell>
          <cell r="AQ168">
            <v>479</v>
          </cell>
        </row>
        <row r="169">
          <cell r="B169">
            <v>175</v>
          </cell>
          <cell r="C169">
            <v>183</v>
          </cell>
          <cell r="D169">
            <v>340</v>
          </cell>
          <cell r="E169">
            <v>348</v>
          </cell>
          <cell r="F169">
            <v>567</v>
          </cell>
          <cell r="G169">
            <v>577</v>
          </cell>
          <cell r="H169">
            <v>502</v>
          </cell>
          <cell r="I169">
            <v>558</v>
          </cell>
          <cell r="J169">
            <v>467</v>
          </cell>
          <cell r="K169">
            <v>468</v>
          </cell>
          <cell r="L169">
            <v>493</v>
          </cell>
          <cell r="M169">
            <v>463</v>
          </cell>
          <cell r="N169">
            <v>546</v>
          </cell>
          <cell r="O169">
            <v>557</v>
          </cell>
          <cell r="P169">
            <v>507</v>
          </cell>
          <cell r="Q169">
            <v>533</v>
          </cell>
          <cell r="R169">
            <v>160</v>
          </cell>
          <cell r="S169">
            <v>204</v>
          </cell>
          <cell r="T169">
            <v>381</v>
          </cell>
          <cell r="U169">
            <v>391</v>
          </cell>
          <cell r="V169">
            <v>450</v>
          </cell>
          <cell r="W169">
            <v>410</v>
          </cell>
          <cell r="X169">
            <v>334</v>
          </cell>
          <cell r="Y169">
            <v>335</v>
          </cell>
          <cell r="Z169">
            <v>450</v>
          </cell>
          <cell r="AA169">
            <v>357</v>
          </cell>
          <cell r="AB169">
            <v>413</v>
          </cell>
          <cell r="AC169">
            <v>424</v>
          </cell>
          <cell r="AD169">
            <v>464</v>
          </cell>
          <cell r="AE169">
            <v>427</v>
          </cell>
          <cell r="AF169">
            <v>432</v>
          </cell>
          <cell r="AG169">
            <v>443</v>
          </cell>
          <cell r="AH169">
            <v>460</v>
          </cell>
          <cell r="AI169">
            <v>450</v>
          </cell>
          <cell r="AJ169">
            <v>386</v>
          </cell>
          <cell r="AK169">
            <v>387</v>
          </cell>
          <cell r="AL169">
            <v>461</v>
          </cell>
          <cell r="AM169">
            <v>396</v>
          </cell>
          <cell r="AN169">
            <v>465</v>
          </cell>
          <cell r="AO169">
            <v>476</v>
          </cell>
          <cell r="AP169">
            <v>475</v>
          </cell>
          <cell r="AQ169">
            <v>466</v>
          </cell>
        </row>
        <row r="170">
          <cell r="B170">
            <v>172</v>
          </cell>
          <cell r="C170">
            <v>179</v>
          </cell>
          <cell r="D170">
            <v>334</v>
          </cell>
          <cell r="E170">
            <v>343</v>
          </cell>
          <cell r="F170">
            <v>549</v>
          </cell>
          <cell r="G170">
            <v>566</v>
          </cell>
          <cell r="H170">
            <v>470</v>
          </cell>
          <cell r="I170">
            <v>564</v>
          </cell>
          <cell r="J170">
            <v>458</v>
          </cell>
          <cell r="K170">
            <v>459</v>
          </cell>
          <cell r="L170">
            <v>490</v>
          </cell>
          <cell r="M170">
            <v>443</v>
          </cell>
          <cell r="N170">
            <v>530</v>
          </cell>
          <cell r="O170">
            <v>548</v>
          </cell>
          <cell r="P170">
            <v>483</v>
          </cell>
          <cell r="Q170">
            <v>530</v>
          </cell>
          <cell r="R170">
            <v>160</v>
          </cell>
          <cell r="S170">
            <v>172</v>
          </cell>
          <cell r="T170">
            <v>370</v>
          </cell>
          <cell r="U170">
            <v>388</v>
          </cell>
          <cell r="V170">
            <v>465</v>
          </cell>
          <cell r="W170">
            <v>389</v>
          </cell>
          <cell r="X170">
            <v>330</v>
          </cell>
          <cell r="Y170">
            <v>331</v>
          </cell>
          <cell r="Z170">
            <v>479</v>
          </cell>
          <cell r="AA170">
            <v>319</v>
          </cell>
          <cell r="AB170">
            <v>402</v>
          </cell>
          <cell r="AC170">
            <v>420</v>
          </cell>
          <cell r="AD170">
            <v>472</v>
          </cell>
          <cell r="AE170">
            <v>405</v>
          </cell>
          <cell r="AF170">
            <v>420</v>
          </cell>
          <cell r="AG170">
            <v>437</v>
          </cell>
          <cell r="AH170">
            <v>462</v>
          </cell>
          <cell r="AI170">
            <v>437</v>
          </cell>
          <cell r="AJ170">
            <v>379</v>
          </cell>
          <cell r="AK170">
            <v>381</v>
          </cell>
          <cell r="AL170">
            <v>475</v>
          </cell>
          <cell r="AM170">
            <v>366</v>
          </cell>
          <cell r="AN170">
            <v>451</v>
          </cell>
          <cell r="AO170">
            <v>469</v>
          </cell>
          <cell r="AP170">
            <v>469</v>
          </cell>
          <cell r="AQ170">
            <v>453</v>
          </cell>
        </row>
        <row r="171">
          <cell r="B171">
            <v>125</v>
          </cell>
          <cell r="C171">
            <v>539</v>
          </cell>
          <cell r="D171">
            <v>510</v>
          </cell>
          <cell r="E171">
            <v>511</v>
          </cell>
          <cell r="F171">
            <v>675</v>
          </cell>
          <cell r="G171">
            <v>654</v>
          </cell>
          <cell r="H171">
            <v>669</v>
          </cell>
          <cell r="I171">
            <v>609</v>
          </cell>
          <cell r="J171">
            <v>688</v>
          </cell>
          <cell r="K171">
            <v>675</v>
          </cell>
          <cell r="L171">
            <v>687</v>
          </cell>
          <cell r="M171">
            <v>628</v>
          </cell>
          <cell r="N171">
            <v>744</v>
          </cell>
          <cell r="O171">
            <v>723</v>
          </cell>
          <cell r="P171">
            <v>737</v>
          </cell>
          <cell r="Q171">
            <v>630</v>
          </cell>
          <cell r="R171">
            <v>650</v>
          </cell>
          <cell r="S171">
            <v>549</v>
          </cell>
          <cell r="T171">
            <v>818</v>
          </cell>
          <cell r="U171">
            <v>798</v>
          </cell>
          <cell r="V171">
            <v>808</v>
          </cell>
          <cell r="W171">
            <v>648</v>
          </cell>
          <cell r="X171">
            <v>790</v>
          </cell>
          <cell r="Y171">
            <v>777</v>
          </cell>
          <cell r="Z171">
            <v>787</v>
          </cell>
          <cell r="AA171">
            <v>659</v>
          </cell>
          <cell r="AB171">
            <v>846</v>
          </cell>
          <cell r="AC171">
            <v>825</v>
          </cell>
          <cell r="AD171">
            <v>836</v>
          </cell>
          <cell r="AE171">
            <v>662</v>
          </cell>
          <cell r="AF171">
            <v>778</v>
          </cell>
          <cell r="AG171">
            <v>757</v>
          </cell>
          <cell r="AH171">
            <v>770</v>
          </cell>
          <cell r="AI171">
            <v>639</v>
          </cell>
          <cell r="AJ171">
            <v>750</v>
          </cell>
          <cell r="AK171">
            <v>737</v>
          </cell>
          <cell r="AL171">
            <v>748</v>
          </cell>
          <cell r="AM171">
            <v>651</v>
          </cell>
          <cell r="AN171">
            <v>805</v>
          </cell>
          <cell r="AO171">
            <v>785</v>
          </cell>
          <cell r="AP171">
            <v>797</v>
          </cell>
          <cell r="AQ171">
            <v>653</v>
          </cell>
        </row>
        <row r="172">
          <cell r="B172">
            <v>123</v>
          </cell>
          <cell r="C172">
            <v>532</v>
          </cell>
          <cell r="D172">
            <v>504</v>
          </cell>
          <cell r="E172">
            <v>505</v>
          </cell>
          <cell r="F172">
            <v>661</v>
          </cell>
          <cell r="G172">
            <v>647</v>
          </cell>
          <cell r="H172">
            <v>649</v>
          </cell>
          <cell r="I172">
            <v>609</v>
          </cell>
          <cell r="J172">
            <v>676</v>
          </cell>
          <cell r="K172">
            <v>667</v>
          </cell>
          <cell r="L172">
            <v>667</v>
          </cell>
          <cell r="M172">
            <v>625</v>
          </cell>
          <cell r="N172">
            <v>728</v>
          </cell>
          <cell r="O172">
            <v>715</v>
          </cell>
          <cell r="P172">
            <v>708</v>
          </cell>
          <cell r="Q172">
            <v>634</v>
          </cell>
          <cell r="R172">
            <v>640</v>
          </cell>
          <cell r="S172">
            <v>554</v>
          </cell>
          <cell r="T172">
            <v>801</v>
          </cell>
          <cell r="U172">
            <v>788</v>
          </cell>
          <cell r="V172">
            <v>770</v>
          </cell>
          <cell r="W172">
            <v>660</v>
          </cell>
          <cell r="X172">
            <v>776</v>
          </cell>
          <cell r="Y172">
            <v>767</v>
          </cell>
          <cell r="Z172">
            <v>754</v>
          </cell>
          <cell r="AA172">
            <v>664</v>
          </cell>
          <cell r="AB172">
            <v>828</v>
          </cell>
          <cell r="AC172">
            <v>814</v>
          </cell>
          <cell r="AD172">
            <v>794</v>
          </cell>
          <cell r="AE172">
            <v>673</v>
          </cell>
          <cell r="AF172">
            <v>762</v>
          </cell>
          <cell r="AG172">
            <v>748</v>
          </cell>
          <cell r="AH172">
            <v>737</v>
          </cell>
          <cell r="AI172">
            <v>648</v>
          </cell>
          <cell r="AJ172">
            <v>736</v>
          </cell>
          <cell r="AK172">
            <v>728</v>
          </cell>
          <cell r="AL172">
            <v>721</v>
          </cell>
          <cell r="AM172">
            <v>652</v>
          </cell>
          <cell r="AN172">
            <v>789</v>
          </cell>
          <cell r="AO172">
            <v>775</v>
          </cell>
          <cell r="AP172">
            <v>761</v>
          </cell>
          <cell r="AQ172">
            <v>661</v>
          </cell>
        </row>
        <row r="173">
          <cell r="B173">
            <v>121</v>
          </cell>
          <cell r="C173">
            <v>526</v>
          </cell>
          <cell r="D173">
            <v>498</v>
          </cell>
          <cell r="E173">
            <v>500</v>
          </cell>
          <cell r="F173">
            <v>647</v>
          </cell>
          <cell r="G173">
            <v>641</v>
          </cell>
          <cell r="H173">
            <v>630</v>
          </cell>
          <cell r="I173">
            <v>610</v>
          </cell>
          <cell r="J173">
            <v>664</v>
          </cell>
          <cell r="K173">
            <v>659</v>
          </cell>
          <cell r="L173">
            <v>647</v>
          </cell>
          <cell r="M173">
            <v>622</v>
          </cell>
          <cell r="N173">
            <v>713</v>
          </cell>
          <cell r="O173">
            <v>706</v>
          </cell>
          <cell r="P173">
            <v>679</v>
          </cell>
          <cell r="Q173">
            <v>638</v>
          </cell>
          <cell r="R173">
            <v>631</v>
          </cell>
          <cell r="S173">
            <v>559</v>
          </cell>
          <cell r="T173">
            <v>784</v>
          </cell>
          <cell r="U173">
            <v>778</v>
          </cell>
          <cell r="V173">
            <v>731</v>
          </cell>
          <cell r="W173">
            <v>671</v>
          </cell>
          <cell r="X173">
            <v>761</v>
          </cell>
          <cell r="Y173">
            <v>757</v>
          </cell>
          <cell r="Z173">
            <v>721</v>
          </cell>
          <cell r="AA173">
            <v>668</v>
          </cell>
          <cell r="AB173">
            <v>811</v>
          </cell>
          <cell r="AC173">
            <v>804</v>
          </cell>
          <cell r="AD173">
            <v>753</v>
          </cell>
          <cell r="AE173">
            <v>684</v>
          </cell>
          <cell r="AF173">
            <v>746</v>
          </cell>
          <cell r="AG173">
            <v>739</v>
          </cell>
          <cell r="AH173">
            <v>704</v>
          </cell>
          <cell r="AI173">
            <v>656</v>
          </cell>
          <cell r="AJ173">
            <v>723</v>
          </cell>
          <cell r="AK173">
            <v>719</v>
          </cell>
          <cell r="AL173">
            <v>693</v>
          </cell>
          <cell r="AM173">
            <v>653</v>
          </cell>
          <cell r="AN173">
            <v>773</v>
          </cell>
          <cell r="AO173">
            <v>766</v>
          </cell>
          <cell r="AP173">
            <v>726</v>
          </cell>
          <cell r="AQ173">
            <v>669</v>
          </cell>
        </row>
        <row r="174">
          <cell r="B174">
            <v>117</v>
          </cell>
          <cell r="C174">
            <v>512</v>
          </cell>
          <cell r="D174">
            <v>485</v>
          </cell>
          <cell r="E174">
            <v>488</v>
          </cell>
          <cell r="F174">
            <v>620</v>
          </cell>
          <cell r="G174">
            <v>627</v>
          </cell>
          <cell r="H174">
            <v>591</v>
          </cell>
          <cell r="I174">
            <v>611</v>
          </cell>
          <cell r="J174">
            <v>639</v>
          </cell>
          <cell r="K174">
            <v>643</v>
          </cell>
          <cell r="L174">
            <v>607</v>
          </cell>
          <cell r="M174">
            <v>616</v>
          </cell>
          <cell r="N174">
            <v>683</v>
          </cell>
          <cell r="O174">
            <v>690</v>
          </cell>
          <cell r="P174">
            <v>622</v>
          </cell>
          <cell r="Q174">
            <v>647</v>
          </cell>
          <cell r="R174">
            <v>612</v>
          </cell>
          <cell r="S174">
            <v>570</v>
          </cell>
          <cell r="T174">
            <v>751</v>
          </cell>
          <cell r="U174">
            <v>758</v>
          </cell>
          <cell r="V174">
            <v>653</v>
          </cell>
          <cell r="W174">
            <v>695</v>
          </cell>
          <cell r="X174">
            <v>732</v>
          </cell>
          <cell r="Y174">
            <v>737</v>
          </cell>
          <cell r="Z174">
            <v>654</v>
          </cell>
          <cell r="AA174">
            <v>677</v>
          </cell>
          <cell r="AB174">
            <v>776</v>
          </cell>
          <cell r="AC174">
            <v>783</v>
          </cell>
          <cell r="AD174">
            <v>669</v>
          </cell>
          <cell r="AE174">
            <v>707</v>
          </cell>
          <cell r="AF174">
            <v>714</v>
          </cell>
          <cell r="AG174">
            <v>721</v>
          </cell>
          <cell r="AH174">
            <v>638</v>
          </cell>
          <cell r="AI174">
            <v>673</v>
          </cell>
          <cell r="AJ174">
            <v>696</v>
          </cell>
          <cell r="AK174">
            <v>700</v>
          </cell>
          <cell r="AL174">
            <v>639</v>
          </cell>
          <cell r="AM174">
            <v>655</v>
          </cell>
          <cell r="AN174">
            <v>740</v>
          </cell>
          <cell r="AO174">
            <v>747</v>
          </cell>
          <cell r="AP174">
            <v>654</v>
          </cell>
          <cell r="AQ174">
            <v>686</v>
          </cell>
        </row>
        <row r="175">
          <cell r="B175">
            <v>115</v>
          </cell>
          <cell r="C175">
            <v>505</v>
          </cell>
          <cell r="D175">
            <v>478</v>
          </cell>
          <cell r="E175">
            <v>483</v>
          </cell>
          <cell r="F175">
            <v>606</v>
          </cell>
          <cell r="G175">
            <v>620</v>
          </cell>
          <cell r="H175">
            <v>571</v>
          </cell>
          <cell r="I175">
            <v>611</v>
          </cell>
          <cell r="J175">
            <v>627</v>
          </cell>
          <cell r="K175">
            <v>636</v>
          </cell>
          <cell r="L175">
            <v>588</v>
          </cell>
          <cell r="M175">
            <v>613</v>
          </cell>
          <cell r="N175">
            <v>668</v>
          </cell>
          <cell r="O175">
            <v>682</v>
          </cell>
          <cell r="P175">
            <v>593</v>
          </cell>
          <cell r="Q175">
            <v>651</v>
          </cell>
          <cell r="R175">
            <v>602</v>
          </cell>
          <cell r="S175">
            <v>576</v>
          </cell>
          <cell r="T175">
            <v>734</v>
          </cell>
          <cell r="U175">
            <v>748</v>
          </cell>
          <cell r="V175">
            <v>615</v>
          </cell>
          <cell r="W175">
            <v>706</v>
          </cell>
          <cell r="X175">
            <v>718</v>
          </cell>
          <cell r="Y175">
            <v>727</v>
          </cell>
          <cell r="Z175">
            <v>621</v>
          </cell>
          <cell r="AA175">
            <v>681</v>
          </cell>
          <cell r="AB175">
            <v>759</v>
          </cell>
          <cell r="AC175">
            <v>773</v>
          </cell>
          <cell r="AD175">
            <v>628</v>
          </cell>
          <cell r="AE175">
            <v>719</v>
          </cell>
          <cell r="AF175">
            <v>698</v>
          </cell>
          <cell r="AG175">
            <v>712</v>
          </cell>
          <cell r="AH175">
            <v>605</v>
          </cell>
          <cell r="AI175">
            <v>681</v>
          </cell>
          <cell r="AJ175">
            <v>682</v>
          </cell>
          <cell r="AK175">
            <v>691</v>
          </cell>
          <cell r="AL175">
            <v>612</v>
          </cell>
          <cell r="AM175">
            <v>656</v>
          </cell>
          <cell r="AN175">
            <v>723</v>
          </cell>
          <cell r="AO175">
            <v>737</v>
          </cell>
          <cell r="AP175">
            <v>618</v>
          </cell>
          <cell r="AQ175">
            <v>694</v>
          </cell>
        </row>
        <row r="176">
          <cell r="B176">
            <v>113</v>
          </cell>
          <cell r="C176">
            <v>499</v>
          </cell>
          <cell r="D176">
            <v>472</v>
          </cell>
          <cell r="E176">
            <v>477</v>
          </cell>
          <cell r="F176">
            <v>593</v>
          </cell>
          <cell r="G176">
            <v>613</v>
          </cell>
          <cell r="H176">
            <v>552</v>
          </cell>
          <cell r="I176">
            <v>612</v>
          </cell>
          <cell r="J176">
            <v>615</v>
          </cell>
          <cell r="K176">
            <v>628</v>
          </cell>
          <cell r="L176">
            <v>568</v>
          </cell>
          <cell r="M176">
            <v>610</v>
          </cell>
          <cell r="N176">
            <v>652</v>
          </cell>
          <cell r="O176">
            <v>674</v>
          </cell>
          <cell r="P176">
            <v>565</v>
          </cell>
          <cell r="Q176">
            <v>655</v>
          </cell>
          <cell r="R176">
            <v>593</v>
          </cell>
          <cell r="S176">
            <v>581</v>
          </cell>
          <cell r="T176">
            <v>717</v>
          </cell>
          <cell r="U176">
            <v>738</v>
          </cell>
          <cell r="V176">
            <v>576</v>
          </cell>
          <cell r="W176">
            <v>718</v>
          </cell>
          <cell r="X176">
            <v>703</v>
          </cell>
          <cell r="Y176">
            <v>716</v>
          </cell>
          <cell r="Z176">
            <v>588</v>
          </cell>
          <cell r="AA176">
            <v>686</v>
          </cell>
          <cell r="AB176">
            <v>741</v>
          </cell>
          <cell r="AC176">
            <v>763</v>
          </cell>
          <cell r="AD176">
            <v>586</v>
          </cell>
          <cell r="AE176">
            <v>730</v>
          </cell>
          <cell r="AF176">
            <v>682</v>
          </cell>
          <cell r="AG176">
            <v>703</v>
          </cell>
          <cell r="AH176">
            <v>572</v>
          </cell>
          <cell r="AI176">
            <v>690</v>
          </cell>
          <cell r="AJ176">
            <v>669</v>
          </cell>
          <cell r="AK176">
            <v>682</v>
          </cell>
          <cell r="AL176">
            <v>584</v>
          </cell>
          <cell r="AM176">
            <v>657</v>
          </cell>
          <cell r="AN176">
            <v>707</v>
          </cell>
          <cell r="AO176">
            <v>728</v>
          </cell>
          <cell r="AP176">
            <v>582</v>
          </cell>
          <cell r="AQ176">
            <v>702</v>
          </cell>
        </row>
        <row r="177">
          <cell r="B177">
            <v>219</v>
          </cell>
          <cell r="C177">
            <v>184</v>
          </cell>
          <cell r="D177">
            <v>367</v>
          </cell>
          <cell r="E177">
            <v>370</v>
          </cell>
          <cell r="F177">
            <v>664</v>
          </cell>
          <cell r="G177">
            <v>647</v>
          </cell>
          <cell r="H177">
            <v>643</v>
          </cell>
          <cell r="I177">
            <v>549</v>
          </cell>
          <cell r="J177">
            <v>506</v>
          </cell>
          <cell r="K177">
            <v>505</v>
          </cell>
          <cell r="L177">
            <v>506</v>
          </cell>
          <cell r="M177">
            <v>547</v>
          </cell>
          <cell r="N177">
            <v>634</v>
          </cell>
          <cell r="O177">
            <v>616</v>
          </cell>
          <cell r="P177">
            <v>612</v>
          </cell>
          <cell r="Q177">
            <v>560</v>
          </cell>
          <cell r="R177">
            <v>167</v>
          </cell>
          <cell r="S177">
            <v>337</v>
          </cell>
          <cell r="T177">
            <v>459</v>
          </cell>
          <cell r="U177">
            <v>441</v>
          </cell>
          <cell r="V177">
            <v>410</v>
          </cell>
          <cell r="W177">
            <v>515</v>
          </cell>
          <cell r="X177">
            <v>360</v>
          </cell>
          <cell r="Y177">
            <v>358</v>
          </cell>
          <cell r="Z177">
            <v>340</v>
          </cell>
          <cell r="AA177">
            <v>516</v>
          </cell>
          <cell r="AB177">
            <v>487</v>
          </cell>
          <cell r="AC177">
            <v>469</v>
          </cell>
          <cell r="AD177">
            <v>447</v>
          </cell>
          <cell r="AE177">
            <v>529</v>
          </cell>
          <cell r="AF177">
            <v>516</v>
          </cell>
          <cell r="AG177">
            <v>499</v>
          </cell>
          <cell r="AH177">
            <v>476</v>
          </cell>
          <cell r="AI177">
            <v>520</v>
          </cell>
          <cell r="AJ177">
            <v>417</v>
          </cell>
          <cell r="AK177">
            <v>416</v>
          </cell>
          <cell r="AL177">
            <v>406</v>
          </cell>
          <cell r="AM177">
            <v>521</v>
          </cell>
          <cell r="AN177">
            <v>544</v>
          </cell>
          <cell r="AO177">
            <v>526</v>
          </cell>
          <cell r="AP177">
            <v>512</v>
          </cell>
          <cell r="AQ177">
            <v>534</v>
          </cell>
        </row>
        <row r="178">
          <cell r="B178">
            <v>216</v>
          </cell>
          <cell r="C178">
            <v>181</v>
          </cell>
          <cell r="D178">
            <v>360</v>
          </cell>
          <cell r="E178">
            <v>364</v>
          </cell>
          <cell r="F178">
            <v>646</v>
          </cell>
          <cell r="G178">
            <v>636</v>
          </cell>
          <cell r="H178">
            <v>612</v>
          </cell>
          <cell r="I178">
            <v>555</v>
          </cell>
          <cell r="J178">
            <v>497</v>
          </cell>
          <cell r="K178">
            <v>496</v>
          </cell>
          <cell r="L178">
            <v>503</v>
          </cell>
          <cell r="M178">
            <v>527</v>
          </cell>
          <cell r="N178">
            <v>617</v>
          </cell>
          <cell r="O178">
            <v>606</v>
          </cell>
          <cell r="P178">
            <v>588</v>
          </cell>
          <cell r="Q178">
            <v>556</v>
          </cell>
          <cell r="R178">
            <v>168</v>
          </cell>
          <cell r="S178">
            <v>305</v>
          </cell>
          <cell r="T178">
            <v>448</v>
          </cell>
          <cell r="U178">
            <v>438</v>
          </cell>
          <cell r="V178">
            <v>426</v>
          </cell>
          <cell r="W178">
            <v>494</v>
          </cell>
          <cell r="X178">
            <v>355</v>
          </cell>
          <cell r="Y178">
            <v>355</v>
          </cell>
          <cell r="Z178">
            <v>369</v>
          </cell>
          <cell r="AA178">
            <v>478</v>
          </cell>
          <cell r="AB178">
            <v>475</v>
          </cell>
          <cell r="AC178">
            <v>465</v>
          </cell>
          <cell r="AD178">
            <v>455</v>
          </cell>
          <cell r="AE178">
            <v>507</v>
          </cell>
          <cell r="AF178">
            <v>504</v>
          </cell>
          <cell r="AG178">
            <v>493</v>
          </cell>
          <cell r="AH178">
            <v>477</v>
          </cell>
          <cell r="AI178">
            <v>507</v>
          </cell>
          <cell r="AJ178">
            <v>410</v>
          </cell>
          <cell r="AK178">
            <v>410</v>
          </cell>
          <cell r="AL178">
            <v>421</v>
          </cell>
          <cell r="AM178">
            <v>491</v>
          </cell>
          <cell r="AN178">
            <v>530</v>
          </cell>
          <cell r="AO178">
            <v>520</v>
          </cell>
          <cell r="AP178">
            <v>506</v>
          </cell>
          <cell r="AQ178">
            <v>521</v>
          </cell>
        </row>
        <row r="179">
          <cell r="B179">
            <v>213</v>
          </cell>
          <cell r="C179">
            <v>177</v>
          </cell>
          <cell r="D179">
            <v>353</v>
          </cell>
          <cell r="E179">
            <v>359</v>
          </cell>
          <cell r="F179">
            <v>628</v>
          </cell>
          <cell r="G179">
            <v>625</v>
          </cell>
          <cell r="H179">
            <v>580</v>
          </cell>
          <cell r="I179">
            <v>562</v>
          </cell>
          <cell r="J179">
            <v>487</v>
          </cell>
          <cell r="K179">
            <v>487</v>
          </cell>
          <cell r="L179">
            <v>500</v>
          </cell>
          <cell r="M179">
            <v>507</v>
          </cell>
          <cell r="N179">
            <v>600</v>
          </cell>
          <cell r="O179">
            <v>597</v>
          </cell>
          <cell r="P179">
            <v>565</v>
          </cell>
          <cell r="Q179">
            <v>553</v>
          </cell>
          <cell r="R179">
            <v>168</v>
          </cell>
          <cell r="S179">
            <v>273</v>
          </cell>
          <cell r="T179">
            <v>438</v>
          </cell>
          <cell r="U179">
            <v>435</v>
          </cell>
          <cell r="V179">
            <v>441</v>
          </cell>
          <cell r="W179">
            <v>473</v>
          </cell>
          <cell r="X179">
            <v>351</v>
          </cell>
          <cell r="Y179">
            <v>351</v>
          </cell>
          <cell r="Z179">
            <v>398</v>
          </cell>
          <cell r="AA179">
            <v>440</v>
          </cell>
          <cell r="AB179">
            <v>464</v>
          </cell>
          <cell r="AC179">
            <v>461</v>
          </cell>
          <cell r="AD179">
            <v>463</v>
          </cell>
          <cell r="AE179">
            <v>486</v>
          </cell>
          <cell r="AF179">
            <v>491</v>
          </cell>
          <cell r="AG179">
            <v>488</v>
          </cell>
          <cell r="AH179">
            <v>478</v>
          </cell>
          <cell r="AI179">
            <v>495</v>
          </cell>
          <cell r="AJ179">
            <v>404</v>
          </cell>
          <cell r="AK179">
            <v>404</v>
          </cell>
          <cell r="AL179">
            <v>435</v>
          </cell>
          <cell r="AM179">
            <v>461</v>
          </cell>
          <cell r="AN179">
            <v>517</v>
          </cell>
          <cell r="AO179">
            <v>513</v>
          </cell>
          <cell r="AP179">
            <v>500</v>
          </cell>
          <cell r="AQ179">
            <v>508</v>
          </cell>
        </row>
        <row r="180">
          <cell r="B180">
            <v>210</v>
          </cell>
          <cell r="C180">
            <v>173</v>
          </cell>
          <cell r="D180">
            <v>346</v>
          </cell>
          <cell r="E180">
            <v>354</v>
          </cell>
          <cell r="F180">
            <v>611</v>
          </cell>
          <cell r="G180">
            <v>614</v>
          </cell>
          <cell r="H180">
            <v>549</v>
          </cell>
          <cell r="I180">
            <v>568</v>
          </cell>
          <cell r="J180">
            <v>478</v>
          </cell>
          <cell r="K180">
            <v>478</v>
          </cell>
          <cell r="L180">
            <v>497</v>
          </cell>
          <cell r="M180">
            <v>487</v>
          </cell>
          <cell r="N180">
            <v>583</v>
          </cell>
          <cell r="O180">
            <v>587</v>
          </cell>
          <cell r="P180">
            <v>541</v>
          </cell>
          <cell r="Q180">
            <v>550</v>
          </cell>
          <cell r="R180">
            <v>169</v>
          </cell>
          <cell r="S180">
            <v>242</v>
          </cell>
          <cell r="T180">
            <v>428</v>
          </cell>
          <cell r="U180">
            <v>432</v>
          </cell>
          <cell r="V180">
            <v>456</v>
          </cell>
          <cell r="W180">
            <v>453</v>
          </cell>
          <cell r="X180">
            <v>347</v>
          </cell>
          <cell r="Y180">
            <v>347</v>
          </cell>
          <cell r="Z180">
            <v>427</v>
          </cell>
          <cell r="AA180">
            <v>402</v>
          </cell>
          <cell r="AB180">
            <v>453</v>
          </cell>
          <cell r="AC180">
            <v>456</v>
          </cell>
          <cell r="AD180">
            <v>471</v>
          </cell>
          <cell r="AE180">
            <v>465</v>
          </cell>
          <cell r="AF180">
            <v>479</v>
          </cell>
          <cell r="AG180">
            <v>482</v>
          </cell>
          <cell r="AH180">
            <v>480</v>
          </cell>
          <cell r="AI180">
            <v>482</v>
          </cell>
          <cell r="AJ180">
            <v>397</v>
          </cell>
          <cell r="AK180">
            <v>398</v>
          </cell>
          <cell r="AL180">
            <v>450</v>
          </cell>
          <cell r="AM180">
            <v>432</v>
          </cell>
          <cell r="AN180">
            <v>503</v>
          </cell>
          <cell r="AO180">
            <v>507</v>
          </cell>
          <cell r="AP180">
            <v>494</v>
          </cell>
          <cell r="AQ180">
            <v>495</v>
          </cell>
        </row>
        <row r="181">
          <cell r="B181">
            <v>207</v>
          </cell>
          <cell r="C181">
            <v>170</v>
          </cell>
          <cell r="D181">
            <v>339</v>
          </cell>
          <cell r="E181">
            <v>348</v>
          </cell>
          <cell r="F181">
            <v>593</v>
          </cell>
          <cell r="G181">
            <v>603</v>
          </cell>
          <cell r="H181">
            <v>518</v>
          </cell>
          <cell r="I181">
            <v>574</v>
          </cell>
          <cell r="J181">
            <v>468</v>
          </cell>
          <cell r="K181">
            <v>469</v>
          </cell>
          <cell r="L181">
            <v>494</v>
          </cell>
          <cell r="M181">
            <v>466</v>
          </cell>
          <cell r="N181">
            <v>567</v>
          </cell>
          <cell r="O181">
            <v>578</v>
          </cell>
          <cell r="P181">
            <v>518</v>
          </cell>
          <cell r="Q181">
            <v>546</v>
          </cell>
          <cell r="R181">
            <v>170</v>
          </cell>
          <cell r="S181">
            <v>210</v>
          </cell>
          <cell r="T181">
            <v>418</v>
          </cell>
          <cell r="U181">
            <v>428</v>
          </cell>
          <cell r="V181">
            <v>472</v>
          </cell>
          <cell r="W181">
            <v>432</v>
          </cell>
          <cell r="X181">
            <v>342</v>
          </cell>
          <cell r="Y181">
            <v>343</v>
          </cell>
          <cell r="Z181">
            <v>455</v>
          </cell>
          <cell r="AA181">
            <v>364</v>
          </cell>
          <cell r="AB181">
            <v>441</v>
          </cell>
          <cell r="AC181">
            <v>452</v>
          </cell>
          <cell r="AD181">
            <v>479</v>
          </cell>
          <cell r="AE181">
            <v>444</v>
          </cell>
          <cell r="AF181">
            <v>467</v>
          </cell>
          <cell r="AG181">
            <v>477</v>
          </cell>
          <cell r="AH181">
            <v>481</v>
          </cell>
          <cell r="AI181">
            <v>470</v>
          </cell>
          <cell r="AJ181">
            <v>391</v>
          </cell>
          <cell r="AK181">
            <v>392</v>
          </cell>
          <cell r="AL181">
            <v>464</v>
          </cell>
          <cell r="AM181">
            <v>402</v>
          </cell>
          <cell r="AN181">
            <v>490</v>
          </cell>
          <cell r="AO181">
            <v>501</v>
          </cell>
          <cell r="AP181">
            <v>488</v>
          </cell>
          <cell r="AQ181">
            <v>482</v>
          </cell>
        </row>
        <row r="182">
          <cell r="B182">
            <v>204</v>
          </cell>
          <cell r="C182">
            <v>166</v>
          </cell>
          <cell r="D182">
            <v>332</v>
          </cell>
          <cell r="E182">
            <v>343</v>
          </cell>
          <cell r="F182">
            <v>575</v>
          </cell>
          <cell r="G182">
            <v>592</v>
          </cell>
          <cell r="H182">
            <v>487</v>
          </cell>
          <cell r="I182">
            <v>581</v>
          </cell>
          <cell r="J182">
            <v>458</v>
          </cell>
          <cell r="K182">
            <v>460</v>
          </cell>
          <cell r="L182">
            <v>491</v>
          </cell>
          <cell r="M182">
            <v>446</v>
          </cell>
          <cell r="N182">
            <v>550</v>
          </cell>
          <cell r="O182">
            <v>568</v>
          </cell>
          <cell r="P182">
            <v>494</v>
          </cell>
          <cell r="Q182">
            <v>543</v>
          </cell>
          <cell r="R182">
            <v>170</v>
          </cell>
          <cell r="S182">
            <v>178</v>
          </cell>
          <cell r="T182">
            <v>408</v>
          </cell>
          <cell r="U182">
            <v>425</v>
          </cell>
          <cell r="V182">
            <v>487</v>
          </cell>
          <cell r="W182">
            <v>411</v>
          </cell>
          <cell r="X182">
            <v>338</v>
          </cell>
          <cell r="Y182">
            <v>340</v>
          </cell>
          <cell r="Z182">
            <v>484</v>
          </cell>
          <cell r="AA182">
            <v>326</v>
          </cell>
          <cell r="AB182">
            <v>430</v>
          </cell>
          <cell r="AC182">
            <v>448</v>
          </cell>
          <cell r="AD182">
            <v>487</v>
          </cell>
          <cell r="AE182">
            <v>423</v>
          </cell>
          <cell r="AF182">
            <v>454</v>
          </cell>
          <cell r="AG182">
            <v>471</v>
          </cell>
          <cell r="AH182">
            <v>482</v>
          </cell>
          <cell r="AI182">
            <v>457</v>
          </cell>
          <cell r="AJ182">
            <v>384</v>
          </cell>
          <cell r="AK182">
            <v>386</v>
          </cell>
          <cell r="AL182">
            <v>479</v>
          </cell>
          <cell r="AM182">
            <v>372</v>
          </cell>
          <cell r="AN182">
            <v>476</v>
          </cell>
          <cell r="AO182">
            <v>494</v>
          </cell>
          <cell r="AP182">
            <v>482</v>
          </cell>
          <cell r="AQ182">
            <v>469</v>
          </cell>
        </row>
        <row r="183">
          <cell r="B183">
            <v>157</v>
          </cell>
          <cell r="C183">
            <v>526</v>
          </cell>
          <cell r="D183">
            <v>509</v>
          </cell>
          <cell r="E183">
            <v>511</v>
          </cell>
          <cell r="F183">
            <v>701</v>
          </cell>
          <cell r="G183">
            <v>680</v>
          </cell>
          <cell r="H183">
            <v>685</v>
          </cell>
          <cell r="I183">
            <v>625</v>
          </cell>
          <cell r="J183">
            <v>689</v>
          </cell>
          <cell r="K183">
            <v>676</v>
          </cell>
          <cell r="L183">
            <v>688</v>
          </cell>
          <cell r="M183">
            <v>631</v>
          </cell>
          <cell r="N183">
            <v>764</v>
          </cell>
          <cell r="O183">
            <v>743</v>
          </cell>
          <cell r="P183">
            <v>748</v>
          </cell>
          <cell r="Q183">
            <v>643</v>
          </cell>
          <cell r="R183">
            <v>660</v>
          </cell>
          <cell r="S183">
            <v>555</v>
          </cell>
          <cell r="T183">
            <v>856</v>
          </cell>
          <cell r="U183">
            <v>835</v>
          </cell>
          <cell r="V183">
            <v>830</v>
          </cell>
          <cell r="W183">
            <v>670</v>
          </cell>
          <cell r="X183">
            <v>798</v>
          </cell>
          <cell r="Y183">
            <v>786</v>
          </cell>
          <cell r="Z183">
            <v>792</v>
          </cell>
          <cell r="AA183">
            <v>667</v>
          </cell>
          <cell r="AB183">
            <v>874</v>
          </cell>
          <cell r="AC183">
            <v>853</v>
          </cell>
          <cell r="AD183">
            <v>851</v>
          </cell>
          <cell r="AE183">
            <v>679</v>
          </cell>
          <cell r="AF183">
            <v>812</v>
          </cell>
          <cell r="AG183">
            <v>792</v>
          </cell>
          <cell r="AH183">
            <v>790</v>
          </cell>
          <cell r="AI183">
            <v>660</v>
          </cell>
          <cell r="AJ183">
            <v>755</v>
          </cell>
          <cell r="AK183">
            <v>742</v>
          </cell>
          <cell r="AL183">
            <v>751</v>
          </cell>
          <cell r="AM183">
            <v>657</v>
          </cell>
          <cell r="AN183">
            <v>830</v>
          </cell>
          <cell r="AO183">
            <v>809</v>
          </cell>
          <cell r="AP183">
            <v>811</v>
          </cell>
          <cell r="AQ183">
            <v>669</v>
          </cell>
        </row>
        <row r="184">
          <cell r="B184">
            <v>155</v>
          </cell>
          <cell r="C184">
            <v>519</v>
          </cell>
          <cell r="D184">
            <v>503</v>
          </cell>
          <cell r="E184">
            <v>505</v>
          </cell>
          <cell r="F184">
            <v>687</v>
          </cell>
          <cell r="G184">
            <v>673</v>
          </cell>
          <cell r="H184">
            <v>665</v>
          </cell>
          <cell r="I184">
            <v>625</v>
          </cell>
          <cell r="J184">
            <v>676</v>
          </cell>
          <cell r="K184">
            <v>668</v>
          </cell>
          <cell r="L184">
            <v>669</v>
          </cell>
          <cell r="M184">
            <v>628</v>
          </cell>
          <cell r="N184">
            <v>749</v>
          </cell>
          <cell r="O184">
            <v>735</v>
          </cell>
          <cell r="P184">
            <v>719</v>
          </cell>
          <cell r="Q184">
            <v>647</v>
          </cell>
          <cell r="R184">
            <v>651</v>
          </cell>
          <cell r="S184">
            <v>560</v>
          </cell>
          <cell r="T184">
            <v>839</v>
          </cell>
          <cell r="U184">
            <v>825</v>
          </cell>
          <cell r="V184">
            <v>792</v>
          </cell>
          <cell r="W184">
            <v>682</v>
          </cell>
          <cell r="X184">
            <v>784</v>
          </cell>
          <cell r="Y184">
            <v>775</v>
          </cell>
          <cell r="Z184">
            <v>759</v>
          </cell>
          <cell r="AA184">
            <v>671</v>
          </cell>
          <cell r="AB184">
            <v>856</v>
          </cell>
          <cell r="AC184">
            <v>842</v>
          </cell>
          <cell r="AD184">
            <v>810</v>
          </cell>
          <cell r="AE184">
            <v>690</v>
          </cell>
          <cell r="AF184">
            <v>796</v>
          </cell>
          <cell r="AG184">
            <v>783</v>
          </cell>
          <cell r="AH184">
            <v>757</v>
          </cell>
          <cell r="AI184">
            <v>668</v>
          </cell>
          <cell r="AJ184">
            <v>741</v>
          </cell>
          <cell r="AK184">
            <v>733</v>
          </cell>
          <cell r="AL184">
            <v>724</v>
          </cell>
          <cell r="AM184">
            <v>658</v>
          </cell>
          <cell r="AN184">
            <v>814</v>
          </cell>
          <cell r="AO184">
            <v>800</v>
          </cell>
          <cell r="AP184">
            <v>775</v>
          </cell>
          <cell r="AQ184">
            <v>677</v>
          </cell>
        </row>
        <row r="185">
          <cell r="B185">
            <v>151</v>
          </cell>
          <cell r="C185">
            <v>506</v>
          </cell>
          <cell r="D185">
            <v>490</v>
          </cell>
          <cell r="E185">
            <v>494</v>
          </cell>
          <cell r="F185">
            <v>660</v>
          </cell>
          <cell r="G185">
            <v>660</v>
          </cell>
          <cell r="H185">
            <v>626</v>
          </cell>
          <cell r="I185">
            <v>626</v>
          </cell>
          <cell r="J185">
            <v>652</v>
          </cell>
          <cell r="K185">
            <v>652</v>
          </cell>
          <cell r="L185">
            <v>629</v>
          </cell>
          <cell r="M185">
            <v>622</v>
          </cell>
          <cell r="N185">
            <v>718</v>
          </cell>
          <cell r="O185">
            <v>718</v>
          </cell>
          <cell r="P185">
            <v>662</v>
          </cell>
          <cell r="Q185">
            <v>656</v>
          </cell>
          <cell r="R185">
            <v>632</v>
          </cell>
          <cell r="S185">
            <v>571</v>
          </cell>
          <cell r="T185">
            <v>805</v>
          </cell>
          <cell r="U185">
            <v>805</v>
          </cell>
          <cell r="V185">
            <v>714</v>
          </cell>
          <cell r="W185">
            <v>705</v>
          </cell>
          <cell r="X185">
            <v>755</v>
          </cell>
          <cell r="Y185">
            <v>755</v>
          </cell>
          <cell r="Z185">
            <v>693</v>
          </cell>
          <cell r="AA185">
            <v>680</v>
          </cell>
          <cell r="AB185">
            <v>821</v>
          </cell>
          <cell r="AC185">
            <v>822</v>
          </cell>
          <cell r="AD185">
            <v>726</v>
          </cell>
          <cell r="AE185">
            <v>713</v>
          </cell>
          <cell r="AF185">
            <v>764</v>
          </cell>
          <cell r="AG185">
            <v>764</v>
          </cell>
          <cell r="AH185">
            <v>691</v>
          </cell>
          <cell r="AI185">
            <v>685</v>
          </cell>
          <cell r="AJ185">
            <v>714</v>
          </cell>
          <cell r="AK185">
            <v>714</v>
          </cell>
          <cell r="AL185">
            <v>670</v>
          </cell>
          <cell r="AM185">
            <v>660</v>
          </cell>
          <cell r="AN185">
            <v>781</v>
          </cell>
          <cell r="AO185">
            <v>781</v>
          </cell>
          <cell r="AP185">
            <v>703</v>
          </cell>
          <cell r="AQ185">
            <v>693</v>
          </cell>
        </row>
        <row r="186">
          <cell r="B186">
            <v>147</v>
          </cell>
          <cell r="C186">
            <v>492</v>
          </cell>
          <cell r="D186">
            <v>477</v>
          </cell>
          <cell r="E186">
            <v>483</v>
          </cell>
          <cell r="F186">
            <v>632</v>
          </cell>
          <cell r="G186">
            <v>646</v>
          </cell>
          <cell r="H186">
            <v>588</v>
          </cell>
          <cell r="I186">
            <v>628</v>
          </cell>
          <cell r="J186">
            <v>627</v>
          </cell>
          <cell r="K186">
            <v>636</v>
          </cell>
          <cell r="L186">
            <v>589</v>
          </cell>
          <cell r="M186">
            <v>616</v>
          </cell>
          <cell r="N186">
            <v>688</v>
          </cell>
          <cell r="O186">
            <v>702</v>
          </cell>
          <cell r="P186">
            <v>605</v>
          </cell>
          <cell r="Q186">
            <v>664</v>
          </cell>
          <cell r="R186">
            <v>613</v>
          </cell>
          <cell r="S186">
            <v>581</v>
          </cell>
          <cell r="T186">
            <v>771</v>
          </cell>
          <cell r="U186">
            <v>785</v>
          </cell>
          <cell r="V186">
            <v>637</v>
          </cell>
          <cell r="W186">
            <v>728</v>
          </cell>
          <cell r="X186">
            <v>726</v>
          </cell>
          <cell r="Y186">
            <v>735</v>
          </cell>
          <cell r="Z186">
            <v>627</v>
          </cell>
          <cell r="AA186">
            <v>689</v>
          </cell>
          <cell r="AB186">
            <v>787</v>
          </cell>
          <cell r="AC186">
            <v>801</v>
          </cell>
          <cell r="AD186">
            <v>643</v>
          </cell>
          <cell r="AE186">
            <v>736</v>
          </cell>
          <cell r="AF186">
            <v>732</v>
          </cell>
          <cell r="AG186">
            <v>746</v>
          </cell>
          <cell r="AH186">
            <v>625</v>
          </cell>
          <cell r="AI186">
            <v>702</v>
          </cell>
          <cell r="AJ186">
            <v>687</v>
          </cell>
          <cell r="AK186">
            <v>696</v>
          </cell>
          <cell r="AL186">
            <v>615</v>
          </cell>
          <cell r="AM186">
            <v>662</v>
          </cell>
          <cell r="AN186">
            <v>748</v>
          </cell>
          <cell r="AO186">
            <v>762</v>
          </cell>
          <cell r="AP186">
            <v>631</v>
          </cell>
          <cell r="AQ186">
            <v>710</v>
          </cell>
        </row>
        <row r="187">
          <cell r="B187">
            <v>145</v>
          </cell>
          <cell r="C187">
            <v>485</v>
          </cell>
          <cell r="D187">
            <v>471</v>
          </cell>
          <cell r="E187">
            <v>477</v>
          </cell>
          <cell r="F187">
            <v>619</v>
          </cell>
          <cell r="G187">
            <v>639</v>
          </cell>
          <cell r="H187">
            <v>568</v>
          </cell>
          <cell r="I187">
            <v>628</v>
          </cell>
          <cell r="J187">
            <v>615</v>
          </cell>
          <cell r="K187">
            <v>628</v>
          </cell>
          <cell r="L187">
            <v>569</v>
          </cell>
          <cell r="M187">
            <v>613</v>
          </cell>
          <cell r="N187">
            <v>673</v>
          </cell>
          <cell r="O187">
            <v>694</v>
          </cell>
          <cell r="P187">
            <v>576</v>
          </cell>
          <cell r="Q187">
            <v>668</v>
          </cell>
          <cell r="R187">
            <v>603</v>
          </cell>
          <cell r="S187">
            <v>587</v>
          </cell>
          <cell r="T187">
            <v>754</v>
          </cell>
          <cell r="U187">
            <v>775</v>
          </cell>
          <cell r="V187">
            <v>598</v>
          </cell>
          <cell r="W187">
            <v>740</v>
          </cell>
          <cell r="X187">
            <v>712</v>
          </cell>
          <cell r="Y187">
            <v>725</v>
          </cell>
          <cell r="Z187">
            <v>594</v>
          </cell>
          <cell r="AA187">
            <v>693</v>
          </cell>
          <cell r="AB187">
            <v>769</v>
          </cell>
          <cell r="AC187">
            <v>790</v>
          </cell>
          <cell r="AD187">
            <v>601</v>
          </cell>
          <cell r="AE187">
            <v>748</v>
          </cell>
          <cell r="AF187">
            <v>717</v>
          </cell>
          <cell r="AG187">
            <v>737</v>
          </cell>
          <cell r="AH187">
            <v>592</v>
          </cell>
          <cell r="AI187">
            <v>710</v>
          </cell>
          <cell r="AJ187">
            <v>674</v>
          </cell>
          <cell r="AK187">
            <v>687</v>
          </cell>
          <cell r="AL187">
            <v>588</v>
          </cell>
          <cell r="AM187">
            <v>663</v>
          </cell>
          <cell r="AN187">
            <v>731</v>
          </cell>
          <cell r="AO187">
            <v>753</v>
          </cell>
          <cell r="AP187">
            <v>595</v>
          </cell>
          <cell r="AQ187">
            <v>718</v>
          </cell>
        </row>
        <row r="188">
          <cell r="B188">
            <v>251</v>
          </cell>
          <cell r="C188">
            <v>171</v>
          </cell>
          <cell r="D188">
            <v>366</v>
          </cell>
          <cell r="E188">
            <v>370</v>
          </cell>
          <cell r="F188">
            <v>690</v>
          </cell>
          <cell r="G188">
            <v>673</v>
          </cell>
          <cell r="H188">
            <v>659</v>
          </cell>
          <cell r="I188">
            <v>565</v>
          </cell>
          <cell r="J188">
            <v>507</v>
          </cell>
          <cell r="K188">
            <v>506</v>
          </cell>
          <cell r="L188">
            <v>507</v>
          </cell>
          <cell r="M188">
            <v>551</v>
          </cell>
          <cell r="N188">
            <v>654</v>
          </cell>
          <cell r="O188">
            <v>636</v>
          </cell>
          <cell r="P188">
            <v>623</v>
          </cell>
          <cell r="Q188">
            <v>573</v>
          </cell>
          <cell r="R188">
            <v>177</v>
          </cell>
          <cell r="S188">
            <v>343</v>
          </cell>
          <cell r="T188">
            <v>496</v>
          </cell>
          <cell r="U188">
            <v>479</v>
          </cell>
          <cell r="V188">
            <v>432</v>
          </cell>
          <cell r="W188">
            <v>537</v>
          </cell>
          <cell r="X188">
            <v>368</v>
          </cell>
          <cell r="Y188">
            <v>367</v>
          </cell>
          <cell r="Z188">
            <v>345</v>
          </cell>
          <cell r="AA188">
            <v>523</v>
          </cell>
          <cell r="AB188">
            <v>515</v>
          </cell>
          <cell r="AC188">
            <v>497</v>
          </cell>
          <cell r="AD188">
            <v>462</v>
          </cell>
          <cell r="AE188">
            <v>546</v>
          </cell>
          <cell r="AF188">
            <v>550</v>
          </cell>
          <cell r="AG188">
            <v>533</v>
          </cell>
          <cell r="AH188">
            <v>496</v>
          </cell>
          <cell r="AI188">
            <v>540</v>
          </cell>
          <cell r="AJ188">
            <v>422</v>
          </cell>
          <cell r="AK188">
            <v>421</v>
          </cell>
          <cell r="AL188">
            <v>410</v>
          </cell>
          <cell r="AM188">
            <v>527</v>
          </cell>
          <cell r="AN188">
            <v>569</v>
          </cell>
          <cell r="AO188">
            <v>551</v>
          </cell>
          <cell r="AP188">
            <v>526</v>
          </cell>
          <cell r="AQ188">
            <v>549</v>
          </cell>
        </row>
        <row r="189">
          <cell r="B189">
            <v>248</v>
          </cell>
          <cell r="C189">
            <v>167</v>
          </cell>
          <cell r="D189">
            <v>359</v>
          </cell>
          <cell r="E189">
            <v>364</v>
          </cell>
          <cell r="F189">
            <v>672</v>
          </cell>
          <cell r="G189">
            <v>662</v>
          </cell>
          <cell r="H189">
            <v>628</v>
          </cell>
          <cell r="I189">
            <v>571</v>
          </cell>
          <cell r="J189">
            <v>497</v>
          </cell>
          <cell r="K189">
            <v>497</v>
          </cell>
          <cell r="L189">
            <v>504</v>
          </cell>
          <cell r="M189">
            <v>530</v>
          </cell>
          <cell r="N189">
            <v>637</v>
          </cell>
          <cell r="O189">
            <v>627</v>
          </cell>
          <cell r="P189">
            <v>599</v>
          </cell>
          <cell r="Q189">
            <v>570</v>
          </cell>
          <cell r="R189">
            <v>178</v>
          </cell>
          <cell r="S189">
            <v>311</v>
          </cell>
          <cell r="T189">
            <v>486</v>
          </cell>
          <cell r="U189">
            <v>476</v>
          </cell>
          <cell r="V189">
            <v>447</v>
          </cell>
          <cell r="W189">
            <v>516</v>
          </cell>
          <cell r="X189">
            <v>364</v>
          </cell>
          <cell r="Y189">
            <v>363</v>
          </cell>
          <cell r="Z189">
            <v>374</v>
          </cell>
          <cell r="AA189">
            <v>485</v>
          </cell>
          <cell r="AB189">
            <v>503</v>
          </cell>
          <cell r="AC189">
            <v>493</v>
          </cell>
          <cell r="AD189">
            <v>470</v>
          </cell>
          <cell r="AE189">
            <v>525</v>
          </cell>
          <cell r="AF189">
            <v>538</v>
          </cell>
          <cell r="AG189">
            <v>527</v>
          </cell>
          <cell r="AH189">
            <v>498</v>
          </cell>
          <cell r="AI189">
            <v>528</v>
          </cell>
          <cell r="AJ189">
            <v>415</v>
          </cell>
          <cell r="AK189">
            <v>415</v>
          </cell>
          <cell r="AL189">
            <v>424</v>
          </cell>
          <cell r="AM189">
            <v>497</v>
          </cell>
          <cell r="AN189">
            <v>555</v>
          </cell>
          <cell r="AO189">
            <v>545</v>
          </cell>
          <cell r="AP189">
            <v>520</v>
          </cell>
          <cell r="AQ189">
            <v>536</v>
          </cell>
        </row>
        <row r="190">
          <cell r="B190">
            <v>238</v>
          </cell>
          <cell r="C190">
            <v>156</v>
          </cell>
          <cell r="D190">
            <v>338</v>
          </cell>
          <cell r="E190">
            <v>349</v>
          </cell>
          <cell r="F190">
            <v>619</v>
          </cell>
          <cell r="G190">
            <v>629</v>
          </cell>
          <cell r="H190">
            <v>534</v>
          </cell>
          <cell r="I190">
            <v>590</v>
          </cell>
          <cell r="J190">
            <v>469</v>
          </cell>
          <cell r="K190">
            <v>470</v>
          </cell>
          <cell r="L190">
            <v>495</v>
          </cell>
          <cell r="M190">
            <v>470</v>
          </cell>
          <cell r="N190">
            <v>587</v>
          </cell>
          <cell r="O190">
            <v>598</v>
          </cell>
          <cell r="P190">
            <v>529</v>
          </cell>
          <cell r="Q190">
            <v>560</v>
          </cell>
          <cell r="R190">
            <v>180</v>
          </cell>
          <cell r="S190">
            <v>216</v>
          </cell>
          <cell r="T190">
            <v>455</v>
          </cell>
          <cell r="U190">
            <v>466</v>
          </cell>
          <cell r="V190">
            <v>494</v>
          </cell>
          <cell r="W190">
            <v>454</v>
          </cell>
          <cell r="X190">
            <v>351</v>
          </cell>
          <cell r="Y190">
            <v>352</v>
          </cell>
          <cell r="Z190">
            <v>461</v>
          </cell>
          <cell r="AA190">
            <v>372</v>
          </cell>
          <cell r="AB190">
            <v>469</v>
          </cell>
          <cell r="AC190">
            <v>480</v>
          </cell>
          <cell r="AD190">
            <v>494</v>
          </cell>
          <cell r="AE190">
            <v>461</v>
          </cell>
          <cell r="AF190">
            <v>501</v>
          </cell>
          <cell r="AG190">
            <v>511</v>
          </cell>
          <cell r="AH190">
            <v>501</v>
          </cell>
          <cell r="AI190">
            <v>490</v>
          </cell>
          <cell r="AJ190">
            <v>396</v>
          </cell>
          <cell r="AK190">
            <v>397</v>
          </cell>
          <cell r="AL190">
            <v>468</v>
          </cell>
          <cell r="AM190">
            <v>408</v>
          </cell>
          <cell r="AN190">
            <v>514</v>
          </cell>
          <cell r="AO190">
            <v>525</v>
          </cell>
          <cell r="AP190">
            <v>502</v>
          </cell>
          <cell r="AQ190">
            <v>498</v>
          </cell>
        </row>
        <row r="191">
          <cell r="B191">
            <v>235</v>
          </cell>
          <cell r="C191">
            <v>153</v>
          </cell>
          <cell r="D191">
            <v>331</v>
          </cell>
          <cell r="E191">
            <v>343</v>
          </cell>
          <cell r="F191">
            <v>601</v>
          </cell>
          <cell r="G191">
            <v>618</v>
          </cell>
          <cell r="H191">
            <v>503</v>
          </cell>
          <cell r="I191">
            <v>597</v>
          </cell>
          <cell r="J191">
            <v>459</v>
          </cell>
          <cell r="K191">
            <v>460</v>
          </cell>
          <cell r="L191">
            <v>492</v>
          </cell>
          <cell r="M191">
            <v>450</v>
          </cell>
          <cell r="N191">
            <v>570</v>
          </cell>
          <cell r="O191">
            <v>588</v>
          </cell>
          <cell r="P191">
            <v>505</v>
          </cell>
          <cell r="Q191">
            <v>556</v>
          </cell>
          <cell r="R191">
            <v>180</v>
          </cell>
          <cell r="S191">
            <v>184</v>
          </cell>
          <cell r="T191">
            <v>445</v>
          </cell>
          <cell r="U191">
            <v>462</v>
          </cell>
          <cell r="V191">
            <v>509</v>
          </cell>
          <cell r="W191">
            <v>433</v>
          </cell>
          <cell r="X191">
            <v>346</v>
          </cell>
          <cell r="Y191">
            <v>348</v>
          </cell>
          <cell r="Z191">
            <v>489</v>
          </cell>
          <cell r="AA191">
            <v>334</v>
          </cell>
          <cell r="AB191">
            <v>458</v>
          </cell>
          <cell r="AC191">
            <v>476</v>
          </cell>
          <cell r="AD191">
            <v>502</v>
          </cell>
          <cell r="AE191">
            <v>440</v>
          </cell>
          <cell r="AF191">
            <v>488</v>
          </cell>
          <cell r="AG191">
            <v>505</v>
          </cell>
          <cell r="AH191">
            <v>502</v>
          </cell>
          <cell r="AI191">
            <v>478</v>
          </cell>
          <cell r="AJ191">
            <v>389</v>
          </cell>
          <cell r="AK191">
            <v>391</v>
          </cell>
          <cell r="AL191">
            <v>483</v>
          </cell>
          <cell r="AM191">
            <v>378</v>
          </cell>
          <cell r="AN191">
            <v>501</v>
          </cell>
          <cell r="AO191">
            <v>519</v>
          </cell>
          <cell r="AP191">
            <v>496</v>
          </cell>
          <cell r="AQ191">
            <v>485</v>
          </cell>
        </row>
        <row r="192">
          <cell r="B192">
            <v>188</v>
          </cell>
          <cell r="C192">
            <v>513</v>
          </cell>
          <cell r="D192">
            <v>508</v>
          </cell>
          <cell r="E192">
            <v>511</v>
          </cell>
          <cell r="F192">
            <v>727</v>
          </cell>
          <cell r="G192">
            <v>706</v>
          </cell>
          <cell r="H192">
            <v>701</v>
          </cell>
          <cell r="I192">
            <v>641</v>
          </cell>
          <cell r="J192">
            <v>689</v>
          </cell>
          <cell r="K192">
            <v>676</v>
          </cell>
          <cell r="L192">
            <v>690</v>
          </cell>
          <cell r="M192">
            <v>635</v>
          </cell>
          <cell r="N192">
            <v>784</v>
          </cell>
          <cell r="O192">
            <v>763</v>
          </cell>
          <cell r="P192">
            <v>759</v>
          </cell>
          <cell r="Q192">
            <v>656</v>
          </cell>
          <cell r="R192">
            <v>670</v>
          </cell>
          <cell r="S192">
            <v>561</v>
          </cell>
          <cell r="T192">
            <v>893</v>
          </cell>
          <cell r="U192">
            <v>872</v>
          </cell>
          <cell r="V192">
            <v>852</v>
          </cell>
          <cell r="W192">
            <v>692</v>
          </cell>
          <cell r="X192">
            <v>806</v>
          </cell>
          <cell r="Y192">
            <v>794</v>
          </cell>
          <cell r="Z192">
            <v>797</v>
          </cell>
          <cell r="AA192">
            <v>674</v>
          </cell>
          <cell r="AB192">
            <v>902</v>
          </cell>
          <cell r="AC192">
            <v>881</v>
          </cell>
          <cell r="AD192">
            <v>866</v>
          </cell>
          <cell r="AE192">
            <v>696</v>
          </cell>
          <cell r="AF192">
            <v>846</v>
          </cell>
          <cell r="AG192">
            <v>826</v>
          </cell>
          <cell r="AH192">
            <v>810</v>
          </cell>
          <cell r="AI192">
            <v>680</v>
          </cell>
          <cell r="AJ192">
            <v>760</v>
          </cell>
          <cell r="AK192">
            <v>747</v>
          </cell>
          <cell r="AL192">
            <v>755</v>
          </cell>
          <cell r="AM192">
            <v>663</v>
          </cell>
          <cell r="AN192">
            <v>855</v>
          </cell>
          <cell r="AO192">
            <v>834</v>
          </cell>
          <cell r="AP192">
            <v>825</v>
          </cell>
          <cell r="AQ192">
            <v>684</v>
          </cell>
        </row>
        <row r="193">
          <cell r="B193">
            <v>186</v>
          </cell>
          <cell r="C193">
            <v>506</v>
          </cell>
          <cell r="D193">
            <v>502</v>
          </cell>
          <cell r="E193">
            <v>505</v>
          </cell>
          <cell r="F193">
            <v>713</v>
          </cell>
          <cell r="G193">
            <v>699</v>
          </cell>
          <cell r="H193">
            <v>681</v>
          </cell>
          <cell r="I193">
            <v>641</v>
          </cell>
          <cell r="J193">
            <v>677</v>
          </cell>
          <cell r="K193">
            <v>668</v>
          </cell>
          <cell r="L193">
            <v>670</v>
          </cell>
          <cell r="M193">
            <v>632</v>
          </cell>
          <cell r="N193">
            <v>769</v>
          </cell>
          <cell r="O193">
            <v>755</v>
          </cell>
          <cell r="P193">
            <v>730</v>
          </cell>
          <cell r="Q193">
            <v>660</v>
          </cell>
          <cell r="R193">
            <v>661</v>
          </cell>
          <cell r="S193">
            <v>566</v>
          </cell>
          <cell r="T193">
            <v>876</v>
          </cell>
          <cell r="U193">
            <v>862</v>
          </cell>
          <cell r="V193">
            <v>813</v>
          </cell>
          <cell r="W193">
            <v>704</v>
          </cell>
          <cell r="X193">
            <v>792</v>
          </cell>
          <cell r="Y193">
            <v>784</v>
          </cell>
          <cell r="Z193">
            <v>764</v>
          </cell>
          <cell r="AA193">
            <v>679</v>
          </cell>
          <cell r="AB193">
            <v>884</v>
          </cell>
          <cell r="AC193">
            <v>870</v>
          </cell>
          <cell r="AD193">
            <v>825</v>
          </cell>
          <cell r="AE193">
            <v>708</v>
          </cell>
          <cell r="AF193">
            <v>830</v>
          </cell>
          <cell r="AG193">
            <v>817</v>
          </cell>
          <cell r="AH193">
            <v>777</v>
          </cell>
          <cell r="AI193">
            <v>689</v>
          </cell>
          <cell r="AJ193">
            <v>746</v>
          </cell>
          <cell r="AK193">
            <v>738</v>
          </cell>
          <cell r="AL193">
            <v>728</v>
          </cell>
          <cell r="AM193">
            <v>664</v>
          </cell>
          <cell r="AN193">
            <v>839</v>
          </cell>
          <cell r="AO193">
            <v>825</v>
          </cell>
          <cell r="AP193">
            <v>789</v>
          </cell>
          <cell r="AQ193">
            <v>693</v>
          </cell>
        </row>
        <row r="194">
          <cell r="B194">
            <v>183</v>
          </cell>
          <cell r="C194">
            <v>492</v>
          </cell>
          <cell r="D194">
            <v>489</v>
          </cell>
          <cell r="E194">
            <v>494</v>
          </cell>
          <cell r="F194">
            <v>686</v>
          </cell>
          <cell r="G194">
            <v>686</v>
          </cell>
          <cell r="H194">
            <v>643</v>
          </cell>
          <cell r="I194">
            <v>643</v>
          </cell>
          <cell r="J194">
            <v>652</v>
          </cell>
          <cell r="K194">
            <v>653</v>
          </cell>
          <cell r="L194">
            <v>630</v>
          </cell>
          <cell r="M194">
            <v>626</v>
          </cell>
          <cell r="N194">
            <v>739</v>
          </cell>
          <cell r="O194">
            <v>739</v>
          </cell>
          <cell r="P194">
            <v>673</v>
          </cell>
          <cell r="Q194">
            <v>669</v>
          </cell>
          <cell r="R194">
            <v>642</v>
          </cell>
          <cell r="S194">
            <v>577</v>
          </cell>
          <cell r="T194">
            <v>842</v>
          </cell>
          <cell r="U194">
            <v>842</v>
          </cell>
          <cell r="V194">
            <v>736</v>
          </cell>
          <cell r="W194">
            <v>727</v>
          </cell>
          <cell r="X194">
            <v>763</v>
          </cell>
          <cell r="Y194">
            <v>763</v>
          </cell>
          <cell r="Z194">
            <v>698</v>
          </cell>
          <cell r="AA194">
            <v>687</v>
          </cell>
          <cell r="AB194">
            <v>849</v>
          </cell>
          <cell r="AC194">
            <v>850</v>
          </cell>
          <cell r="AD194">
            <v>741</v>
          </cell>
          <cell r="AE194">
            <v>731</v>
          </cell>
          <cell r="AF194">
            <v>799</v>
          </cell>
          <cell r="AG194">
            <v>799</v>
          </cell>
          <cell r="AH194">
            <v>711</v>
          </cell>
          <cell r="AI194">
            <v>705</v>
          </cell>
          <cell r="AJ194">
            <v>719</v>
          </cell>
          <cell r="AK194">
            <v>719</v>
          </cell>
          <cell r="AL194">
            <v>673</v>
          </cell>
          <cell r="AM194">
            <v>666</v>
          </cell>
          <cell r="AN194">
            <v>806</v>
          </cell>
          <cell r="AO194">
            <v>806</v>
          </cell>
          <cell r="AP194">
            <v>717</v>
          </cell>
          <cell r="AQ194">
            <v>709</v>
          </cell>
        </row>
        <row r="195">
          <cell r="B195">
            <v>179</v>
          </cell>
          <cell r="C195">
            <v>479</v>
          </cell>
          <cell r="D195">
            <v>476</v>
          </cell>
          <cell r="E195">
            <v>483</v>
          </cell>
          <cell r="F195">
            <v>658</v>
          </cell>
          <cell r="G195">
            <v>672</v>
          </cell>
          <cell r="H195">
            <v>604</v>
          </cell>
          <cell r="I195">
            <v>644</v>
          </cell>
          <cell r="J195">
            <v>628</v>
          </cell>
          <cell r="K195">
            <v>637</v>
          </cell>
          <cell r="L195">
            <v>590</v>
          </cell>
          <cell r="M195">
            <v>620</v>
          </cell>
          <cell r="N195">
            <v>708</v>
          </cell>
          <cell r="O195">
            <v>722</v>
          </cell>
          <cell r="P195">
            <v>616</v>
          </cell>
          <cell r="Q195">
            <v>677</v>
          </cell>
          <cell r="R195">
            <v>623</v>
          </cell>
          <cell r="S195">
            <v>587</v>
          </cell>
          <cell r="T195">
            <v>809</v>
          </cell>
          <cell r="U195">
            <v>822</v>
          </cell>
          <cell r="V195">
            <v>658</v>
          </cell>
          <cell r="W195">
            <v>750</v>
          </cell>
          <cell r="X195">
            <v>734</v>
          </cell>
          <cell r="Y195">
            <v>743</v>
          </cell>
          <cell r="Z195">
            <v>632</v>
          </cell>
          <cell r="AA195">
            <v>696</v>
          </cell>
          <cell r="AB195">
            <v>815</v>
          </cell>
          <cell r="AC195">
            <v>829</v>
          </cell>
          <cell r="AD195">
            <v>658</v>
          </cell>
          <cell r="AE195">
            <v>754</v>
          </cell>
          <cell r="AF195">
            <v>767</v>
          </cell>
          <cell r="AG195">
            <v>780</v>
          </cell>
          <cell r="AH195">
            <v>645</v>
          </cell>
          <cell r="AI195">
            <v>722</v>
          </cell>
          <cell r="AJ195">
            <v>692</v>
          </cell>
          <cell r="AK195">
            <v>701</v>
          </cell>
          <cell r="AL195">
            <v>619</v>
          </cell>
          <cell r="AM195">
            <v>668</v>
          </cell>
          <cell r="AN195">
            <v>773</v>
          </cell>
          <cell r="AO195">
            <v>787</v>
          </cell>
          <cell r="AP195">
            <v>645</v>
          </cell>
          <cell r="AQ195">
            <v>725</v>
          </cell>
        </row>
        <row r="196">
          <cell r="B196">
            <v>177</v>
          </cell>
          <cell r="C196">
            <v>472</v>
          </cell>
          <cell r="D196">
            <v>470</v>
          </cell>
          <cell r="E196">
            <v>477</v>
          </cell>
          <cell r="F196">
            <v>645</v>
          </cell>
          <cell r="G196">
            <v>665</v>
          </cell>
          <cell r="H196">
            <v>584</v>
          </cell>
          <cell r="I196">
            <v>644</v>
          </cell>
          <cell r="J196">
            <v>616</v>
          </cell>
          <cell r="K196">
            <v>629</v>
          </cell>
          <cell r="L196">
            <v>570</v>
          </cell>
          <cell r="M196">
            <v>617</v>
          </cell>
          <cell r="N196">
            <v>693</v>
          </cell>
          <cell r="O196">
            <v>714</v>
          </cell>
          <cell r="P196">
            <v>587</v>
          </cell>
          <cell r="Q196">
            <v>681</v>
          </cell>
          <cell r="R196">
            <v>613</v>
          </cell>
          <cell r="S196">
            <v>593</v>
          </cell>
          <cell r="T196">
            <v>792</v>
          </cell>
          <cell r="U196">
            <v>812</v>
          </cell>
          <cell r="V196">
            <v>620</v>
          </cell>
          <cell r="W196">
            <v>762</v>
          </cell>
          <cell r="X196">
            <v>720</v>
          </cell>
          <cell r="Y196">
            <v>733</v>
          </cell>
          <cell r="Z196">
            <v>599</v>
          </cell>
          <cell r="AA196">
            <v>701</v>
          </cell>
          <cell r="AB196">
            <v>797</v>
          </cell>
          <cell r="AC196">
            <v>818</v>
          </cell>
          <cell r="AD196">
            <v>616</v>
          </cell>
          <cell r="AE196">
            <v>765</v>
          </cell>
          <cell r="AF196">
            <v>751</v>
          </cell>
          <cell r="AG196">
            <v>771</v>
          </cell>
          <cell r="AH196">
            <v>613</v>
          </cell>
          <cell r="AI196">
            <v>731</v>
          </cell>
          <cell r="AJ196">
            <v>679</v>
          </cell>
          <cell r="AK196">
            <v>692</v>
          </cell>
          <cell r="AL196">
            <v>592</v>
          </cell>
          <cell r="AM196">
            <v>669</v>
          </cell>
          <cell r="AN196">
            <v>756</v>
          </cell>
          <cell r="AO196">
            <v>777</v>
          </cell>
          <cell r="AP196">
            <v>609</v>
          </cell>
          <cell r="AQ196">
            <v>734</v>
          </cell>
        </row>
        <row r="197">
          <cell r="B197">
            <v>203</v>
          </cell>
          <cell r="C197">
            <v>503</v>
          </cell>
          <cell r="D197">
            <v>504</v>
          </cell>
          <cell r="E197">
            <v>508</v>
          </cell>
          <cell r="F197">
            <v>733</v>
          </cell>
          <cell r="G197">
            <v>716</v>
          </cell>
          <cell r="H197">
            <v>699</v>
          </cell>
          <cell r="I197">
            <v>649</v>
          </cell>
          <cell r="J197">
            <v>683</v>
          </cell>
          <cell r="K197">
            <v>673</v>
          </cell>
          <cell r="L197">
            <v>680</v>
          </cell>
          <cell r="M197">
            <v>635</v>
          </cell>
          <cell r="N197">
            <v>787</v>
          </cell>
          <cell r="O197">
            <v>769</v>
          </cell>
          <cell r="P197">
            <v>750</v>
          </cell>
          <cell r="Q197">
            <v>665</v>
          </cell>
          <cell r="R197">
            <v>671</v>
          </cell>
          <cell r="S197">
            <v>566</v>
          </cell>
          <cell r="T197">
            <v>903</v>
          </cell>
          <cell r="U197">
            <v>886</v>
          </cell>
          <cell r="V197">
            <v>844</v>
          </cell>
          <cell r="W197">
            <v>709</v>
          </cell>
          <cell r="X197">
            <v>803</v>
          </cell>
          <cell r="Y197">
            <v>793</v>
          </cell>
          <cell r="Z197">
            <v>783</v>
          </cell>
          <cell r="AA197">
            <v>680</v>
          </cell>
          <cell r="AB197">
            <v>907</v>
          </cell>
          <cell r="AC197">
            <v>889</v>
          </cell>
          <cell r="AD197">
            <v>853</v>
          </cell>
          <cell r="AE197">
            <v>711</v>
          </cell>
          <cell r="AF197">
            <v>855</v>
          </cell>
          <cell r="AG197">
            <v>838</v>
          </cell>
          <cell r="AH197">
            <v>804</v>
          </cell>
          <cell r="AI197">
            <v>695</v>
          </cell>
          <cell r="AJ197">
            <v>756</v>
          </cell>
          <cell r="AK197">
            <v>745</v>
          </cell>
          <cell r="AL197">
            <v>743</v>
          </cell>
          <cell r="AM197">
            <v>666</v>
          </cell>
          <cell r="AN197">
            <v>859</v>
          </cell>
          <cell r="AO197">
            <v>842</v>
          </cell>
          <cell r="AP197">
            <v>813</v>
          </cell>
          <cell r="AQ197">
            <v>696</v>
          </cell>
        </row>
        <row r="198">
          <cell r="B198">
            <v>201</v>
          </cell>
          <cell r="C198">
            <v>496</v>
          </cell>
          <cell r="D198">
            <v>498</v>
          </cell>
          <cell r="E198">
            <v>503</v>
          </cell>
          <cell r="F198">
            <v>719</v>
          </cell>
          <cell r="G198">
            <v>709</v>
          </cell>
          <cell r="H198">
            <v>680</v>
          </cell>
          <cell r="I198">
            <v>650</v>
          </cell>
          <cell r="J198">
            <v>671</v>
          </cell>
          <cell r="K198">
            <v>665</v>
          </cell>
          <cell r="L198">
            <v>660</v>
          </cell>
          <cell r="M198">
            <v>632</v>
          </cell>
          <cell r="N198">
            <v>772</v>
          </cell>
          <cell r="O198">
            <v>761</v>
          </cell>
          <cell r="P198">
            <v>722</v>
          </cell>
          <cell r="Q198">
            <v>669</v>
          </cell>
          <cell r="R198">
            <v>661</v>
          </cell>
          <cell r="S198">
            <v>572</v>
          </cell>
          <cell r="T198">
            <v>886</v>
          </cell>
          <cell r="U198">
            <v>876</v>
          </cell>
          <cell r="V198">
            <v>805</v>
          </cell>
          <cell r="W198">
            <v>720</v>
          </cell>
          <cell r="X198">
            <v>789</v>
          </cell>
          <cell r="Y198">
            <v>783</v>
          </cell>
          <cell r="Z198">
            <v>750</v>
          </cell>
          <cell r="AA198">
            <v>685</v>
          </cell>
          <cell r="AB198">
            <v>890</v>
          </cell>
          <cell r="AC198">
            <v>879</v>
          </cell>
          <cell r="AD198">
            <v>811</v>
          </cell>
          <cell r="AE198">
            <v>722</v>
          </cell>
          <cell r="AF198">
            <v>839</v>
          </cell>
          <cell r="AG198">
            <v>829</v>
          </cell>
          <cell r="AH198">
            <v>771</v>
          </cell>
          <cell r="AI198">
            <v>703</v>
          </cell>
          <cell r="AJ198">
            <v>742</v>
          </cell>
          <cell r="AK198">
            <v>736</v>
          </cell>
          <cell r="AL198">
            <v>716</v>
          </cell>
          <cell r="AM198">
            <v>667</v>
          </cell>
          <cell r="AN198">
            <v>843</v>
          </cell>
          <cell r="AO198">
            <v>832</v>
          </cell>
          <cell r="AP198">
            <v>777</v>
          </cell>
          <cell r="AQ198">
            <v>705</v>
          </cell>
        </row>
        <row r="199">
          <cell r="B199">
            <v>196</v>
          </cell>
          <cell r="C199">
            <v>476</v>
          </cell>
          <cell r="D199">
            <v>479</v>
          </cell>
          <cell r="E199">
            <v>486</v>
          </cell>
          <cell r="F199">
            <v>678</v>
          </cell>
          <cell r="G199">
            <v>688</v>
          </cell>
          <cell r="H199">
            <v>621</v>
          </cell>
          <cell r="I199">
            <v>651</v>
          </cell>
          <cell r="J199">
            <v>634</v>
          </cell>
          <cell r="K199">
            <v>641</v>
          </cell>
          <cell r="L199">
            <v>601</v>
          </cell>
          <cell r="M199">
            <v>623</v>
          </cell>
          <cell r="N199">
            <v>726</v>
          </cell>
          <cell r="O199">
            <v>737</v>
          </cell>
          <cell r="P199">
            <v>636</v>
          </cell>
          <cell r="Q199">
            <v>682</v>
          </cell>
          <cell r="R199">
            <v>632</v>
          </cell>
          <cell r="S199">
            <v>588</v>
          </cell>
          <cell r="T199">
            <v>836</v>
          </cell>
          <cell r="U199">
            <v>846</v>
          </cell>
          <cell r="V199">
            <v>689</v>
          </cell>
          <cell r="W199">
            <v>756</v>
          </cell>
          <cell r="X199">
            <v>746</v>
          </cell>
          <cell r="Y199">
            <v>752</v>
          </cell>
          <cell r="Z199">
            <v>651</v>
          </cell>
          <cell r="AA199">
            <v>698</v>
          </cell>
          <cell r="AB199">
            <v>837</v>
          </cell>
          <cell r="AC199">
            <v>848</v>
          </cell>
          <cell r="AD199">
            <v>686</v>
          </cell>
          <cell r="AE199">
            <v>756</v>
          </cell>
          <cell r="AF199">
            <v>792</v>
          </cell>
          <cell r="AG199">
            <v>802</v>
          </cell>
          <cell r="AH199">
            <v>672</v>
          </cell>
          <cell r="AI199">
            <v>728</v>
          </cell>
          <cell r="AJ199">
            <v>702</v>
          </cell>
          <cell r="AK199">
            <v>708</v>
          </cell>
          <cell r="AL199">
            <v>634</v>
          </cell>
          <cell r="AM199">
            <v>670</v>
          </cell>
          <cell r="AN199">
            <v>793</v>
          </cell>
          <cell r="AO199">
            <v>804</v>
          </cell>
          <cell r="AP199">
            <v>669</v>
          </cell>
          <cell r="AQ199">
            <v>729</v>
          </cell>
        </row>
        <row r="200">
          <cell r="B200">
            <v>194</v>
          </cell>
          <cell r="C200">
            <v>469</v>
          </cell>
          <cell r="D200">
            <v>472</v>
          </cell>
          <cell r="E200">
            <v>480</v>
          </cell>
          <cell r="F200">
            <v>664</v>
          </cell>
          <cell r="G200">
            <v>682</v>
          </cell>
          <cell r="H200">
            <v>602</v>
          </cell>
          <cell r="I200">
            <v>652</v>
          </cell>
          <cell r="J200">
            <v>622</v>
          </cell>
          <cell r="K200">
            <v>633</v>
          </cell>
          <cell r="L200">
            <v>581</v>
          </cell>
          <cell r="M200">
            <v>620</v>
          </cell>
          <cell r="N200">
            <v>711</v>
          </cell>
          <cell r="O200">
            <v>728</v>
          </cell>
          <cell r="P200">
            <v>607</v>
          </cell>
          <cell r="Q200">
            <v>686</v>
          </cell>
          <cell r="R200">
            <v>623</v>
          </cell>
          <cell r="S200">
            <v>593</v>
          </cell>
          <cell r="T200">
            <v>819</v>
          </cell>
          <cell r="U200">
            <v>836</v>
          </cell>
          <cell r="V200">
            <v>650</v>
          </cell>
          <cell r="W200">
            <v>767</v>
          </cell>
          <cell r="X200">
            <v>731</v>
          </cell>
          <cell r="Y200">
            <v>742</v>
          </cell>
          <cell r="Z200">
            <v>618</v>
          </cell>
          <cell r="AA200">
            <v>702</v>
          </cell>
          <cell r="AB200">
            <v>820</v>
          </cell>
          <cell r="AC200">
            <v>838</v>
          </cell>
          <cell r="AD200">
            <v>644</v>
          </cell>
          <cell r="AE200">
            <v>768</v>
          </cell>
          <cell r="AF200">
            <v>776</v>
          </cell>
          <cell r="AG200">
            <v>793</v>
          </cell>
          <cell r="AH200">
            <v>639</v>
          </cell>
          <cell r="AI200">
            <v>737</v>
          </cell>
          <cell r="AJ200">
            <v>688</v>
          </cell>
          <cell r="AK200">
            <v>699</v>
          </cell>
          <cell r="AL200">
            <v>607</v>
          </cell>
          <cell r="AM200">
            <v>671</v>
          </cell>
          <cell r="AN200">
            <v>777</v>
          </cell>
          <cell r="AO200">
            <v>795</v>
          </cell>
          <cell r="AP200">
            <v>634</v>
          </cell>
          <cell r="AQ200">
            <v>737</v>
          </cell>
        </row>
        <row r="201">
          <cell r="B201">
            <v>220</v>
          </cell>
          <cell r="C201">
            <v>499</v>
          </cell>
          <cell r="D201">
            <v>507</v>
          </cell>
          <cell r="E201">
            <v>511</v>
          </cell>
          <cell r="F201">
            <v>753</v>
          </cell>
          <cell r="G201">
            <v>732</v>
          </cell>
          <cell r="H201">
            <v>717</v>
          </cell>
          <cell r="I201">
            <v>657</v>
          </cell>
          <cell r="J201">
            <v>690</v>
          </cell>
          <cell r="K201">
            <v>677</v>
          </cell>
          <cell r="L201">
            <v>691</v>
          </cell>
          <cell r="M201">
            <v>638</v>
          </cell>
          <cell r="N201">
            <v>805</v>
          </cell>
          <cell r="O201">
            <v>784</v>
          </cell>
          <cell r="P201">
            <v>770</v>
          </cell>
          <cell r="Q201">
            <v>669</v>
          </cell>
          <cell r="R201">
            <v>680</v>
          </cell>
          <cell r="S201">
            <v>566</v>
          </cell>
          <cell r="T201">
            <v>930</v>
          </cell>
          <cell r="U201">
            <v>910</v>
          </cell>
          <cell r="V201">
            <v>874</v>
          </cell>
          <cell r="W201">
            <v>714</v>
          </cell>
          <cell r="X201">
            <v>815</v>
          </cell>
          <cell r="Y201">
            <v>802</v>
          </cell>
          <cell r="Z201">
            <v>803</v>
          </cell>
          <cell r="AA201">
            <v>682</v>
          </cell>
          <cell r="AB201">
            <v>930</v>
          </cell>
          <cell r="AC201">
            <v>909</v>
          </cell>
          <cell r="AD201">
            <v>881</v>
          </cell>
          <cell r="AE201">
            <v>713</v>
          </cell>
          <cell r="AF201">
            <v>880</v>
          </cell>
          <cell r="AG201">
            <v>860</v>
          </cell>
          <cell r="AH201">
            <v>831</v>
          </cell>
          <cell r="AI201">
            <v>701</v>
          </cell>
          <cell r="AJ201">
            <v>765</v>
          </cell>
          <cell r="AK201">
            <v>752</v>
          </cell>
          <cell r="AL201">
            <v>759</v>
          </cell>
          <cell r="AM201">
            <v>669</v>
          </cell>
          <cell r="AN201">
            <v>880</v>
          </cell>
          <cell r="AO201">
            <v>859</v>
          </cell>
          <cell r="AP201">
            <v>838</v>
          </cell>
          <cell r="AQ201">
            <v>700</v>
          </cell>
        </row>
        <row r="202">
          <cell r="B202">
            <v>216</v>
          </cell>
          <cell r="C202">
            <v>486</v>
          </cell>
          <cell r="D202">
            <v>494</v>
          </cell>
          <cell r="E202">
            <v>500</v>
          </cell>
          <cell r="F202">
            <v>725</v>
          </cell>
          <cell r="G202">
            <v>718</v>
          </cell>
          <cell r="H202">
            <v>678</v>
          </cell>
          <cell r="I202">
            <v>658</v>
          </cell>
          <cell r="J202">
            <v>665</v>
          </cell>
          <cell r="K202">
            <v>661</v>
          </cell>
          <cell r="L202">
            <v>651</v>
          </cell>
          <cell r="M202">
            <v>632</v>
          </cell>
          <cell r="N202">
            <v>774</v>
          </cell>
          <cell r="O202">
            <v>767</v>
          </cell>
          <cell r="P202">
            <v>713</v>
          </cell>
          <cell r="Q202">
            <v>678</v>
          </cell>
          <cell r="R202">
            <v>661</v>
          </cell>
          <cell r="S202">
            <v>577</v>
          </cell>
          <cell r="T202">
            <v>896</v>
          </cell>
          <cell r="U202">
            <v>890</v>
          </cell>
          <cell r="V202">
            <v>797</v>
          </cell>
          <cell r="W202">
            <v>737</v>
          </cell>
          <cell r="X202">
            <v>786</v>
          </cell>
          <cell r="Y202">
            <v>782</v>
          </cell>
          <cell r="Z202">
            <v>736</v>
          </cell>
          <cell r="AA202">
            <v>690</v>
          </cell>
          <cell r="AB202">
            <v>895</v>
          </cell>
          <cell r="AC202">
            <v>888</v>
          </cell>
          <cell r="AD202">
            <v>798</v>
          </cell>
          <cell r="AE202">
            <v>736</v>
          </cell>
          <cell r="AF202">
            <v>849</v>
          </cell>
          <cell r="AG202">
            <v>842</v>
          </cell>
          <cell r="AH202">
            <v>765</v>
          </cell>
          <cell r="AI202">
            <v>717</v>
          </cell>
          <cell r="AJ202">
            <v>738</v>
          </cell>
          <cell r="AK202">
            <v>734</v>
          </cell>
          <cell r="AL202">
            <v>704</v>
          </cell>
          <cell r="AM202">
            <v>671</v>
          </cell>
          <cell r="AN202">
            <v>847</v>
          </cell>
          <cell r="AO202">
            <v>840</v>
          </cell>
          <cell r="AP202">
            <v>766</v>
          </cell>
          <cell r="AQ202">
            <v>717</v>
          </cell>
        </row>
        <row r="203">
          <cell r="B203">
            <v>250</v>
          </cell>
          <cell r="C203">
            <v>308</v>
          </cell>
          <cell r="D203">
            <v>411</v>
          </cell>
          <cell r="E203">
            <v>415</v>
          </cell>
          <cell r="F203">
            <v>807</v>
          </cell>
          <cell r="G203">
            <v>631</v>
          </cell>
          <cell r="H203">
            <v>746</v>
          </cell>
          <cell r="I203">
            <v>560</v>
          </cell>
          <cell r="J203">
            <v>679</v>
          </cell>
          <cell r="K203">
            <v>502</v>
          </cell>
          <cell r="L203">
            <v>681</v>
          </cell>
          <cell r="M203">
            <v>497</v>
          </cell>
          <cell r="N203">
            <v>811</v>
          </cell>
          <cell r="O203">
            <v>635</v>
          </cell>
          <cell r="P203">
            <v>751</v>
          </cell>
          <cell r="Q203">
            <v>558</v>
          </cell>
          <cell r="R203">
            <v>419</v>
          </cell>
          <cell r="S203">
            <v>408</v>
          </cell>
          <cell r="T203">
            <v>815</v>
          </cell>
          <cell r="U203">
            <v>639</v>
          </cell>
          <cell r="V203">
            <v>758</v>
          </cell>
          <cell r="W203">
            <v>555</v>
          </cell>
          <cell r="X203">
            <v>683</v>
          </cell>
          <cell r="Y203">
            <v>506</v>
          </cell>
          <cell r="Z203">
            <v>690</v>
          </cell>
          <cell r="AA203">
            <v>491</v>
          </cell>
          <cell r="AB203">
            <v>815</v>
          </cell>
          <cell r="AC203">
            <v>638</v>
          </cell>
          <cell r="AD203">
            <v>756</v>
          </cell>
          <cell r="AE203">
            <v>555</v>
          </cell>
          <cell r="AF203">
            <v>813</v>
          </cell>
          <cell r="AG203">
            <v>636</v>
          </cell>
          <cell r="AH203">
            <v>757</v>
          </cell>
          <cell r="AI203">
            <v>554</v>
          </cell>
          <cell r="AJ203">
            <v>681</v>
          </cell>
          <cell r="AK203">
            <v>504</v>
          </cell>
          <cell r="AL203">
            <v>685</v>
          </cell>
          <cell r="AM203">
            <v>493</v>
          </cell>
          <cell r="AN203">
            <v>812</v>
          </cell>
          <cell r="AO203">
            <v>636</v>
          </cell>
          <cell r="AP203">
            <v>756</v>
          </cell>
          <cell r="AQ203">
            <v>554</v>
          </cell>
        </row>
        <row r="204">
          <cell r="B204">
            <v>214</v>
          </cell>
          <cell r="C204">
            <v>479</v>
          </cell>
          <cell r="D204">
            <v>488</v>
          </cell>
          <cell r="E204">
            <v>494</v>
          </cell>
          <cell r="F204">
            <v>712</v>
          </cell>
          <cell r="G204">
            <v>712</v>
          </cell>
          <cell r="H204">
            <v>659</v>
          </cell>
          <cell r="I204">
            <v>659</v>
          </cell>
          <cell r="J204">
            <v>653</v>
          </cell>
          <cell r="K204">
            <v>653</v>
          </cell>
          <cell r="L204">
            <v>631</v>
          </cell>
          <cell r="M204">
            <v>629</v>
          </cell>
          <cell r="N204">
            <v>759</v>
          </cell>
          <cell r="O204">
            <v>759</v>
          </cell>
          <cell r="P204">
            <v>684</v>
          </cell>
          <cell r="Q204">
            <v>682</v>
          </cell>
          <cell r="R204">
            <v>652</v>
          </cell>
          <cell r="S204">
            <v>583</v>
          </cell>
          <cell r="T204">
            <v>880</v>
          </cell>
          <cell r="U204">
            <v>880</v>
          </cell>
          <cell r="V204">
            <v>758</v>
          </cell>
          <cell r="W204">
            <v>749</v>
          </cell>
          <cell r="X204">
            <v>771</v>
          </cell>
          <cell r="Y204">
            <v>771</v>
          </cell>
          <cell r="Z204">
            <v>703</v>
          </cell>
          <cell r="AA204">
            <v>695</v>
          </cell>
          <cell r="AB204">
            <v>877</v>
          </cell>
          <cell r="AC204">
            <v>877</v>
          </cell>
          <cell r="AD204">
            <v>756</v>
          </cell>
          <cell r="AE204">
            <v>748</v>
          </cell>
          <cell r="AF204">
            <v>833</v>
          </cell>
          <cell r="AG204">
            <v>833</v>
          </cell>
          <cell r="AH204">
            <v>732</v>
          </cell>
          <cell r="AI204">
            <v>726</v>
          </cell>
          <cell r="AJ204">
            <v>724</v>
          </cell>
          <cell r="AK204">
            <v>724</v>
          </cell>
          <cell r="AL204">
            <v>677</v>
          </cell>
          <cell r="AM204">
            <v>672</v>
          </cell>
          <cell r="AN204">
            <v>831</v>
          </cell>
          <cell r="AO204">
            <v>830</v>
          </cell>
          <cell r="AP204">
            <v>730</v>
          </cell>
          <cell r="AQ204">
            <v>725</v>
          </cell>
        </row>
        <row r="205">
          <cell r="B205">
            <v>255</v>
          </cell>
          <cell r="C205">
            <v>313</v>
          </cell>
          <cell r="D205">
            <v>424</v>
          </cell>
          <cell r="E205">
            <v>436</v>
          </cell>
          <cell r="F205">
            <v>589</v>
          </cell>
          <cell r="G205">
            <v>765</v>
          </cell>
          <cell r="H205">
            <v>517</v>
          </cell>
          <cell r="I205">
            <v>704</v>
          </cell>
          <cell r="J205">
            <v>458</v>
          </cell>
          <cell r="K205">
            <v>635</v>
          </cell>
          <cell r="L205">
            <v>452</v>
          </cell>
          <cell r="M205">
            <v>637</v>
          </cell>
          <cell r="N205">
            <v>591</v>
          </cell>
          <cell r="O205">
            <v>767</v>
          </cell>
          <cell r="P205">
            <v>514</v>
          </cell>
          <cell r="Q205">
            <v>708</v>
          </cell>
          <cell r="R205">
            <v>427</v>
          </cell>
          <cell r="S205">
            <v>447</v>
          </cell>
          <cell r="T205">
            <v>591</v>
          </cell>
          <cell r="U205">
            <v>767</v>
          </cell>
          <cell r="V205">
            <v>504</v>
          </cell>
          <cell r="W205">
            <v>712</v>
          </cell>
          <cell r="X205">
            <v>458</v>
          </cell>
          <cell r="Y205">
            <v>635</v>
          </cell>
          <cell r="Z205">
            <v>438</v>
          </cell>
          <cell r="AA205">
            <v>644</v>
          </cell>
          <cell r="AB205">
            <v>591</v>
          </cell>
          <cell r="AC205">
            <v>767</v>
          </cell>
          <cell r="AD205">
            <v>505</v>
          </cell>
          <cell r="AE205">
            <v>712</v>
          </cell>
          <cell r="AF205">
            <v>590</v>
          </cell>
          <cell r="AG205">
            <v>767</v>
          </cell>
          <cell r="AH205">
            <v>505</v>
          </cell>
          <cell r="AI205">
            <v>711</v>
          </cell>
          <cell r="AJ205">
            <v>457</v>
          </cell>
          <cell r="AK205">
            <v>634</v>
          </cell>
          <cell r="AL205">
            <v>444</v>
          </cell>
          <cell r="AM205">
            <v>640</v>
          </cell>
          <cell r="AN205">
            <v>590</v>
          </cell>
          <cell r="AO205">
            <v>767</v>
          </cell>
          <cell r="AP205">
            <v>506</v>
          </cell>
          <cell r="AQ205">
            <v>711</v>
          </cell>
        </row>
        <row r="206">
          <cell r="B206">
            <v>213</v>
          </cell>
          <cell r="C206">
            <v>472</v>
          </cell>
          <cell r="D206">
            <v>481</v>
          </cell>
          <cell r="E206">
            <v>489</v>
          </cell>
          <cell r="F206">
            <v>698</v>
          </cell>
          <cell r="G206">
            <v>705</v>
          </cell>
          <cell r="H206">
            <v>639</v>
          </cell>
          <cell r="I206">
            <v>659</v>
          </cell>
          <cell r="J206">
            <v>641</v>
          </cell>
          <cell r="K206">
            <v>645</v>
          </cell>
          <cell r="L206">
            <v>611</v>
          </cell>
          <cell r="M206">
            <v>626</v>
          </cell>
          <cell r="N206">
            <v>744</v>
          </cell>
          <cell r="O206">
            <v>751</v>
          </cell>
          <cell r="P206">
            <v>655</v>
          </cell>
          <cell r="Q206">
            <v>686</v>
          </cell>
          <cell r="R206">
            <v>642</v>
          </cell>
          <cell r="S206">
            <v>588</v>
          </cell>
          <cell r="T206">
            <v>863</v>
          </cell>
          <cell r="U206">
            <v>870</v>
          </cell>
          <cell r="V206">
            <v>719</v>
          </cell>
          <cell r="W206">
            <v>761</v>
          </cell>
          <cell r="X206">
            <v>757</v>
          </cell>
          <cell r="Y206">
            <v>761</v>
          </cell>
          <cell r="Z206">
            <v>670</v>
          </cell>
          <cell r="AA206">
            <v>699</v>
          </cell>
          <cell r="AB206">
            <v>860</v>
          </cell>
          <cell r="AC206">
            <v>867</v>
          </cell>
          <cell r="AD206">
            <v>715</v>
          </cell>
          <cell r="AE206">
            <v>759</v>
          </cell>
          <cell r="AF206">
            <v>817</v>
          </cell>
          <cell r="AG206">
            <v>824</v>
          </cell>
          <cell r="AH206">
            <v>699</v>
          </cell>
          <cell r="AI206">
            <v>734</v>
          </cell>
          <cell r="AJ206">
            <v>711</v>
          </cell>
          <cell r="AK206">
            <v>715</v>
          </cell>
          <cell r="AL206">
            <v>650</v>
          </cell>
          <cell r="AM206">
            <v>673</v>
          </cell>
          <cell r="AN206">
            <v>814</v>
          </cell>
          <cell r="AO206">
            <v>821</v>
          </cell>
          <cell r="AP206">
            <v>694</v>
          </cell>
          <cell r="AQ206">
            <v>733</v>
          </cell>
        </row>
        <row r="207">
          <cell r="B207">
            <v>209</v>
          </cell>
          <cell r="C207">
            <v>459</v>
          </cell>
          <cell r="D207">
            <v>469</v>
          </cell>
          <cell r="E207">
            <v>477</v>
          </cell>
          <cell r="F207">
            <v>671</v>
          </cell>
          <cell r="G207">
            <v>691</v>
          </cell>
          <cell r="H207">
            <v>600</v>
          </cell>
          <cell r="I207">
            <v>660</v>
          </cell>
          <cell r="J207">
            <v>616</v>
          </cell>
          <cell r="K207">
            <v>629</v>
          </cell>
          <cell r="L207">
            <v>571</v>
          </cell>
          <cell r="M207">
            <v>620</v>
          </cell>
          <cell r="N207">
            <v>714</v>
          </cell>
          <cell r="O207">
            <v>735</v>
          </cell>
          <cell r="P207">
            <v>598</v>
          </cell>
          <cell r="Q207">
            <v>695</v>
          </cell>
          <cell r="R207">
            <v>623</v>
          </cell>
          <cell r="S207">
            <v>599</v>
          </cell>
          <cell r="T207">
            <v>829</v>
          </cell>
          <cell r="U207">
            <v>850</v>
          </cell>
          <cell r="V207">
            <v>642</v>
          </cell>
          <cell r="W207">
            <v>784</v>
          </cell>
          <cell r="X207">
            <v>728</v>
          </cell>
          <cell r="Y207">
            <v>741</v>
          </cell>
          <cell r="Z207">
            <v>604</v>
          </cell>
          <cell r="AA207">
            <v>708</v>
          </cell>
          <cell r="AB207">
            <v>825</v>
          </cell>
          <cell r="AC207">
            <v>846</v>
          </cell>
          <cell r="AD207">
            <v>631</v>
          </cell>
          <cell r="AE207">
            <v>782</v>
          </cell>
          <cell r="AF207">
            <v>785</v>
          </cell>
          <cell r="AG207">
            <v>805</v>
          </cell>
          <cell r="AH207">
            <v>633</v>
          </cell>
          <cell r="AI207">
            <v>751</v>
          </cell>
          <cell r="AJ207">
            <v>684</v>
          </cell>
          <cell r="AK207">
            <v>697</v>
          </cell>
          <cell r="AL207">
            <v>595</v>
          </cell>
          <cell r="AM207">
            <v>675</v>
          </cell>
          <cell r="AN207">
            <v>781</v>
          </cell>
          <cell r="AO207">
            <v>802</v>
          </cell>
          <cell r="AP207">
            <v>622</v>
          </cell>
          <cell r="AQ207">
            <v>749</v>
          </cell>
        </row>
        <row r="208">
          <cell r="B208">
            <v>235</v>
          </cell>
          <cell r="C208">
            <v>489</v>
          </cell>
          <cell r="D208">
            <v>503</v>
          </cell>
          <cell r="E208">
            <v>508</v>
          </cell>
          <cell r="F208">
            <v>759</v>
          </cell>
          <cell r="G208">
            <v>742</v>
          </cell>
          <cell r="H208">
            <v>715</v>
          </cell>
          <cell r="I208">
            <v>665</v>
          </cell>
          <cell r="J208">
            <v>684</v>
          </cell>
          <cell r="K208">
            <v>673</v>
          </cell>
          <cell r="L208">
            <v>682</v>
          </cell>
          <cell r="M208">
            <v>638</v>
          </cell>
          <cell r="N208">
            <v>807</v>
          </cell>
          <cell r="O208">
            <v>790</v>
          </cell>
          <cell r="P208">
            <v>761</v>
          </cell>
          <cell r="Q208">
            <v>678</v>
          </cell>
          <cell r="R208">
            <v>681</v>
          </cell>
          <cell r="S208">
            <v>572</v>
          </cell>
          <cell r="T208">
            <v>940</v>
          </cell>
          <cell r="U208">
            <v>923</v>
          </cell>
          <cell r="V208">
            <v>866</v>
          </cell>
          <cell r="W208">
            <v>731</v>
          </cell>
          <cell r="X208">
            <v>812</v>
          </cell>
          <cell r="Y208">
            <v>801</v>
          </cell>
          <cell r="Z208">
            <v>789</v>
          </cell>
          <cell r="AA208">
            <v>688</v>
          </cell>
          <cell r="AB208">
            <v>935</v>
          </cell>
          <cell r="AC208">
            <v>917</v>
          </cell>
          <cell r="AD208">
            <v>868</v>
          </cell>
          <cell r="AE208">
            <v>728</v>
          </cell>
          <cell r="AF208">
            <v>890</v>
          </cell>
          <cell r="AG208">
            <v>872</v>
          </cell>
          <cell r="AH208">
            <v>824</v>
          </cell>
          <cell r="AI208">
            <v>715</v>
          </cell>
          <cell r="AJ208">
            <v>761</v>
          </cell>
          <cell r="AK208">
            <v>750</v>
          </cell>
          <cell r="AL208">
            <v>747</v>
          </cell>
          <cell r="AM208">
            <v>672</v>
          </cell>
          <cell r="AN208">
            <v>884</v>
          </cell>
          <cell r="AO208">
            <v>866</v>
          </cell>
          <cell r="AP208">
            <v>827</v>
          </cell>
          <cell r="AQ208">
            <v>712</v>
          </cell>
        </row>
        <row r="209">
          <cell r="B209">
            <v>233</v>
          </cell>
          <cell r="C209">
            <v>483</v>
          </cell>
          <cell r="D209">
            <v>497</v>
          </cell>
          <cell r="E209">
            <v>503</v>
          </cell>
          <cell r="F209">
            <v>745</v>
          </cell>
          <cell r="G209">
            <v>735</v>
          </cell>
          <cell r="H209">
            <v>696</v>
          </cell>
          <cell r="I209">
            <v>666</v>
          </cell>
          <cell r="J209">
            <v>672</v>
          </cell>
          <cell r="K209">
            <v>665</v>
          </cell>
          <cell r="L209">
            <v>662</v>
          </cell>
          <cell r="M209">
            <v>635</v>
          </cell>
          <cell r="N209">
            <v>792</v>
          </cell>
          <cell r="O209">
            <v>781</v>
          </cell>
          <cell r="P209">
            <v>733</v>
          </cell>
          <cell r="Q209">
            <v>682</v>
          </cell>
          <cell r="R209">
            <v>671</v>
          </cell>
          <cell r="S209">
            <v>577</v>
          </cell>
          <cell r="T209">
            <v>924</v>
          </cell>
          <cell r="U209">
            <v>913</v>
          </cell>
          <cell r="V209">
            <v>827</v>
          </cell>
          <cell r="W209">
            <v>742</v>
          </cell>
          <cell r="X209">
            <v>797</v>
          </cell>
          <cell r="Y209">
            <v>791</v>
          </cell>
          <cell r="Z209">
            <v>755</v>
          </cell>
          <cell r="AA209">
            <v>692</v>
          </cell>
          <cell r="AB209">
            <v>918</v>
          </cell>
          <cell r="AC209">
            <v>907</v>
          </cell>
          <cell r="AD209">
            <v>826</v>
          </cell>
          <cell r="AE209">
            <v>739</v>
          </cell>
          <cell r="AF209">
            <v>874</v>
          </cell>
          <cell r="AG209">
            <v>863</v>
          </cell>
          <cell r="AH209">
            <v>791</v>
          </cell>
          <cell r="AI209">
            <v>723</v>
          </cell>
          <cell r="AJ209">
            <v>747</v>
          </cell>
          <cell r="AK209">
            <v>741</v>
          </cell>
          <cell r="AL209">
            <v>720</v>
          </cell>
          <cell r="AM209">
            <v>673</v>
          </cell>
          <cell r="AN209">
            <v>868</v>
          </cell>
          <cell r="AO209">
            <v>857</v>
          </cell>
          <cell r="AP209">
            <v>791</v>
          </cell>
          <cell r="AQ209">
            <v>720</v>
          </cell>
        </row>
        <row r="210">
          <cell r="B210">
            <v>228</v>
          </cell>
          <cell r="C210">
            <v>462</v>
          </cell>
          <cell r="D210">
            <v>478</v>
          </cell>
          <cell r="E210">
            <v>486</v>
          </cell>
          <cell r="F210">
            <v>704</v>
          </cell>
          <cell r="G210">
            <v>714</v>
          </cell>
          <cell r="H210">
            <v>638</v>
          </cell>
          <cell r="I210">
            <v>668</v>
          </cell>
          <cell r="J210">
            <v>635</v>
          </cell>
          <cell r="K210">
            <v>641</v>
          </cell>
          <cell r="L210">
            <v>602</v>
          </cell>
          <cell r="M210">
            <v>626</v>
          </cell>
          <cell r="N210">
            <v>746</v>
          </cell>
          <cell r="O210">
            <v>757</v>
          </cell>
          <cell r="P210">
            <v>647</v>
          </cell>
          <cell r="Q210">
            <v>695</v>
          </cell>
          <cell r="R210">
            <v>643</v>
          </cell>
          <cell r="S210">
            <v>594</v>
          </cell>
          <cell r="T210">
            <v>873</v>
          </cell>
          <cell r="U210">
            <v>883</v>
          </cell>
          <cell r="V210">
            <v>711</v>
          </cell>
          <cell r="W210">
            <v>778</v>
          </cell>
          <cell r="X210">
            <v>754</v>
          </cell>
          <cell r="Y210">
            <v>760</v>
          </cell>
          <cell r="Z210">
            <v>656</v>
          </cell>
          <cell r="AA210">
            <v>705</v>
          </cell>
          <cell r="AB210">
            <v>865</v>
          </cell>
          <cell r="AC210">
            <v>876</v>
          </cell>
          <cell r="AD210">
            <v>701</v>
          </cell>
          <cell r="AE210">
            <v>774</v>
          </cell>
          <cell r="AF210">
            <v>826</v>
          </cell>
          <cell r="AG210">
            <v>836</v>
          </cell>
          <cell r="AH210">
            <v>692</v>
          </cell>
          <cell r="AI210">
            <v>749</v>
          </cell>
          <cell r="AJ210">
            <v>707</v>
          </cell>
          <cell r="AK210">
            <v>713</v>
          </cell>
          <cell r="AL210">
            <v>638</v>
          </cell>
          <cell r="AM210">
            <v>676</v>
          </cell>
          <cell r="AN210">
            <v>818</v>
          </cell>
          <cell r="AO210">
            <v>829</v>
          </cell>
          <cell r="AP210">
            <v>683</v>
          </cell>
          <cell r="AQ210">
            <v>745</v>
          </cell>
        </row>
        <row r="211">
          <cell r="B211">
            <v>226</v>
          </cell>
          <cell r="C211">
            <v>456</v>
          </cell>
          <cell r="D211">
            <v>471</v>
          </cell>
          <cell r="E211">
            <v>480</v>
          </cell>
          <cell r="F211">
            <v>690</v>
          </cell>
          <cell r="G211">
            <v>708</v>
          </cell>
          <cell r="H211">
            <v>618</v>
          </cell>
          <cell r="I211">
            <v>668</v>
          </cell>
          <cell r="J211">
            <v>623</v>
          </cell>
          <cell r="K211">
            <v>633</v>
          </cell>
          <cell r="L211">
            <v>582</v>
          </cell>
          <cell r="M211">
            <v>623</v>
          </cell>
          <cell r="N211">
            <v>731</v>
          </cell>
          <cell r="O211">
            <v>749</v>
          </cell>
          <cell r="P211">
            <v>618</v>
          </cell>
          <cell r="Q211">
            <v>699</v>
          </cell>
          <cell r="R211">
            <v>633</v>
          </cell>
          <cell r="S211">
            <v>599</v>
          </cell>
          <cell r="T211">
            <v>856</v>
          </cell>
          <cell r="U211">
            <v>873</v>
          </cell>
          <cell r="V211">
            <v>672</v>
          </cell>
          <cell r="W211">
            <v>789</v>
          </cell>
          <cell r="X211">
            <v>740</v>
          </cell>
          <cell r="Y211">
            <v>750</v>
          </cell>
          <cell r="Z211">
            <v>623</v>
          </cell>
          <cell r="AA211">
            <v>710</v>
          </cell>
          <cell r="AB211">
            <v>848</v>
          </cell>
          <cell r="AC211">
            <v>866</v>
          </cell>
          <cell r="AD211">
            <v>659</v>
          </cell>
          <cell r="AE211">
            <v>785</v>
          </cell>
          <cell r="AF211">
            <v>810</v>
          </cell>
          <cell r="AG211">
            <v>827</v>
          </cell>
          <cell r="AH211">
            <v>660</v>
          </cell>
          <cell r="AI211">
            <v>757</v>
          </cell>
          <cell r="AJ211">
            <v>693</v>
          </cell>
          <cell r="AK211">
            <v>704</v>
          </cell>
          <cell r="AL211">
            <v>611</v>
          </cell>
          <cell r="AM211">
            <v>677</v>
          </cell>
          <cell r="AN211">
            <v>802</v>
          </cell>
          <cell r="AO211">
            <v>819</v>
          </cell>
          <cell r="AP211">
            <v>647</v>
          </cell>
          <cell r="AQ211">
            <v>753</v>
          </cell>
        </row>
        <row r="212">
          <cell r="B212">
            <v>252</v>
          </cell>
          <cell r="C212">
            <v>486</v>
          </cell>
          <cell r="D212">
            <v>506</v>
          </cell>
          <cell r="E212">
            <v>511</v>
          </cell>
          <cell r="F212">
            <v>779</v>
          </cell>
          <cell r="G212">
            <v>758</v>
          </cell>
          <cell r="H212">
            <v>733</v>
          </cell>
          <cell r="I212">
            <v>673</v>
          </cell>
          <cell r="J212">
            <v>690</v>
          </cell>
          <cell r="K212">
            <v>677</v>
          </cell>
          <cell r="L212">
            <v>692</v>
          </cell>
          <cell r="M212">
            <v>641</v>
          </cell>
          <cell r="N212">
            <v>825</v>
          </cell>
          <cell r="O212">
            <v>804</v>
          </cell>
          <cell r="P212">
            <v>781</v>
          </cell>
          <cell r="Q212">
            <v>683</v>
          </cell>
          <cell r="R212">
            <v>690</v>
          </cell>
          <cell r="S212">
            <v>572</v>
          </cell>
          <cell r="T212">
            <v>968</v>
          </cell>
          <cell r="U212">
            <v>947</v>
          </cell>
          <cell r="V212">
            <v>896</v>
          </cell>
          <cell r="W212">
            <v>736</v>
          </cell>
          <cell r="X212">
            <v>823</v>
          </cell>
          <cell r="Y212">
            <v>810</v>
          </cell>
          <cell r="Z212">
            <v>808</v>
          </cell>
          <cell r="AA212">
            <v>689</v>
          </cell>
          <cell r="AB212">
            <v>958</v>
          </cell>
          <cell r="AC212">
            <v>937</v>
          </cell>
          <cell r="AD212">
            <v>897</v>
          </cell>
          <cell r="AE212">
            <v>731</v>
          </cell>
          <cell r="AF212">
            <v>915</v>
          </cell>
          <cell r="AG212">
            <v>894</v>
          </cell>
          <cell r="AH212">
            <v>851</v>
          </cell>
          <cell r="AI212">
            <v>721</v>
          </cell>
          <cell r="AJ212">
            <v>770</v>
          </cell>
          <cell r="AK212">
            <v>757</v>
          </cell>
          <cell r="AL212">
            <v>762</v>
          </cell>
          <cell r="AM212">
            <v>674</v>
          </cell>
          <cell r="AN212">
            <v>905</v>
          </cell>
          <cell r="AO212">
            <v>884</v>
          </cell>
          <cell r="AP212">
            <v>852</v>
          </cell>
          <cell r="AQ212">
            <v>716</v>
          </cell>
        </row>
        <row r="213">
          <cell r="B213">
            <v>248</v>
          </cell>
          <cell r="C213">
            <v>473</v>
          </cell>
          <cell r="D213">
            <v>493</v>
          </cell>
          <cell r="E213">
            <v>500</v>
          </cell>
          <cell r="F213">
            <v>751</v>
          </cell>
          <cell r="G213">
            <v>744</v>
          </cell>
          <cell r="H213">
            <v>694</v>
          </cell>
          <cell r="I213">
            <v>674</v>
          </cell>
          <cell r="J213">
            <v>666</v>
          </cell>
          <cell r="K213">
            <v>662</v>
          </cell>
          <cell r="L213">
            <v>652</v>
          </cell>
          <cell r="M213">
            <v>635</v>
          </cell>
          <cell r="N213">
            <v>795</v>
          </cell>
          <cell r="O213">
            <v>787</v>
          </cell>
          <cell r="P213">
            <v>724</v>
          </cell>
          <cell r="Q213">
            <v>691</v>
          </cell>
          <cell r="R213">
            <v>671</v>
          </cell>
          <cell r="S213">
            <v>583</v>
          </cell>
          <cell r="T213">
            <v>934</v>
          </cell>
          <cell r="U213">
            <v>927</v>
          </cell>
          <cell r="V213">
            <v>818</v>
          </cell>
          <cell r="W213">
            <v>759</v>
          </cell>
          <cell r="X213">
            <v>794</v>
          </cell>
          <cell r="Y213">
            <v>790</v>
          </cell>
          <cell r="Z213">
            <v>742</v>
          </cell>
          <cell r="AA213">
            <v>698</v>
          </cell>
          <cell r="AB213">
            <v>923</v>
          </cell>
          <cell r="AC213">
            <v>916</v>
          </cell>
          <cell r="AD213">
            <v>813</v>
          </cell>
          <cell r="AE213">
            <v>754</v>
          </cell>
          <cell r="AF213">
            <v>883</v>
          </cell>
          <cell r="AG213">
            <v>876</v>
          </cell>
          <cell r="AH213">
            <v>785</v>
          </cell>
          <cell r="AI213">
            <v>738</v>
          </cell>
          <cell r="AJ213">
            <v>743</v>
          </cell>
          <cell r="AK213">
            <v>739</v>
          </cell>
          <cell r="AL213">
            <v>708</v>
          </cell>
          <cell r="AM213">
            <v>676</v>
          </cell>
          <cell r="AN213">
            <v>872</v>
          </cell>
          <cell r="AO213">
            <v>865</v>
          </cell>
          <cell r="AP213">
            <v>780</v>
          </cell>
          <cell r="AQ213">
            <v>732</v>
          </cell>
        </row>
        <row r="214">
          <cell r="B214">
            <v>283</v>
          </cell>
          <cell r="C214">
            <v>293</v>
          </cell>
          <cell r="D214">
            <v>410</v>
          </cell>
          <cell r="E214">
            <v>415</v>
          </cell>
          <cell r="F214">
            <v>835</v>
          </cell>
          <cell r="G214">
            <v>659</v>
          </cell>
          <cell r="H214">
            <v>768</v>
          </cell>
          <cell r="I214">
            <v>573</v>
          </cell>
          <cell r="J214">
            <v>679</v>
          </cell>
          <cell r="K214">
            <v>503</v>
          </cell>
          <cell r="L214">
            <v>673</v>
          </cell>
          <cell r="M214">
            <v>509</v>
          </cell>
          <cell r="N214">
            <v>832</v>
          </cell>
          <cell r="O214">
            <v>655</v>
          </cell>
          <cell r="P214">
            <v>760</v>
          </cell>
          <cell r="Q214">
            <v>575</v>
          </cell>
          <cell r="R214">
            <v>424</v>
          </cell>
          <cell r="S214">
            <v>432</v>
          </cell>
          <cell r="T214">
            <v>849</v>
          </cell>
          <cell r="U214">
            <v>673</v>
          </cell>
          <cell r="V214">
            <v>752</v>
          </cell>
          <cell r="W214">
            <v>594</v>
          </cell>
          <cell r="X214">
            <v>687</v>
          </cell>
          <cell r="Y214">
            <v>511</v>
          </cell>
          <cell r="Z214">
            <v>664</v>
          </cell>
          <cell r="AA214">
            <v>519</v>
          </cell>
          <cell r="AB214">
            <v>840</v>
          </cell>
          <cell r="AC214">
            <v>663</v>
          </cell>
          <cell r="AD214">
            <v>746</v>
          </cell>
          <cell r="AE214">
            <v>589</v>
          </cell>
          <cell r="AF214">
            <v>845</v>
          </cell>
          <cell r="AG214">
            <v>669</v>
          </cell>
          <cell r="AH214">
            <v>760</v>
          </cell>
          <cell r="AI214">
            <v>585</v>
          </cell>
          <cell r="AJ214">
            <v>683</v>
          </cell>
          <cell r="AK214">
            <v>507</v>
          </cell>
          <cell r="AL214">
            <v>668</v>
          </cell>
          <cell r="AM214">
            <v>514</v>
          </cell>
          <cell r="AN214">
            <v>836</v>
          </cell>
          <cell r="AO214">
            <v>659</v>
          </cell>
          <cell r="AP214">
            <v>754</v>
          </cell>
          <cell r="AQ214">
            <v>580</v>
          </cell>
        </row>
        <row r="215">
          <cell r="B215">
            <v>246</v>
          </cell>
          <cell r="C215">
            <v>466</v>
          </cell>
          <cell r="D215">
            <v>487</v>
          </cell>
          <cell r="E215">
            <v>494</v>
          </cell>
          <cell r="F215">
            <v>738</v>
          </cell>
          <cell r="G215">
            <v>738</v>
          </cell>
          <cell r="H215">
            <v>675</v>
          </cell>
          <cell r="I215">
            <v>675</v>
          </cell>
          <cell r="J215">
            <v>654</v>
          </cell>
          <cell r="K215">
            <v>654</v>
          </cell>
          <cell r="L215">
            <v>632</v>
          </cell>
          <cell r="M215">
            <v>632</v>
          </cell>
          <cell r="N215">
            <v>779</v>
          </cell>
          <cell r="O215">
            <v>779</v>
          </cell>
          <cell r="P215">
            <v>695</v>
          </cell>
          <cell r="Q215">
            <v>695</v>
          </cell>
          <cell r="R215">
            <v>662</v>
          </cell>
          <cell r="S215">
            <v>589</v>
          </cell>
          <cell r="T215">
            <v>917</v>
          </cell>
          <cell r="U215">
            <v>917</v>
          </cell>
          <cell r="V215">
            <v>780</v>
          </cell>
          <cell r="W215">
            <v>771</v>
          </cell>
          <cell r="X215">
            <v>780</v>
          </cell>
          <cell r="Y215">
            <v>780</v>
          </cell>
          <cell r="Z215">
            <v>708</v>
          </cell>
          <cell r="AA215">
            <v>702</v>
          </cell>
          <cell r="AB215">
            <v>906</v>
          </cell>
          <cell r="AC215">
            <v>905</v>
          </cell>
          <cell r="AD215">
            <v>771</v>
          </cell>
          <cell r="AE215">
            <v>765</v>
          </cell>
          <cell r="AF215">
            <v>867</v>
          </cell>
          <cell r="AG215">
            <v>867</v>
          </cell>
          <cell r="AH215">
            <v>752</v>
          </cell>
          <cell r="AI215">
            <v>746</v>
          </cell>
          <cell r="AJ215">
            <v>730</v>
          </cell>
          <cell r="AK215">
            <v>729</v>
          </cell>
          <cell r="AL215">
            <v>681</v>
          </cell>
          <cell r="AM215">
            <v>678</v>
          </cell>
          <cell r="AN215">
            <v>855</v>
          </cell>
          <cell r="AO215">
            <v>855</v>
          </cell>
          <cell r="AP215">
            <v>744</v>
          </cell>
          <cell r="AQ215">
            <v>740</v>
          </cell>
        </row>
        <row r="216">
          <cell r="B216">
            <v>286</v>
          </cell>
          <cell r="C216">
            <v>301</v>
          </cell>
          <cell r="D216">
            <v>422</v>
          </cell>
          <cell r="E216">
            <v>436</v>
          </cell>
          <cell r="F216">
            <v>613</v>
          </cell>
          <cell r="G216">
            <v>789</v>
          </cell>
          <cell r="H216">
            <v>527</v>
          </cell>
          <cell r="I216">
            <v>723</v>
          </cell>
          <cell r="J216">
            <v>459</v>
          </cell>
          <cell r="K216">
            <v>635</v>
          </cell>
          <cell r="L216">
            <v>461</v>
          </cell>
          <cell r="M216">
            <v>632</v>
          </cell>
          <cell r="N216">
            <v>610</v>
          </cell>
          <cell r="O216">
            <v>787</v>
          </cell>
          <cell r="P216">
            <v>527</v>
          </cell>
          <cell r="Q216">
            <v>718</v>
          </cell>
          <cell r="R216">
            <v>442</v>
          </cell>
          <cell r="S216">
            <v>434</v>
          </cell>
          <cell r="T216">
            <v>632</v>
          </cell>
          <cell r="U216">
            <v>808</v>
          </cell>
          <cell r="V216">
            <v>553</v>
          </cell>
          <cell r="W216">
            <v>718</v>
          </cell>
          <cell r="X216">
            <v>471</v>
          </cell>
          <cell r="Y216">
            <v>646</v>
          </cell>
          <cell r="Z216">
            <v>475</v>
          </cell>
          <cell r="AA216">
            <v>630</v>
          </cell>
          <cell r="AB216">
            <v>622</v>
          </cell>
          <cell r="AC216">
            <v>798</v>
          </cell>
          <cell r="AD216">
            <v>545</v>
          </cell>
          <cell r="AE216">
            <v>713</v>
          </cell>
          <cell r="AF216">
            <v>626</v>
          </cell>
          <cell r="AG216">
            <v>802</v>
          </cell>
          <cell r="AH216">
            <v>542</v>
          </cell>
          <cell r="AI216">
            <v>721</v>
          </cell>
          <cell r="AJ216">
            <v>465</v>
          </cell>
          <cell r="AK216">
            <v>641</v>
          </cell>
          <cell r="AL216">
            <v>468</v>
          </cell>
          <cell r="AM216">
            <v>631</v>
          </cell>
          <cell r="AN216">
            <v>617</v>
          </cell>
          <cell r="AO216">
            <v>793</v>
          </cell>
          <cell r="AP216">
            <v>534</v>
          </cell>
          <cell r="AQ216">
            <v>716</v>
          </cell>
        </row>
        <row r="217">
          <cell r="B217">
            <v>244</v>
          </cell>
          <cell r="C217">
            <v>459</v>
          </cell>
          <cell r="D217">
            <v>480</v>
          </cell>
          <cell r="E217">
            <v>489</v>
          </cell>
          <cell r="F217">
            <v>724</v>
          </cell>
          <cell r="G217">
            <v>731</v>
          </cell>
          <cell r="H217">
            <v>655</v>
          </cell>
          <cell r="I217">
            <v>675</v>
          </cell>
          <cell r="J217">
            <v>641</v>
          </cell>
          <cell r="K217">
            <v>646</v>
          </cell>
          <cell r="L217">
            <v>612</v>
          </cell>
          <cell r="M217">
            <v>629</v>
          </cell>
          <cell r="N217">
            <v>764</v>
          </cell>
          <cell r="O217">
            <v>771</v>
          </cell>
          <cell r="P217">
            <v>667</v>
          </cell>
          <cell r="Q217">
            <v>700</v>
          </cell>
          <cell r="R217">
            <v>652</v>
          </cell>
          <cell r="S217">
            <v>594</v>
          </cell>
          <cell r="T217">
            <v>900</v>
          </cell>
          <cell r="U217">
            <v>907</v>
          </cell>
          <cell r="V217">
            <v>741</v>
          </cell>
          <cell r="W217">
            <v>783</v>
          </cell>
          <cell r="X217">
            <v>765</v>
          </cell>
          <cell r="Y217">
            <v>770</v>
          </cell>
          <cell r="Z217">
            <v>675</v>
          </cell>
          <cell r="AA217">
            <v>707</v>
          </cell>
          <cell r="AB217">
            <v>888</v>
          </cell>
          <cell r="AC217">
            <v>895</v>
          </cell>
          <cell r="AD217">
            <v>730</v>
          </cell>
          <cell r="AE217">
            <v>777</v>
          </cell>
          <cell r="AF217">
            <v>851</v>
          </cell>
          <cell r="AG217">
            <v>858</v>
          </cell>
          <cell r="AH217">
            <v>719</v>
          </cell>
          <cell r="AI217">
            <v>755</v>
          </cell>
          <cell r="AJ217">
            <v>716</v>
          </cell>
          <cell r="AK217">
            <v>720</v>
          </cell>
          <cell r="AL217">
            <v>654</v>
          </cell>
          <cell r="AM217">
            <v>679</v>
          </cell>
          <cell r="AN217">
            <v>839</v>
          </cell>
          <cell r="AO217">
            <v>846</v>
          </cell>
          <cell r="AP217">
            <v>708</v>
          </cell>
          <cell r="AQ217">
            <v>749</v>
          </cell>
        </row>
        <row r="218">
          <cell r="B218">
            <v>241</v>
          </cell>
          <cell r="C218">
            <v>446</v>
          </cell>
          <cell r="D218">
            <v>468</v>
          </cell>
          <cell r="E218">
            <v>477</v>
          </cell>
          <cell r="F218">
            <v>697</v>
          </cell>
          <cell r="G218">
            <v>717</v>
          </cell>
          <cell r="H218">
            <v>616</v>
          </cell>
          <cell r="I218">
            <v>676</v>
          </cell>
          <cell r="J218">
            <v>617</v>
          </cell>
          <cell r="K218">
            <v>630</v>
          </cell>
          <cell r="L218">
            <v>572</v>
          </cell>
          <cell r="M218">
            <v>624</v>
          </cell>
          <cell r="N218">
            <v>734</v>
          </cell>
          <cell r="O218">
            <v>755</v>
          </cell>
          <cell r="P218">
            <v>609</v>
          </cell>
          <cell r="Q218">
            <v>708</v>
          </cell>
          <cell r="R218">
            <v>633</v>
          </cell>
          <cell r="S218">
            <v>605</v>
          </cell>
          <cell r="T218">
            <v>866</v>
          </cell>
          <cell r="U218">
            <v>887</v>
          </cell>
          <cell r="V218">
            <v>664</v>
          </cell>
          <cell r="W218">
            <v>806</v>
          </cell>
          <cell r="X218">
            <v>736</v>
          </cell>
          <cell r="Y218">
            <v>749</v>
          </cell>
          <cell r="Z218">
            <v>609</v>
          </cell>
          <cell r="AA218">
            <v>716</v>
          </cell>
          <cell r="AB218">
            <v>853</v>
          </cell>
          <cell r="AC218">
            <v>874</v>
          </cell>
          <cell r="AD218">
            <v>646</v>
          </cell>
          <cell r="AE218">
            <v>800</v>
          </cell>
          <cell r="AF218">
            <v>819</v>
          </cell>
          <cell r="AG218">
            <v>840</v>
          </cell>
          <cell r="AH218">
            <v>653</v>
          </cell>
          <cell r="AI218">
            <v>771</v>
          </cell>
          <cell r="AJ218">
            <v>689</v>
          </cell>
          <cell r="AK218">
            <v>702</v>
          </cell>
          <cell r="AL218">
            <v>599</v>
          </cell>
          <cell r="AM218">
            <v>681</v>
          </cell>
          <cell r="AN218">
            <v>806</v>
          </cell>
          <cell r="AO218">
            <v>827</v>
          </cell>
          <cell r="AP218">
            <v>636</v>
          </cell>
          <cell r="AQ218">
            <v>765</v>
          </cell>
        </row>
      </sheetData>
      <sheetData sheetId="1">
        <row r="1">
          <cell r="B1" t="str">
            <v>Förskjutni</v>
          </cell>
          <cell r="C1" t="str">
            <v>ngar..........</v>
          </cell>
        </row>
        <row r="2">
          <cell r="B2" t="str">
            <v>x</v>
          </cell>
          <cell r="C2" t="str">
            <v>y</v>
          </cell>
        </row>
        <row r="3">
          <cell r="B3" t="str">
            <v>mm</v>
          </cell>
          <cell r="C3" t="str">
            <v>mm</v>
          </cell>
        </row>
        <row r="4">
          <cell r="B4">
            <v>0.11</v>
          </cell>
          <cell r="C4">
            <v>-0.99</v>
          </cell>
        </row>
        <row r="5">
          <cell r="B5">
            <v>0.08</v>
          </cell>
          <cell r="C5">
            <v>4.3600000000000003</v>
          </cell>
        </row>
        <row r="6">
          <cell r="B6">
            <v>0.26</v>
          </cell>
          <cell r="C6">
            <v>1.82</v>
          </cell>
        </row>
        <row r="7">
          <cell r="B7">
            <v>0.33</v>
          </cell>
          <cell r="C7">
            <v>1.78</v>
          </cell>
        </row>
        <row r="8">
          <cell r="B8">
            <v>-2.56</v>
          </cell>
          <cell r="C8">
            <v>0.34</v>
          </cell>
        </row>
        <row r="9">
          <cell r="B9">
            <v>1.91</v>
          </cell>
          <cell r="C9">
            <v>0.34</v>
          </cell>
        </row>
        <row r="10">
          <cell r="B10">
            <v>-2.4500000000000002</v>
          </cell>
          <cell r="C10">
            <v>0.67</v>
          </cell>
        </row>
        <row r="11">
          <cell r="B11">
            <v>1.72</v>
          </cell>
          <cell r="C11">
            <v>0.7</v>
          </cell>
        </row>
        <row r="12">
          <cell r="B12">
            <v>-2.77</v>
          </cell>
          <cell r="C12">
            <v>2.19</v>
          </cell>
        </row>
        <row r="13">
          <cell r="B13">
            <v>1.84</v>
          </cell>
          <cell r="C13">
            <v>2.1800000000000002</v>
          </cell>
        </row>
        <row r="14">
          <cell r="B14">
            <v>-3.07</v>
          </cell>
          <cell r="C14">
            <v>1.71</v>
          </cell>
        </row>
        <row r="15">
          <cell r="B15">
            <v>2.23</v>
          </cell>
          <cell r="C15">
            <v>1.57</v>
          </cell>
        </row>
        <row r="16">
          <cell r="B16">
            <v>-2.61</v>
          </cell>
          <cell r="C16">
            <v>1.5</v>
          </cell>
        </row>
        <row r="17">
          <cell r="B17">
            <v>1.85</v>
          </cell>
          <cell r="C17">
            <v>1.5</v>
          </cell>
        </row>
        <row r="18">
          <cell r="B18">
            <v>-2.81</v>
          </cell>
          <cell r="C18">
            <v>1.35</v>
          </cell>
        </row>
        <row r="19">
          <cell r="B19">
            <v>2.0499999999999998</v>
          </cell>
          <cell r="C19">
            <v>1.25</v>
          </cell>
        </row>
        <row r="20">
          <cell r="B20">
            <v>0</v>
          </cell>
          <cell r="C20">
            <v>5.94</v>
          </cell>
        </row>
        <row r="21">
          <cell r="B21">
            <v>1.25</v>
          </cell>
          <cell r="C21">
            <v>3.94</v>
          </cell>
        </row>
        <row r="22">
          <cell r="B22">
            <v>-2.82</v>
          </cell>
          <cell r="C22">
            <v>4.58</v>
          </cell>
        </row>
        <row r="23">
          <cell r="B23">
            <v>1.65</v>
          </cell>
          <cell r="C23">
            <v>4.58</v>
          </cell>
        </row>
        <row r="24">
          <cell r="B24">
            <v>-3.96</v>
          </cell>
          <cell r="C24">
            <v>3.4</v>
          </cell>
        </row>
        <row r="25">
          <cell r="B25">
            <v>2.58</v>
          </cell>
          <cell r="C25">
            <v>2.92</v>
          </cell>
        </row>
        <row r="26">
          <cell r="B26">
            <v>-2.95</v>
          </cell>
          <cell r="C26">
            <v>5.22</v>
          </cell>
        </row>
        <row r="27">
          <cell r="B27">
            <v>1.66</v>
          </cell>
          <cell r="C27">
            <v>5.21</v>
          </cell>
        </row>
        <row r="28">
          <cell r="B28">
            <v>-4.17</v>
          </cell>
          <cell r="C28">
            <v>3.72</v>
          </cell>
        </row>
        <row r="29">
          <cell r="B29">
            <v>2.85</v>
          </cell>
          <cell r="C29">
            <v>3.21</v>
          </cell>
        </row>
        <row r="30">
          <cell r="B30">
            <v>-2.8</v>
          </cell>
          <cell r="C30">
            <v>4.53</v>
          </cell>
        </row>
        <row r="31">
          <cell r="B31">
            <v>1.67</v>
          </cell>
          <cell r="C31">
            <v>4.53</v>
          </cell>
        </row>
        <row r="32">
          <cell r="B32">
            <v>-3.8</v>
          </cell>
          <cell r="C32">
            <v>3.35</v>
          </cell>
        </row>
        <row r="33">
          <cell r="B33">
            <v>2.59</v>
          </cell>
          <cell r="C33">
            <v>2.89</v>
          </cell>
        </row>
        <row r="34">
          <cell r="B34">
            <v>-2.75</v>
          </cell>
          <cell r="C34">
            <v>3.4</v>
          </cell>
        </row>
        <row r="35">
          <cell r="B35">
            <v>1.72</v>
          </cell>
          <cell r="C35">
            <v>3.4</v>
          </cell>
        </row>
        <row r="36">
          <cell r="B36">
            <v>-3.58</v>
          </cell>
          <cell r="C36">
            <v>2.68</v>
          </cell>
        </row>
        <row r="37">
          <cell r="B37">
            <v>2.38</v>
          </cell>
          <cell r="C37">
            <v>2.36</v>
          </cell>
        </row>
        <row r="38">
          <cell r="B38">
            <v>-2.88</v>
          </cell>
          <cell r="C38">
            <v>4.04</v>
          </cell>
        </row>
        <row r="39">
          <cell r="B39">
            <v>1.73</v>
          </cell>
          <cell r="C39">
            <v>4.03</v>
          </cell>
        </row>
        <row r="40">
          <cell r="B40">
            <v>-3.68</v>
          </cell>
          <cell r="C40">
            <v>3</v>
          </cell>
        </row>
        <row r="41">
          <cell r="B41">
            <v>2.56</v>
          </cell>
          <cell r="C41">
            <v>2.66</v>
          </cell>
        </row>
        <row r="42">
          <cell r="B42">
            <v>-2.72</v>
          </cell>
          <cell r="C42">
            <v>3.35</v>
          </cell>
        </row>
        <row r="43">
          <cell r="B43">
            <v>1.74</v>
          </cell>
          <cell r="C43">
            <v>3.35</v>
          </cell>
        </row>
        <row r="44">
          <cell r="B44">
            <v>-3.42</v>
          </cell>
          <cell r="C44">
            <v>2.63</v>
          </cell>
        </row>
        <row r="45">
          <cell r="B45">
            <v>2.39</v>
          </cell>
          <cell r="C45">
            <v>2.34</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_6A_ULS_610a-DA3"/>
      <sheetName val="Sheet1"/>
    </sheetNames>
    <sheetDataSet>
      <sheetData sheetId="0">
        <row r="2">
          <cell r="B2">
            <v>-4.55</v>
          </cell>
        </row>
        <row r="111">
          <cell r="B111">
            <v>-30</v>
          </cell>
          <cell r="C111">
            <v>569</v>
          </cell>
          <cell r="D111">
            <v>502</v>
          </cell>
          <cell r="E111">
            <v>497</v>
          </cell>
          <cell r="F111">
            <v>666</v>
          </cell>
          <cell r="G111">
            <v>650</v>
          </cell>
          <cell r="H111">
            <v>704</v>
          </cell>
          <cell r="I111">
            <v>648</v>
          </cell>
          <cell r="J111">
            <v>771</v>
          </cell>
          <cell r="K111">
            <v>764</v>
          </cell>
          <cell r="L111">
            <v>768</v>
          </cell>
          <cell r="M111">
            <v>732</v>
          </cell>
          <cell r="N111">
            <v>740</v>
          </cell>
          <cell r="O111">
            <v>724</v>
          </cell>
          <cell r="P111">
            <v>775</v>
          </cell>
          <cell r="Q111">
            <v>689</v>
          </cell>
          <cell r="R111">
            <v>578</v>
          </cell>
          <cell r="S111">
            <v>530</v>
          </cell>
          <cell r="T111">
            <v>707</v>
          </cell>
          <cell r="U111">
            <v>692</v>
          </cell>
          <cell r="V111">
            <v>762</v>
          </cell>
          <cell r="W111">
            <v>646</v>
          </cell>
          <cell r="X111">
            <v>800</v>
          </cell>
          <cell r="Y111">
            <v>793</v>
          </cell>
          <cell r="Z111">
            <v>807</v>
          </cell>
          <cell r="AA111">
            <v>731</v>
          </cell>
          <cell r="AB111">
            <v>769</v>
          </cell>
          <cell r="AC111">
            <v>753</v>
          </cell>
          <cell r="AD111">
            <v>814</v>
          </cell>
          <cell r="AE111">
            <v>689</v>
          </cell>
          <cell r="AF111">
            <v>696</v>
          </cell>
          <cell r="AG111">
            <v>681</v>
          </cell>
          <cell r="AH111">
            <v>747</v>
          </cell>
          <cell r="AI111">
            <v>646</v>
          </cell>
          <cell r="AJ111">
            <v>788</v>
          </cell>
          <cell r="AK111">
            <v>782</v>
          </cell>
          <cell r="AL111">
            <v>792</v>
          </cell>
          <cell r="AM111">
            <v>731</v>
          </cell>
          <cell r="AN111">
            <v>757</v>
          </cell>
          <cell r="AO111">
            <v>742</v>
          </cell>
          <cell r="AP111">
            <v>799</v>
          </cell>
          <cell r="AQ111">
            <v>689</v>
          </cell>
        </row>
        <row r="112">
          <cell r="B112">
            <v>-33</v>
          </cell>
          <cell r="C112">
            <v>563</v>
          </cell>
          <cell r="D112">
            <v>495</v>
          </cell>
          <cell r="E112">
            <v>491</v>
          </cell>
          <cell r="F112">
            <v>651</v>
          </cell>
          <cell r="G112">
            <v>641</v>
          </cell>
          <cell r="H112">
            <v>683</v>
          </cell>
          <cell r="I112">
            <v>646</v>
          </cell>
          <cell r="J112">
            <v>758</v>
          </cell>
          <cell r="K112">
            <v>754</v>
          </cell>
          <cell r="L112">
            <v>749</v>
          </cell>
          <cell r="M112">
            <v>720</v>
          </cell>
          <cell r="N112">
            <v>724</v>
          </cell>
          <cell r="O112">
            <v>714</v>
          </cell>
          <cell r="P112">
            <v>747</v>
          </cell>
          <cell r="Q112">
            <v>685</v>
          </cell>
          <cell r="R112">
            <v>569</v>
          </cell>
          <cell r="S112">
            <v>530</v>
          </cell>
          <cell r="T112">
            <v>691</v>
          </cell>
          <cell r="U112">
            <v>681</v>
          </cell>
          <cell r="V112">
            <v>730</v>
          </cell>
          <cell r="W112">
            <v>651</v>
          </cell>
          <cell r="X112">
            <v>786</v>
          </cell>
          <cell r="Y112">
            <v>782</v>
          </cell>
          <cell r="Z112">
            <v>782</v>
          </cell>
          <cell r="AA112">
            <v>724</v>
          </cell>
          <cell r="AB112">
            <v>752</v>
          </cell>
          <cell r="AC112">
            <v>742</v>
          </cell>
          <cell r="AD112">
            <v>780</v>
          </cell>
          <cell r="AE112">
            <v>689</v>
          </cell>
          <cell r="AF112">
            <v>680</v>
          </cell>
          <cell r="AG112">
            <v>670</v>
          </cell>
          <cell r="AH112">
            <v>718</v>
          </cell>
          <cell r="AI112">
            <v>649</v>
          </cell>
          <cell r="AJ112">
            <v>775</v>
          </cell>
          <cell r="AK112">
            <v>771</v>
          </cell>
          <cell r="AL112">
            <v>769</v>
          </cell>
          <cell r="AM112">
            <v>723</v>
          </cell>
          <cell r="AN112">
            <v>741</v>
          </cell>
          <cell r="AO112">
            <v>731</v>
          </cell>
          <cell r="AP112">
            <v>767</v>
          </cell>
          <cell r="AQ112">
            <v>687</v>
          </cell>
        </row>
        <row r="113">
          <cell r="B113">
            <v>-35</v>
          </cell>
          <cell r="C113">
            <v>556</v>
          </cell>
          <cell r="D113">
            <v>488</v>
          </cell>
          <cell r="E113">
            <v>485</v>
          </cell>
          <cell r="F113">
            <v>636</v>
          </cell>
          <cell r="G113">
            <v>631</v>
          </cell>
          <cell r="H113">
            <v>662</v>
          </cell>
          <cell r="I113">
            <v>644</v>
          </cell>
          <cell r="J113">
            <v>745</v>
          </cell>
          <cell r="K113">
            <v>744</v>
          </cell>
          <cell r="L113">
            <v>731</v>
          </cell>
          <cell r="M113">
            <v>709</v>
          </cell>
          <cell r="N113">
            <v>708</v>
          </cell>
          <cell r="O113">
            <v>703</v>
          </cell>
          <cell r="P113">
            <v>720</v>
          </cell>
          <cell r="Q113">
            <v>681</v>
          </cell>
          <cell r="R113">
            <v>561</v>
          </cell>
          <cell r="S113">
            <v>531</v>
          </cell>
          <cell r="T113">
            <v>675</v>
          </cell>
          <cell r="U113">
            <v>670</v>
          </cell>
          <cell r="V113">
            <v>699</v>
          </cell>
          <cell r="W113">
            <v>655</v>
          </cell>
          <cell r="X113">
            <v>772</v>
          </cell>
          <cell r="Y113">
            <v>770</v>
          </cell>
          <cell r="Z113">
            <v>756</v>
          </cell>
          <cell r="AA113">
            <v>717</v>
          </cell>
          <cell r="AB113">
            <v>735</v>
          </cell>
          <cell r="AC113">
            <v>730</v>
          </cell>
          <cell r="AD113">
            <v>745</v>
          </cell>
          <cell r="AE113">
            <v>690</v>
          </cell>
          <cell r="AF113">
            <v>664</v>
          </cell>
          <cell r="AG113">
            <v>659</v>
          </cell>
          <cell r="AH113">
            <v>689</v>
          </cell>
          <cell r="AI113">
            <v>652</v>
          </cell>
          <cell r="AJ113">
            <v>762</v>
          </cell>
          <cell r="AK113">
            <v>760</v>
          </cell>
          <cell r="AL113">
            <v>747</v>
          </cell>
          <cell r="AM113">
            <v>714</v>
          </cell>
          <cell r="AN113">
            <v>724</v>
          </cell>
          <cell r="AO113">
            <v>720</v>
          </cell>
          <cell r="AP113">
            <v>736</v>
          </cell>
          <cell r="AQ113">
            <v>686</v>
          </cell>
        </row>
        <row r="114">
          <cell r="B114">
            <v>-40</v>
          </cell>
          <cell r="C114">
            <v>544</v>
          </cell>
          <cell r="D114">
            <v>475</v>
          </cell>
          <cell r="E114">
            <v>474</v>
          </cell>
          <cell r="F114">
            <v>607</v>
          </cell>
          <cell r="G114">
            <v>612</v>
          </cell>
          <cell r="H114">
            <v>621</v>
          </cell>
          <cell r="I114">
            <v>640</v>
          </cell>
          <cell r="J114">
            <v>720</v>
          </cell>
          <cell r="K114">
            <v>723</v>
          </cell>
          <cell r="L114">
            <v>695</v>
          </cell>
          <cell r="M114">
            <v>686</v>
          </cell>
          <cell r="N114">
            <v>677</v>
          </cell>
          <cell r="O114">
            <v>682</v>
          </cell>
          <cell r="P114">
            <v>666</v>
          </cell>
          <cell r="Q114">
            <v>673</v>
          </cell>
          <cell r="R114">
            <v>543</v>
          </cell>
          <cell r="S114">
            <v>531</v>
          </cell>
          <cell r="T114">
            <v>642</v>
          </cell>
          <cell r="U114">
            <v>647</v>
          </cell>
          <cell r="V114">
            <v>635</v>
          </cell>
          <cell r="W114">
            <v>664</v>
          </cell>
          <cell r="X114">
            <v>745</v>
          </cell>
          <cell r="Y114">
            <v>747</v>
          </cell>
          <cell r="Z114">
            <v>705</v>
          </cell>
          <cell r="AA114">
            <v>703</v>
          </cell>
          <cell r="AB114">
            <v>701</v>
          </cell>
          <cell r="AC114">
            <v>707</v>
          </cell>
          <cell r="AD114">
            <v>676</v>
          </cell>
          <cell r="AE114">
            <v>690</v>
          </cell>
          <cell r="AF114">
            <v>632</v>
          </cell>
          <cell r="AG114">
            <v>637</v>
          </cell>
          <cell r="AH114">
            <v>631</v>
          </cell>
          <cell r="AI114">
            <v>658</v>
          </cell>
          <cell r="AJ114">
            <v>735</v>
          </cell>
          <cell r="AK114">
            <v>738</v>
          </cell>
          <cell r="AL114">
            <v>701</v>
          </cell>
          <cell r="AM114">
            <v>696</v>
          </cell>
          <cell r="AN114">
            <v>691</v>
          </cell>
          <cell r="AO114">
            <v>697</v>
          </cell>
          <cell r="AP114">
            <v>672</v>
          </cell>
          <cell r="AQ114">
            <v>684</v>
          </cell>
        </row>
        <row r="115">
          <cell r="B115">
            <v>-43</v>
          </cell>
          <cell r="C115">
            <v>537</v>
          </cell>
          <cell r="D115">
            <v>469</v>
          </cell>
          <cell r="E115">
            <v>468</v>
          </cell>
          <cell r="F115">
            <v>592</v>
          </cell>
          <cell r="G115">
            <v>603</v>
          </cell>
          <cell r="H115">
            <v>601</v>
          </cell>
          <cell r="I115">
            <v>638</v>
          </cell>
          <cell r="J115">
            <v>708</v>
          </cell>
          <cell r="K115">
            <v>713</v>
          </cell>
          <cell r="L115">
            <v>677</v>
          </cell>
          <cell r="M115">
            <v>675</v>
          </cell>
          <cell r="N115">
            <v>661</v>
          </cell>
          <cell r="O115">
            <v>672</v>
          </cell>
          <cell r="P115">
            <v>639</v>
          </cell>
          <cell r="Q115">
            <v>669</v>
          </cell>
          <cell r="R115">
            <v>534</v>
          </cell>
          <cell r="S115">
            <v>531</v>
          </cell>
          <cell r="T115">
            <v>626</v>
          </cell>
          <cell r="U115">
            <v>636</v>
          </cell>
          <cell r="V115">
            <v>604</v>
          </cell>
          <cell r="W115">
            <v>669</v>
          </cell>
          <cell r="X115">
            <v>731</v>
          </cell>
          <cell r="Y115">
            <v>736</v>
          </cell>
          <cell r="Z115">
            <v>680</v>
          </cell>
          <cell r="AA115">
            <v>696</v>
          </cell>
          <cell r="AB115">
            <v>684</v>
          </cell>
          <cell r="AC115">
            <v>695</v>
          </cell>
          <cell r="AD115">
            <v>642</v>
          </cell>
          <cell r="AE115">
            <v>690</v>
          </cell>
          <cell r="AF115">
            <v>616</v>
          </cell>
          <cell r="AG115">
            <v>626</v>
          </cell>
          <cell r="AH115">
            <v>602</v>
          </cell>
          <cell r="AI115">
            <v>661</v>
          </cell>
          <cell r="AJ115">
            <v>722</v>
          </cell>
          <cell r="AK115">
            <v>727</v>
          </cell>
          <cell r="AL115">
            <v>679</v>
          </cell>
          <cell r="AM115">
            <v>688</v>
          </cell>
          <cell r="AN115">
            <v>675</v>
          </cell>
          <cell r="AO115">
            <v>686</v>
          </cell>
          <cell r="AP115">
            <v>640</v>
          </cell>
          <cell r="AQ115">
            <v>682</v>
          </cell>
        </row>
        <row r="116">
          <cell r="B116">
            <v>-45</v>
          </cell>
          <cell r="C116">
            <v>531</v>
          </cell>
          <cell r="D116">
            <v>462</v>
          </cell>
          <cell r="E116">
            <v>462</v>
          </cell>
          <cell r="F116">
            <v>578</v>
          </cell>
          <cell r="G116">
            <v>593</v>
          </cell>
          <cell r="H116">
            <v>580</v>
          </cell>
          <cell r="I116">
            <v>636</v>
          </cell>
          <cell r="J116">
            <v>695</v>
          </cell>
          <cell r="K116">
            <v>702</v>
          </cell>
          <cell r="L116">
            <v>659</v>
          </cell>
          <cell r="M116">
            <v>663</v>
          </cell>
          <cell r="N116">
            <v>645</v>
          </cell>
          <cell r="O116">
            <v>661</v>
          </cell>
          <cell r="P116">
            <v>611</v>
          </cell>
          <cell r="Q116">
            <v>665</v>
          </cell>
          <cell r="R116">
            <v>526</v>
          </cell>
          <cell r="S116">
            <v>532</v>
          </cell>
          <cell r="T116">
            <v>609</v>
          </cell>
          <cell r="U116">
            <v>624</v>
          </cell>
          <cell r="V116">
            <v>572</v>
          </cell>
          <cell r="W116">
            <v>674</v>
          </cell>
          <cell r="X116">
            <v>717</v>
          </cell>
          <cell r="Y116">
            <v>724</v>
          </cell>
          <cell r="Z116">
            <v>655</v>
          </cell>
          <cell r="AA116">
            <v>689</v>
          </cell>
          <cell r="AB116">
            <v>667</v>
          </cell>
          <cell r="AC116">
            <v>683</v>
          </cell>
          <cell r="AD116">
            <v>607</v>
          </cell>
          <cell r="AE116">
            <v>691</v>
          </cell>
          <cell r="AF116">
            <v>600</v>
          </cell>
          <cell r="AG116">
            <v>616</v>
          </cell>
          <cell r="AH116">
            <v>574</v>
          </cell>
          <cell r="AI116">
            <v>664</v>
          </cell>
          <cell r="AJ116">
            <v>708</v>
          </cell>
          <cell r="AK116">
            <v>716</v>
          </cell>
          <cell r="AL116">
            <v>656</v>
          </cell>
          <cell r="AM116">
            <v>679</v>
          </cell>
          <cell r="AN116">
            <v>659</v>
          </cell>
          <cell r="AO116">
            <v>675</v>
          </cell>
          <cell r="AP116">
            <v>608</v>
          </cell>
          <cell r="AQ116">
            <v>681</v>
          </cell>
        </row>
        <row r="117">
          <cell r="B117">
            <v>62</v>
          </cell>
          <cell r="C117">
            <v>279</v>
          </cell>
          <cell r="D117">
            <v>382</v>
          </cell>
          <cell r="E117">
            <v>379</v>
          </cell>
          <cell r="F117">
            <v>706</v>
          </cell>
          <cell r="G117">
            <v>673</v>
          </cell>
          <cell r="H117">
            <v>727</v>
          </cell>
          <cell r="I117">
            <v>640</v>
          </cell>
          <cell r="J117">
            <v>676</v>
          </cell>
          <cell r="K117">
            <v>655</v>
          </cell>
          <cell r="L117">
            <v>684</v>
          </cell>
          <cell r="M117">
            <v>716</v>
          </cell>
          <cell r="N117">
            <v>694</v>
          </cell>
          <cell r="O117">
            <v>661</v>
          </cell>
          <cell r="P117">
            <v>723</v>
          </cell>
          <cell r="Q117">
            <v>689</v>
          </cell>
          <cell r="R117">
            <v>67</v>
          </cell>
          <cell r="S117">
            <v>217</v>
          </cell>
          <cell r="T117">
            <v>487</v>
          </cell>
          <cell r="U117">
            <v>455</v>
          </cell>
          <cell r="V117">
            <v>549</v>
          </cell>
          <cell r="W117">
            <v>575</v>
          </cell>
          <cell r="X117">
            <v>530</v>
          </cell>
          <cell r="Y117">
            <v>509</v>
          </cell>
          <cell r="Z117">
            <v>564</v>
          </cell>
          <cell r="AA117">
            <v>672</v>
          </cell>
          <cell r="AB117">
            <v>548</v>
          </cell>
          <cell r="AC117">
            <v>515</v>
          </cell>
          <cell r="AD117">
            <v>603</v>
          </cell>
          <cell r="AE117">
            <v>645</v>
          </cell>
          <cell r="AF117">
            <v>542</v>
          </cell>
          <cell r="AG117">
            <v>510</v>
          </cell>
          <cell r="AH117">
            <v>594</v>
          </cell>
          <cell r="AI117">
            <v>592</v>
          </cell>
          <cell r="AJ117">
            <v>586</v>
          </cell>
          <cell r="AK117">
            <v>564</v>
          </cell>
          <cell r="AL117">
            <v>610</v>
          </cell>
          <cell r="AM117">
            <v>689</v>
          </cell>
          <cell r="AN117">
            <v>603</v>
          </cell>
          <cell r="AO117">
            <v>570</v>
          </cell>
          <cell r="AP117">
            <v>648</v>
          </cell>
          <cell r="AQ117">
            <v>662</v>
          </cell>
        </row>
        <row r="118">
          <cell r="B118">
            <v>59</v>
          </cell>
          <cell r="C118">
            <v>274</v>
          </cell>
          <cell r="D118">
            <v>376</v>
          </cell>
          <cell r="E118">
            <v>374</v>
          </cell>
          <cell r="F118">
            <v>684</v>
          </cell>
          <cell r="G118">
            <v>664</v>
          </cell>
          <cell r="H118">
            <v>695</v>
          </cell>
          <cell r="I118">
            <v>643</v>
          </cell>
          <cell r="J118">
            <v>660</v>
          </cell>
          <cell r="K118">
            <v>647</v>
          </cell>
          <cell r="L118">
            <v>670</v>
          </cell>
          <cell r="M118">
            <v>686</v>
          </cell>
          <cell r="N118">
            <v>672</v>
          </cell>
          <cell r="O118">
            <v>653</v>
          </cell>
          <cell r="P118">
            <v>695</v>
          </cell>
          <cell r="Q118">
            <v>671</v>
          </cell>
          <cell r="R118">
            <v>65</v>
          </cell>
          <cell r="S118">
            <v>198</v>
          </cell>
          <cell r="T118">
            <v>469</v>
          </cell>
          <cell r="U118">
            <v>450</v>
          </cell>
          <cell r="V118">
            <v>542</v>
          </cell>
          <cell r="W118">
            <v>563</v>
          </cell>
          <cell r="X118">
            <v>516</v>
          </cell>
          <cell r="Y118">
            <v>504</v>
          </cell>
          <cell r="Z118">
            <v>568</v>
          </cell>
          <cell r="AA118">
            <v>632</v>
          </cell>
          <cell r="AB118">
            <v>529</v>
          </cell>
          <cell r="AC118">
            <v>509</v>
          </cell>
          <cell r="AD118">
            <v>592</v>
          </cell>
          <cell r="AE118">
            <v>617</v>
          </cell>
          <cell r="AF118">
            <v>523</v>
          </cell>
          <cell r="AG118">
            <v>504</v>
          </cell>
          <cell r="AH118">
            <v>581</v>
          </cell>
          <cell r="AI118">
            <v>583</v>
          </cell>
          <cell r="AJ118">
            <v>570</v>
          </cell>
          <cell r="AK118">
            <v>558</v>
          </cell>
          <cell r="AL118">
            <v>607</v>
          </cell>
          <cell r="AM118">
            <v>652</v>
          </cell>
          <cell r="AN118">
            <v>583</v>
          </cell>
          <cell r="AO118">
            <v>564</v>
          </cell>
          <cell r="AP118">
            <v>631</v>
          </cell>
          <cell r="AQ118">
            <v>637</v>
          </cell>
        </row>
        <row r="119">
          <cell r="B119">
            <v>56</v>
          </cell>
          <cell r="C119">
            <v>270</v>
          </cell>
          <cell r="D119">
            <v>369</v>
          </cell>
          <cell r="E119">
            <v>369</v>
          </cell>
          <cell r="F119">
            <v>662</v>
          </cell>
          <cell r="G119">
            <v>655</v>
          </cell>
          <cell r="H119">
            <v>664</v>
          </cell>
          <cell r="I119">
            <v>646</v>
          </cell>
          <cell r="J119">
            <v>643</v>
          </cell>
          <cell r="K119">
            <v>639</v>
          </cell>
          <cell r="L119">
            <v>657</v>
          </cell>
          <cell r="M119">
            <v>656</v>
          </cell>
          <cell r="N119">
            <v>650</v>
          </cell>
          <cell r="O119">
            <v>644</v>
          </cell>
          <cell r="P119">
            <v>667</v>
          </cell>
          <cell r="Q119">
            <v>652</v>
          </cell>
          <cell r="R119">
            <v>64</v>
          </cell>
          <cell r="S119">
            <v>179</v>
          </cell>
          <cell r="T119">
            <v>451</v>
          </cell>
          <cell r="U119">
            <v>444</v>
          </cell>
          <cell r="V119">
            <v>536</v>
          </cell>
          <cell r="W119">
            <v>551</v>
          </cell>
          <cell r="X119">
            <v>502</v>
          </cell>
          <cell r="Y119">
            <v>498</v>
          </cell>
          <cell r="Z119">
            <v>571</v>
          </cell>
          <cell r="AA119">
            <v>592</v>
          </cell>
          <cell r="AB119">
            <v>510</v>
          </cell>
          <cell r="AC119">
            <v>503</v>
          </cell>
          <cell r="AD119">
            <v>581</v>
          </cell>
          <cell r="AE119">
            <v>588</v>
          </cell>
          <cell r="AF119">
            <v>504</v>
          </cell>
          <cell r="AG119">
            <v>498</v>
          </cell>
          <cell r="AH119">
            <v>568</v>
          </cell>
          <cell r="AI119">
            <v>575</v>
          </cell>
          <cell r="AJ119">
            <v>555</v>
          </cell>
          <cell r="AK119">
            <v>551</v>
          </cell>
          <cell r="AL119">
            <v>604</v>
          </cell>
          <cell r="AM119">
            <v>616</v>
          </cell>
          <cell r="AN119">
            <v>563</v>
          </cell>
          <cell r="AO119">
            <v>557</v>
          </cell>
          <cell r="AP119">
            <v>613</v>
          </cell>
          <cell r="AQ119">
            <v>613</v>
          </cell>
        </row>
        <row r="120">
          <cell r="B120">
            <v>53</v>
          </cell>
          <cell r="C120">
            <v>265</v>
          </cell>
          <cell r="D120">
            <v>363</v>
          </cell>
          <cell r="E120">
            <v>364</v>
          </cell>
          <cell r="F120">
            <v>639</v>
          </cell>
          <cell r="G120">
            <v>646</v>
          </cell>
          <cell r="H120">
            <v>632</v>
          </cell>
          <cell r="I120">
            <v>649</v>
          </cell>
          <cell r="J120">
            <v>626</v>
          </cell>
          <cell r="K120">
            <v>631</v>
          </cell>
          <cell r="L120">
            <v>643</v>
          </cell>
          <cell r="M120">
            <v>626</v>
          </cell>
          <cell r="N120">
            <v>629</v>
          </cell>
          <cell r="O120">
            <v>636</v>
          </cell>
          <cell r="P120">
            <v>639</v>
          </cell>
          <cell r="Q120">
            <v>634</v>
          </cell>
          <cell r="R120">
            <v>62</v>
          </cell>
          <cell r="S120">
            <v>160</v>
          </cell>
          <cell r="T120">
            <v>433</v>
          </cell>
          <cell r="U120">
            <v>439</v>
          </cell>
          <cell r="V120">
            <v>529</v>
          </cell>
          <cell r="W120">
            <v>539</v>
          </cell>
          <cell r="X120">
            <v>488</v>
          </cell>
          <cell r="Y120">
            <v>493</v>
          </cell>
          <cell r="Z120">
            <v>574</v>
          </cell>
          <cell r="AA120">
            <v>552</v>
          </cell>
          <cell r="AB120">
            <v>491</v>
          </cell>
          <cell r="AC120">
            <v>498</v>
          </cell>
          <cell r="AD120">
            <v>569</v>
          </cell>
          <cell r="AE120">
            <v>560</v>
          </cell>
          <cell r="AF120">
            <v>485</v>
          </cell>
          <cell r="AG120">
            <v>491</v>
          </cell>
          <cell r="AH120">
            <v>555</v>
          </cell>
          <cell r="AI120">
            <v>567</v>
          </cell>
          <cell r="AJ120">
            <v>540</v>
          </cell>
          <cell r="AK120">
            <v>545</v>
          </cell>
          <cell r="AL120">
            <v>600</v>
          </cell>
          <cell r="AM120">
            <v>580</v>
          </cell>
          <cell r="AN120">
            <v>543</v>
          </cell>
          <cell r="AO120">
            <v>550</v>
          </cell>
          <cell r="AP120">
            <v>596</v>
          </cell>
          <cell r="AQ120">
            <v>588</v>
          </cell>
        </row>
        <row r="121">
          <cell r="B121">
            <v>50</v>
          </cell>
          <cell r="C121">
            <v>261</v>
          </cell>
          <cell r="D121">
            <v>356</v>
          </cell>
          <cell r="E121">
            <v>359</v>
          </cell>
          <cell r="F121">
            <v>617</v>
          </cell>
          <cell r="G121">
            <v>637</v>
          </cell>
          <cell r="H121">
            <v>600</v>
          </cell>
          <cell r="I121">
            <v>652</v>
          </cell>
          <cell r="J121">
            <v>610</v>
          </cell>
          <cell r="K121">
            <v>623</v>
          </cell>
          <cell r="L121">
            <v>630</v>
          </cell>
          <cell r="M121">
            <v>595</v>
          </cell>
          <cell r="N121">
            <v>607</v>
          </cell>
          <cell r="O121">
            <v>627</v>
          </cell>
          <cell r="P121">
            <v>611</v>
          </cell>
          <cell r="Q121">
            <v>616</v>
          </cell>
          <cell r="R121">
            <v>61</v>
          </cell>
          <cell r="S121">
            <v>141</v>
          </cell>
          <cell r="T121">
            <v>414</v>
          </cell>
          <cell r="U121">
            <v>434</v>
          </cell>
          <cell r="V121">
            <v>523</v>
          </cell>
          <cell r="W121">
            <v>527</v>
          </cell>
          <cell r="X121">
            <v>474</v>
          </cell>
          <cell r="Y121">
            <v>487</v>
          </cell>
          <cell r="Z121">
            <v>577</v>
          </cell>
          <cell r="AA121">
            <v>512</v>
          </cell>
          <cell r="AB121">
            <v>472</v>
          </cell>
          <cell r="AC121">
            <v>492</v>
          </cell>
          <cell r="AD121">
            <v>558</v>
          </cell>
          <cell r="AE121">
            <v>532</v>
          </cell>
          <cell r="AF121">
            <v>466</v>
          </cell>
          <cell r="AG121">
            <v>485</v>
          </cell>
          <cell r="AH121">
            <v>542</v>
          </cell>
          <cell r="AI121">
            <v>558</v>
          </cell>
          <cell r="AJ121">
            <v>525</v>
          </cell>
          <cell r="AK121">
            <v>539</v>
          </cell>
          <cell r="AL121">
            <v>597</v>
          </cell>
          <cell r="AM121">
            <v>543</v>
          </cell>
          <cell r="AN121">
            <v>523</v>
          </cell>
          <cell r="AO121">
            <v>543</v>
          </cell>
          <cell r="AP121">
            <v>578</v>
          </cell>
          <cell r="AQ121">
            <v>563</v>
          </cell>
        </row>
        <row r="122">
          <cell r="B122">
            <v>47</v>
          </cell>
          <cell r="C122">
            <v>257</v>
          </cell>
          <cell r="D122">
            <v>350</v>
          </cell>
          <cell r="E122">
            <v>354</v>
          </cell>
          <cell r="F122">
            <v>595</v>
          </cell>
          <cell r="G122">
            <v>628</v>
          </cell>
          <cell r="H122">
            <v>569</v>
          </cell>
          <cell r="I122">
            <v>656</v>
          </cell>
          <cell r="J122">
            <v>593</v>
          </cell>
          <cell r="K122">
            <v>615</v>
          </cell>
          <cell r="L122">
            <v>616</v>
          </cell>
          <cell r="M122">
            <v>565</v>
          </cell>
          <cell r="N122">
            <v>586</v>
          </cell>
          <cell r="O122">
            <v>619</v>
          </cell>
          <cell r="P122">
            <v>583</v>
          </cell>
          <cell r="Q122">
            <v>597</v>
          </cell>
          <cell r="R122">
            <v>60</v>
          </cell>
          <cell r="S122">
            <v>122</v>
          </cell>
          <cell r="T122">
            <v>396</v>
          </cell>
          <cell r="U122">
            <v>429</v>
          </cell>
          <cell r="V122">
            <v>516</v>
          </cell>
          <cell r="W122">
            <v>515</v>
          </cell>
          <cell r="X122">
            <v>460</v>
          </cell>
          <cell r="Y122">
            <v>482</v>
          </cell>
          <cell r="Z122">
            <v>580</v>
          </cell>
          <cell r="AA122">
            <v>472</v>
          </cell>
          <cell r="AB122">
            <v>453</v>
          </cell>
          <cell r="AC122">
            <v>486</v>
          </cell>
          <cell r="AD122">
            <v>547</v>
          </cell>
          <cell r="AE122">
            <v>503</v>
          </cell>
          <cell r="AF122">
            <v>447</v>
          </cell>
          <cell r="AG122">
            <v>479</v>
          </cell>
          <cell r="AH122">
            <v>529</v>
          </cell>
          <cell r="AI122">
            <v>550</v>
          </cell>
          <cell r="AJ122">
            <v>510</v>
          </cell>
          <cell r="AK122">
            <v>532</v>
          </cell>
          <cell r="AL122">
            <v>594</v>
          </cell>
          <cell r="AM122">
            <v>507</v>
          </cell>
          <cell r="AN122">
            <v>503</v>
          </cell>
          <cell r="AO122">
            <v>536</v>
          </cell>
          <cell r="AP122">
            <v>561</v>
          </cell>
          <cell r="AQ122">
            <v>539</v>
          </cell>
        </row>
        <row r="123">
          <cell r="B123">
            <v>8</v>
          </cell>
          <cell r="C123">
            <v>559</v>
          </cell>
          <cell r="D123">
            <v>502</v>
          </cell>
          <cell r="E123">
            <v>498</v>
          </cell>
          <cell r="F123">
            <v>688</v>
          </cell>
          <cell r="G123">
            <v>673</v>
          </cell>
          <cell r="H123">
            <v>718</v>
          </cell>
          <cell r="I123">
            <v>662</v>
          </cell>
          <cell r="J123">
            <v>773</v>
          </cell>
          <cell r="K123">
            <v>767</v>
          </cell>
          <cell r="L123">
            <v>770</v>
          </cell>
          <cell r="M123">
            <v>736</v>
          </cell>
          <cell r="N123">
            <v>759</v>
          </cell>
          <cell r="O123">
            <v>744</v>
          </cell>
          <cell r="P123">
            <v>786</v>
          </cell>
          <cell r="Q123">
            <v>702</v>
          </cell>
          <cell r="R123">
            <v>596</v>
          </cell>
          <cell r="S123">
            <v>542</v>
          </cell>
          <cell r="T123">
            <v>744</v>
          </cell>
          <cell r="U123">
            <v>729</v>
          </cell>
          <cell r="V123">
            <v>783</v>
          </cell>
          <cell r="W123">
            <v>667</v>
          </cell>
          <cell r="X123">
            <v>812</v>
          </cell>
          <cell r="Y123">
            <v>805</v>
          </cell>
          <cell r="Z123">
            <v>814</v>
          </cell>
          <cell r="AA123">
            <v>740</v>
          </cell>
          <cell r="AB123">
            <v>798</v>
          </cell>
          <cell r="AC123">
            <v>782</v>
          </cell>
          <cell r="AD123">
            <v>830</v>
          </cell>
          <cell r="AE123">
            <v>706</v>
          </cell>
          <cell r="AF123">
            <v>729</v>
          </cell>
          <cell r="AG123">
            <v>714</v>
          </cell>
          <cell r="AH123">
            <v>766</v>
          </cell>
          <cell r="AI123">
            <v>665</v>
          </cell>
          <cell r="AJ123">
            <v>797</v>
          </cell>
          <cell r="AK123">
            <v>790</v>
          </cell>
          <cell r="AL123">
            <v>797</v>
          </cell>
          <cell r="AM123">
            <v>738</v>
          </cell>
          <cell r="AN123">
            <v>783</v>
          </cell>
          <cell r="AO123">
            <v>768</v>
          </cell>
          <cell r="AP123">
            <v>813</v>
          </cell>
          <cell r="AQ123">
            <v>704</v>
          </cell>
        </row>
        <row r="124">
          <cell r="B124">
            <v>5</v>
          </cell>
          <cell r="C124">
            <v>552</v>
          </cell>
          <cell r="D124">
            <v>495</v>
          </cell>
          <cell r="E124">
            <v>492</v>
          </cell>
          <cell r="F124">
            <v>673</v>
          </cell>
          <cell r="G124">
            <v>663</v>
          </cell>
          <cell r="H124">
            <v>697</v>
          </cell>
          <cell r="I124">
            <v>660</v>
          </cell>
          <cell r="J124">
            <v>761</v>
          </cell>
          <cell r="K124">
            <v>756</v>
          </cell>
          <cell r="L124">
            <v>752</v>
          </cell>
          <cell r="M124">
            <v>724</v>
          </cell>
          <cell r="N124">
            <v>744</v>
          </cell>
          <cell r="O124">
            <v>733</v>
          </cell>
          <cell r="P124">
            <v>758</v>
          </cell>
          <cell r="Q124">
            <v>698</v>
          </cell>
          <cell r="R124">
            <v>588</v>
          </cell>
          <cell r="S124">
            <v>542</v>
          </cell>
          <cell r="T124">
            <v>728</v>
          </cell>
          <cell r="U124">
            <v>717</v>
          </cell>
          <cell r="V124">
            <v>751</v>
          </cell>
          <cell r="W124">
            <v>672</v>
          </cell>
          <cell r="X124">
            <v>798</v>
          </cell>
          <cell r="Y124">
            <v>794</v>
          </cell>
          <cell r="Z124">
            <v>789</v>
          </cell>
          <cell r="AA124">
            <v>733</v>
          </cell>
          <cell r="AB124">
            <v>781</v>
          </cell>
          <cell r="AC124">
            <v>771</v>
          </cell>
          <cell r="AD124">
            <v>795</v>
          </cell>
          <cell r="AE124">
            <v>706</v>
          </cell>
          <cell r="AF124">
            <v>713</v>
          </cell>
          <cell r="AG124">
            <v>703</v>
          </cell>
          <cell r="AH124">
            <v>737</v>
          </cell>
          <cell r="AI124">
            <v>668</v>
          </cell>
          <cell r="AJ124">
            <v>784</v>
          </cell>
          <cell r="AK124">
            <v>779</v>
          </cell>
          <cell r="AL124">
            <v>775</v>
          </cell>
          <cell r="AM124">
            <v>729</v>
          </cell>
          <cell r="AN124">
            <v>766</v>
          </cell>
          <cell r="AO124">
            <v>756</v>
          </cell>
          <cell r="AP124">
            <v>781</v>
          </cell>
          <cell r="AQ124">
            <v>703</v>
          </cell>
        </row>
        <row r="125">
          <cell r="B125">
            <v>3</v>
          </cell>
          <cell r="C125">
            <v>546</v>
          </cell>
          <cell r="D125">
            <v>489</v>
          </cell>
          <cell r="E125">
            <v>486</v>
          </cell>
          <cell r="F125">
            <v>659</v>
          </cell>
          <cell r="G125">
            <v>654</v>
          </cell>
          <cell r="H125">
            <v>676</v>
          </cell>
          <cell r="I125">
            <v>658</v>
          </cell>
          <cell r="J125">
            <v>748</v>
          </cell>
          <cell r="K125">
            <v>746</v>
          </cell>
          <cell r="L125">
            <v>734</v>
          </cell>
          <cell r="M125">
            <v>713</v>
          </cell>
          <cell r="N125">
            <v>728</v>
          </cell>
          <cell r="O125">
            <v>723</v>
          </cell>
          <cell r="P125">
            <v>731</v>
          </cell>
          <cell r="Q125">
            <v>694</v>
          </cell>
          <cell r="R125">
            <v>579</v>
          </cell>
          <cell r="S125">
            <v>543</v>
          </cell>
          <cell r="T125">
            <v>711</v>
          </cell>
          <cell r="U125">
            <v>706</v>
          </cell>
          <cell r="V125">
            <v>720</v>
          </cell>
          <cell r="W125">
            <v>676</v>
          </cell>
          <cell r="X125">
            <v>784</v>
          </cell>
          <cell r="Y125">
            <v>782</v>
          </cell>
          <cell r="Z125">
            <v>763</v>
          </cell>
          <cell r="AA125">
            <v>726</v>
          </cell>
          <cell r="AB125">
            <v>764</v>
          </cell>
          <cell r="AC125">
            <v>759</v>
          </cell>
          <cell r="AD125">
            <v>761</v>
          </cell>
          <cell r="AE125">
            <v>707</v>
          </cell>
          <cell r="AF125">
            <v>697</v>
          </cell>
          <cell r="AG125">
            <v>692</v>
          </cell>
          <cell r="AH125">
            <v>708</v>
          </cell>
          <cell r="AI125">
            <v>671</v>
          </cell>
          <cell r="AJ125">
            <v>770</v>
          </cell>
          <cell r="AK125">
            <v>768</v>
          </cell>
          <cell r="AL125">
            <v>752</v>
          </cell>
          <cell r="AM125">
            <v>721</v>
          </cell>
          <cell r="AN125">
            <v>750</v>
          </cell>
          <cell r="AO125">
            <v>745</v>
          </cell>
          <cell r="AP125">
            <v>749</v>
          </cell>
          <cell r="AQ125">
            <v>702</v>
          </cell>
        </row>
        <row r="126">
          <cell r="B126">
            <v>-2</v>
          </cell>
          <cell r="C126">
            <v>533</v>
          </cell>
          <cell r="D126">
            <v>475</v>
          </cell>
          <cell r="E126">
            <v>475</v>
          </cell>
          <cell r="F126">
            <v>629</v>
          </cell>
          <cell r="G126">
            <v>635</v>
          </cell>
          <cell r="H126">
            <v>635</v>
          </cell>
          <cell r="I126">
            <v>654</v>
          </cell>
          <cell r="J126">
            <v>723</v>
          </cell>
          <cell r="K126">
            <v>726</v>
          </cell>
          <cell r="L126">
            <v>697</v>
          </cell>
          <cell r="M126">
            <v>690</v>
          </cell>
          <cell r="N126">
            <v>696</v>
          </cell>
          <cell r="O126">
            <v>702</v>
          </cell>
          <cell r="P126">
            <v>677</v>
          </cell>
          <cell r="Q126">
            <v>686</v>
          </cell>
          <cell r="R126">
            <v>561</v>
          </cell>
          <cell r="S126">
            <v>543</v>
          </cell>
          <cell r="T126">
            <v>679</v>
          </cell>
          <cell r="U126">
            <v>684</v>
          </cell>
          <cell r="V126">
            <v>657</v>
          </cell>
          <cell r="W126">
            <v>685</v>
          </cell>
          <cell r="X126">
            <v>757</v>
          </cell>
          <cell r="Y126">
            <v>759</v>
          </cell>
          <cell r="Z126">
            <v>712</v>
          </cell>
          <cell r="AA126">
            <v>712</v>
          </cell>
          <cell r="AB126">
            <v>730</v>
          </cell>
          <cell r="AC126">
            <v>736</v>
          </cell>
          <cell r="AD126">
            <v>692</v>
          </cell>
          <cell r="AE126">
            <v>707</v>
          </cell>
          <cell r="AF126">
            <v>665</v>
          </cell>
          <cell r="AG126">
            <v>670</v>
          </cell>
          <cell r="AH126">
            <v>651</v>
          </cell>
          <cell r="AI126">
            <v>677</v>
          </cell>
          <cell r="AJ126">
            <v>744</v>
          </cell>
          <cell r="AK126">
            <v>746</v>
          </cell>
          <cell r="AL126">
            <v>707</v>
          </cell>
          <cell r="AM126">
            <v>703</v>
          </cell>
          <cell r="AN126">
            <v>717</v>
          </cell>
          <cell r="AO126">
            <v>723</v>
          </cell>
          <cell r="AP126">
            <v>686</v>
          </cell>
          <cell r="AQ126">
            <v>699</v>
          </cell>
        </row>
        <row r="127">
          <cell r="B127">
            <v>-5</v>
          </cell>
          <cell r="C127">
            <v>527</v>
          </cell>
          <cell r="D127">
            <v>469</v>
          </cell>
          <cell r="E127">
            <v>469</v>
          </cell>
          <cell r="F127">
            <v>615</v>
          </cell>
          <cell r="G127">
            <v>625</v>
          </cell>
          <cell r="H127">
            <v>615</v>
          </cell>
          <cell r="I127">
            <v>652</v>
          </cell>
          <cell r="J127">
            <v>710</v>
          </cell>
          <cell r="K127">
            <v>715</v>
          </cell>
          <cell r="L127">
            <v>679</v>
          </cell>
          <cell r="M127">
            <v>679</v>
          </cell>
          <cell r="N127">
            <v>681</v>
          </cell>
          <cell r="O127">
            <v>691</v>
          </cell>
          <cell r="P127">
            <v>649</v>
          </cell>
          <cell r="Q127">
            <v>682</v>
          </cell>
          <cell r="R127">
            <v>553</v>
          </cell>
          <cell r="S127">
            <v>544</v>
          </cell>
          <cell r="T127">
            <v>662</v>
          </cell>
          <cell r="U127">
            <v>672</v>
          </cell>
          <cell r="V127">
            <v>625</v>
          </cell>
          <cell r="W127">
            <v>690</v>
          </cell>
          <cell r="X127">
            <v>743</v>
          </cell>
          <cell r="Y127">
            <v>748</v>
          </cell>
          <cell r="Z127">
            <v>687</v>
          </cell>
          <cell r="AA127">
            <v>704</v>
          </cell>
          <cell r="AB127">
            <v>713</v>
          </cell>
          <cell r="AC127">
            <v>724</v>
          </cell>
          <cell r="AD127">
            <v>657</v>
          </cell>
          <cell r="AE127">
            <v>708</v>
          </cell>
          <cell r="AF127">
            <v>649</v>
          </cell>
          <cell r="AG127">
            <v>660</v>
          </cell>
          <cell r="AH127">
            <v>622</v>
          </cell>
          <cell r="AI127">
            <v>680</v>
          </cell>
          <cell r="AJ127">
            <v>730</v>
          </cell>
          <cell r="AK127">
            <v>735</v>
          </cell>
          <cell r="AL127">
            <v>684</v>
          </cell>
          <cell r="AM127">
            <v>695</v>
          </cell>
          <cell r="AN127">
            <v>701</v>
          </cell>
          <cell r="AO127">
            <v>711</v>
          </cell>
          <cell r="AP127">
            <v>654</v>
          </cell>
          <cell r="AQ127">
            <v>698</v>
          </cell>
        </row>
        <row r="128">
          <cell r="B128">
            <v>-7</v>
          </cell>
          <cell r="C128">
            <v>520</v>
          </cell>
          <cell r="D128">
            <v>462</v>
          </cell>
          <cell r="E128">
            <v>463</v>
          </cell>
          <cell r="F128">
            <v>600</v>
          </cell>
          <cell r="G128">
            <v>615</v>
          </cell>
          <cell r="H128">
            <v>594</v>
          </cell>
          <cell r="I128">
            <v>650</v>
          </cell>
          <cell r="J128">
            <v>698</v>
          </cell>
          <cell r="K128">
            <v>705</v>
          </cell>
          <cell r="L128">
            <v>661</v>
          </cell>
          <cell r="M128">
            <v>667</v>
          </cell>
          <cell r="N128">
            <v>665</v>
          </cell>
          <cell r="O128">
            <v>681</v>
          </cell>
          <cell r="P128">
            <v>622</v>
          </cell>
          <cell r="Q128">
            <v>678</v>
          </cell>
          <cell r="R128">
            <v>544</v>
          </cell>
          <cell r="S128">
            <v>544</v>
          </cell>
          <cell r="T128">
            <v>646</v>
          </cell>
          <cell r="U128">
            <v>661</v>
          </cell>
          <cell r="V128">
            <v>593</v>
          </cell>
          <cell r="W128">
            <v>695</v>
          </cell>
          <cell r="X128">
            <v>729</v>
          </cell>
          <cell r="Y128">
            <v>736</v>
          </cell>
          <cell r="Z128">
            <v>662</v>
          </cell>
          <cell r="AA128">
            <v>697</v>
          </cell>
          <cell r="AB128">
            <v>696</v>
          </cell>
          <cell r="AC128">
            <v>712</v>
          </cell>
          <cell r="AD128">
            <v>623</v>
          </cell>
          <cell r="AE128">
            <v>708</v>
          </cell>
          <cell r="AF128">
            <v>634</v>
          </cell>
          <cell r="AG128">
            <v>649</v>
          </cell>
          <cell r="AH128">
            <v>593</v>
          </cell>
          <cell r="AI128">
            <v>683</v>
          </cell>
          <cell r="AJ128">
            <v>717</v>
          </cell>
          <cell r="AK128">
            <v>724</v>
          </cell>
          <cell r="AL128">
            <v>661</v>
          </cell>
          <cell r="AM128">
            <v>686</v>
          </cell>
          <cell r="AN128">
            <v>684</v>
          </cell>
          <cell r="AO128">
            <v>700</v>
          </cell>
          <cell r="AP128">
            <v>622</v>
          </cell>
          <cell r="AQ128">
            <v>697</v>
          </cell>
        </row>
        <row r="129">
          <cell r="B129">
            <v>99</v>
          </cell>
          <cell r="C129">
            <v>268</v>
          </cell>
          <cell r="D129">
            <v>382</v>
          </cell>
          <cell r="E129">
            <v>380</v>
          </cell>
          <cell r="F129">
            <v>728</v>
          </cell>
          <cell r="G129">
            <v>696</v>
          </cell>
          <cell r="H129">
            <v>741</v>
          </cell>
          <cell r="I129">
            <v>654</v>
          </cell>
          <cell r="J129">
            <v>679</v>
          </cell>
          <cell r="K129">
            <v>658</v>
          </cell>
          <cell r="L129">
            <v>686</v>
          </cell>
          <cell r="M129">
            <v>720</v>
          </cell>
          <cell r="N129">
            <v>713</v>
          </cell>
          <cell r="O129">
            <v>681</v>
          </cell>
          <cell r="P129">
            <v>733</v>
          </cell>
          <cell r="Q129">
            <v>702</v>
          </cell>
          <cell r="R129">
            <v>85</v>
          </cell>
          <cell r="S129">
            <v>229</v>
          </cell>
          <cell r="T129">
            <v>524</v>
          </cell>
          <cell r="U129">
            <v>491</v>
          </cell>
          <cell r="V129">
            <v>570</v>
          </cell>
          <cell r="W129">
            <v>596</v>
          </cell>
          <cell r="X129">
            <v>542</v>
          </cell>
          <cell r="Y129">
            <v>521</v>
          </cell>
          <cell r="Z129">
            <v>571</v>
          </cell>
          <cell r="AA129">
            <v>680</v>
          </cell>
          <cell r="AB129">
            <v>576</v>
          </cell>
          <cell r="AC129">
            <v>544</v>
          </cell>
          <cell r="AD129">
            <v>618</v>
          </cell>
          <cell r="AE129">
            <v>662</v>
          </cell>
          <cell r="AF129">
            <v>576</v>
          </cell>
          <cell r="AG129">
            <v>543</v>
          </cell>
          <cell r="AH129">
            <v>613</v>
          </cell>
          <cell r="AI129">
            <v>611</v>
          </cell>
          <cell r="AJ129">
            <v>594</v>
          </cell>
          <cell r="AK129">
            <v>573</v>
          </cell>
          <cell r="AL129">
            <v>615</v>
          </cell>
          <cell r="AM129">
            <v>696</v>
          </cell>
          <cell r="AN129">
            <v>628</v>
          </cell>
          <cell r="AO129">
            <v>596</v>
          </cell>
          <cell r="AP129">
            <v>662</v>
          </cell>
          <cell r="AQ129">
            <v>677</v>
          </cell>
        </row>
        <row r="130">
          <cell r="B130">
            <v>97</v>
          </cell>
          <cell r="C130">
            <v>264</v>
          </cell>
          <cell r="D130">
            <v>376</v>
          </cell>
          <cell r="E130">
            <v>375</v>
          </cell>
          <cell r="F130">
            <v>706</v>
          </cell>
          <cell r="G130">
            <v>687</v>
          </cell>
          <cell r="H130">
            <v>709</v>
          </cell>
          <cell r="I130">
            <v>657</v>
          </cell>
          <cell r="J130">
            <v>662</v>
          </cell>
          <cell r="K130">
            <v>650</v>
          </cell>
          <cell r="L130">
            <v>673</v>
          </cell>
          <cell r="M130">
            <v>690</v>
          </cell>
          <cell r="N130">
            <v>692</v>
          </cell>
          <cell r="O130">
            <v>672</v>
          </cell>
          <cell r="P130">
            <v>705</v>
          </cell>
          <cell r="Q130">
            <v>683</v>
          </cell>
          <cell r="R130">
            <v>84</v>
          </cell>
          <cell r="S130">
            <v>210</v>
          </cell>
          <cell r="T130">
            <v>506</v>
          </cell>
          <cell r="U130">
            <v>486</v>
          </cell>
          <cell r="V130">
            <v>563</v>
          </cell>
          <cell r="W130">
            <v>584</v>
          </cell>
          <cell r="X130">
            <v>528</v>
          </cell>
          <cell r="Y130">
            <v>516</v>
          </cell>
          <cell r="Z130">
            <v>575</v>
          </cell>
          <cell r="AA130">
            <v>640</v>
          </cell>
          <cell r="AB130">
            <v>558</v>
          </cell>
          <cell r="AC130">
            <v>538</v>
          </cell>
          <cell r="AD130">
            <v>607</v>
          </cell>
          <cell r="AE130">
            <v>634</v>
          </cell>
          <cell r="AF130">
            <v>556</v>
          </cell>
          <cell r="AG130">
            <v>537</v>
          </cell>
          <cell r="AH130">
            <v>601</v>
          </cell>
          <cell r="AI130">
            <v>603</v>
          </cell>
          <cell r="AJ130">
            <v>579</v>
          </cell>
          <cell r="AK130">
            <v>566</v>
          </cell>
          <cell r="AL130">
            <v>612</v>
          </cell>
          <cell r="AM130">
            <v>659</v>
          </cell>
          <cell r="AN130">
            <v>608</v>
          </cell>
          <cell r="AO130">
            <v>589</v>
          </cell>
          <cell r="AP130">
            <v>645</v>
          </cell>
          <cell r="AQ130">
            <v>653</v>
          </cell>
        </row>
        <row r="131">
          <cell r="B131">
            <v>94</v>
          </cell>
          <cell r="C131">
            <v>259</v>
          </cell>
          <cell r="D131">
            <v>369</v>
          </cell>
          <cell r="E131">
            <v>370</v>
          </cell>
          <cell r="F131">
            <v>684</v>
          </cell>
          <cell r="G131">
            <v>678</v>
          </cell>
          <cell r="H131">
            <v>678</v>
          </cell>
          <cell r="I131">
            <v>660</v>
          </cell>
          <cell r="J131">
            <v>646</v>
          </cell>
          <cell r="K131">
            <v>642</v>
          </cell>
          <cell r="L131">
            <v>659</v>
          </cell>
          <cell r="M131">
            <v>660</v>
          </cell>
          <cell r="N131">
            <v>670</v>
          </cell>
          <cell r="O131">
            <v>664</v>
          </cell>
          <cell r="P131">
            <v>677</v>
          </cell>
          <cell r="Q131">
            <v>665</v>
          </cell>
          <cell r="R131">
            <v>82</v>
          </cell>
          <cell r="S131">
            <v>191</v>
          </cell>
          <cell r="T131">
            <v>487</v>
          </cell>
          <cell r="U131">
            <v>481</v>
          </cell>
          <cell r="V131">
            <v>557</v>
          </cell>
          <cell r="W131">
            <v>572</v>
          </cell>
          <cell r="X131">
            <v>514</v>
          </cell>
          <cell r="Y131">
            <v>510</v>
          </cell>
          <cell r="Z131">
            <v>578</v>
          </cell>
          <cell r="AA131">
            <v>600</v>
          </cell>
          <cell r="AB131">
            <v>539</v>
          </cell>
          <cell r="AC131">
            <v>532</v>
          </cell>
          <cell r="AD131">
            <v>596</v>
          </cell>
          <cell r="AE131">
            <v>606</v>
          </cell>
          <cell r="AF131">
            <v>537</v>
          </cell>
          <cell r="AG131">
            <v>531</v>
          </cell>
          <cell r="AH131">
            <v>588</v>
          </cell>
          <cell r="AI131">
            <v>594</v>
          </cell>
          <cell r="AJ131">
            <v>564</v>
          </cell>
          <cell r="AK131">
            <v>560</v>
          </cell>
          <cell r="AL131">
            <v>609</v>
          </cell>
          <cell r="AM131">
            <v>623</v>
          </cell>
          <cell r="AN131">
            <v>588</v>
          </cell>
          <cell r="AO131">
            <v>582</v>
          </cell>
          <cell r="AP131">
            <v>627</v>
          </cell>
          <cell r="AQ131">
            <v>628</v>
          </cell>
        </row>
        <row r="132">
          <cell r="B132">
            <v>91</v>
          </cell>
          <cell r="C132">
            <v>255</v>
          </cell>
          <cell r="D132">
            <v>363</v>
          </cell>
          <cell r="E132">
            <v>365</v>
          </cell>
          <cell r="F132">
            <v>662</v>
          </cell>
          <cell r="G132">
            <v>668</v>
          </cell>
          <cell r="H132">
            <v>646</v>
          </cell>
          <cell r="I132">
            <v>663</v>
          </cell>
          <cell r="J132">
            <v>629</v>
          </cell>
          <cell r="K132">
            <v>634</v>
          </cell>
          <cell r="L132">
            <v>646</v>
          </cell>
          <cell r="M132">
            <v>630</v>
          </cell>
          <cell r="N132">
            <v>649</v>
          </cell>
          <cell r="O132">
            <v>655</v>
          </cell>
          <cell r="P132">
            <v>650</v>
          </cell>
          <cell r="Q132">
            <v>646</v>
          </cell>
          <cell r="R132">
            <v>81</v>
          </cell>
          <cell r="S132">
            <v>172</v>
          </cell>
          <cell r="T132">
            <v>469</v>
          </cell>
          <cell r="U132">
            <v>476</v>
          </cell>
          <cell r="V132">
            <v>550</v>
          </cell>
          <cell r="W132">
            <v>560</v>
          </cell>
          <cell r="X132">
            <v>500</v>
          </cell>
          <cell r="Y132">
            <v>505</v>
          </cell>
          <cell r="Z132">
            <v>581</v>
          </cell>
          <cell r="AA132">
            <v>560</v>
          </cell>
          <cell r="AB132">
            <v>520</v>
          </cell>
          <cell r="AC132">
            <v>526</v>
          </cell>
          <cell r="AD132">
            <v>585</v>
          </cell>
          <cell r="AE132">
            <v>577</v>
          </cell>
          <cell r="AF132">
            <v>518</v>
          </cell>
          <cell r="AG132">
            <v>525</v>
          </cell>
          <cell r="AH132">
            <v>575</v>
          </cell>
          <cell r="AI132">
            <v>586</v>
          </cell>
          <cell r="AJ132">
            <v>549</v>
          </cell>
          <cell r="AK132">
            <v>553</v>
          </cell>
          <cell r="AL132">
            <v>606</v>
          </cell>
          <cell r="AM132">
            <v>587</v>
          </cell>
          <cell r="AN132">
            <v>568</v>
          </cell>
          <cell r="AO132">
            <v>575</v>
          </cell>
          <cell r="AP132">
            <v>609</v>
          </cell>
          <cell r="AQ132">
            <v>603</v>
          </cell>
        </row>
        <row r="133">
          <cell r="B133">
            <v>88</v>
          </cell>
          <cell r="C133">
            <v>250</v>
          </cell>
          <cell r="D133">
            <v>357</v>
          </cell>
          <cell r="E133">
            <v>360</v>
          </cell>
          <cell r="F133">
            <v>640</v>
          </cell>
          <cell r="G133">
            <v>659</v>
          </cell>
          <cell r="H133">
            <v>614</v>
          </cell>
          <cell r="I133">
            <v>666</v>
          </cell>
          <cell r="J133">
            <v>612</v>
          </cell>
          <cell r="K133">
            <v>625</v>
          </cell>
          <cell r="L133">
            <v>632</v>
          </cell>
          <cell r="M133">
            <v>599</v>
          </cell>
          <cell r="N133">
            <v>627</v>
          </cell>
          <cell r="O133">
            <v>647</v>
          </cell>
          <cell r="P133">
            <v>622</v>
          </cell>
          <cell r="Q133">
            <v>628</v>
          </cell>
          <cell r="R133">
            <v>79</v>
          </cell>
          <cell r="S133">
            <v>153</v>
          </cell>
          <cell r="T133">
            <v>451</v>
          </cell>
          <cell r="U133">
            <v>470</v>
          </cell>
          <cell r="V133">
            <v>544</v>
          </cell>
          <cell r="W133">
            <v>548</v>
          </cell>
          <cell r="X133">
            <v>486</v>
          </cell>
          <cell r="Y133">
            <v>499</v>
          </cell>
          <cell r="Z133">
            <v>584</v>
          </cell>
          <cell r="AA133">
            <v>520</v>
          </cell>
          <cell r="AB133">
            <v>501</v>
          </cell>
          <cell r="AC133">
            <v>521</v>
          </cell>
          <cell r="AD133">
            <v>574</v>
          </cell>
          <cell r="AE133">
            <v>549</v>
          </cell>
          <cell r="AF133">
            <v>499</v>
          </cell>
          <cell r="AG133">
            <v>518</v>
          </cell>
          <cell r="AH133">
            <v>562</v>
          </cell>
          <cell r="AI133">
            <v>578</v>
          </cell>
          <cell r="AJ133">
            <v>534</v>
          </cell>
          <cell r="AK133">
            <v>547</v>
          </cell>
          <cell r="AL133">
            <v>603</v>
          </cell>
          <cell r="AM133">
            <v>550</v>
          </cell>
          <cell r="AN133">
            <v>548</v>
          </cell>
          <cell r="AO133">
            <v>569</v>
          </cell>
          <cell r="AP133">
            <v>592</v>
          </cell>
          <cell r="AQ133">
            <v>579</v>
          </cell>
        </row>
        <row r="134">
          <cell r="B134">
            <v>85</v>
          </cell>
          <cell r="C134">
            <v>246</v>
          </cell>
          <cell r="D134">
            <v>350</v>
          </cell>
          <cell r="E134">
            <v>355</v>
          </cell>
          <cell r="F134">
            <v>618</v>
          </cell>
          <cell r="G134">
            <v>650</v>
          </cell>
          <cell r="H134">
            <v>583</v>
          </cell>
          <cell r="I134">
            <v>669</v>
          </cell>
          <cell r="J134">
            <v>596</v>
          </cell>
          <cell r="K134">
            <v>617</v>
          </cell>
          <cell r="L134">
            <v>619</v>
          </cell>
          <cell r="M134">
            <v>569</v>
          </cell>
          <cell r="N134">
            <v>605</v>
          </cell>
          <cell r="O134">
            <v>639</v>
          </cell>
          <cell r="P134">
            <v>594</v>
          </cell>
          <cell r="Q134">
            <v>610</v>
          </cell>
          <cell r="R134">
            <v>78</v>
          </cell>
          <cell r="S134">
            <v>134</v>
          </cell>
          <cell r="T134">
            <v>433</v>
          </cell>
          <cell r="U134">
            <v>465</v>
          </cell>
          <cell r="V134">
            <v>537</v>
          </cell>
          <cell r="W134">
            <v>536</v>
          </cell>
          <cell r="X134">
            <v>472</v>
          </cell>
          <cell r="Y134">
            <v>494</v>
          </cell>
          <cell r="Z134">
            <v>587</v>
          </cell>
          <cell r="AA134">
            <v>480</v>
          </cell>
          <cell r="AB134">
            <v>482</v>
          </cell>
          <cell r="AC134">
            <v>515</v>
          </cell>
          <cell r="AD134">
            <v>563</v>
          </cell>
          <cell r="AE134">
            <v>521</v>
          </cell>
          <cell r="AF134">
            <v>480</v>
          </cell>
          <cell r="AG134">
            <v>512</v>
          </cell>
          <cell r="AH134">
            <v>549</v>
          </cell>
          <cell r="AI134">
            <v>569</v>
          </cell>
          <cell r="AJ134">
            <v>519</v>
          </cell>
          <cell r="AK134">
            <v>541</v>
          </cell>
          <cell r="AL134">
            <v>599</v>
          </cell>
          <cell r="AM134">
            <v>514</v>
          </cell>
          <cell r="AN134">
            <v>529</v>
          </cell>
          <cell r="AO134">
            <v>562</v>
          </cell>
          <cell r="AP134">
            <v>574</v>
          </cell>
          <cell r="AQ134">
            <v>554</v>
          </cell>
        </row>
        <row r="135">
          <cell r="B135">
            <v>46</v>
          </cell>
          <cell r="C135">
            <v>548</v>
          </cell>
          <cell r="D135">
            <v>502</v>
          </cell>
          <cell r="E135">
            <v>499</v>
          </cell>
          <cell r="F135">
            <v>710</v>
          </cell>
          <cell r="G135">
            <v>695</v>
          </cell>
          <cell r="H135">
            <v>732</v>
          </cell>
          <cell r="I135">
            <v>676</v>
          </cell>
          <cell r="J135">
            <v>776</v>
          </cell>
          <cell r="K135">
            <v>769</v>
          </cell>
          <cell r="L135">
            <v>772</v>
          </cell>
          <cell r="M135">
            <v>740</v>
          </cell>
          <cell r="N135">
            <v>779</v>
          </cell>
          <cell r="O135">
            <v>764</v>
          </cell>
          <cell r="P135">
            <v>796</v>
          </cell>
          <cell r="Q135">
            <v>714</v>
          </cell>
          <cell r="R135">
            <v>615</v>
          </cell>
          <cell r="S135">
            <v>554</v>
          </cell>
          <cell r="T135">
            <v>781</v>
          </cell>
          <cell r="U135">
            <v>765</v>
          </cell>
          <cell r="V135">
            <v>804</v>
          </cell>
          <cell r="W135">
            <v>688</v>
          </cell>
          <cell r="X135">
            <v>824</v>
          </cell>
          <cell r="Y135">
            <v>817</v>
          </cell>
          <cell r="Z135">
            <v>821</v>
          </cell>
          <cell r="AA135">
            <v>749</v>
          </cell>
          <cell r="AB135">
            <v>827</v>
          </cell>
          <cell r="AC135">
            <v>811</v>
          </cell>
          <cell r="AD135">
            <v>845</v>
          </cell>
          <cell r="AE135">
            <v>723</v>
          </cell>
          <cell r="AF135">
            <v>762</v>
          </cell>
          <cell r="AG135">
            <v>747</v>
          </cell>
          <cell r="AH135">
            <v>785</v>
          </cell>
          <cell r="AI135">
            <v>684</v>
          </cell>
          <cell r="AJ135">
            <v>805</v>
          </cell>
          <cell r="AK135">
            <v>799</v>
          </cell>
          <cell r="AL135">
            <v>803</v>
          </cell>
          <cell r="AM135">
            <v>745</v>
          </cell>
          <cell r="AN135">
            <v>808</v>
          </cell>
          <cell r="AO135">
            <v>793</v>
          </cell>
          <cell r="AP135">
            <v>827</v>
          </cell>
          <cell r="AQ135">
            <v>720</v>
          </cell>
        </row>
        <row r="136">
          <cell r="B136">
            <v>43</v>
          </cell>
          <cell r="C136">
            <v>542</v>
          </cell>
          <cell r="D136">
            <v>495</v>
          </cell>
          <cell r="E136">
            <v>494</v>
          </cell>
          <cell r="F136">
            <v>696</v>
          </cell>
          <cell r="G136">
            <v>686</v>
          </cell>
          <cell r="H136">
            <v>711</v>
          </cell>
          <cell r="I136">
            <v>674</v>
          </cell>
          <cell r="J136">
            <v>763</v>
          </cell>
          <cell r="K136">
            <v>759</v>
          </cell>
          <cell r="L136">
            <v>754</v>
          </cell>
          <cell r="M136">
            <v>728</v>
          </cell>
          <cell r="N136">
            <v>763</v>
          </cell>
          <cell r="O136">
            <v>753</v>
          </cell>
          <cell r="P136">
            <v>769</v>
          </cell>
          <cell r="Q136">
            <v>710</v>
          </cell>
          <cell r="R136">
            <v>606</v>
          </cell>
          <cell r="S136">
            <v>555</v>
          </cell>
          <cell r="T136">
            <v>764</v>
          </cell>
          <cell r="U136">
            <v>754</v>
          </cell>
          <cell r="V136">
            <v>772</v>
          </cell>
          <cell r="W136">
            <v>693</v>
          </cell>
          <cell r="X136">
            <v>810</v>
          </cell>
          <cell r="Y136">
            <v>806</v>
          </cell>
          <cell r="Z136">
            <v>796</v>
          </cell>
          <cell r="AA136">
            <v>742</v>
          </cell>
          <cell r="AB136">
            <v>810</v>
          </cell>
          <cell r="AC136">
            <v>800</v>
          </cell>
          <cell r="AD136">
            <v>811</v>
          </cell>
          <cell r="AE136">
            <v>724</v>
          </cell>
          <cell r="AF136">
            <v>746</v>
          </cell>
          <cell r="AG136">
            <v>736</v>
          </cell>
          <cell r="AH136">
            <v>756</v>
          </cell>
          <cell r="AI136">
            <v>687</v>
          </cell>
          <cell r="AJ136">
            <v>792</v>
          </cell>
          <cell r="AK136">
            <v>788</v>
          </cell>
          <cell r="AL136">
            <v>780</v>
          </cell>
          <cell r="AM136">
            <v>736</v>
          </cell>
          <cell r="AN136">
            <v>792</v>
          </cell>
          <cell r="AO136">
            <v>782</v>
          </cell>
          <cell r="AP136">
            <v>795</v>
          </cell>
          <cell r="AQ136">
            <v>718</v>
          </cell>
        </row>
        <row r="137">
          <cell r="B137">
            <v>41</v>
          </cell>
          <cell r="C137">
            <v>535</v>
          </cell>
          <cell r="D137">
            <v>489</v>
          </cell>
          <cell r="E137">
            <v>488</v>
          </cell>
          <cell r="F137">
            <v>681</v>
          </cell>
          <cell r="G137">
            <v>676</v>
          </cell>
          <cell r="H137">
            <v>690</v>
          </cell>
          <cell r="I137">
            <v>672</v>
          </cell>
          <cell r="J137">
            <v>751</v>
          </cell>
          <cell r="K137">
            <v>749</v>
          </cell>
          <cell r="L137">
            <v>736</v>
          </cell>
          <cell r="M137">
            <v>717</v>
          </cell>
          <cell r="N137">
            <v>747</v>
          </cell>
          <cell r="O137">
            <v>743</v>
          </cell>
          <cell r="P137">
            <v>742</v>
          </cell>
          <cell r="Q137">
            <v>706</v>
          </cell>
          <cell r="R137">
            <v>597</v>
          </cell>
          <cell r="S137">
            <v>555</v>
          </cell>
          <cell r="T137">
            <v>748</v>
          </cell>
          <cell r="U137">
            <v>743</v>
          </cell>
          <cell r="V137">
            <v>741</v>
          </cell>
          <cell r="W137">
            <v>697</v>
          </cell>
          <cell r="X137">
            <v>796</v>
          </cell>
          <cell r="Y137">
            <v>794</v>
          </cell>
          <cell r="Z137">
            <v>770</v>
          </cell>
          <cell r="AA137">
            <v>734</v>
          </cell>
          <cell r="AB137">
            <v>793</v>
          </cell>
          <cell r="AC137">
            <v>788</v>
          </cell>
          <cell r="AD137">
            <v>776</v>
          </cell>
          <cell r="AE137">
            <v>724</v>
          </cell>
          <cell r="AF137">
            <v>730</v>
          </cell>
          <cell r="AG137">
            <v>725</v>
          </cell>
          <cell r="AH137">
            <v>728</v>
          </cell>
          <cell r="AI137">
            <v>690</v>
          </cell>
          <cell r="AJ137">
            <v>779</v>
          </cell>
          <cell r="AK137">
            <v>777</v>
          </cell>
          <cell r="AL137">
            <v>757</v>
          </cell>
          <cell r="AM137">
            <v>728</v>
          </cell>
          <cell r="AN137">
            <v>775</v>
          </cell>
          <cell r="AO137">
            <v>770</v>
          </cell>
          <cell r="AP137">
            <v>763</v>
          </cell>
          <cell r="AQ137">
            <v>717</v>
          </cell>
        </row>
        <row r="138">
          <cell r="B138">
            <v>36</v>
          </cell>
          <cell r="C138">
            <v>523</v>
          </cell>
          <cell r="D138">
            <v>476</v>
          </cell>
          <cell r="E138">
            <v>476</v>
          </cell>
          <cell r="F138">
            <v>652</v>
          </cell>
          <cell r="G138">
            <v>657</v>
          </cell>
          <cell r="H138">
            <v>649</v>
          </cell>
          <cell r="I138">
            <v>668</v>
          </cell>
          <cell r="J138">
            <v>726</v>
          </cell>
          <cell r="K138">
            <v>728</v>
          </cell>
          <cell r="L138">
            <v>700</v>
          </cell>
          <cell r="M138">
            <v>694</v>
          </cell>
          <cell r="N138">
            <v>716</v>
          </cell>
          <cell r="O138">
            <v>722</v>
          </cell>
          <cell r="P138">
            <v>687</v>
          </cell>
          <cell r="Q138">
            <v>698</v>
          </cell>
          <cell r="R138">
            <v>580</v>
          </cell>
          <cell r="S138">
            <v>555</v>
          </cell>
          <cell r="T138">
            <v>715</v>
          </cell>
          <cell r="U138">
            <v>720</v>
          </cell>
          <cell r="V138">
            <v>678</v>
          </cell>
          <cell r="W138">
            <v>706</v>
          </cell>
          <cell r="X138">
            <v>769</v>
          </cell>
          <cell r="Y138">
            <v>771</v>
          </cell>
          <cell r="Z138">
            <v>719</v>
          </cell>
          <cell r="AA138">
            <v>720</v>
          </cell>
          <cell r="AB138">
            <v>759</v>
          </cell>
          <cell r="AC138">
            <v>765</v>
          </cell>
          <cell r="AD138">
            <v>707</v>
          </cell>
          <cell r="AE138">
            <v>724</v>
          </cell>
          <cell r="AF138">
            <v>699</v>
          </cell>
          <cell r="AG138">
            <v>704</v>
          </cell>
          <cell r="AH138">
            <v>670</v>
          </cell>
          <cell r="AI138">
            <v>696</v>
          </cell>
          <cell r="AJ138">
            <v>752</v>
          </cell>
          <cell r="AK138">
            <v>755</v>
          </cell>
          <cell r="AL138">
            <v>712</v>
          </cell>
          <cell r="AM138">
            <v>710</v>
          </cell>
          <cell r="AN138">
            <v>742</v>
          </cell>
          <cell r="AO138">
            <v>748</v>
          </cell>
          <cell r="AP138">
            <v>699</v>
          </cell>
          <cell r="AQ138">
            <v>714</v>
          </cell>
        </row>
        <row r="139">
          <cell r="B139">
            <v>33</v>
          </cell>
          <cell r="C139">
            <v>516</v>
          </cell>
          <cell r="D139">
            <v>469</v>
          </cell>
          <cell r="E139">
            <v>470</v>
          </cell>
          <cell r="F139">
            <v>637</v>
          </cell>
          <cell r="G139">
            <v>647</v>
          </cell>
          <cell r="H139">
            <v>629</v>
          </cell>
          <cell r="I139">
            <v>666</v>
          </cell>
          <cell r="J139">
            <v>713</v>
          </cell>
          <cell r="K139">
            <v>718</v>
          </cell>
          <cell r="L139">
            <v>682</v>
          </cell>
          <cell r="M139">
            <v>683</v>
          </cell>
          <cell r="N139">
            <v>700</v>
          </cell>
          <cell r="O139">
            <v>711</v>
          </cell>
          <cell r="P139">
            <v>660</v>
          </cell>
          <cell r="Q139">
            <v>694</v>
          </cell>
          <cell r="R139">
            <v>571</v>
          </cell>
          <cell r="S139">
            <v>556</v>
          </cell>
          <cell r="T139">
            <v>699</v>
          </cell>
          <cell r="U139">
            <v>709</v>
          </cell>
          <cell r="V139">
            <v>646</v>
          </cell>
          <cell r="W139">
            <v>711</v>
          </cell>
          <cell r="X139">
            <v>755</v>
          </cell>
          <cell r="Y139">
            <v>760</v>
          </cell>
          <cell r="Z139">
            <v>694</v>
          </cell>
          <cell r="AA139">
            <v>713</v>
          </cell>
          <cell r="AB139">
            <v>742</v>
          </cell>
          <cell r="AC139">
            <v>753</v>
          </cell>
          <cell r="AD139">
            <v>673</v>
          </cell>
          <cell r="AE139">
            <v>725</v>
          </cell>
          <cell r="AF139">
            <v>683</v>
          </cell>
          <cell r="AG139">
            <v>693</v>
          </cell>
          <cell r="AH139">
            <v>641</v>
          </cell>
          <cell r="AI139">
            <v>699</v>
          </cell>
          <cell r="AJ139">
            <v>739</v>
          </cell>
          <cell r="AK139">
            <v>744</v>
          </cell>
          <cell r="AL139">
            <v>689</v>
          </cell>
          <cell r="AM139">
            <v>702</v>
          </cell>
          <cell r="AN139">
            <v>726</v>
          </cell>
          <cell r="AO139">
            <v>737</v>
          </cell>
          <cell r="AP139">
            <v>668</v>
          </cell>
          <cell r="AQ139">
            <v>713</v>
          </cell>
        </row>
        <row r="140">
          <cell r="B140">
            <v>31</v>
          </cell>
          <cell r="C140">
            <v>510</v>
          </cell>
          <cell r="D140">
            <v>462</v>
          </cell>
          <cell r="E140">
            <v>464</v>
          </cell>
          <cell r="F140">
            <v>623</v>
          </cell>
          <cell r="G140">
            <v>638</v>
          </cell>
          <cell r="H140">
            <v>608</v>
          </cell>
          <cell r="I140">
            <v>664</v>
          </cell>
          <cell r="J140">
            <v>700</v>
          </cell>
          <cell r="K140">
            <v>708</v>
          </cell>
          <cell r="L140">
            <v>663</v>
          </cell>
          <cell r="M140">
            <v>671</v>
          </cell>
          <cell r="N140">
            <v>685</v>
          </cell>
          <cell r="O140">
            <v>700</v>
          </cell>
          <cell r="P140">
            <v>633</v>
          </cell>
          <cell r="Q140">
            <v>690</v>
          </cell>
          <cell r="R140">
            <v>562</v>
          </cell>
          <cell r="S140">
            <v>556</v>
          </cell>
          <cell r="T140">
            <v>682</v>
          </cell>
          <cell r="U140">
            <v>698</v>
          </cell>
          <cell r="V140">
            <v>615</v>
          </cell>
          <cell r="W140">
            <v>716</v>
          </cell>
          <cell r="X140">
            <v>741</v>
          </cell>
          <cell r="Y140">
            <v>748</v>
          </cell>
          <cell r="Z140">
            <v>669</v>
          </cell>
          <cell r="AA140">
            <v>706</v>
          </cell>
          <cell r="AB140">
            <v>725</v>
          </cell>
          <cell r="AC140">
            <v>741</v>
          </cell>
          <cell r="AD140">
            <v>638</v>
          </cell>
          <cell r="AE140">
            <v>725</v>
          </cell>
          <cell r="AF140">
            <v>667</v>
          </cell>
          <cell r="AG140">
            <v>682</v>
          </cell>
          <cell r="AH140">
            <v>612</v>
          </cell>
          <cell r="AI140">
            <v>703</v>
          </cell>
          <cell r="AJ140">
            <v>725</v>
          </cell>
          <cell r="AK140">
            <v>733</v>
          </cell>
          <cell r="AL140">
            <v>666</v>
          </cell>
          <cell r="AM140">
            <v>693</v>
          </cell>
          <cell r="AN140">
            <v>710</v>
          </cell>
          <cell r="AO140">
            <v>725</v>
          </cell>
          <cell r="AP140">
            <v>636</v>
          </cell>
          <cell r="AQ140">
            <v>712</v>
          </cell>
        </row>
        <row r="141">
          <cell r="B141">
            <v>137</v>
          </cell>
          <cell r="C141">
            <v>258</v>
          </cell>
          <cell r="D141">
            <v>382</v>
          </cell>
          <cell r="E141">
            <v>381</v>
          </cell>
          <cell r="F141">
            <v>751</v>
          </cell>
          <cell r="G141">
            <v>718</v>
          </cell>
          <cell r="H141">
            <v>755</v>
          </cell>
          <cell r="I141">
            <v>668</v>
          </cell>
          <cell r="J141">
            <v>682</v>
          </cell>
          <cell r="K141">
            <v>661</v>
          </cell>
          <cell r="L141">
            <v>689</v>
          </cell>
          <cell r="M141">
            <v>724</v>
          </cell>
          <cell r="N141">
            <v>733</v>
          </cell>
          <cell r="O141">
            <v>700</v>
          </cell>
          <cell r="P141">
            <v>744</v>
          </cell>
          <cell r="Q141">
            <v>714</v>
          </cell>
          <cell r="R141">
            <v>103</v>
          </cell>
          <cell r="S141">
            <v>241</v>
          </cell>
          <cell r="T141">
            <v>560</v>
          </cell>
          <cell r="U141">
            <v>528</v>
          </cell>
          <cell r="V141">
            <v>591</v>
          </cell>
          <cell r="W141">
            <v>617</v>
          </cell>
          <cell r="X141">
            <v>554</v>
          </cell>
          <cell r="Y141">
            <v>533</v>
          </cell>
          <cell r="Z141">
            <v>579</v>
          </cell>
          <cell r="AA141">
            <v>689</v>
          </cell>
          <cell r="AB141">
            <v>605</v>
          </cell>
          <cell r="AC141">
            <v>573</v>
          </cell>
          <cell r="AD141">
            <v>634</v>
          </cell>
          <cell r="AE141">
            <v>679</v>
          </cell>
          <cell r="AF141">
            <v>609</v>
          </cell>
          <cell r="AG141">
            <v>576</v>
          </cell>
          <cell r="AH141">
            <v>633</v>
          </cell>
          <cell r="AI141">
            <v>630</v>
          </cell>
          <cell r="AJ141">
            <v>603</v>
          </cell>
          <cell r="AK141">
            <v>581</v>
          </cell>
          <cell r="AL141">
            <v>620</v>
          </cell>
          <cell r="AM141">
            <v>703</v>
          </cell>
          <cell r="AN141">
            <v>654</v>
          </cell>
          <cell r="AO141">
            <v>621</v>
          </cell>
          <cell r="AP141">
            <v>676</v>
          </cell>
          <cell r="AQ141">
            <v>693</v>
          </cell>
        </row>
        <row r="142">
          <cell r="B142">
            <v>134</v>
          </cell>
          <cell r="C142">
            <v>253</v>
          </cell>
          <cell r="D142">
            <v>376</v>
          </cell>
          <cell r="E142">
            <v>376</v>
          </cell>
          <cell r="F142">
            <v>729</v>
          </cell>
          <cell r="G142">
            <v>709</v>
          </cell>
          <cell r="H142">
            <v>723</v>
          </cell>
          <cell r="I142">
            <v>671</v>
          </cell>
          <cell r="J142">
            <v>665</v>
          </cell>
          <cell r="K142">
            <v>652</v>
          </cell>
          <cell r="L142">
            <v>675</v>
          </cell>
          <cell r="M142">
            <v>694</v>
          </cell>
          <cell r="N142">
            <v>711</v>
          </cell>
          <cell r="O142">
            <v>692</v>
          </cell>
          <cell r="P142">
            <v>716</v>
          </cell>
          <cell r="Q142">
            <v>696</v>
          </cell>
          <cell r="R142">
            <v>102</v>
          </cell>
          <cell r="S142">
            <v>222</v>
          </cell>
          <cell r="T142">
            <v>542</v>
          </cell>
          <cell r="U142">
            <v>523</v>
          </cell>
          <cell r="V142">
            <v>584</v>
          </cell>
          <cell r="W142">
            <v>605</v>
          </cell>
          <cell r="X142">
            <v>540</v>
          </cell>
          <cell r="Y142">
            <v>528</v>
          </cell>
          <cell r="Z142">
            <v>582</v>
          </cell>
          <cell r="AA142">
            <v>649</v>
          </cell>
          <cell r="AB142">
            <v>586</v>
          </cell>
          <cell r="AC142">
            <v>567</v>
          </cell>
          <cell r="AD142">
            <v>623</v>
          </cell>
          <cell r="AE142">
            <v>651</v>
          </cell>
          <cell r="AF142">
            <v>590</v>
          </cell>
          <cell r="AG142">
            <v>570</v>
          </cell>
          <cell r="AH142">
            <v>620</v>
          </cell>
          <cell r="AI142">
            <v>622</v>
          </cell>
          <cell r="AJ142">
            <v>588</v>
          </cell>
          <cell r="AK142">
            <v>575</v>
          </cell>
          <cell r="AL142">
            <v>617</v>
          </cell>
          <cell r="AM142">
            <v>666</v>
          </cell>
          <cell r="AN142">
            <v>634</v>
          </cell>
          <cell r="AO142">
            <v>614</v>
          </cell>
          <cell r="AP142">
            <v>658</v>
          </cell>
          <cell r="AQ142">
            <v>668</v>
          </cell>
        </row>
        <row r="143">
          <cell r="B143">
            <v>131</v>
          </cell>
          <cell r="C143">
            <v>249</v>
          </cell>
          <cell r="D143">
            <v>370</v>
          </cell>
          <cell r="E143">
            <v>371</v>
          </cell>
          <cell r="F143">
            <v>706</v>
          </cell>
          <cell r="G143">
            <v>700</v>
          </cell>
          <cell r="H143">
            <v>692</v>
          </cell>
          <cell r="I143">
            <v>674</v>
          </cell>
          <cell r="J143">
            <v>648</v>
          </cell>
          <cell r="K143">
            <v>644</v>
          </cell>
          <cell r="L143">
            <v>662</v>
          </cell>
          <cell r="M143">
            <v>664</v>
          </cell>
          <cell r="N143">
            <v>690</v>
          </cell>
          <cell r="O143">
            <v>683</v>
          </cell>
          <cell r="P143">
            <v>688</v>
          </cell>
          <cell r="Q143">
            <v>677</v>
          </cell>
          <cell r="R143">
            <v>100</v>
          </cell>
          <cell r="S143">
            <v>203</v>
          </cell>
          <cell r="T143">
            <v>524</v>
          </cell>
          <cell r="U143">
            <v>518</v>
          </cell>
          <cell r="V143">
            <v>578</v>
          </cell>
          <cell r="W143">
            <v>593</v>
          </cell>
          <cell r="X143">
            <v>526</v>
          </cell>
          <cell r="Y143">
            <v>522</v>
          </cell>
          <cell r="Z143">
            <v>585</v>
          </cell>
          <cell r="AA143">
            <v>609</v>
          </cell>
          <cell r="AB143">
            <v>568</v>
          </cell>
          <cell r="AC143">
            <v>561</v>
          </cell>
          <cell r="AD143">
            <v>612</v>
          </cell>
          <cell r="AE143">
            <v>623</v>
          </cell>
          <cell r="AF143">
            <v>570</v>
          </cell>
          <cell r="AG143">
            <v>564</v>
          </cell>
          <cell r="AH143">
            <v>607</v>
          </cell>
          <cell r="AI143">
            <v>614</v>
          </cell>
          <cell r="AJ143">
            <v>572</v>
          </cell>
          <cell r="AK143">
            <v>568</v>
          </cell>
          <cell r="AL143">
            <v>614</v>
          </cell>
          <cell r="AM143">
            <v>630</v>
          </cell>
          <cell r="AN143">
            <v>614</v>
          </cell>
          <cell r="AO143">
            <v>608</v>
          </cell>
          <cell r="AP143">
            <v>641</v>
          </cell>
          <cell r="AQ143">
            <v>643</v>
          </cell>
        </row>
        <row r="144">
          <cell r="B144">
            <v>129</v>
          </cell>
          <cell r="C144">
            <v>244</v>
          </cell>
          <cell r="D144">
            <v>363</v>
          </cell>
          <cell r="E144">
            <v>366</v>
          </cell>
          <cell r="F144">
            <v>684</v>
          </cell>
          <cell r="G144">
            <v>691</v>
          </cell>
          <cell r="H144">
            <v>660</v>
          </cell>
          <cell r="I144">
            <v>677</v>
          </cell>
          <cell r="J144">
            <v>632</v>
          </cell>
          <cell r="K144">
            <v>636</v>
          </cell>
          <cell r="L144">
            <v>648</v>
          </cell>
          <cell r="M144">
            <v>634</v>
          </cell>
          <cell r="N144">
            <v>668</v>
          </cell>
          <cell r="O144">
            <v>675</v>
          </cell>
          <cell r="P144">
            <v>660</v>
          </cell>
          <cell r="Q144">
            <v>659</v>
          </cell>
          <cell r="R144">
            <v>99</v>
          </cell>
          <cell r="S144">
            <v>184</v>
          </cell>
          <cell r="T144">
            <v>506</v>
          </cell>
          <cell r="U144">
            <v>512</v>
          </cell>
          <cell r="V144">
            <v>571</v>
          </cell>
          <cell r="W144">
            <v>581</v>
          </cell>
          <cell r="X144">
            <v>512</v>
          </cell>
          <cell r="Y144">
            <v>517</v>
          </cell>
          <cell r="Z144">
            <v>588</v>
          </cell>
          <cell r="AA144">
            <v>569</v>
          </cell>
          <cell r="AB144">
            <v>549</v>
          </cell>
          <cell r="AC144">
            <v>555</v>
          </cell>
          <cell r="AD144">
            <v>600</v>
          </cell>
          <cell r="AE144">
            <v>594</v>
          </cell>
          <cell r="AF144">
            <v>551</v>
          </cell>
          <cell r="AG144">
            <v>558</v>
          </cell>
          <cell r="AH144">
            <v>594</v>
          </cell>
          <cell r="AI144">
            <v>605</v>
          </cell>
          <cell r="AJ144">
            <v>557</v>
          </cell>
          <cell r="AK144">
            <v>562</v>
          </cell>
          <cell r="AL144">
            <v>611</v>
          </cell>
          <cell r="AM144">
            <v>593</v>
          </cell>
          <cell r="AN144">
            <v>594</v>
          </cell>
          <cell r="AO144">
            <v>601</v>
          </cell>
          <cell r="AP144">
            <v>623</v>
          </cell>
          <cell r="AQ144">
            <v>619</v>
          </cell>
        </row>
        <row r="145">
          <cell r="B145">
            <v>126</v>
          </cell>
          <cell r="C145">
            <v>240</v>
          </cell>
          <cell r="D145">
            <v>357</v>
          </cell>
          <cell r="E145">
            <v>361</v>
          </cell>
          <cell r="F145">
            <v>662</v>
          </cell>
          <cell r="G145">
            <v>682</v>
          </cell>
          <cell r="H145">
            <v>628</v>
          </cell>
          <cell r="I145">
            <v>680</v>
          </cell>
          <cell r="J145">
            <v>615</v>
          </cell>
          <cell r="K145">
            <v>628</v>
          </cell>
          <cell r="L145">
            <v>635</v>
          </cell>
          <cell r="M145">
            <v>603</v>
          </cell>
          <cell r="N145">
            <v>647</v>
          </cell>
          <cell r="O145">
            <v>667</v>
          </cell>
          <cell r="P145">
            <v>632</v>
          </cell>
          <cell r="Q145">
            <v>641</v>
          </cell>
          <cell r="R145">
            <v>97</v>
          </cell>
          <cell r="S145">
            <v>165</v>
          </cell>
          <cell r="T145">
            <v>488</v>
          </cell>
          <cell r="U145">
            <v>507</v>
          </cell>
          <cell r="V145">
            <v>565</v>
          </cell>
          <cell r="W145">
            <v>569</v>
          </cell>
          <cell r="X145">
            <v>498</v>
          </cell>
          <cell r="Y145">
            <v>511</v>
          </cell>
          <cell r="Z145">
            <v>591</v>
          </cell>
          <cell r="AA145">
            <v>529</v>
          </cell>
          <cell r="AB145">
            <v>530</v>
          </cell>
          <cell r="AC145">
            <v>550</v>
          </cell>
          <cell r="AD145">
            <v>589</v>
          </cell>
          <cell r="AE145">
            <v>566</v>
          </cell>
          <cell r="AF145">
            <v>532</v>
          </cell>
          <cell r="AG145">
            <v>551</v>
          </cell>
          <cell r="AH145">
            <v>581</v>
          </cell>
          <cell r="AI145">
            <v>597</v>
          </cell>
          <cell r="AJ145">
            <v>542</v>
          </cell>
          <cell r="AK145">
            <v>555</v>
          </cell>
          <cell r="AL145">
            <v>608</v>
          </cell>
          <cell r="AM145">
            <v>557</v>
          </cell>
          <cell r="AN145">
            <v>574</v>
          </cell>
          <cell r="AO145">
            <v>594</v>
          </cell>
          <cell r="AP145">
            <v>606</v>
          </cell>
          <cell r="AQ145">
            <v>594</v>
          </cell>
        </row>
        <row r="146">
          <cell r="B146">
            <v>123</v>
          </cell>
          <cell r="C146">
            <v>235</v>
          </cell>
          <cell r="D146">
            <v>350</v>
          </cell>
          <cell r="E146">
            <v>356</v>
          </cell>
          <cell r="F146">
            <v>640</v>
          </cell>
          <cell r="G146">
            <v>673</v>
          </cell>
          <cell r="H146">
            <v>597</v>
          </cell>
          <cell r="I146">
            <v>683</v>
          </cell>
          <cell r="J146">
            <v>598</v>
          </cell>
          <cell r="K146">
            <v>620</v>
          </cell>
          <cell r="L146">
            <v>621</v>
          </cell>
          <cell r="M146">
            <v>573</v>
          </cell>
          <cell r="N146">
            <v>625</v>
          </cell>
          <cell r="O146">
            <v>658</v>
          </cell>
          <cell r="P146">
            <v>604</v>
          </cell>
          <cell r="Q146">
            <v>622</v>
          </cell>
          <cell r="R146">
            <v>96</v>
          </cell>
          <cell r="S146">
            <v>146</v>
          </cell>
          <cell r="T146">
            <v>469</v>
          </cell>
          <cell r="U146">
            <v>502</v>
          </cell>
          <cell r="V146">
            <v>558</v>
          </cell>
          <cell r="W146">
            <v>557</v>
          </cell>
          <cell r="X146">
            <v>484</v>
          </cell>
          <cell r="Y146">
            <v>506</v>
          </cell>
          <cell r="Z146">
            <v>594</v>
          </cell>
          <cell r="AA146">
            <v>489</v>
          </cell>
          <cell r="AB146">
            <v>511</v>
          </cell>
          <cell r="AC146">
            <v>544</v>
          </cell>
          <cell r="AD146">
            <v>578</v>
          </cell>
          <cell r="AE146">
            <v>538</v>
          </cell>
          <cell r="AF146">
            <v>513</v>
          </cell>
          <cell r="AG146">
            <v>545</v>
          </cell>
          <cell r="AH146">
            <v>568</v>
          </cell>
          <cell r="AI146">
            <v>589</v>
          </cell>
          <cell r="AJ146">
            <v>527</v>
          </cell>
          <cell r="AK146">
            <v>549</v>
          </cell>
          <cell r="AL146">
            <v>605</v>
          </cell>
          <cell r="AM146">
            <v>521</v>
          </cell>
          <cell r="AN146">
            <v>554</v>
          </cell>
          <cell r="AO146">
            <v>587</v>
          </cell>
          <cell r="AP146">
            <v>588</v>
          </cell>
          <cell r="AQ146">
            <v>570</v>
          </cell>
        </row>
        <row r="147">
          <cell r="B147">
            <v>83</v>
          </cell>
          <cell r="C147">
            <v>538</v>
          </cell>
          <cell r="D147">
            <v>502</v>
          </cell>
          <cell r="E147">
            <v>501</v>
          </cell>
          <cell r="F147">
            <v>733</v>
          </cell>
          <cell r="G147">
            <v>718</v>
          </cell>
          <cell r="H147">
            <v>746</v>
          </cell>
          <cell r="I147">
            <v>690</v>
          </cell>
          <cell r="J147">
            <v>779</v>
          </cell>
          <cell r="K147">
            <v>772</v>
          </cell>
          <cell r="L147">
            <v>775</v>
          </cell>
          <cell r="M147">
            <v>744</v>
          </cell>
          <cell r="N147">
            <v>799</v>
          </cell>
          <cell r="O147">
            <v>783</v>
          </cell>
          <cell r="P147">
            <v>807</v>
          </cell>
          <cell r="Q147">
            <v>727</v>
          </cell>
          <cell r="R147">
            <v>633</v>
          </cell>
          <cell r="S147">
            <v>566</v>
          </cell>
          <cell r="T147">
            <v>817</v>
          </cell>
          <cell r="U147">
            <v>802</v>
          </cell>
          <cell r="V147">
            <v>825</v>
          </cell>
          <cell r="W147">
            <v>709</v>
          </cell>
          <cell r="X147">
            <v>836</v>
          </cell>
          <cell r="Y147">
            <v>829</v>
          </cell>
          <cell r="Z147">
            <v>828</v>
          </cell>
          <cell r="AA147">
            <v>757</v>
          </cell>
          <cell r="AB147">
            <v>856</v>
          </cell>
          <cell r="AC147">
            <v>840</v>
          </cell>
          <cell r="AD147">
            <v>861</v>
          </cell>
          <cell r="AE147">
            <v>740</v>
          </cell>
          <cell r="AF147">
            <v>795</v>
          </cell>
          <cell r="AG147">
            <v>780</v>
          </cell>
          <cell r="AH147">
            <v>805</v>
          </cell>
          <cell r="AI147">
            <v>704</v>
          </cell>
          <cell r="AJ147">
            <v>814</v>
          </cell>
          <cell r="AK147">
            <v>807</v>
          </cell>
          <cell r="AL147">
            <v>808</v>
          </cell>
          <cell r="AM147">
            <v>752</v>
          </cell>
          <cell r="AN147">
            <v>834</v>
          </cell>
          <cell r="AO147">
            <v>818</v>
          </cell>
          <cell r="AP147">
            <v>840</v>
          </cell>
          <cell r="AQ147">
            <v>735</v>
          </cell>
        </row>
        <row r="148">
          <cell r="B148">
            <v>81</v>
          </cell>
          <cell r="C148">
            <v>531</v>
          </cell>
          <cell r="D148">
            <v>496</v>
          </cell>
          <cell r="E148">
            <v>495</v>
          </cell>
          <cell r="F148">
            <v>718</v>
          </cell>
          <cell r="G148">
            <v>708</v>
          </cell>
          <cell r="H148">
            <v>725</v>
          </cell>
          <cell r="I148">
            <v>688</v>
          </cell>
          <cell r="J148">
            <v>766</v>
          </cell>
          <cell r="K148">
            <v>762</v>
          </cell>
          <cell r="L148">
            <v>756</v>
          </cell>
          <cell r="M148">
            <v>732</v>
          </cell>
          <cell r="N148">
            <v>783</v>
          </cell>
          <cell r="O148">
            <v>773</v>
          </cell>
          <cell r="P148">
            <v>780</v>
          </cell>
          <cell r="Q148">
            <v>723</v>
          </cell>
          <cell r="R148">
            <v>624</v>
          </cell>
          <cell r="S148">
            <v>567</v>
          </cell>
          <cell r="T148">
            <v>801</v>
          </cell>
          <cell r="U148">
            <v>791</v>
          </cell>
          <cell r="V148">
            <v>794</v>
          </cell>
          <cell r="W148">
            <v>714</v>
          </cell>
          <cell r="X148">
            <v>822</v>
          </cell>
          <cell r="Y148">
            <v>818</v>
          </cell>
          <cell r="Z148">
            <v>803</v>
          </cell>
          <cell r="AA148">
            <v>750</v>
          </cell>
          <cell r="AB148">
            <v>839</v>
          </cell>
          <cell r="AC148">
            <v>828</v>
          </cell>
          <cell r="AD148">
            <v>826</v>
          </cell>
          <cell r="AE148">
            <v>741</v>
          </cell>
          <cell r="AF148">
            <v>780</v>
          </cell>
          <cell r="AG148">
            <v>769</v>
          </cell>
          <cell r="AH148">
            <v>776</v>
          </cell>
          <cell r="AI148">
            <v>707</v>
          </cell>
          <cell r="AJ148">
            <v>801</v>
          </cell>
          <cell r="AK148">
            <v>796</v>
          </cell>
          <cell r="AL148">
            <v>785</v>
          </cell>
          <cell r="AM148">
            <v>743</v>
          </cell>
          <cell r="AN148">
            <v>817</v>
          </cell>
          <cell r="AO148">
            <v>807</v>
          </cell>
          <cell r="AP148">
            <v>809</v>
          </cell>
          <cell r="AQ148">
            <v>734</v>
          </cell>
        </row>
        <row r="149">
          <cell r="B149">
            <v>78</v>
          </cell>
          <cell r="C149">
            <v>525</v>
          </cell>
          <cell r="D149">
            <v>489</v>
          </cell>
          <cell r="E149">
            <v>489</v>
          </cell>
          <cell r="F149">
            <v>704</v>
          </cell>
          <cell r="G149">
            <v>699</v>
          </cell>
          <cell r="H149">
            <v>704</v>
          </cell>
          <cell r="I149">
            <v>686</v>
          </cell>
          <cell r="J149">
            <v>753</v>
          </cell>
          <cell r="K149">
            <v>751</v>
          </cell>
          <cell r="L149">
            <v>738</v>
          </cell>
          <cell r="M149">
            <v>721</v>
          </cell>
          <cell r="N149">
            <v>767</v>
          </cell>
          <cell r="O149">
            <v>762</v>
          </cell>
          <cell r="P149">
            <v>753</v>
          </cell>
          <cell r="Q149">
            <v>719</v>
          </cell>
          <cell r="R149">
            <v>615</v>
          </cell>
          <cell r="S149">
            <v>567</v>
          </cell>
          <cell r="T149">
            <v>785</v>
          </cell>
          <cell r="U149">
            <v>779</v>
          </cell>
          <cell r="V149">
            <v>762</v>
          </cell>
          <cell r="W149">
            <v>718</v>
          </cell>
          <cell r="X149">
            <v>808</v>
          </cell>
          <cell r="Y149">
            <v>806</v>
          </cell>
          <cell r="Z149">
            <v>777</v>
          </cell>
          <cell r="AA149">
            <v>743</v>
          </cell>
          <cell r="AB149">
            <v>822</v>
          </cell>
          <cell r="AC149">
            <v>817</v>
          </cell>
          <cell r="AD149">
            <v>792</v>
          </cell>
          <cell r="AE149">
            <v>741</v>
          </cell>
          <cell r="AF149">
            <v>764</v>
          </cell>
          <cell r="AG149">
            <v>759</v>
          </cell>
          <cell r="AH149">
            <v>747</v>
          </cell>
          <cell r="AI149">
            <v>710</v>
          </cell>
          <cell r="AJ149">
            <v>787</v>
          </cell>
          <cell r="AK149">
            <v>785</v>
          </cell>
          <cell r="AL149">
            <v>762</v>
          </cell>
          <cell r="AM149">
            <v>735</v>
          </cell>
          <cell r="AN149">
            <v>801</v>
          </cell>
          <cell r="AO149">
            <v>796</v>
          </cell>
          <cell r="AP149">
            <v>777</v>
          </cell>
          <cell r="AQ149">
            <v>732</v>
          </cell>
        </row>
        <row r="150">
          <cell r="B150">
            <v>73</v>
          </cell>
          <cell r="C150">
            <v>512</v>
          </cell>
          <cell r="D150">
            <v>476</v>
          </cell>
          <cell r="E150">
            <v>477</v>
          </cell>
          <cell r="F150">
            <v>674</v>
          </cell>
          <cell r="G150">
            <v>679</v>
          </cell>
          <cell r="H150">
            <v>663</v>
          </cell>
          <cell r="I150">
            <v>682</v>
          </cell>
          <cell r="J150">
            <v>728</v>
          </cell>
          <cell r="K150">
            <v>731</v>
          </cell>
          <cell r="L150">
            <v>702</v>
          </cell>
          <cell r="M150">
            <v>698</v>
          </cell>
          <cell r="N150">
            <v>736</v>
          </cell>
          <cell r="O150">
            <v>741</v>
          </cell>
          <cell r="P150">
            <v>698</v>
          </cell>
          <cell r="Q150">
            <v>711</v>
          </cell>
          <cell r="R150">
            <v>598</v>
          </cell>
          <cell r="S150">
            <v>567</v>
          </cell>
          <cell r="T150">
            <v>752</v>
          </cell>
          <cell r="U150">
            <v>757</v>
          </cell>
          <cell r="V150">
            <v>699</v>
          </cell>
          <cell r="W150">
            <v>727</v>
          </cell>
          <cell r="X150">
            <v>781</v>
          </cell>
          <cell r="Y150">
            <v>783</v>
          </cell>
          <cell r="Z150">
            <v>727</v>
          </cell>
          <cell r="AA150">
            <v>729</v>
          </cell>
          <cell r="AB150">
            <v>788</v>
          </cell>
          <cell r="AC150">
            <v>793</v>
          </cell>
          <cell r="AD150">
            <v>723</v>
          </cell>
          <cell r="AE150">
            <v>742</v>
          </cell>
          <cell r="AF150">
            <v>732</v>
          </cell>
          <cell r="AG150">
            <v>737</v>
          </cell>
          <cell r="AH150">
            <v>689</v>
          </cell>
          <cell r="AI150">
            <v>716</v>
          </cell>
          <cell r="AJ150">
            <v>761</v>
          </cell>
          <cell r="AK150">
            <v>763</v>
          </cell>
          <cell r="AL150">
            <v>717</v>
          </cell>
          <cell r="AM150">
            <v>717</v>
          </cell>
          <cell r="AN150">
            <v>768</v>
          </cell>
          <cell r="AO150">
            <v>773</v>
          </cell>
          <cell r="AP150">
            <v>713</v>
          </cell>
          <cell r="AQ150">
            <v>730</v>
          </cell>
        </row>
        <row r="151">
          <cell r="B151">
            <v>71</v>
          </cell>
          <cell r="C151">
            <v>506</v>
          </cell>
          <cell r="D151">
            <v>469</v>
          </cell>
          <cell r="E151">
            <v>471</v>
          </cell>
          <cell r="F151">
            <v>660</v>
          </cell>
          <cell r="G151">
            <v>670</v>
          </cell>
          <cell r="H151">
            <v>642</v>
          </cell>
          <cell r="I151">
            <v>680</v>
          </cell>
          <cell r="J151">
            <v>716</v>
          </cell>
          <cell r="K151">
            <v>720</v>
          </cell>
          <cell r="L151">
            <v>684</v>
          </cell>
          <cell r="M151">
            <v>687</v>
          </cell>
          <cell r="N151">
            <v>720</v>
          </cell>
          <cell r="O151">
            <v>731</v>
          </cell>
          <cell r="P151">
            <v>671</v>
          </cell>
          <cell r="Q151">
            <v>707</v>
          </cell>
          <cell r="R151">
            <v>589</v>
          </cell>
          <cell r="S151">
            <v>568</v>
          </cell>
          <cell r="T151">
            <v>735</v>
          </cell>
          <cell r="U151">
            <v>746</v>
          </cell>
          <cell r="V151">
            <v>667</v>
          </cell>
          <cell r="W151">
            <v>732</v>
          </cell>
          <cell r="X151">
            <v>767</v>
          </cell>
          <cell r="Y151">
            <v>772</v>
          </cell>
          <cell r="Z151">
            <v>701</v>
          </cell>
          <cell r="AA151">
            <v>722</v>
          </cell>
          <cell r="AB151">
            <v>771</v>
          </cell>
          <cell r="AC151">
            <v>782</v>
          </cell>
          <cell r="AD151">
            <v>688</v>
          </cell>
          <cell r="AE151">
            <v>742</v>
          </cell>
          <cell r="AF151">
            <v>716</v>
          </cell>
          <cell r="AG151">
            <v>726</v>
          </cell>
          <cell r="AH151">
            <v>660</v>
          </cell>
          <cell r="AI151">
            <v>719</v>
          </cell>
          <cell r="AJ151">
            <v>747</v>
          </cell>
          <cell r="AK151">
            <v>752</v>
          </cell>
          <cell r="AL151">
            <v>694</v>
          </cell>
          <cell r="AM151">
            <v>709</v>
          </cell>
          <cell r="AN151">
            <v>752</v>
          </cell>
          <cell r="AO151">
            <v>762</v>
          </cell>
          <cell r="AP151">
            <v>681</v>
          </cell>
          <cell r="AQ151">
            <v>729</v>
          </cell>
        </row>
        <row r="152">
          <cell r="B152">
            <v>68</v>
          </cell>
          <cell r="C152">
            <v>499</v>
          </cell>
          <cell r="D152">
            <v>463</v>
          </cell>
          <cell r="E152">
            <v>465</v>
          </cell>
          <cell r="F152">
            <v>645</v>
          </cell>
          <cell r="G152">
            <v>660</v>
          </cell>
          <cell r="H152">
            <v>622</v>
          </cell>
          <cell r="I152">
            <v>678</v>
          </cell>
          <cell r="J152">
            <v>703</v>
          </cell>
          <cell r="K152">
            <v>710</v>
          </cell>
          <cell r="L152">
            <v>666</v>
          </cell>
          <cell r="M152">
            <v>675</v>
          </cell>
          <cell r="N152">
            <v>704</v>
          </cell>
          <cell r="O152">
            <v>720</v>
          </cell>
          <cell r="P152">
            <v>644</v>
          </cell>
          <cell r="Q152">
            <v>703</v>
          </cell>
          <cell r="R152">
            <v>580</v>
          </cell>
          <cell r="S152">
            <v>568</v>
          </cell>
          <cell r="T152">
            <v>719</v>
          </cell>
          <cell r="U152">
            <v>734</v>
          </cell>
          <cell r="V152">
            <v>636</v>
          </cell>
          <cell r="W152">
            <v>737</v>
          </cell>
          <cell r="X152">
            <v>753</v>
          </cell>
          <cell r="Y152">
            <v>760</v>
          </cell>
          <cell r="Z152">
            <v>676</v>
          </cell>
          <cell r="AA152">
            <v>715</v>
          </cell>
          <cell r="AB152">
            <v>754</v>
          </cell>
          <cell r="AC152">
            <v>770</v>
          </cell>
          <cell r="AD152">
            <v>654</v>
          </cell>
          <cell r="AE152">
            <v>742</v>
          </cell>
          <cell r="AF152">
            <v>700</v>
          </cell>
          <cell r="AG152">
            <v>715</v>
          </cell>
          <cell r="AH152">
            <v>632</v>
          </cell>
          <cell r="AI152">
            <v>722</v>
          </cell>
          <cell r="AJ152">
            <v>734</v>
          </cell>
          <cell r="AK152">
            <v>741</v>
          </cell>
          <cell r="AL152">
            <v>672</v>
          </cell>
          <cell r="AM152">
            <v>700</v>
          </cell>
          <cell r="AN152">
            <v>735</v>
          </cell>
          <cell r="AO152">
            <v>751</v>
          </cell>
          <cell r="AP152">
            <v>650</v>
          </cell>
          <cell r="AQ152">
            <v>727</v>
          </cell>
        </row>
        <row r="153">
          <cell r="B153">
            <v>175</v>
          </cell>
          <cell r="C153">
            <v>247</v>
          </cell>
          <cell r="D153">
            <v>382</v>
          </cell>
          <cell r="E153">
            <v>383</v>
          </cell>
          <cell r="F153">
            <v>773</v>
          </cell>
          <cell r="G153">
            <v>741</v>
          </cell>
          <cell r="H153">
            <v>769</v>
          </cell>
          <cell r="I153">
            <v>682</v>
          </cell>
          <cell r="J153">
            <v>684</v>
          </cell>
          <cell r="K153">
            <v>663</v>
          </cell>
          <cell r="L153">
            <v>691</v>
          </cell>
          <cell r="M153">
            <v>728</v>
          </cell>
          <cell r="N153">
            <v>753</v>
          </cell>
          <cell r="O153">
            <v>720</v>
          </cell>
          <cell r="P153">
            <v>755</v>
          </cell>
          <cell r="Q153">
            <v>727</v>
          </cell>
          <cell r="R153">
            <v>122</v>
          </cell>
          <cell r="S153">
            <v>253</v>
          </cell>
          <cell r="T153">
            <v>597</v>
          </cell>
          <cell r="U153">
            <v>565</v>
          </cell>
          <cell r="V153">
            <v>612</v>
          </cell>
          <cell r="W153">
            <v>638</v>
          </cell>
          <cell r="X153">
            <v>566</v>
          </cell>
          <cell r="Y153">
            <v>545</v>
          </cell>
          <cell r="Z153">
            <v>586</v>
          </cell>
          <cell r="AA153">
            <v>698</v>
          </cell>
          <cell r="AB153">
            <v>634</v>
          </cell>
          <cell r="AC153">
            <v>602</v>
          </cell>
          <cell r="AD153">
            <v>649</v>
          </cell>
          <cell r="AE153">
            <v>697</v>
          </cell>
          <cell r="AF153">
            <v>642</v>
          </cell>
          <cell r="AG153">
            <v>609</v>
          </cell>
          <cell r="AH153">
            <v>652</v>
          </cell>
          <cell r="AI153">
            <v>649</v>
          </cell>
          <cell r="AJ153">
            <v>611</v>
          </cell>
          <cell r="AK153">
            <v>590</v>
          </cell>
          <cell r="AL153">
            <v>626</v>
          </cell>
          <cell r="AM153">
            <v>710</v>
          </cell>
          <cell r="AN153">
            <v>679</v>
          </cell>
          <cell r="AO153">
            <v>647</v>
          </cell>
          <cell r="AP153">
            <v>690</v>
          </cell>
          <cell r="AQ153">
            <v>708</v>
          </cell>
        </row>
        <row r="154">
          <cell r="B154">
            <v>172</v>
          </cell>
          <cell r="C154">
            <v>243</v>
          </cell>
          <cell r="D154">
            <v>376</v>
          </cell>
          <cell r="E154">
            <v>378</v>
          </cell>
          <cell r="F154">
            <v>751</v>
          </cell>
          <cell r="G154">
            <v>732</v>
          </cell>
          <cell r="H154">
            <v>737</v>
          </cell>
          <cell r="I154">
            <v>685</v>
          </cell>
          <cell r="J154">
            <v>668</v>
          </cell>
          <cell r="K154">
            <v>655</v>
          </cell>
          <cell r="L154">
            <v>677</v>
          </cell>
          <cell r="M154">
            <v>698</v>
          </cell>
          <cell r="N154">
            <v>731</v>
          </cell>
          <cell r="O154">
            <v>711</v>
          </cell>
          <cell r="P154">
            <v>727</v>
          </cell>
          <cell r="Q154">
            <v>708</v>
          </cell>
          <cell r="R154">
            <v>120</v>
          </cell>
          <cell r="S154">
            <v>234</v>
          </cell>
          <cell r="T154">
            <v>579</v>
          </cell>
          <cell r="U154">
            <v>559</v>
          </cell>
          <cell r="V154">
            <v>605</v>
          </cell>
          <cell r="W154">
            <v>626</v>
          </cell>
          <cell r="X154">
            <v>552</v>
          </cell>
          <cell r="Y154">
            <v>540</v>
          </cell>
          <cell r="Z154">
            <v>589</v>
          </cell>
          <cell r="AA154">
            <v>658</v>
          </cell>
          <cell r="AB154">
            <v>615</v>
          </cell>
          <cell r="AC154">
            <v>596</v>
          </cell>
          <cell r="AD154">
            <v>638</v>
          </cell>
          <cell r="AE154">
            <v>668</v>
          </cell>
          <cell r="AF154">
            <v>623</v>
          </cell>
          <cell r="AG154">
            <v>603</v>
          </cell>
          <cell r="AH154">
            <v>639</v>
          </cell>
          <cell r="AI154">
            <v>641</v>
          </cell>
          <cell r="AJ154">
            <v>596</v>
          </cell>
          <cell r="AK154">
            <v>583</v>
          </cell>
          <cell r="AL154">
            <v>622</v>
          </cell>
          <cell r="AM154">
            <v>673</v>
          </cell>
          <cell r="AN154">
            <v>659</v>
          </cell>
          <cell r="AO154">
            <v>640</v>
          </cell>
          <cell r="AP154">
            <v>672</v>
          </cell>
          <cell r="AQ154">
            <v>683</v>
          </cell>
        </row>
        <row r="155">
          <cell r="B155">
            <v>169</v>
          </cell>
          <cell r="C155">
            <v>238</v>
          </cell>
          <cell r="D155">
            <v>370</v>
          </cell>
          <cell r="E155">
            <v>372</v>
          </cell>
          <cell r="F155">
            <v>729</v>
          </cell>
          <cell r="G155">
            <v>722</v>
          </cell>
          <cell r="H155">
            <v>706</v>
          </cell>
          <cell r="I155">
            <v>688</v>
          </cell>
          <cell r="J155">
            <v>651</v>
          </cell>
          <cell r="K155">
            <v>647</v>
          </cell>
          <cell r="L155">
            <v>664</v>
          </cell>
          <cell r="M155">
            <v>668</v>
          </cell>
          <cell r="N155">
            <v>709</v>
          </cell>
          <cell r="O155">
            <v>703</v>
          </cell>
          <cell r="P155">
            <v>699</v>
          </cell>
          <cell r="Q155">
            <v>690</v>
          </cell>
          <cell r="R155">
            <v>119</v>
          </cell>
          <cell r="S155">
            <v>215</v>
          </cell>
          <cell r="T155">
            <v>561</v>
          </cell>
          <cell r="U155">
            <v>554</v>
          </cell>
          <cell r="V155">
            <v>599</v>
          </cell>
          <cell r="W155">
            <v>614</v>
          </cell>
          <cell r="X155">
            <v>538</v>
          </cell>
          <cell r="Y155">
            <v>534</v>
          </cell>
          <cell r="Z155">
            <v>592</v>
          </cell>
          <cell r="AA155">
            <v>618</v>
          </cell>
          <cell r="AB155">
            <v>596</v>
          </cell>
          <cell r="AC155">
            <v>590</v>
          </cell>
          <cell r="AD155">
            <v>627</v>
          </cell>
          <cell r="AE155">
            <v>640</v>
          </cell>
          <cell r="AF155">
            <v>604</v>
          </cell>
          <cell r="AG155">
            <v>597</v>
          </cell>
          <cell r="AH155">
            <v>626</v>
          </cell>
          <cell r="AI155">
            <v>633</v>
          </cell>
          <cell r="AJ155">
            <v>581</v>
          </cell>
          <cell r="AK155">
            <v>577</v>
          </cell>
          <cell r="AL155">
            <v>619</v>
          </cell>
          <cell r="AM155">
            <v>637</v>
          </cell>
          <cell r="AN155">
            <v>639</v>
          </cell>
          <cell r="AO155">
            <v>633</v>
          </cell>
          <cell r="AP155">
            <v>655</v>
          </cell>
          <cell r="AQ155">
            <v>659</v>
          </cell>
        </row>
        <row r="156">
          <cell r="B156">
            <v>166</v>
          </cell>
          <cell r="C156">
            <v>234</v>
          </cell>
          <cell r="D156">
            <v>363</v>
          </cell>
          <cell r="E156">
            <v>367</v>
          </cell>
          <cell r="F156">
            <v>707</v>
          </cell>
          <cell r="G156">
            <v>713</v>
          </cell>
          <cell r="H156">
            <v>674</v>
          </cell>
          <cell r="I156">
            <v>691</v>
          </cell>
          <cell r="J156">
            <v>634</v>
          </cell>
          <cell r="K156">
            <v>639</v>
          </cell>
          <cell r="L156">
            <v>650</v>
          </cell>
          <cell r="M156">
            <v>638</v>
          </cell>
          <cell r="N156">
            <v>688</v>
          </cell>
          <cell r="O156">
            <v>695</v>
          </cell>
          <cell r="P156">
            <v>671</v>
          </cell>
          <cell r="Q156">
            <v>672</v>
          </cell>
          <cell r="R156">
            <v>117</v>
          </cell>
          <cell r="S156">
            <v>196</v>
          </cell>
          <cell r="T156">
            <v>542</v>
          </cell>
          <cell r="U156">
            <v>549</v>
          </cell>
          <cell r="V156">
            <v>592</v>
          </cell>
          <cell r="W156">
            <v>602</v>
          </cell>
          <cell r="X156">
            <v>524</v>
          </cell>
          <cell r="Y156">
            <v>529</v>
          </cell>
          <cell r="Z156">
            <v>595</v>
          </cell>
          <cell r="AA156">
            <v>578</v>
          </cell>
          <cell r="AB156">
            <v>577</v>
          </cell>
          <cell r="AC156">
            <v>584</v>
          </cell>
          <cell r="AD156">
            <v>616</v>
          </cell>
          <cell r="AE156">
            <v>611</v>
          </cell>
          <cell r="AF156">
            <v>584</v>
          </cell>
          <cell r="AG156">
            <v>591</v>
          </cell>
          <cell r="AH156">
            <v>613</v>
          </cell>
          <cell r="AI156">
            <v>625</v>
          </cell>
          <cell r="AJ156">
            <v>566</v>
          </cell>
          <cell r="AK156">
            <v>570</v>
          </cell>
          <cell r="AL156">
            <v>616</v>
          </cell>
          <cell r="AM156">
            <v>600</v>
          </cell>
          <cell r="AN156">
            <v>619</v>
          </cell>
          <cell r="AO156">
            <v>626</v>
          </cell>
          <cell r="AP156">
            <v>637</v>
          </cell>
          <cell r="AQ156">
            <v>634</v>
          </cell>
        </row>
        <row r="157">
          <cell r="B157">
            <v>164</v>
          </cell>
          <cell r="C157">
            <v>229</v>
          </cell>
          <cell r="D157">
            <v>357</v>
          </cell>
          <cell r="E157">
            <v>362</v>
          </cell>
          <cell r="F157">
            <v>685</v>
          </cell>
          <cell r="G157">
            <v>704</v>
          </cell>
          <cell r="H157">
            <v>642</v>
          </cell>
          <cell r="I157">
            <v>694</v>
          </cell>
          <cell r="J157">
            <v>618</v>
          </cell>
          <cell r="K157">
            <v>631</v>
          </cell>
          <cell r="L157">
            <v>637</v>
          </cell>
          <cell r="M157">
            <v>607</v>
          </cell>
          <cell r="N157">
            <v>666</v>
          </cell>
          <cell r="O157">
            <v>686</v>
          </cell>
          <cell r="P157">
            <v>643</v>
          </cell>
          <cell r="Q157">
            <v>653</v>
          </cell>
          <cell r="R157">
            <v>116</v>
          </cell>
          <cell r="S157">
            <v>177</v>
          </cell>
          <cell r="T157">
            <v>524</v>
          </cell>
          <cell r="U157">
            <v>544</v>
          </cell>
          <cell r="V157">
            <v>586</v>
          </cell>
          <cell r="W157">
            <v>590</v>
          </cell>
          <cell r="X157">
            <v>510</v>
          </cell>
          <cell r="Y157">
            <v>523</v>
          </cell>
          <cell r="Z157">
            <v>598</v>
          </cell>
          <cell r="AA157">
            <v>538</v>
          </cell>
          <cell r="AB157">
            <v>559</v>
          </cell>
          <cell r="AC157">
            <v>578</v>
          </cell>
          <cell r="AD157">
            <v>605</v>
          </cell>
          <cell r="AE157">
            <v>583</v>
          </cell>
          <cell r="AF157">
            <v>565</v>
          </cell>
          <cell r="AG157">
            <v>585</v>
          </cell>
          <cell r="AH157">
            <v>601</v>
          </cell>
          <cell r="AI157">
            <v>616</v>
          </cell>
          <cell r="AJ157">
            <v>551</v>
          </cell>
          <cell r="AK157">
            <v>564</v>
          </cell>
          <cell r="AL157">
            <v>613</v>
          </cell>
          <cell r="AM157">
            <v>564</v>
          </cell>
          <cell r="AN157">
            <v>599</v>
          </cell>
          <cell r="AO157">
            <v>619</v>
          </cell>
          <cell r="AP157">
            <v>619</v>
          </cell>
          <cell r="AQ157">
            <v>610</v>
          </cell>
        </row>
        <row r="158">
          <cell r="B158">
            <v>161</v>
          </cell>
          <cell r="C158">
            <v>225</v>
          </cell>
          <cell r="D158">
            <v>351</v>
          </cell>
          <cell r="E158">
            <v>357</v>
          </cell>
          <cell r="F158">
            <v>663</v>
          </cell>
          <cell r="G158">
            <v>695</v>
          </cell>
          <cell r="H158">
            <v>611</v>
          </cell>
          <cell r="I158">
            <v>697</v>
          </cell>
          <cell r="J158">
            <v>601</v>
          </cell>
          <cell r="K158">
            <v>623</v>
          </cell>
          <cell r="L158">
            <v>623</v>
          </cell>
          <cell r="M158">
            <v>577</v>
          </cell>
          <cell r="N158">
            <v>645</v>
          </cell>
          <cell r="O158">
            <v>678</v>
          </cell>
          <cell r="P158">
            <v>615</v>
          </cell>
          <cell r="Q158">
            <v>635</v>
          </cell>
          <cell r="R158">
            <v>114</v>
          </cell>
          <cell r="S158">
            <v>158</v>
          </cell>
          <cell r="T158">
            <v>506</v>
          </cell>
          <cell r="U158">
            <v>538</v>
          </cell>
          <cell r="V158">
            <v>579</v>
          </cell>
          <cell r="W158">
            <v>578</v>
          </cell>
          <cell r="X158">
            <v>496</v>
          </cell>
          <cell r="Y158">
            <v>518</v>
          </cell>
          <cell r="Z158">
            <v>601</v>
          </cell>
          <cell r="AA158">
            <v>498</v>
          </cell>
          <cell r="AB158">
            <v>540</v>
          </cell>
          <cell r="AC158">
            <v>573</v>
          </cell>
          <cell r="AD158">
            <v>594</v>
          </cell>
          <cell r="AE158">
            <v>555</v>
          </cell>
          <cell r="AF158">
            <v>546</v>
          </cell>
          <cell r="AG158">
            <v>578</v>
          </cell>
          <cell r="AH158">
            <v>588</v>
          </cell>
          <cell r="AI158">
            <v>608</v>
          </cell>
          <cell r="AJ158">
            <v>536</v>
          </cell>
          <cell r="AK158">
            <v>558</v>
          </cell>
          <cell r="AL158">
            <v>610</v>
          </cell>
          <cell r="AM158">
            <v>528</v>
          </cell>
          <cell r="AN158">
            <v>579</v>
          </cell>
          <cell r="AO158">
            <v>613</v>
          </cell>
          <cell r="AP158">
            <v>602</v>
          </cell>
          <cell r="AQ158">
            <v>585</v>
          </cell>
        </row>
        <row r="159">
          <cell r="B159">
            <v>121</v>
          </cell>
          <cell r="C159">
            <v>527</v>
          </cell>
          <cell r="D159">
            <v>502</v>
          </cell>
          <cell r="E159">
            <v>502</v>
          </cell>
          <cell r="F159">
            <v>755</v>
          </cell>
          <cell r="G159">
            <v>740</v>
          </cell>
          <cell r="H159">
            <v>760</v>
          </cell>
          <cell r="I159">
            <v>703</v>
          </cell>
          <cell r="J159">
            <v>781</v>
          </cell>
          <cell r="K159">
            <v>775</v>
          </cell>
          <cell r="L159">
            <v>777</v>
          </cell>
          <cell r="M159">
            <v>748</v>
          </cell>
          <cell r="N159">
            <v>818</v>
          </cell>
          <cell r="O159">
            <v>803</v>
          </cell>
          <cell r="P159">
            <v>818</v>
          </cell>
          <cell r="Q159">
            <v>739</v>
          </cell>
          <cell r="R159">
            <v>651</v>
          </cell>
          <cell r="S159">
            <v>578</v>
          </cell>
          <cell r="T159">
            <v>854</v>
          </cell>
          <cell r="U159">
            <v>839</v>
          </cell>
          <cell r="V159">
            <v>846</v>
          </cell>
          <cell r="W159">
            <v>730</v>
          </cell>
          <cell r="X159">
            <v>848</v>
          </cell>
          <cell r="Y159">
            <v>841</v>
          </cell>
          <cell r="Z159">
            <v>835</v>
          </cell>
          <cell r="AA159">
            <v>766</v>
          </cell>
          <cell r="AB159">
            <v>884</v>
          </cell>
          <cell r="AC159">
            <v>869</v>
          </cell>
          <cell r="AD159">
            <v>876</v>
          </cell>
          <cell r="AE159">
            <v>757</v>
          </cell>
          <cell r="AF159">
            <v>829</v>
          </cell>
          <cell r="AG159">
            <v>813</v>
          </cell>
          <cell r="AH159">
            <v>824</v>
          </cell>
          <cell r="AI159">
            <v>723</v>
          </cell>
          <cell r="AJ159">
            <v>822</v>
          </cell>
          <cell r="AK159">
            <v>816</v>
          </cell>
          <cell r="AL159">
            <v>813</v>
          </cell>
          <cell r="AM159">
            <v>759</v>
          </cell>
          <cell r="AN159">
            <v>859</v>
          </cell>
          <cell r="AO159">
            <v>844</v>
          </cell>
          <cell r="AP159">
            <v>854</v>
          </cell>
          <cell r="AQ159">
            <v>750</v>
          </cell>
        </row>
        <row r="160">
          <cell r="B160">
            <v>119</v>
          </cell>
          <cell r="C160">
            <v>521</v>
          </cell>
          <cell r="D160">
            <v>496</v>
          </cell>
          <cell r="E160">
            <v>496</v>
          </cell>
          <cell r="F160">
            <v>741</v>
          </cell>
          <cell r="G160">
            <v>731</v>
          </cell>
          <cell r="H160">
            <v>739</v>
          </cell>
          <cell r="I160">
            <v>702</v>
          </cell>
          <cell r="J160">
            <v>769</v>
          </cell>
          <cell r="K160">
            <v>764</v>
          </cell>
          <cell r="L160">
            <v>759</v>
          </cell>
          <cell r="M160">
            <v>736</v>
          </cell>
          <cell r="N160">
            <v>802</v>
          </cell>
          <cell r="O160">
            <v>792</v>
          </cell>
          <cell r="P160">
            <v>791</v>
          </cell>
          <cell r="Q160">
            <v>735</v>
          </cell>
          <cell r="R160">
            <v>642</v>
          </cell>
          <cell r="S160">
            <v>579</v>
          </cell>
          <cell r="T160">
            <v>838</v>
          </cell>
          <cell r="U160">
            <v>827</v>
          </cell>
          <cell r="V160">
            <v>815</v>
          </cell>
          <cell r="W160">
            <v>735</v>
          </cell>
          <cell r="X160">
            <v>834</v>
          </cell>
          <cell r="Y160">
            <v>830</v>
          </cell>
          <cell r="Z160">
            <v>810</v>
          </cell>
          <cell r="AA160">
            <v>759</v>
          </cell>
          <cell r="AB160">
            <v>868</v>
          </cell>
          <cell r="AC160">
            <v>857</v>
          </cell>
          <cell r="AD160">
            <v>842</v>
          </cell>
          <cell r="AE160">
            <v>758</v>
          </cell>
          <cell r="AF160">
            <v>813</v>
          </cell>
          <cell r="AG160">
            <v>803</v>
          </cell>
          <cell r="AH160">
            <v>795</v>
          </cell>
          <cell r="AI160">
            <v>726</v>
          </cell>
          <cell r="AJ160">
            <v>809</v>
          </cell>
          <cell r="AK160">
            <v>805</v>
          </cell>
          <cell r="AL160">
            <v>790</v>
          </cell>
          <cell r="AM160">
            <v>750</v>
          </cell>
          <cell r="AN160">
            <v>843</v>
          </cell>
          <cell r="AO160">
            <v>833</v>
          </cell>
          <cell r="AP160">
            <v>822</v>
          </cell>
          <cell r="AQ160">
            <v>749</v>
          </cell>
        </row>
        <row r="161">
          <cell r="B161">
            <v>116</v>
          </cell>
          <cell r="C161">
            <v>514</v>
          </cell>
          <cell r="D161">
            <v>489</v>
          </cell>
          <cell r="E161">
            <v>490</v>
          </cell>
          <cell r="F161">
            <v>726</v>
          </cell>
          <cell r="G161">
            <v>721</v>
          </cell>
          <cell r="H161">
            <v>718</v>
          </cell>
          <cell r="I161">
            <v>700</v>
          </cell>
          <cell r="J161">
            <v>756</v>
          </cell>
          <cell r="K161">
            <v>754</v>
          </cell>
          <cell r="L161">
            <v>741</v>
          </cell>
          <cell r="M161">
            <v>725</v>
          </cell>
          <cell r="N161">
            <v>787</v>
          </cell>
          <cell r="O161">
            <v>782</v>
          </cell>
          <cell r="P161">
            <v>764</v>
          </cell>
          <cell r="Q161">
            <v>731</v>
          </cell>
          <cell r="R161">
            <v>634</v>
          </cell>
          <cell r="S161">
            <v>579</v>
          </cell>
          <cell r="T161">
            <v>821</v>
          </cell>
          <cell r="U161">
            <v>816</v>
          </cell>
          <cell r="V161">
            <v>783</v>
          </cell>
          <cell r="W161">
            <v>739</v>
          </cell>
          <cell r="X161">
            <v>820</v>
          </cell>
          <cell r="Y161">
            <v>818</v>
          </cell>
          <cell r="Z161">
            <v>784</v>
          </cell>
          <cell r="AA161">
            <v>752</v>
          </cell>
          <cell r="AB161">
            <v>851</v>
          </cell>
          <cell r="AC161">
            <v>846</v>
          </cell>
          <cell r="AD161">
            <v>807</v>
          </cell>
          <cell r="AE161">
            <v>758</v>
          </cell>
          <cell r="AF161">
            <v>797</v>
          </cell>
          <cell r="AG161">
            <v>792</v>
          </cell>
          <cell r="AH161">
            <v>766</v>
          </cell>
          <cell r="AI161">
            <v>729</v>
          </cell>
          <cell r="AJ161">
            <v>796</v>
          </cell>
          <cell r="AK161">
            <v>794</v>
          </cell>
          <cell r="AL161">
            <v>768</v>
          </cell>
          <cell r="AM161">
            <v>742</v>
          </cell>
          <cell r="AN161">
            <v>826</v>
          </cell>
          <cell r="AO161">
            <v>821</v>
          </cell>
          <cell r="AP161">
            <v>791</v>
          </cell>
          <cell r="AQ161">
            <v>748</v>
          </cell>
        </row>
        <row r="162">
          <cell r="B162">
            <v>111</v>
          </cell>
          <cell r="C162">
            <v>502</v>
          </cell>
          <cell r="D162">
            <v>476</v>
          </cell>
          <cell r="E162">
            <v>478</v>
          </cell>
          <cell r="F162">
            <v>697</v>
          </cell>
          <cell r="G162">
            <v>702</v>
          </cell>
          <cell r="H162">
            <v>677</v>
          </cell>
          <cell r="I162">
            <v>696</v>
          </cell>
          <cell r="J162">
            <v>731</v>
          </cell>
          <cell r="K162">
            <v>733</v>
          </cell>
          <cell r="L162">
            <v>704</v>
          </cell>
          <cell r="M162">
            <v>702</v>
          </cell>
          <cell r="N162">
            <v>755</v>
          </cell>
          <cell r="O162">
            <v>761</v>
          </cell>
          <cell r="P162">
            <v>709</v>
          </cell>
          <cell r="Q162">
            <v>723</v>
          </cell>
          <cell r="R162">
            <v>616</v>
          </cell>
          <cell r="S162">
            <v>580</v>
          </cell>
          <cell r="T162">
            <v>788</v>
          </cell>
          <cell r="U162">
            <v>793</v>
          </cell>
          <cell r="V162">
            <v>720</v>
          </cell>
          <cell r="W162">
            <v>748</v>
          </cell>
          <cell r="X162">
            <v>793</v>
          </cell>
          <cell r="Y162">
            <v>795</v>
          </cell>
          <cell r="Z162">
            <v>734</v>
          </cell>
          <cell r="AA162">
            <v>738</v>
          </cell>
          <cell r="AB162">
            <v>817</v>
          </cell>
          <cell r="AC162">
            <v>822</v>
          </cell>
          <cell r="AD162">
            <v>738</v>
          </cell>
          <cell r="AE162">
            <v>759</v>
          </cell>
          <cell r="AF162">
            <v>765</v>
          </cell>
          <cell r="AG162">
            <v>770</v>
          </cell>
          <cell r="AH162">
            <v>709</v>
          </cell>
          <cell r="AI162">
            <v>735</v>
          </cell>
          <cell r="AJ162">
            <v>769</v>
          </cell>
          <cell r="AK162">
            <v>772</v>
          </cell>
          <cell r="AL162">
            <v>722</v>
          </cell>
          <cell r="AM162">
            <v>724</v>
          </cell>
          <cell r="AN162">
            <v>793</v>
          </cell>
          <cell r="AO162">
            <v>799</v>
          </cell>
          <cell r="AP162">
            <v>727</v>
          </cell>
          <cell r="AQ162">
            <v>745</v>
          </cell>
        </row>
        <row r="163">
          <cell r="B163">
            <v>109</v>
          </cell>
          <cell r="C163">
            <v>495</v>
          </cell>
          <cell r="D163">
            <v>469</v>
          </cell>
          <cell r="E163">
            <v>472</v>
          </cell>
          <cell r="F163">
            <v>682</v>
          </cell>
          <cell r="G163">
            <v>692</v>
          </cell>
          <cell r="H163">
            <v>656</v>
          </cell>
          <cell r="I163">
            <v>694</v>
          </cell>
          <cell r="J163">
            <v>718</v>
          </cell>
          <cell r="K163">
            <v>723</v>
          </cell>
          <cell r="L163">
            <v>686</v>
          </cell>
          <cell r="M163">
            <v>691</v>
          </cell>
          <cell r="N163">
            <v>740</v>
          </cell>
          <cell r="O163">
            <v>750</v>
          </cell>
          <cell r="P163">
            <v>682</v>
          </cell>
          <cell r="Q163">
            <v>719</v>
          </cell>
          <cell r="R163">
            <v>607</v>
          </cell>
          <cell r="S163">
            <v>580</v>
          </cell>
          <cell r="T163">
            <v>772</v>
          </cell>
          <cell r="U163">
            <v>782</v>
          </cell>
          <cell r="V163">
            <v>688</v>
          </cell>
          <cell r="W163">
            <v>753</v>
          </cell>
          <cell r="X163">
            <v>779</v>
          </cell>
          <cell r="Y163">
            <v>784</v>
          </cell>
          <cell r="Z163">
            <v>708</v>
          </cell>
          <cell r="AA163">
            <v>730</v>
          </cell>
          <cell r="AB163">
            <v>800</v>
          </cell>
          <cell r="AC163">
            <v>811</v>
          </cell>
          <cell r="AD163">
            <v>704</v>
          </cell>
          <cell r="AE163">
            <v>759</v>
          </cell>
          <cell r="AF163">
            <v>749</v>
          </cell>
          <cell r="AG163">
            <v>759</v>
          </cell>
          <cell r="AH163">
            <v>680</v>
          </cell>
          <cell r="AI163">
            <v>738</v>
          </cell>
          <cell r="AJ163">
            <v>756</v>
          </cell>
          <cell r="AK163">
            <v>761</v>
          </cell>
          <cell r="AL163">
            <v>700</v>
          </cell>
          <cell r="AM163">
            <v>715</v>
          </cell>
          <cell r="AN163">
            <v>777</v>
          </cell>
          <cell r="AO163">
            <v>788</v>
          </cell>
          <cell r="AP163">
            <v>695</v>
          </cell>
          <cell r="AQ163">
            <v>744</v>
          </cell>
        </row>
        <row r="164">
          <cell r="B164">
            <v>106</v>
          </cell>
          <cell r="C164">
            <v>489</v>
          </cell>
          <cell r="D164">
            <v>463</v>
          </cell>
          <cell r="E164">
            <v>467</v>
          </cell>
          <cell r="F164">
            <v>668</v>
          </cell>
          <cell r="G164">
            <v>683</v>
          </cell>
          <cell r="H164">
            <v>636</v>
          </cell>
          <cell r="I164">
            <v>692</v>
          </cell>
          <cell r="J164">
            <v>706</v>
          </cell>
          <cell r="K164">
            <v>713</v>
          </cell>
          <cell r="L164">
            <v>668</v>
          </cell>
          <cell r="M164">
            <v>679</v>
          </cell>
          <cell r="N164">
            <v>724</v>
          </cell>
          <cell r="O164">
            <v>740</v>
          </cell>
          <cell r="P164">
            <v>655</v>
          </cell>
          <cell r="Q164">
            <v>716</v>
          </cell>
          <cell r="R164">
            <v>599</v>
          </cell>
          <cell r="S164">
            <v>580</v>
          </cell>
          <cell r="T164">
            <v>756</v>
          </cell>
          <cell r="U164">
            <v>771</v>
          </cell>
          <cell r="V164">
            <v>657</v>
          </cell>
          <cell r="W164">
            <v>758</v>
          </cell>
          <cell r="X164">
            <v>765</v>
          </cell>
          <cell r="Y164">
            <v>772</v>
          </cell>
          <cell r="Z164">
            <v>683</v>
          </cell>
          <cell r="AA164">
            <v>723</v>
          </cell>
          <cell r="AB164">
            <v>783</v>
          </cell>
          <cell r="AC164">
            <v>799</v>
          </cell>
          <cell r="AD164">
            <v>669</v>
          </cell>
          <cell r="AE164">
            <v>759</v>
          </cell>
          <cell r="AF164">
            <v>733</v>
          </cell>
          <cell r="AG164">
            <v>748</v>
          </cell>
          <cell r="AH164">
            <v>651</v>
          </cell>
          <cell r="AI164">
            <v>741</v>
          </cell>
          <cell r="AJ164">
            <v>742</v>
          </cell>
          <cell r="AK164">
            <v>750</v>
          </cell>
          <cell r="AL164">
            <v>677</v>
          </cell>
          <cell r="AM164">
            <v>707</v>
          </cell>
          <cell r="AN164">
            <v>761</v>
          </cell>
          <cell r="AO164">
            <v>776</v>
          </cell>
          <cell r="AP164">
            <v>663</v>
          </cell>
          <cell r="AQ164">
            <v>743</v>
          </cell>
        </row>
        <row r="165">
          <cell r="B165">
            <v>213</v>
          </cell>
          <cell r="C165">
            <v>237</v>
          </cell>
          <cell r="D165">
            <v>383</v>
          </cell>
          <cell r="E165">
            <v>384</v>
          </cell>
          <cell r="F165">
            <v>796</v>
          </cell>
          <cell r="G165">
            <v>763</v>
          </cell>
          <cell r="H165">
            <v>783</v>
          </cell>
          <cell r="I165">
            <v>696</v>
          </cell>
          <cell r="J165">
            <v>687</v>
          </cell>
          <cell r="K165">
            <v>666</v>
          </cell>
          <cell r="L165">
            <v>693</v>
          </cell>
          <cell r="M165">
            <v>732</v>
          </cell>
          <cell r="N165">
            <v>772</v>
          </cell>
          <cell r="O165">
            <v>740</v>
          </cell>
          <cell r="P165">
            <v>766</v>
          </cell>
          <cell r="Q165">
            <v>739</v>
          </cell>
          <cell r="R165">
            <v>140</v>
          </cell>
          <cell r="S165">
            <v>265</v>
          </cell>
          <cell r="T165">
            <v>634</v>
          </cell>
          <cell r="U165">
            <v>601</v>
          </cell>
          <cell r="V165">
            <v>633</v>
          </cell>
          <cell r="W165">
            <v>659</v>
          </cell>
          <cell r="X165">
            <v>578</v>
          </cell>
          <cell r="Y165">
            <v>557</v>
          </cell>
          <cell r="Z165">
            <v>593</v>
          </cell>
          <cell r="AA165">
            <v>706</v>
          </cell>
          <cell r="AB165">
            <v>663</v>
          </cell>
          <cell r="AC165">
            <v>631</v>
          </cell>
          <cell r="AD165">
            <v>665</v>
          </cell>
          <cell r="AE165">
            <v>714</v>
          </cell>
          <cell r="AF165">
            <v>675</v>
          </cell>
          <cell r="AG165">
            <v>643</v>
          </cell>
          <cell r="AH165">
            <v>672</v>
          </cell>
          <cell r="AI165">
            <v>669</v>
          </cell>
          <cell r="AJ165">
            <v>620</v>
          </cell>
          <cell r="AK165">
            <v>598</v>
          </cell>
          <cell r="AL165">
            <v>631</v>
          </cell>
          <cell r="AM165">
            <v>717</v>
          </cell>
          <cell r="AN165">
            <v>705</v>
          </cell>
          <cell r="AO165">
            <v>672</v>
          </cell>
          <cell r="AP165">
            <v>703</v>
          </cell>
          <cell r="AQ165">
            <v>723</v>
          </cell>
        </row>
        <row r="166">
          <cell r="B166">
            <v>210</v>
          </cell>
          <cell r="C166">
            <v>232</v>
          </cell>
          <cell r="D166">
            <v>376</v>
          </cell>
          <cell r="E166">
            <v>379</v>
          </cell>
          <cell r="F166">
            <v>773</v>
          </cell>
          <cell r="G166">
            <v>754</v>
          </cell>
          <cell r="H166">
            <v>751</v>
          </cell>
          <cell r="I166">
            <v>699</v>
          </cell>
          <cell r="J166">
            <v>670</v>
          </cell>
          <cell r="K166">
            <v>658</v>
          </cell>
          <cell r="L166">
            <v>680</v>
          </cell>
          <cell r="M166">
            <v>702</v>
          </cell>
          <cell r="N166">
            <v>751</v>
          </cell>
          <cell r="O166">
            <v>731</v>
          </cell>
          <cell r="P166">
            <v>738</v>
          </cell>
          <cell r="Q166">
            <v>721</v>
          </cell>
          <cell r="R166">
            <v>138</v>
          </cell>
          <cell r="S166">
            <v>246</v>
          </cell>
          <cell r="T166">
            <v>615</v>
          </cell>
          <cell r="U166">
            <v>596</v>
          </cell>
          <cell r="V166">
            <v>626</v>
          </cell>
          <cell r="W166">
            <v>647</v>
          </cell>
          <cell r="X166">
            <v>564</v>
          </cell>
          <cell r="Y166">
            <v>551</v>
          </cell>
          <cell r="Z166">
            <v>596</v>
          </cell>
          <cell r="AA166">
            <v>666</v>
          </cell>
          <cell r="AB166">
            <v>644</v>
          </cell>
          <cell r="AC166">
            <v>625</v>
          </cell>
          <cell r="AD166">
            <v>654</v>
          </cell>
          <cell r="AE166">
            <v>685</v>
          </cell>
          <cell r="AF166">
            <v>656</v>
          </cell>
          <cell r="AG166">
            <v>636</v>
          </cell>
          <cell r="AH166">
            <v>659</v>
          </cell>
          <cell r="AI166">
            <v>660</v>
          </cell>
          <cell r="AJ166">
            <v>605</v>
          </cell>
          <cell r="AK166">
            <v>592</v>
          </cell>
          <cell r="AL166">
            <v>628</v>
          </cell>
          <cell r="AM166">
            <v>680</v>
          </cell>
          <cell r="AN166">
            <v>685</v>
          </cell>
          <cell r="AO166">
            <v>665</v>
          </cell>
          <cell r="AP166">
            <v>686</v>
          </cell>
          <cell r="AQ166">
            <v>699</v>
          </cell>
        </row>
        <row r="167">
          <cell r="B167">
            <v>207</v>
          </cell>
          <cell r="C167">
            <v>228</v>
          </cell>
          <cell r="D167">
            <v>370</v>
          </cell>
          <cell r="E167">
            <v>374</v>
          </cell>
          <cell r="F167">
            <v>751</v>
          </cell>
          <cell r="G167">
            <v>745</v>
          </cell>
          <cell r="H167">
            <v>720</v>
          </cell>
          <cell r="I167">
            <v>702</v>
          </cell>
          <cell r="J167">
            <v>654</v>
          </cell>
          <cell r="K167">
            <v>650</v>
          </cell>
          <cell r="L167">
            <v>666</v>
          </cell>
          <cell r="M167">
            <v>672</v>
          </cell>
          <cell r="N167">
            <v>729</v>
          </cell>
          <cell r="O167">
            <v>723</v>
          </cell>
          <cell r="P167">
            <v>710</v>
          </cell>
          <cell r="Q167">
            <v>702</v>
          </cell>
          <cell r="R167">
            <v>137</v>
          </cell>
          <cell r="S167">
            <v>227</v>
          </cell>
          <cell r="T167">
            <v>597</v>
          </cell>
          <cell r="U167">
            <v>591</v>
          </cell>
          <cell r="V167">
            <v>620</v>
          </cell>
          <cell r="W167">
            <v>635</v>
          </cell>
          <cell r="X167">
            <v>550</v>
          </cell>
          <cell r="Y167">
            <v>546</v>
          </cell>
          <cell r="Z167">
            <v>599</v>
          </cell>
          <cell r="AA167">
            <v>626</v>
          </cell>
          <cell r="AB167">
            <v>625</v>
          </cell>
          <cell r="AC167">
            <v>619</v>
          </cell>
          <cell r="AD167">
            <v>643</v>
          </cell>
          <cell r="AE167">
            <v>657</v>
          </cell>
          <cell r="AF167">
            <v>637</v>
          </cell>
          <cell r="AG167">
            <v>630</v>
          </cell>
          <cell r="AH167">
            <v>646</v>
          </cell>
          <cell r="AI167">
            <v>652</v>
          </cell>
          <cell r="AJ167">
            <v>590</v>
          </cell>
          <cell r="AK167">
            <v>585</v>
          </cell>
          <cell r="AL167">
            <v>625</v>
          </cell>
          <cell r="AM167">
            <v>644</v>
          </cell>
          <cell r="AN167">
            <v>665</v>
          </cell>
          <cell r="AO167">
            <v>658</v>
          </cell>
          <cell r="AP167">
            <v>668</v>
          </cell>
          <cell r="AQ167">
            <v>674</v>
          </cell>
        </row>
        <row r="168">
          <cell r="B168">
            <v>204</v>
          </cell>
          <cell r="C168">
            <v>223</v>
          </cell>
          <cell r="D168">
            <v>363</v>
          </cell>
          <cell r="E168">
            <v>369</v>
          </cell>
          <cell r="F168">
            <v>729</v>
          </cell>
          <cell r="G168">
            <v>736</v>
          </cell>
          <cell r="H168">
            <v>688</v>
          </cell>
          <cell r="I168">
            <v>705</v>
          </cell>
          <cell r="J168">
            <v>637</v>
          </cell>
          <cell r="K168">
            <v>641</v>
          </cell>
          <cell r="L168">
            <v>653</v>
          </cell>
          <cell r="M168">
            <v>642</v>
          </cell>
          <cell r="N168">
            <v>707</v>
          </cell>
          <cell r="O168">
            <v>714</v>
          </cell>
          <cell r="P168">
            <v>682</v>
          </cell>
          <cell r="Q168">
            <v>684</v>
          </cell>
          <cell r="R168">
            <v>135</v>
          </cell>
          <cell r="S168">
            <v>208</v>
          </cell>
          <cell r="T168">
            <v>579</v>
          </cell>
          <cell r="U168">
            <v>586</v>
          </cell>
          <cell r="V168">
            <v>613</v>
          </cell>
          <cell r="W168">
            <v>623</v>
          </cell>
          <cell r="X168">
            <v>536</v>
          </cell>
          <cell r="Y168">
            <v>540</v>
          </cell>
          <cell r="Z168">
            <v>602</v>
          </cell>
          <cell r="AA168">
            <v>586</v>
          </cell>
          <cell r="AB168">
            <v>606</v>
          </cell>
          <cell r="AC168">
            <v>613</v>
          </cell>
          <cell r="AD168">
            <v>631</v>
          </cell>
          <cell r="AE168">
            <v>629</v>
          </cell>
          <cell r="AF168">
            <v>618</v>
          </cell>
          <cell r="AG168">
            <v>624</v>
          </cell>
          <cell r="AH168">
            <v>633</v>
          </cell>
          <cell r="AI168">
            <v>644</v>
          </cell>
          <cell r="AJ168">
            <v>574</v>
          </cell>
          <cell r="AK168">
            <v>579</v>
          </cell>
          <cell r="AL168">
            <v>622</v>
          </cell>
          <cell r="AM168">
            <v>607</v>
          </cell>
          <cell r="AN168">
            <v>645</v>
          </cell>
          <cell r="AO168">
            <v>652</v>
          </cell>
          <cell r="AP168">
            <v>651</v>
          </cell>
          <cell r="AQ168">
            <v>650</v>
          </cell>
        </row>
        <row r="169">
          <cell r="B169">
            <v>201</v>
          </cell>
          <cell r="C169">
            <v>219</v>
          </cell>
          <cell r="D169">
            <v>357</v>
          </cell>
          <cell r="E169">
            <v>363</v>
          </cell>
          <cell r="F169">
            <v>707</v>
          </cell>
          <cell r="G169">
            <v>727</v>
          </cell>
          <cell r="H169">
            <v>656</v>
          </cell>
          <cell r="I169">
            <v>708</v>
          </cell>
          <cell r="J169">
            <v>620</v>
          </cell>
          <cell r="K169">
            <v>633</v>
          </cell>
          <cell r="L169">
            <v>639</v>
          </cell>
          <cell r="M169">
            <v>611</v>
          </cell>
          <cell r="N169">
            <v>686</v>
          </cell>
          <cell r="O169">
            <v>706</v>
          </cell>
          <cell r="P169">
            <v>654</v>
          </cell>
          <cell r="Q169">
            <v>666</v>
          </cell>
          <cell r="R169">
            <v>134</v>
          </cell>
          <cell r="S169">
            <v>189</v>
          </cell>
          <cell r="T169">
            <v>561</v>
          </cell>
          <cell r="U169">
            <v>580</v>
          </cell>
          <cell r="V169">
            <v>607</v>
          </cell>
          <cell r="W169">
            <v>611</v>
          </cell>
          <cell r="X169">
            <v>522</v>
          </cell>
          <cell r="Y169">
            <v>535</v>
          </cell>
          <cell r="Z169">
            <v>605</v>
          </cell>
          <cell r="AA169">
            <v>546</v>
          </cell>
          <cell r="AB169">
            <v>587</v>
          </cell>
          <cell r="AC169">
            <v>607</v>
          </cell>
          <cell r="AD169">
            <v>620</v>
          </cell>
          <cell r="AE169">
            <v>600</v>
          </cell>
          <cell r="AF169">
            <v>598</v>
          </cell>
          <cell r="AG169">
            <v>618</v>
          </cell>
          <cell r="AH169">
            <v>620</v>
          </cell>
          <cell r="AI169">
            <v>636</v>
          </cell>
          <cell r="AJ169">
            <v>559</v>
          </cell>
          <cell r="AK169">
            <v>572</v>
          </cell>
          <cell r="AL169">
            <v>618</v>
          </cell>
          <cell r="AM169">
            <v>571</v>
          </cell>
          <cell r="AN169">
            <v>625</v>
          </cell>
          <cell r="AO169">
            <v>645</v>
          </cell>
          <cell r="AP169">
            <v>633</v>
          </cell>
          <cell r="AQ169">
            <v>625</v>
          </cell>
        </row>
        <row r="170">
          <cell r="B170">
            <v>199</v>
          </cell>
          <cell r="C170">
            <v>214</v>
          </cell>
          <cell r="D170">
            <v>351</v>
          </cell>
          <cell r="E170">
            <v>358</v>
          </cell>
          <cell r="F170">
            <v>685</v>
          </cell>
          <cell r="G170">
            <v>717</v>
          </cell>
          <cell r="H170">
            <v>625</v>
          </cell>
          <cell r="I170">
            <v>711</v>
          </cell>
          <cell r="J170">
            <v>604</v>
          </cell>
          <cell r="K170">
            <v>625</v>
          </cell>
          <cell r="L170">
            <v>626</v>
          </cell>
          <cell r="M170">
            <v>581</v>
          </cell>
          <cell r="N170">
            <v>664</v>
          </cell>
          <cell r="O170">
            <v>697</v>
          </cell>
          <cell r="P170">
            <v>626</v>
          </cell>
          <cell r="Q170">
            <v>647</v>
          </cell>
          <cell r="R170">
            <v>132</v>
          </cell>
          <cell r="S170">
            <v>170</v>
          </cell>
          <cell r="T170">
            <v>543</v>
          </cell>
          <cell r="U170">
            <v>575</v>
          </cell>
          <cell r="V170">
            <v>600</v>
          </cell>
          <cell r="W170">
            <v>599</v>
          </cell>
          <cell r="X170">
            <v>508</v>
          </cell>
          <cell r="Y170">
            <v>529</v>
          </cell>
          <cell r="Z170">
            <v>609</v>
          </cell>
          <cell r="AA170">
            <v>506</v>
          </cell>
          <cell r="AB170">
            <v>568</v>
          </cell>
          <cell r="AC170">
            <v>602</v>
          </cell>
          <cell r="AD170">
            <v>609</v>
          </cell>
          <cell r="AE170">
            <v>572</v>
          </cell>
          <cell r="AF170">
            <v>579</v>
          </cell>
          <cell r="AG170">
            <v>612</v>
          </cell>
          <cell r="AH170">
            <v>607</v>
          </cell>
          <cell r="AI170">
            <v>627</v>
          </cell>
          <cell r="AJ170">
            <v>544</v>
          </cell>
          <cell r="AK170">
            <v>566</v>
          </cell>
          <cell r="AL170">
            <v>615</v>
          </cell>
          <cell r="AM170">
            <v>535</v>
          </cell>
          <cell r="AN170">
            <v>605</v>
          </cell>
          <cell r="AO170">
            <v>638</v>
          </cell>
          <cell r="AP170">
            <v>616</v>
          </cell>
          <cell r="AQ170">
            <v>601</v>
          </cell>
        </row>
        <row r="171">
          <cell r="B171">
            <v>159</v>
          </cell>
          <cell r="C171">
            <v>516</v>
          </cell>
          <cell r="D171">
            <v>502</v>
          </cell>
          <cell r="E171">
            <v>503</v>
          </cell>
          <cell r="F171">
            <v>778</v>
          </cell>
          <cell r="G171">
            <v>763</v>
          </cell>
          <cell r="H171">
            <v>774</v>
          </cell>
          <cell r="I171">
            <v>717</v>
          </cell>
          <cell r="J171">
            <v>784</v>
          </cell>
          <cell r="K171">
            <v>777</v>
          </cell>
          <cell r="L171">
            <v>779</v>
          </cell>
          <cell r="M171">
            <v>752</v>
          </cell>
          <cell r="N171">
            <v>838</v>
          </cell>
          <cell r="O171">
            <v>822</v>
          </cell>
          <cell r="P171">
            <v>829</v>
          </cell>
          <cell r="Q171">
            <v>752</v>
          </cell>
          <cell r="R171">
            <v>669</v>
          </cell>
          <cell r="S171">
            <v>591</v>
          </cell>
          <cell r="T171">
            <v>891</v>
          </cell>
          <cell r="U171">
            <v>875</v>
          </cell>
          <cell r="V171">
            <v>867</v>
          </cell>
          <cell r="W171">
            <v>751</v>
          </cell>
          <cell r="X171">
            <v>860</v>
          </cell>
          <cell r="Y171">
            <v>853</v>
          </cell>
          <cell r="Z171">
            <v>842</v>
          </cell>
          <cell r="AA171">
            <v>775</v>
          </cell>
          <cell r="AB171">
            <v>913</v>
          </cell>
          <cell r="AC171">
            <v>898</v>
          </cell>
          <cell r="AD171">
            <v>892</v>
          </cell>
          <cell r="AE171">
            <v>775</v>
          </cell>
          <cell r="AF171">
            <v>862</v>
          </cell>
          <cell r="AG171">
            <v>847</v>
          </cell>
          <cell r="AH171">
            <v>843</v>
          </cell>
          <cell r="AI171">
            <v>742</v>
          </cell>
          <cell r="AJ171">
            <v>831</v>
          </cell>
          <cell r="AK171">
            <v>824</v>
          </cell>
          <cell r="AL171">
            <v>818</v>
          </cell>
          <cell r="AM171">
            <v>766</v>
          </cell>
          <cell r="AN171">
            <v>885</v>
          </cell>
          <cell r="AO171">
            <v>869</v>
          </cell>
          <cell r="AP171">
            <v>868</v>
          </cell>
          <cell r="AQ171">
            <v>766</v>
          </cell>
        </row>
        <row r="172">
          <cell r="B172">
            <v>156</v>
          </cell>
          <cell r="C172">
            <v>510</v>
          </cell>
          <cell r="D172">
            <v>496</v>
          </cell>
          <cell r="E172">
            <v>497</v>
          </cell>
          <cell r="F172">
            <v>763</v>
          </cell>
          <cell r="G172">
            <v>753</v>
          </cell>
          <cell r="H172">
            <v>753</v>
          </cell>
          <cell r="I172">
            <v>716</v>
          </cell>
          <cell r="J172">
            <v>771</v>
          </cell>
          <cell r="K172">
            <v>767</v>
          </cell>
          <cell r="L172">
            <v>761</v>
          </cell>
          <cell r="M172">
            <v>741</v>
          </cell>
          <cell r="N172">
            <v>822</v>
          </cell>
          <cell r="O172">
            <v>812</v>
          </cell>
          <cell r="P172">
            <v>802</v>
          </cell>
          <cell r="Q172">
            <v>748</v>
          </cell>
          <cell r="R172">
            <v>661</v>
          </cell>
          <cell r="S172">
            <v>591</v>
          </cell>
          <cell r="T172">
            <v>874</v>
          </cell>
          <cell r="U172">
            <v>864</v>
          </cell>
          <cell r="V172">
            <v>836</v>
          </cell>
          <cell r="W172">
            <v>756</v>
          </cell>
          <cell r="X172">
            <v>846</v>
          </cell>
          <cell r="Y172">
            <v>841</v>
          </cell>
          <cell r="Z172">
            <v>817</v>
          </cell>
          <cell r="AA172">
            <v>768</v>
          </cell>
          <cell r="AB172">
            <v>897</v>
          </cell>
          <cell r="AC172">
            <v>886</v>
          </cell>
          <cell r="AD172">
            <v>857</v>
          </cell>
          <cell r="AE172">
            <v>775</v>
          </cell>
          <cell r="AF172">
            <v>846</v>
          </cell>
          <cell r="AG172">
            <v>836</v>
          </cell>
          <cell r="AH172">
            <v>815</v>
          </cell>
          <cell r="AI172">
            <v>745</v>
          </cell>
          <cell r="AJ172">
            <v>818</v>
          </cell>
          <cell r="AK172">
            <v>813</v>
          </cell>
          <cell r="AL172">
            <v>796</v>
          </cell>
          <cell r="AM172">
            <v>757</v>
          </cell>
          <cell r="AN172">
            <v>868</v>
          </cell>
          <cell r="AO172">
            <v>858</v>
          </cell>
          <cell r="AP172">
            <v>836</v>
          </cell>
          <cell r="AQ172">
            <v>765</v>
          </cell>
        </row>
        <row r="173">
          <cell r="B173">
            <v>154</v>
          </cell>
          <cell r="C173">
            <v>504</v>
          </cell>
          <cell r="D173">
            <v>489</v>
          </cell>
          <cell r="E173">
            <v>491</v>
          </cell>
          <cell r="F173">
            <v>749</v>
          </cell>
          <cell r="G173">
            <v>743</v>
          </cell>
          <cell r="H173">
            <v>732</v>
          </cell>
          <cell r="I173">
            <v>714</v>
          </cell>
          <cell r="J173">
            <v>759</v>
          </cell>
          <cell r="K173">
            <v>757</v>
          </cell>
          <cell r="L173">
            <v>743</v>
          </cell>
          <cell r="M173">
            <v>729</v>
          </cell>
          <cell r="N173">
            <v>806</v>
          </cell>
          <cell r="O173">
            <v>801</v>
          </cell>
          <cell r="P173">
            <v>774</v>
          </cell>
          <cell r="Q173">
            <v>744</v>
          </cell>
          <cell r="R173">
            <v>652</v>
          </cell>
          <cell r="S173">
            <v>591</v>
          </cell>
          <cell r="T173">
            <v>858</v>
          </cell>
          <cell r="U173">
            <v>853</v>
          </cell>
          <cell r="V173">
            <v>804</v>
          </cell>
          <cell r="W173">
            <v>760</v>
          </cell>
          <cell r="X173">
            <v>832</v>
          </cell>
          <cell r="Y173">
            <v>830</v>
          </cell>
          <cell r="Z173">
            <v>791</v>
          </cell>
          <cell r="AA173">
            <v>760</v>
          </cell>
          <cell r="AB173">
            <v>880</v>
          </cell>
          <cell r="AC173">
            <v>875</v>
          </cell>
          <cell r="AD173">
            <v>823</v>
          </cell>
          <cell r="AE173">
            <v>775</v>
          </cell>
          <cell r="AF173">
            <v>830</v>
          </cell>
          <cell r="AG173">
            <v>825</v>
          </cell>
          <cell r="AH173">
            <v>786</v>
          </cell>
          <cell r="AI173">
            <v>748</v>
          </cell>
          <cell r="AJ173">
            <v>804</v>
          </cell>
          <cell r="AK173">
            <v>802</v>
          </cell>
          <cell r="AL173">
            <v>773</v>
          </cell>
          <cell r="AM173">
            <v>748</v>
          </cell>
          <cell r="AN173">
            <v>852</v>
          </cell>
          <cell r="AO173">
            <v>847</v>
          </cell>
          <cell r="AP173">
            <v>804</v>
          </cell>
          <cell r="AQ173">
            <v>763</v>
          </cell>
        </row>
        <row r="174">
          <cell r="B174">
            <v>149</v>
          </cell>
          <cell r="C174">
            <v>491</v>
          </cell>
          <cell r="D174">
            <v>476</v>
          </cell>
          <cell r="E174">
            <v>479</v>
          </cell>
          <cell r="F174">
            <v>719</v>
          </cell>
          <cell r="G174">
            <v>724</v>
          </cell>
          <cell r="H174">
            <v>691</v>
          </cell>
          <cell r="I174">
            <v>710</v>
          </cell>
          <cell r="J174">
            <v>734</v>
          </cell>
          <cell r="K174">
            <v>736</v>
          </cell>
          <cell r="L174">
            <v>707</v>
          </cell>
          <cell r="M174">
            <v>706</v>
          </cell>
          <cell r="N174">
            <v>775</v>
          </cell>
          <cell r="O174">
            <v>780</v>
          </cell>
          <cell r="P174">
            <v>720</v>
          </cell>
          <cell r="Q174">
            <v>736</v>
          </cell>
          <cell r="R174">
            <v>634</v>
          </cell>
          <cell r="S174">
            <v>592</v>
          </cell>
          <cell r="T174">
            <v>825</v>
          </cell>
          <cell r="U174">
            <v>830</v>
          </cell>
          <cell r="V174">
            <v>741</v>
          </cell>
          <cell r="W174">
            <v>769</v>
          </cell>
          <cell r="X174">
            <v>805</v>
          </cell>
          <cell r="Y174">
            <v>807</v>
          </cell>
          <cell r="Z174">
            <v>741</v>
          </cell>
          <cell r="AA174">
            <v>746</v>
          </cell>
          <cell r="AB174">
            <v>846</v>
          </cell>
          <cell r="AC174">
            <v>851</v>
          </cell>
          <cell r="AD174">
            <v>754</v>
          </cell>
          <cell r="AE174">
            <v>776</v>
          </cell>
          <cell r="AF174">
            <v>798</v>
          </cell>
          <cell r="AG174">
            <v>803</v>
          </cell>
          <cell r="AH174">
            <v>728</v>
          </cell>
          <cell r="AI174">
            <v>754</v>
          </cell>
          <cell r="AJ174">
            <v>778</v>
          </cell>
          <cell r="AK174">
            <v>780</v>
          </cell>
          <cell r="AL174">
            <v>728</v>
          </cell>
          <cell r="AM174">
            <v>731</v>
          </cell>
          <cell r="AN174">
            <v>819</v>
          </cell>
          <cell r="AO174">
            <v>824</v>
          </cell>
          <cell r="AP174">
            <v>741</v>
          </cell>
          <cell r="AQ174">
            <v>761</v>
          </cell>
        </row>
        <row r="175">
          <cell r="B175">
            <v>146</v>
          </cell>
          <cell r="C175">
            <v>485</v>
          </cell>
          <cell r="D175">
            <v>469</v>
          </cell>
          <cell r="E175">
            <v>474</v>
          </cell>
          <cell r="F175">
            <v>705</v>
          </cell>
          <cell r="G175">
            <v>715</v>
          </cell>
          <cell r="H175">
            <v>670</v>
          </cell>
          <cell r="I175">
            <v>708</v>
          </cell>
          <cell r="J175">
            <v>721</v>
          </cell>
          <cell r="K175">
            <v>726</v>
          </cell>
          <cell r="L175">
            <v>689</v>
          </cell>
          <cell r="M175">
            <v>695</v>
          </cell>
          <cell r="N175">
            <v>759</v>
          </cell>
          <cell r="O175">
            <v>770</v>
          </cell>
          <cell r="P175">
            <v>693</v>
          </cell>
          <cell r="Q175">
            <v>732</v>
          </cell>
          <cell r="R175">
            <v>626</v>
          </cell>
          <cell r="S175">
            <v>592</v>
          </cell>
          <cell r="T175">
            <v>809</v>
          </cell>
          <cell r="U175">
            <v>819</v>
          </cell>
          <cell r="V175">
            <v>709</v>
          </cell>
          <cell r="W175">
            <v>774</v>
          </cell>
          <cell r="X175">
            <v>791</v>
          </cell>
          <cell r="Y175">
            <v>796</v>
          </cell>
          <cell r="Z175">
            <v>715</v>
          </cell>
          <cell r="AA175">
            <v>739</v>
          </cell>
          <cell r="AB175">
            <v>829</v>
          </cell>
          <cell r="AC175">
            <v>840</v>
          </cell>
          <cell r="AD175">
            <v>719</v>
          </cell>
          <cell r="AE175">
            <v>776</v>
          </cell>
          <cell r="AF175">
            <v>782</v>
          </cell>
          <cell r="AG175">
            <v>792</v>
          </cell>
          <cell r="AH175">
            <v>699</v>
          </cell>
          <cell r="AI175">
            <v>757</v>
          </cell>
          <cell r="AJ175">
            <v>764</v>
          </cell>
          <cell r="AK175">
            <v>769</v>
          </cell>
          <cell r="AL175">
            <v>705</v>
          </cell>
          <cell r="AM175">
            <v>722</v>
          </cell>
          <cell r="AN175">
            <v>803</v>
          </cell>
          <cell r="AO175">
            <v>813</v>
          </cell>
          <cell r="AP175">
            <v>709</v>
          </cell>
          <cell r="AQ175">
            <v>760</v>
          </cell>
        </row>
        <row r="176">
          <cell r="B176">
            <v>144</v>
          </cell>
          <cell r="C176">
            <v>478</v>
          </cell>
          <cell r="D176">
            <v>463</v>
          </cell>
          <cell r="E176">
            <v>468</v>
          </cell>
          <cell r="F176">
            <v>690</v>
          </cell>
          <cell r="G176">
            <v>705</v>
          </cell>
          <cell r="H176">
            <v>650</v>
          </cell>
          <cell r="I176">
            <v>706</v>
          </cell>
          <cell r="J176">
            <v>708</v>
          </cell>
          <cell r="K176">
            <v>715</v>
          </cell>
          <cell r="L176">
            <v>670</v>
          </cell>
          <cell r="M176">
            <v>684</v>
          </cell>
          <cell r="N176">
            <v>743</v>
          </cell>
          <cell r="O176">
            <v>759</v>
          </cell>
          <cell r="P176">
            <v>665</v>
          </cell>
          <cell r="Q176">
            <v>728</v>
          </cell>
          <cell r="R176">
            <v>617</v>
          </cell>
          <cell r="S176">
            <v>592</v>
          </cell>
          <cell r="T176">
            <v>792</v>
          </cell>
          <cell r="U176">
            <v>808</v>
          </cell>
          <cell r="V176">
            <v>678</v>
          </cell>
          <cell r="W176">
            <v>779</v>
          </cell>
          <cell r="X176">
            <v>777</v>
          </cell>
          <cell r="Y176">
            <v>784</v>
          </cell>
          <cell r="Z176">
            <v>690</v>
          </cell>
          <cell r="AA176">
            <v>732</v>
          </cell>
          <cell r="AB176">
            <v>812</v>
          </cell>
          <cell r="AC176">
            <v>828</v>
          </cell>
          <cell r="AD176">
            <v>685</v>
          </cell>
          <cell r="AE176">
            <v>776</v>
          </cell>
          <cell r="AF176">
            <v>766</v>
          </cell>
          <cell r="AG176">
            <v>781</v>
          </cell>
          <cell r="AH176">
            <v>670</v>
          </cell>
          <cell r="AI176">
            <v>760</v>
          </cell>
          <cell r="AJ176">
            <v>751</v>
          </cell>
          <cell r="AK176">
            <v>758</v>
          </cell>
          <cell r="AL176">
            <v>682</v>
          </cell>
          <cell r="AM176">
            <v>714</v>
          </cell>
          <cell r="AN176">
            <v>786</v>
          </cell>
          <cell r="AO176">
            <v>802</v>
          </cell>
          <cell r="AP176">
            <v>677</v>
          </cell>
          <cell r="AQ176">
            <v>758</v>
          </cell>
        </row>
        <row r="177">
          <cell r="B177">
            <v>250</v>
          </cell>
          <cell r="C177">
            <v>226</v>
          </cell>
          <cell r="D177">
            <v>383</v>
          </cell>
          <cell r="E177">
            <v>385</v>
          </cell>
          <cell r="F177">
            <v>818</v>
          </cell>
          <cell r="G177">
            <v>786</v>
          </cell>
          <cell r="H177">
            <v>797</v>
          </cell>
          <cell r="I177">
            <v>710</v>
          </cell>
          <cell r="J177">
            <v>690</v>
          </cell>
          <cell r="K177">
            <v>668</v>
          </cell>
          <cell r="L177">
            <v>696</v>
          </cell>
          <cell r="M177">
            <v>736</v>
          </cell>
          <cell r="N177">
            <v>792</v>
          </cell>
          <cell r="O177">
            <v>759</v>
          </cell>
          <cell r="P177">
            <v>777</v>
          </cell>
          <cell r="Q177">
            <v>752</v>
          </cell>
          <cell r="R177">
            <v>158</v>
          </cell>
          <cell r="S177">
            <v>277</v>
          </cell>
          <cell r="T177">
            <v>670</v>
          </cell>
          <cell r="U177">
            <v>638</v>
          </cell>
          <cell r="V177">
            <v>654</v>
          </cell>
          <cell r="W177">
            <v>680</v>
          </cell>
          <cell r="X177">
            <v>590</v>
          </cell>
          <cell r="Y177">
            <v>569</v>
          </cell>
          <cell r="Z177">
            <v>600</v>
          </cell>
          <cell r="AA177">
            <v>715</v>
          </cell>
          <cell r="AB177">
            <v>692</v>
          </cell>
          <cell r="AC177">
            <v>660</v>
          </cell>
          <cell r="AD177">
            <v>680</v>
          </cell>
          <cell r="AE177">
            <v>731</v>
          </cell>
          <cell r="AF177">
            <v>708</v>
          </cell>
          <cell r="AG177">
            <v>676</v>
          </cell>
          <cell r="AH177">
            <v>691</v>
          </cell>
          <cell r="AI177">
            <v>688</v>
          </cell>
          <cell r="AJ177">
            <v>628</v>
          </cell>
          <cell r="AK177">
            <v>607</v>
          </cell>
          <cell r="AL177">
            <v>636</v>
          </cell>
          <cell r="AM177">
            <v>723</v>
          </cell>
          <cell r="AN177">
            <v>730</v>
          </cell>
          <cell r="AO177">
            <v>698</v>
          </cell>
          <cell r="AP177">
            <v>717</v>
          </cell>
          <cell r="AQ177">
            <v>739</v>
          </cell>
        </row>
        <row r="178">
          <cell r="B178">
            <v>248</v>
          </cell>
          <cell r="C178">
            <v>222</v>
          </cell>
          <cell r="D178">
            <v>376</v>
          </cell>
          <cell r="E178">
            <v>380</v>
          </cell>
          <cell r="F178">
            <v>796</v>
          </cell>
          <cell r="G178">
            <v>776</v>
          </cell>
          <cell r="H178">
            <v>765</v>
          </cell>
          <cell r="I178">
            <v>713</v>
          </cell>
          <cell r="J178">
            <v>673</v>
          </cell>
          <cell r="K178">
            <v>660</v>
          </cell>
          <cell r="L178">
            <v>682</v>
          </cell>
          <cell r="M178">
            <v>706</v>
          </cell>
          <cell r="N178">
            <v>770</v>
          </cell>
          <cell r="O178">
            <v>751</v>
          </cell>
          <cell r="P178">
            <v>749</v>
          </cell>
          <cell r="Q178">
            <v>733</v>
          </cell>
          <cell r="R178">
            <v>157</v>
          </cell>
          <cell r="S178">
            <v>258</v>
          </cell>
          <cell r="T178">
            <v>652</v>
          </cell>
          <cell r="U178">
            <v>633</v>
          </cell>
          <cell r="V178">
            <v>648</v>
          </cell>
          <cell r="W178">
            <v>668</v>
          </cell>
          <cell r="X178">
            <v>576</v>
          </cell>
          <cell r="Y178">
            <v>563</v>
          </cell>
          <cell r="Z178">
            <v>603</v>
          </cell>
          <cell r="AA178">
            <v>675</v>
          </cell>
          <cell r="AB178">
            <v>673</v>
          </cell>
          <cell r="AC178">
            <v>654</v>
          </cell>
          <cell r="AD178">
            <v>669</v>
          </cell>
          <cell r="AE178">
            <v>702</v>
          </cell>
          <cell r="AF178">
            <v>689</v>
          </cell>
          <cell r="AG178">
            <v>670</v>
          </cell>
          <cell r="AH178">
            <v>678</v>
          </cell>
          <cell r="AI178">
            <v>680</v>
          </cell>
          <cell r="AJ178">
            <v>613</v>
          </cell>
          <cell r="AK178">
            <v>600</v>
          </cell>
          <cell r="AL178">
            <v>633</v>
          </cell>
          <cell r="AM178">
            <v>687</v>
          </cell>
          <cell r="AN178">
            <v>710</v>
          </cell>
          <cell r="AO178">
            <v>691</v>
          </cell>
          <cell r="AP178">
            <v>700</v>
          </cell>
          <cell r="AQ178">
            <v>714</v>
          </cell>
        </row>
        <row r="179">
          <cell r="B179">
            <v>245</v>
          </cell>
          <cell r="C179">
            <v>217</v>
          </cell>
          <cell r="D179">
            <v>370</v>
          </cell>
          <cell r="E179">
            <v>375</v>
          </cell>
          <cell r="F179">
            <v>774</v>
          </cell>
          <cell r="G179">
            <v>767</v>
          </cell>
          <cell r="H179">
            <v>734</v>
          </cell>
          <cell r="I179">
            <v>716</v>
          </cell>
          <cell r="J179">
            <v>656</v>
          </cell>
          <cell r="K179">
            <v>652</v>
          </cell>
          <cell r="L179">
            <v>669</v>
          </cell>
          <cell r="M179">
            <v>676</v>
          </cell>
          <cell r="N179">
            <v>749</v>
          </cell>
          <cell r="O179">
            <v>742</v>
          </cell>
          <cell r="P179">
            <v>721</v>
          </cell>
          <cell r="Q179">
            <v>715</v>
          </cell>
          <cell r="R179">
            <v>155</v>
          </cell>
          <cell r="S179">
            <v>239</v>
          </cell>
          <cell r="T179">
            <v>634</v>
          </cell>
          <cell r="U179">
            <v>627</v>
          </cell>
          <cell r="V179">
            <v>641</v>
          </cell>
          <cell r="W179">
            <v>656</v>
          </cell>
          <cell r="X179">
            <v>562</v>
          </cell>
          <cell r="Y179">
            <v>558</v>
          </cell>
          <cell r="Z179">
            <v>606</v>
          </cell>
          <cell r="AA179">
            <v>635</v>
          </cell>
          <cell r="AB179">
            <v>654</v>
          </cell>
          <cell r="AC179">
            <v>648</v>
          </cell>
          <cell r="AD179">
            <v>658</v>
          </cell>
          <cell r="AE179">
            <v>674</v>
          </cell>
          <cell r="AF179">
            <v>670</v>
          </cell>
          <cell r="AG179">
            <v>663</v>
          </cell>
          <cell r="AH179">
            <v>665</v>
          </cell>
          <cell r="AI179">
            <v>671</v>
          </cell>
          <cell r="AJ179">
            <v>598</v>
          </cell>
          <cell r="AK179">
            <v>594</v>
          </cell>
          <cell r="AL179">
            <v>630</v>
          </cell>
          <cell r="AM179">
            <v>651</v>
          </cell>
          <cell r="AN179">
            <v>690</v>
          </cell>
          <cell r="AO179">
            <v>684</v>
          </cell>
          <cell r="AP179">
            <v>682</v>
          </cell>
          <cell r="AQ179">
            <v>690</v>
          </cell>
        </row>
        <row r="180">
          <cell r="B180">
            <v>242</v>
          </cell>
          <cell r="C180">
            <v>213</v>
          </cell>
          <cell r="D180">
            <v>364</v>
          </cell>
          <cell r="E180">
            <v>370</v>
          </cell>
          <cell r="F180">
            <v>752</v>
          </cell>
          <cell r="G180">
            <v>758</v>
          </cell>
          <cell r="H180">
            <v>702</v>
          </cell>
          <cell r="I180">
            <v>719</v>
          </cell>
          <cell r="J180">
            <v>640</v>
          </cell>
          <cell r="K180">
            <v>644</v>
          </cell>
          <cell r="L180">
            <v>655</v>
          </cell>
          <cell r="M180">
            <v>646</v>
          </cell>
          <cell r="N180">
            <v>727</v>
          </cell>
          <cell r="O180">
            <v>734</v>
          </cell>
          <cell r="P180">
            <v>693</v>
          </cell>
          <cell r="Q180">
            <v>697</v>
          </cell>
          <cell r="R180">
            <v>154</v>
          </cell>
          <cell r="S180">
            <v>220</v>
          </cell>
          <cell r="T180">
            <v>616</v>
          </cell>
          <cell r="U180">
            <v>622</v>
          </cell>
          <cell r="V180">
            <v>635</v>
          </cell>
          <cell r="W180">
            <v>644</v>
          </cell>
          <cell r="X180">
            <v>548</v>
          </cell>
          <cell r="Y180">
            <v>552</v>
          </cell>
          <cell r="Z180">
            <v>609</v>
          </cell>
          <cell r="AA180">
            <v>595</v>
          </cell>
          <cell r="AB180">
            <v>635</v>
          </cell>
          <cell r="AC180">
            <v>642</v>
          </cell>
          <cell r="AD180">
            <v>647</v>
          </cell>
          <cell r="AE180">
            <v>646</v>
          </cell>
          <cell r="AF180">
            <v>651</v>
          </cell>
          <cell r="AG180">
            <v>657</v>
          </cell>
          <cell r="AH180">
            <v>652</v>
          </cell>
          <cell r="AI180">
            <v>663</v>
          </cell>
          <cell r="AJ180">
            <v>583</v>
          </cell>
          <cell r="AK180">
            <v>587</v>
          </cell>
          <cell r="AL180">
            <v>627</v>
          </cell>
          <cell r="AM180">
            <v>614</v>
          </cell>
          <cell r="AN180">
            <v>670</v>
          </cell>
          <cell r="AO180">
            <v>677</v>
          </cell>
          <cell r="AP180">
            <v>665</v>
          </cell>
          <cell r="AQ180">
            <v>665</v>
          </cell>
        </row>
        <row r="181">
          <cell r="B181">
            <v>239</v>
          </cell>
          <cell r="C181">
            <v>208</v>
          </cell>
          <cell r="D181">
            <v>357</v>
          </cell>
          <cell r="E181">
            <v>365</v>
          </cell>
          <cell r="F181">
            <v>730</v>
          </cell>
          <cell r="G181">
            <v>749</v>
          </cell>
          <cell r="H181">
            <v>670</v>
          </cell>
          <cell r="I181">
            <v>722</v>
          </cell>
          <cell r="J181">
            <v>623</v>
          </cell>
          <cell r="K181">
            <v>636</v>
          </cell>
          <cell r="L181">
            <v>642</v>
          </cell>
          <cell r="M181">
            <v>615</v>
          </cell>
          <cell r="N181">
            <v>706</v>
          </cell>
          <cell r="O181">
            <v>725</v>
          </cell>
          <cell r="P181">
            <v>665</v>
          </cell>
          <cell r="Q181">
            <v>678</v>
          </cell>
          <cell r="R181">
            <v>152</v>
          </cell>
          <cell r="S181">
            <v>201</v>
          </cell>
          <cell r="T181">
            <v>598</v>
          </cell>
          <cell r="U181">
            <v>617</v>
          </cell>
          <cell r="V181">
            <v>628</v>
          </cell>
          <cell r="W181">
            <v>632</v>
          </cell>
          <cell r="X181">
            <v>534</v>
          </cell>
          <cell r="Y181">
            <v>547</v>
          </cell>
          <cell r="Z181">
            <v>612</v>
          </cell>
          <cell r="AA181">
            <v>555</v>
          </cell>
          <cell r="AB181">
            <v>616</v>
          </cell>
          <cell r="AC181">
            <v>636</v>
          </cell>
          <cell r="AD181">
            <v>636</v>
          </cell>
          <cell r="AE181">
            <v>617</v>
          </cell>
          <cell r="AF181">
            <v>632</v>
          </cell>
          <cell r="AG181">
            <v>651</v>
          </cell>
          <cell r="AH181">
            <v>639</v>
          </cell>
          <cell r="AI181">
            <v>655</v>
          </cell>
          <cell r="AJ181">
            <v>568</v>
          </cell>
          <cell r="AK181">
            <v>581</v>
          </cell>
          <cell r="AL181">
            <v>624</v>
          </cell>
          <cell r="AM181">
            <v>578</v>
          </cell>
          <cell r="AN181">
            <v>650</v>
          </cell>
          <cell r="AO181">
            <v>670</v>
          </cell>
          <cell r="AP181">
            <v>647</v>
          </cell>
          <cell r="AQ181">
            <v>641</v>
          </cell>
        </row>
        <row r="182">
          <cell r="B182">
            <v>236</v>
          </cell>
          <cell r="C182">
            <v>204</v>
          </cell>
          <cell r="D182">
            <v>351</v>
          </cell>
          <cell r="E182">
            <v>359</v>
          </cell>
          <cell r="F182">
            <v>707</v>
          </cell>
          <cell r="G182">
            <v>740</v>
          </cell>
          <cell r="H182">
            <v>639</v>
          </cell>
          <cell r="I182">
            <v>725</v>
          </cell>
          <cell r="J182">
            <v>606</v>
          </cell>
          <cell r="K182">
            <v>628</v>
          </cell>
          <cell r="L182">
            <v>628</v>
          </cell>
          <cell r="M182">
            <v>585</v>
          </cell>
          <cell r="N182">
            <v>684</v>
          </cell>
          <cell r="O182">
            <v>717</v>
          </cell>
          <cell r="P182">
            <v>637</v>
          </cell>
          <cell r="Q182">
            <v>660</v>
          </cell>
          <cell r="R182">
            <v>151</v>
          </cell>
          <cell r="S182">
            <v>182</v>
          </cell>
          <cell r="T182">
            <v>579</v>
          </cell>
          <cell r="U182">
            <v>612</v>
          </cell>
          <cell r="V182">
            <v>622</v>
          </cell>
          <cell r="W182">
            <v>620</v>
          </cell>
          <cell r="X182">
            <v>520</v>
          </cell>
          <cell r="Y182">
            <v>541</v>
          </cell>
          <cell r="Z182">
            <v>616</v>
          </cell>
          <cell r="AA182">
            <v>515</v>
          </cell>
          <cell r="AB182">
            <v>597</v>
          </cell>
          <cell r="AC182">
            <v>630</v>
          </cell>
          <cell r="AD182">
            <v>625</v>
          </cell>
          <cell r="AE182">
            <v>589</v>
          </cell>
          <cell r="AF182">
            <v>612</v>
          </cell>
          <cell r="AG182">
            <v>645</v>
          </cell>
          <cell r="AH182">
            <v>626</v>
          </cell>
          <cell r="AI182">
            <v>647</v>
          </cell>
          <cell r="AJ182">
            <v>553</v>
          </cell>
          <cell r="AK182">
            <v>574</v>
          </cell>
          <cell r="AL182">
            <v>621</v>
          </cell>
          <cell r="AM182">
            <v>541</v>
          </cell>
          <cell r="AN182">
            <v>630</v>
          </cell>
          <cell r="AO182">
            <v>663</v>
          </cell>
          <cell r="AP182">
            <v>629</v>
          </cell>
          <cell r="AQ182">
            <v>616</v>
          </cell>
        </row>
        <row r="183">
          <cell r="B183">
            <v>197</v>
          </cell>
          <cell r="C183">
            <v>506</v>
          </cell>
          <cell r="D183">
            <v>503</v>
          </cell>
          <cell r="E183">
            <v>504</v>
          </cell>
          <cell r="F183">
            <v>800</v>
          </cell>
          <cell r="G183">
            <v>785</v>
          </cell>
          <cell r="H183">
            <v>788</v>
          </cell>
          <cell r="I183">
            <v>731</v>
          </cell>
          <cell r="J183">
            <v>787</v>
          </cell>
          <cell r="K183">
            <v>780</v>
          </cell>
          <cell r="L183">
            <v>782</v>
          </cell>
          <cell r="M183">
            <v>756</v>
          </cell>
          <cell r="N183">
            <v>857</v>
          </cell>
          <cell r="O183">
            <v>842</v>
          </cell>
          <cell r="P183">
            <v>840</v>
          </cell>
          <cell r="Q183">
            <v>764</v>
          </cell>
          <cell r="R183">
            <v>688</v>
          </cell>
          <cell r="S183">
            <v>603</v>
          </cell>
          <cell r="T183">
            <v>927</v>
          </cell>
          <cell r="U183">
            <v>912</v>
          </cell>
          <cell r="V183">
            <v>888</v>
          </cell>
          <cell r="W183">
            <v>772</v>
          </cell>
          <cell r="X183">
            <v>872</v>
          </cell>
          <cell r="Y183">
            <v>865</v>
          </cell>
          <cell r="Z183">
            <v>849</v>
          </cell>
          <cell r="AA183">
            <v>783</v>
          </cell>
          <cell r="AB183">
            <v>942</v>
          </cell>
          <cell r="AC183">
            <v>927</v>
          </cell>
          <cell r="AD183">
            <v>907</v>
          </cell>
          <cell r="AE183">
            <v>792</v>
          </cell>
          <cell r="AF183">
            <v>895</v>
          </cell>
          <cell r="AG183">
            <v>880</v>
          </cell>
          <cell r="AH183">
            <v>863</v>
          </cell>
          <cell r="AI183">
            <v>761</v>
          </cell>
          <cell r="AJ183">
            <v>840</v>
          </cell>
          <cell r="AK183">
            <v>833</v>
          </cell>
          <cell r="AL183">
            <v>824</v>
          </cell>
          <cell r="AM183">
            <v>773</v>
          </cell>
          <cell r="AN183">
            <v>910</v>
          </cell>
          <cell r="AO183">
            <v>895</v>
          </cell>
          <cell r="AP183">
            <v>882</v>
          </cell>
          <cell r="AQ183">
            <v>781</v>
          </cell>
        </row>
        <row r="184">
          <cell r="B184">
            <v>194</v>
          </cell>
          <cell r="C184">
            <v>500</v>
          </cell>
          <cell r="D184">
            <v>496</v>
          </cell>
          <cell r="E184">
            <v>498</v>
          </cell>
          <cell r="F184">
            <v>786</v>
          </cell>
          <cell r="G184">
            <v>775</v>
          </cell>
          <cell r="H184">
            <v>767</v>
          </cell>
          <cell r="I184">
            <v>730</v>
          </cell>
          <cell r="J184">
            <v>774</v>
          </cell>
          <cell r="K184">
            <v>770</v>
          </cell>
          <cell r="L184">
            <v>764</v>
          </cell>
          <cell r="M184">
            <v>745</v>
          </cell>
          <cell r="N184">
            <v>842</v>
          </cell>
          <cell r="O184">
            <v>831</v>
          </cell>
          <cell r="P184">
            <v>812</v>
          </cell>
          <cell r="Q184">
            <v>760</v>
          </cell>
          <cell r="R184">
            <v>679</v>
          </cell>
          <cell r="S184">
            <v>603</v>
          </cell>
          <cell r="T184">
            <v>911</v>
          </cell>
          <cell r="U184">
            <v>901</v>
          </cell>
          <cell r="V184">
            <v>857</v>
          </cell>
          <cell r="W184">
            <v>777</v>
          </cell>
          <cell r="X184">
            <v>858</v>
          </cell>
          <cell r="Y184">
            <v>853</v>
          </cell>
          <cell r="Z184">
            <v>824</v>
          </cell>
          <cell r="AA184">
            <v>776</v>
          </cell>
          <cell r="AB184">
            <v>926</v>
          </cell>
          <cell r="AC184">
            <v>915</v>
          </cell>
          <cell r="AD184">
            <v>873</v>
          </cell>
          <cell r="AE184">
            <v>792</v>
          </cell>
          <cell r="AF184">
            <v>879</v>
          </cell>
          <cell r="AG184">
            <v>869</v>
          </cell>
          <cell r="AH184">
            <v>834</v>
          </cell>
          <cell r="AI184">
            <v>764</v>
          </cell>
          <cell r="AJ184">
            <v>826</v>
          </cell>
          <cell r="AK184">
            <v>822</v>
          </cell>
          <cell r="AL184">
            <v>801</v>
          </cell>
          <cell r="AM184">
            <v>764</v>
          </cell>
          <cell r="AN184">
            <v>894</v>
          </cell>
          <cell r="AO184">
            <v>883</v>
          </cell>
          <cell r="AP184">
            <v>850</v>
          </cell>
          <cell r="AQ184">
            <v>780</v>
          </cell>
        </row>
        <row r="185">
          <cell r="B185">
            <v>189</v>
          </cell>
          <cell r="C185">
            <v>487</v>
          </cell>
          <cell r="D185">
            <v>483</v>
          </cell>
          <cell r="E185">
            <v>486</v>
          </cell>
          <cell r="F185">
            <v>756</v>
          </cell>
          <cell r="G185">
            <v>756</v>
          </cell>
          <cell r="H185">
            <v>726</v>
          </cell>
          <cell r="I185">
            <v>726</v>
          </cell>
          <cell r="J185">
            <v>749</v>
          </cell>
          <cell r="K185">
            <v>749</v>
          </cell>
          <cell r="L185">
            <v>727</v>
          </cell>
          <cell r="M185">
            <v>722</v>
          </cell>
          <cell r="N185">
            <v>810</v>
          </cell>
          <cell r="O185">
            <v>810</v>
          </cell>
          <cell r="P185">
            <v>758</v>
          </cell>
          <cell r="Q185">
            <v>752</v>
          </cell>
          <cell r="R185">
            <v>661</v>
          </cell>
          <cell r="S185">
            <v>603</v>
          </cell>
          <cell r="T185">
            <v>878</v>
          </cell>
          <cell r="U185">
            <v>878</v>
          </cell>
          <cell r="V185">
            <v>794</v>
          </cell>
          <cell r="W185">
            <v>786</v>
          </cell>
          <cell r="X185">
            <v>830</v>
          </cell>
          <cell r="Y185">
            <v>831</v>
          </cell>
          <cell r="Z185">
            <v>773</v>
          </cell>
          <cell r="AA185">
            <v>762</v>
          </cell>
          <cell r="AB185">
            <v>892</v>
          </cell>
          <cell r="AC185">
            <v>892</v>
          </cell>
          <cell r="AD185">
            <v>804</v>
          </cell>
          <cell r="AE185">
            <v>793</v>
          </cell>
          <cell r="AF185">
            <v>847</v>
          </cell>
          <cell r="AG185">
            <v>847</v>
          </cell>
          <cell r="AH185">
            <v>776</v>
          </cell>
          <cell r="AI185">
            <v>771</v>
          </cell>
          <cell r="AJ185">
            <v>800</v>
          </cell>
          <cell r="AK185">
            <v>800</v>
          </cell>
          <cell r="AL185">
            <v>756</v>
          </cell>
          <cell r="AM185">
            <v>747</v>
          </cell>
          <cell r="AN185">
            <v>861</v>
          </cell>
          <cell r="AO185">
            <v>861</v>
          </cell>
          <cell r="AP185">
            <v>786</v>
          </cell>
          <cell r="AQ185">
            <v>777</v>
          </cell>
        </row>
        <row r="186">
          <cell r="B186">
            <v>184</v>
          </cell>
          <cell r="C186">
            <v>474</v>
          </cell>
          <cell r="D186">
            <v>470</v>
          </cell>
          <cell r="E186">
            <v>475</v>
          </cell>
          <cell r="F186">
            <v>727</v>
          </cell>
          <cell r="G186">
            <v>737</v>
          </cell>
          <cell r="H186">
            <v>684</v>
          </cell>
          <cell r="I186">
            <v>722</v>
          </cell>
          <cell r="J186">
            <v>724</v>
          </cell>
          <cell r="K186">
            <v>728</v>
          </cell>
          <cell r="L186">
            <v>691</v>
          </cell>
          <cell r="M186">
            <v>699</v>
          </cell>
          <cell r="N186">
            <v>779</v>
          </cell>
          <cell r="O186">
            <v>789</v>
          </cell>
          <cell r="P186">
            <v>703</v>
          </cell>
          <cell r="Q186">
            <v>745</v>
          </cell>
          <cell r="R186">
            <v>644</v>
          </cell>
          <cell r="S186">
            <v>604</v>
          </cell>
          <cell r="T186">
            <v>845</v>
          </cell>
          <cell r="U186">
            <v>855</v>
          </cell>
          <cell r="V186">
            <v>731</v>
          </cell>
          <cell r="W186">
            <v>795</v>
          </cell>
          <cell r="X186">
            <v>803</v>
          </cell>
          <cell r="Y186">
            <v>808</v>
          </cell>
          <cell r="Z186">
            <v>722</v>
          </cell>
          <cell r="AA186">
            <v>748</v>
          </cell>
          <cell r="AB186">
            <v>858</v>
          </cell>
          <cell r="AC186">
            <v>869</v>
          </cell>
          <cell r="AD186">
            <v>735</v>
          </cell>
          <cell r="AE186">
            <v>793</v>
          </cell>
          <cell r="AF186">
            <v>815</v>
          </cell>
          <cell r="AG186">
            <v>825</v>
          </cell>
          <cell r="AH186">
            <v>719</v>
          </cell>
          <cell r="AI186">
            <v>777</v>
          </cell>
          <cell r="AJ186">
            <v>773</v>
          </cell>
          <cell r="AK186">
            <v>778</v>
          </cell>
          <cell r="AL186">
            <v>710</v>
          </cell>
          <cell r="AM186">
            <v>729</v>
          </cell>
          <cell r="AN186">
            <v>828</v>
          </cell>
          <cell r="AO186">
            <v>839</v>
          </cell>
          <cell r="AP186">
            <v>723</v>
          </cell>
          <cell r="AQ186">
            <v>775</v>
          </cell>
        </row>
        <row r="187">
          <cell r="B187">
            <v>182</v>
          </cell>
          <cell r="C187">
            <v>468</v>
          </cell>
          <cell r="D187">
            <v>463</v>
          </cell>
          <cell r="E187">
            <v>469</v>
          </cell>
          <cell r="F187">
            <v>712</v>
          </cell>
          <cell r="G187">
            <v>728</v>
          </cell>
          <cell r="H187">
            <v>664</v>
          </cell>
          <cell r="I187">
            <v>720</v>
          </cell>
          <cell r="J187">
            <v>711</v>
          </cell>
          <cell r="K187">
            <v>718</v>
          </cell>
          <cell r="L187">
            <v>673</v>
          </cell>
          <cell r="M187">
            <v>688</v>
          </cell>
          <cell r="N187">
            <v>763</v>
          </cell>
          <cell r="O187">
            <v>779</v>
          </cell>
          <cell r="P187">
            <v>676</v>
          </cell>
          <cell r="Q187">
            <v>741</v>
          </cell>
          <cell r="R187">
            <v>635</v>
          </cell>
          <cell r="S187">
            <v>604</v>
          </cell>
          <cell r="T187">
            <v>829</v>
          </cell>
          <cell r="U187">
            <v>844</v>
          </cell>
          <cell r="V187">
            <v>699</v>
          </cell>
          <cell r="W187">
            <v>800</v>
          </cell>
          <cell r="X187">
            <v>789</v>
          </cell>
          <cell r="Y187">
            <v>796</v>
          </cell>
          <cell r="Z187">
            <v>697</v>
          </cell>
          <cell r="AA187">
            <v>741</v>
          </cell>
          <cell r="AB187">
            <v>841</v>
          </cell>
          <cell r="AC187">
            <v>857</v>
          </cell>
          <cell r="AD187">
            <v>700</v>
          </cell>
          <cell r="AE187">
            <v>794</v>
          </cell>
          <cell r="AF187">
            <v>799</v>
          </cell>
          <cell r="AG187">
            <v>815</v>
          </cell>
          <cell r="AH187">
            <v>690</v>
          </cell>
          <cell r="AI187">
            <v>780</v>
          </cell>
          <cell r="AJ187">
            <v>760</v>
          </cell>
          <cell r="AK187">
            <v>767</v>
          </cell>
          <cell r="AL187">
            <v>688</v>
          </cell>
          <cell r="AM187">
            <v>721</v>
          </cell>
          <cell r="AN187">
            <v>812</v>
          </cell>
          <cell r="AO187">
            <v>827</v>
          </cell>
          <cell r="AP187">
            <v>691</v>
          </cell>
          <cell r="AQ187">
            <v>774</v>
          </cell>
        </row>
        <row r="188">
          <cell r="B188">
            <v>288</v>
          </cell>
          <cell r="C188">
            <v>216</v>
          </cell>
          <cell r="D188">
            <v>383</v>
          </cell>
          <cell r="E188">
            <v>386</v>
          </cell>
          <cell r="F188">
            <v>840</v>
          </cell>
          <cell r="G188">
            <v>808</v>
          </cell>
          <cell r="H188">
            <v>811</v>
          </cell>
          <cell r="I188">
            <v>724</v>
          </cell>
          <cell r="J188">
            <v>692</v>
          </cell>
          <cell r="K188">
            <v>671</v>
          </cell>
          <cell r="L188">
            <v>698</v>
          </cell>
          <cell r="M188">
            <v>741</v>
          </cell>
          <cell r="N188">
            <v>811</v>
          </cell>
          <cell r="O188">
            <v>779</v>
          </cell>
          <cell r="P188">
            <v>788</v>
          </cell>
          <cell r="Q188">
            <v>764</v>
          </cell>
          <cell r="R188">
            <v>176</v>
          </cell>
          <cell r="S188">
            <v>289</v>
          </cell>
          <cell r="T188">
            <v>707</v>
          </cell>
          <cell r="U188">
            <v>675</v>
          </cell>
          <cell r="V188">
            <v>675</v>
          </cell>
          <cell r="W188">
            <v>701</v>
          </cell>
          <cell r="X188">
            <v>602</v>
          </cell>
          <cell r="Y188">
            <v>581</v>
          </cell>
          <cell r="Z188">
            <v>607</v>
          </cell>
          <cell r="AA188">
            <v>724</v>
          </cell>
          <cell r="AB188">
            <v>721</v>
          </cell>
          <cell r="AC188">
            <v>688</v>
          </cell>
          <cell r="AD188">
            <v>696</v>
          </cell>
          <cell r="AE188">
            <v>748</v>
          </cell>
          <cell r="AF188">
            <v>741</v>
          </cell>
          <cell r="AG188">
            <v>709</v>
          </cell>
          <cell r="AH188">
            <v>710</v>
          </cell>
          <cell r="AI188">
            <v>707</v>
          </cell>
          <cell r="AJ188">
            <v>637</v>
          </cell>
          <cell r="AK188">
            <v>615</v>
          </cell>
          <cell r="AL188">
            <v>641</v>
          </cell>
          <cell r="AM188">
            <v>730</v>
          </cell>
          <cell r="AN188">
            <v>756</v>
          </cell>
          <cell r="AO188">
            <v>723</v>
          </cell>
          <cell r="AP188">
            <v>731</v>
          </cell>
          <cell r="AQ188">
            <v>754</v>
          </cell>
        </row>
        <row r="189">
          <cell r="B189">
            <v>285</v>
          </cell>
          <cell r="C189">
            <v>211</v>
          </cell>
          <cell r="D189">
            <v>376</v>
          </cell>
          <cell r="E189">
            <v>381</v>
          </cell>
          <cell r="F189">
            <v>818</v>
          </cell>
          <cell r="G189">
            <v>799</v>
          </cell>
          <cell r="H189">
            <v>779</v>
          </cell>
          <cell r="I189">
            <v>727</v>
          </cell>
          <cell r="J189">
            <v>676</v>
          </cell>
          <cell r="K189">
            <v>663</v>
          </cell>
          <cell r="L189">
            <v>684</v>
          </cell>
          <cell r="M189">
            <v>710</v>
          </cell>
          <cell r="N189">
            <v>790</v>
          </cell>
          <cell r="O189">
            <v>770</v>
          </cell>
          <cell r="P189">
            <v>760</v>
          </cell>
          <cell r="Q189">
            <v>746</v>
          </cell>
          <cell r="R189">
            <v>175</v>
          </cell>
          <cell r="S189">
            <v>270</v>
          </cell>
          <cell r="T189">
            <v>689</v>
          </cell>
          <cell r="U189">
            <v>669</v>
          </cell>
          <cell r="V189">
            <v>669</v>
          </cell>
          <cell r="W189">
            <v>689</v>
          </cell>
          <cell r="X189">
            <v>588</v>
          </cell>
          <cell r="Y189">
            <v>575</v>
          </cell>
          <cell r="Z189">
            <v>610</v>
          </cell>
          <cell r="AA189">
            <v>684</v>
          </cell>
          <cell r="AB189">
            <v>702</v>
          </cell>
          <cell r="AC189">
            <v>683</v>
          </cell>
          <cell r="AD189">
            <v>685</v>
          </cell>
          <cell r="AE189">
            <v>720</v>
          </cell>
          <cell r="AF189">
            <v>722</v>
          </cell>
          <cell r="AG189">
            <v>703</v>
          </cell>
          <cell r="AH189">
            <v>697</v>
          </cell>
          <cell r="AI189">
            <v>699</v>
          </cell>
          <cell r="AJ189">
            <v>622</v>
          </cell>
          <cell r="AK189">
            <v>609</v>
          </cell>
          <cell r="AL189">
            <v>638</v>
          </cell>
          <cell r="AM189">
            <v>694</v>
          </cell>
          <cell r="AN189">
            <v>736</v>
          </cell>
          <cell r="AO189">
            <v>716</v>
          </cell>
          <cell r="AP189">
            <v>713</v>
          </cell>
          <cell r="AQ189">
            <v>730</v>
          </cell>
        </row>
        <row r="190">
          <cell r="B190">
            <v>277</v>
          </cell>
          <cell r="C190">
            <v>198</v>
          </cell>
          <cell r="D190">
            <v>357</v>
          </cell>
          <cell r="E190">
            <v>366</v>
          </cell>
          <cell r="F190">
            <v>752</v>
          </cell>
          <cell r="G190">
            <v>771</v>
          </cell>
          <cell r="H190">
            <v>684</v>
          </cell>
          <cell r="I190">
            <v>736</v>
          </cell>
          <cell r="J190">
            <v>626</v>
          </cell>
          <cell r="K190">
            <v>639</v>
          </cell>
          <cell r="L190">
            <v>644</v>
          </cell>
          <cell r="M190">
            <v>620</v>
          </cell>
          <cell r="N190">
            <v>725</v>
          </cell>
          <cell r="O190">
            <v>745</v>
          </cell>
          <cell r="P190">
            <v>676</v>
          </cell>
          <cell r="Q190">
            <v>691</v>
          </cell>
          <cell r="R190">
            <v>170</v>
          </cell>
          <cell r="S190">
            <v>213</v>
          </cell>
          <cell r="T190">
            <v>634</v>
          </cell>
          <cell r="U190">
            <v>654</v>
          </cell>
          <cell r="V190">
            <v>649</v>
          </cell>
          <cell r="W190">
            <v>653</v>
          </cell>
          <cell r="X190">
            <v>546</v>
          </cell>
          <cell r="Y190">
            <v>559</v>
          </cell>
          <cell r="Z190">
            <v>619</v>
          </cell>
          <cell r="AA190">
            <v>564</v>
          </cell>
          <cell r="AB190">
            <v>645</v>
          </cell>
          <cell r="AC190">
            <v>665</v>
          </cell>
          <cell r="AD190">
            <v>651</v>
          </cell>
          <cell r="AE190">
            <v>635</v>
          </cell>
          <cell r="AF190">
            <v>665</v>
          </cell>
          <cell r="AG190">
            <v>684</v>
          </cell>
          <cell r="AH190">
            <v>659</v>
          </cell>
          <cell r="AI190">
            <v>674</v>
          </cell>
          <cell r="AJ190">
            <v>576</v>
          </cell>
          <cell r="AK190">
            <v>589</v>
          </cell>
          <cell r="AL190">
            <v>629</v>
          </cell>
          <cell r="AM190">
            <v>585</v>
          </cell>
          <cell r="AN190">
            <v>676</v>
          </cell>
          <cell r="AO190">
            <v>696</v>
          </cell>
          <cell r="AP190">
            <v>661</v>
          </cell>
          <cell r="AQ190">
            <v>656</v>
          </cell>
        </row>
        <row r="191">
          <cell r="B191">
            <v>274</v>
          </cell>
          <cell r="C191">
            <v>193</v>
          </cell>
          <cell r="D191">
            <v>351</v>
          </cell>
          <cell r="E191">
            <v>361</v>
          </cell>
          <cell r="F191">
            <v>730</v>
          </cell>
          <cell r="G191">
            <v>762</v>
          </cell>
          <cell r="H191">
            <v>653</v>
          </cell>
          <cell r="I191">
            <v>739</v>
          </cell>
          <cell r="J191">
            <v>609</v>
          </cell>
          <cell r="K191">
            <v>631</v>
          </cell>
          <cell r="L191">
            <v>630</v>
          </cell>
          <cell r="M191">
            <v>589</v>
          </cell>
          <cell r="N191">
            <v>704</v>
          </cell>
          <cell r="O191">
            <v>737</v>
          </cell>
          <cell r="P191">
            <v>648</v>
          </cell>
          <cell r="Q191">
            <v>672</v>
          </cell>
          <cell r="R191">
            <v>169</v>
          </cell>
          <cell r="S191">
            <v>194</v>
          </cell>
          <cell r="T191">
            <v>616</v>
          </cell>
          <cell r="U191">
            <v>648</v>
          </cell>
          <cell r="V191">
            <v>643</v>
          </cell>
          <cell r="W191">
            <v>641</v>
          </cell>
          <cell r="X191">
            <v>532</v>
          </cell>
          <cell r="Y191">
            <v>553</v>
          </cell>
          <cell r="Z191">
            <v>623</v>
          </cell>
          <cell r="AA191">
            <v>524</v>
          </cell>
          <cell r="AB191">
            <v>626</v>
          </cell>
          <cell r="AC191">
            <v>659</v>
          </cell>
          <cell r="AD191">
            <v>640</v>
          </cell>
          <cell r="AE191">
            <v>606</v>
          </cell>
          <cell r="AF191">
            <v>646</v>
          </cell>
          <cell r="AG191">
            <v>678</v>
          </cell>
          <cell r="AH191">
            <v>646</v>
          </cell>
          <cell r="AI191">
            <v>666</v>
          </cell>
          <cell r="AJ191">
            <v>561</v>
          </cell>
          <cell r="AK191">
            <v>583</v>
          </cell>
          <cell r="AL191">
            <v>626</v>
          </cell>
          <cell r="AM191">
            <v>548</v>
          </cell>
          <cell r="AN191">
            <v>656</v>
          </cell>
          <cell r="AO191">
            <v>689</v>
          </cell>
          <cell r="AP191">
            <v>643</v>
          </cell>
          <cell r="AQ191">
            <v>631</v>
          </cell>
        </row>
        <row r="192">
          <cell r="B192">
            <v>235</v>
          </cell>
          <cell r="C192">
            <v>495</v>
          </cell>
          <cell r="D192">
            <v>503</v>
          </cell>
          <cell r="E192">
            <v>505</v>
          </cell>
          <cell r="F192">
            <v>823</v>
          </cell>
          <cell r="G192">
            <v>808</v>
          </cell>
          <cell r="H192">
            <v>802</v>
          </cell>
          <cell r="I192">
            <v>745</v>
          </cell>
          <cell r="J192">
            <v>789</v>
          </cell>
          <cell r="K192">
            <v>783</v>
          </cell>
          <cell r="L192">
            <v>784</v>
          </cell>
          <cell r="M192">
            <v>760</v>
          </cell>
          <cell r="N192">
            <v>877</v>
          </cell>
          <cell r="O192">
            <v>862</v>
          </cell>
          <cell r="P192">
            <v>850</v>
          </cell>
          <cell r="Q192">
            <v>777</v>
          </cell>
          <cell r="R192">
            <v>706</v>
          </cell>
          <cell r="S192">
            <v>615</v>
          </cell>
          <cell r="T192">
            <v>964</v>
          </cell>
          <cell r="U192">
            <v>949</v>
          </cell>
          <cell r="V192">
            <v>910</v>
          </cell>
          <cell r="W192">
            <v>793</v>
          </cell>
          <cell r="X192">
            <v>884</v>
          </cell>
          <cell r="Y192">
            <v>877</v>
          </cell>
          <cell r="Z192">
            <v>856</v>
          </cell>
          <cell r="AA192">
            <v>792</v>
          </cell>
          <cell r="AB192">
            <v>971</v>
          </cell>
          <cell r="AC192">
            <v>956</v>
          </cell>
          <cell r="AD192">
            <v>923</v>
          </cell>
          <cell r="AE192">
            <v>809</v>
          </cell>
          <cell r="AF192">
            <v>928</v>
          </cell>
          <cell r="AG192">
            <v>913</v>
          </cell>
          <cell r="AH192">
            <v>882</v>
          </cell>
          <cell r="AI192">
            <v>781</v>
          </cell>
          <cell r="AJ192">
            <v>848</v>
          </cell>
          <cell r="AK192">
            <v>841</v>
          </cell>
          <cell r="AL192">
            <v>829</v>
          </cell>
          <cell r="AM192">
            <v>780</v>
          </cell>
          <cell r="AN192">
            <v>936</v>
          </cell>
          <cell r="AO192">
            <v>920</v>
          </cell>
          <cell r="AP192">
            <v>895</v>
          </cell>
          <cell r="AQ192">
            <v>797</v>
          </cell>
        </row>
        <row r="193">
          <cell r="B193">
            <v>232</v>
          </cell>
          <cell r="C193">
            <v>489</v>
          </cell>
          <cell r="D193">
            <v>496</v>
          </cell>
          <cell r="E193">
            <v>499</v>
          </cell>
          <cell r="F193">
            <v>808</v>
          </cell>
          <cell r="G193">
            <v>798</v>
          </cell>
          <cell r="H193">
            <v>781</v>
          </cell>
          <cell r="I193">
            <v>743</v>
          </cell>
          <cell r="J193">
            <v>777</v>
          </cell>
          <cell r="K193">
            <v>772</v>
          </cell>
          <cell r="L193">
            <v>766</v>
          </cell>
          <cell r="M193">
            <v>749</v>
          </cell>
          <cell r="N193">
            <v>861</v>
          </cell>
          <cell r="O193">
            <v>851</v>
          </cell>
          <cell r="P193">
            <v>823</v>
          </cell>
          <cell r="Q193">
            <v>773</v>
          </cell>
          <cell r="R193">
            <v>697</v>
          </cell>
          <cell r="S193">
            <v>615</v>
          </cell>
          <cell r="T193">
            <v>947</v>
          </cell>
          <cell r="U193">
            <v>937</v>
          </cell>
          <cell r="V193">
            <v>878</v>
          </cell>
          <cell r="W193">
            <v>798</v>
          </cell>
          <cell r="X193">
            <v>870</v>
          </cell>
          <cell r="Y193">
            <v>865</v>
          </cell>
          <cell r="Z193">
            <v>831</v>
          </cell>
          <cell r="AA193">
            <v>785</v>
          </cell>
          <cell r="AB193">
            <v>954</v>
          </cell>
          <cell r="AC193">
            <v>944</v>
          </cell>
          <cell r="AD193">
            <v>888</v>
          </cell>
          <cell r="AE193">
            <v>809</v>
          </cell>
          <cell r="AF193">
            <v>912</v>
          </cell>
          <cell r="AG193">
            <v>902</v>
          </cell>
          <cell r="AH193">
            <v>853</v>
          </cell>
          <cell r="AI193">
            <v>784</v>
          </cell>
          <cell r="AJ193">
            <v>835</v>
          </cell>
          <cell r="AK193">
            <v>830</v>
          </cell>
          <cell r="AL193">
            <v>806</v>
          </cell>
          <cell r="AM193">
            <v>771</v>
          </cell>
          <cell r="AN193">
            <v>919</v>
          </cell>
          <cell r="AO193">
            <v>909</v>
          </cell>
          <cell r="AP193">
            <v>864</v>
          </cell>
          <cell r="AQ193">
            <v>795</v>
          </cell>
        </row>
        <row r="194">
          <cell r="B194">
            <v>227</v>
          </cell>
          <cell r="C194">
            <v>476</v>
          </cell>
          <cell r="D194">
            <v>483</v>
          </cell>
          <cell r="E194">
            <v>488</v>
          </cell>
          <cell r="F194">
            <v>779</v>
          </cell>
          <cell r="G194">
            <v>779</v>
          </cell>
          <cell r="H194">
            <v>740</v>
          </cell>
          <cell r="I194">
            <v>740</v>
          </cell>
          <cell r="J194">
            <v>752</v>
          </cell>
          <cell r="K194">
            <v>752</v>
          </cell>
          <cell r="L194">
            <v>730</v>
          </cell>
          <cell r="M194">
            <v>726</v>
          </cell>
          <cell r="N194">
            <v>830</v>
          </cell>
          <cell r="O194">
            <v>830</v>
          </cell>
          <cell r="P194">
            <v>769</v>
          </cell>
          <cell r="Q194">
            <v>765</v>
          </cell>
          <cell r="R194">
            <v>680</v>
          </cell>
          <cell r="S194">
            <v>616</v>
          </cell>
          <cell r="T194">
            <v>915</v>
          </cell>
          <cell r="U194">
            <v>915</v>
          </cell>
          <cell r="V194">
            <v>815</v>
          </cell>
          <cell r="W194">
            <v>807</v>
          </cell>
          <cell r="X194">
            <v>842</v>
          </cell>
          <cell r="Y194">
            <v>842</v>
          </cell>
          <cell r="Z194">
            <v>780</v>
          </cell>
          <cell r="AA194">
            <v>771</v>
          </cell>
          <cell r="AB194">
            <v>921</v>
          </cell>
          <cell r="AC194">
            <v>921</v>
          </cell>
          <cell r="AD194">
            <v>819</v>
          </cell>
          <cell r="AE194">
            <v>810</v>
          </cell>
          <cell r="AF194">
            <v>880</v>
          </cell>
          <cell r="AG194">
            <v>880</v>
          </cell>
          <cell r="AH194">
            <v>796</v>
          </cell>
          <cell r="AI194">
            <v>790</v>
          </cell>
          <cell r="AJ194">
            <v>808</v>
          </cell>
          <cell r="AK194">
            <v>808</v>
          </cell>
          <cell r="AL194">
            <v>761</v>
          </cell>
          <cell r="AM194">
            <v>754</v>
          </cell>
          <cell r="AN194">
            <v>886</v>
          </cell>
          <cell r="AO194">
            <v>886</v>
          </cell>
          <cell r="AP194">
            <v>800</v>
          </cell>
          <cell r="AQ194">
            <v>793</v>
          </cell>
        </row>
        <row r="195">
          <cell r="B195">
            <v>222</v>
          </cell>
          <cell r="C195">
            <v>463</v>
          </cell>
          <cell r="D195">
            <v>470</v>
          </cell>
          <cell r="E195">
            <v>476</v>
          </cell>
          <cell r="F195">
            <v>750</v>
          </cell>
          <cell r="G195">
            <v>760</v>
          </cell>
          <cell r="H195">
            <v>698</v>
          </cell>
          <cell r="I195">
            <v>736</v>
          </cell>
          <cell r="J195">
            <v>726</v>
          </cell>
          <cell r="K195">
            <v>731</v>
          </cell>
          <cell r="L195">
            <v>693</v>
          </cell>
          <cell r="M195">
            <v>703</v>
          </cell>
          <cell r="N195">
            <v>798</v>
          </cell>
          <cell r="O195">
            <v>809</v>
          </cell>
          <cell r="P195">
            <v>714</v>
          </cell>
          <cell r="Q195">
            <v>757</v>
          </cell>
          <cell r="R195">
            <v>662</v>
          </cell>
          <cell r="S195">
            <v>616</v>
          </cell>
          <cell r="T195">
            <v>882</v>
          </cell>
          <cell r="U195">
            <v>892</v>
          </cell>
          <cell r="V195">
            <v>752</v>
          </cell>
          <cell r="W195">
            <v>816</v>
          </cell>
          <cell r="X195">
            <v>815</v>
          </cell>
          <cell r="Y195">
            <v>820</v>
          </cell>
          <cell r="Z195">
            <v>729</v>
          </cell>
          <cell r="AA195">
            <v>756</v>
          </cell>
          <cell r="AB195">
            <v>887</v>
          </cell>
          <cell r="AC195">
            <v>897</v>
          </cell>
          <cell r="AD195">
            <v>750</v>
          </cell>
          <cell r="AE195">
            <v>810</v>
          </cell>
          <cell r="AF195">
            <v>848</v>
          </cell>
          <cell r="AG195">
            <v>859</v>
          </cell>
          <cell r="AH195">
            <v>738</v>
          </cell>
          <cell r="AI195">
            <v>796</v>
          </cell>
          <cell r="AJ195">
            <v>781</v>
          </cell>
          <cell r="AK195">
            <v>786</v>
          </cell>
          <cell r="AL195">
            <v>716</v>
          </cell>
          <cell r="AM195">
            <v>736</v>
          </cell>
          <cell r="AN195">
            <v>854</v>
          </cell>
          <cell r="AO195">
            <v>864</v>
          </cell>
          <cell r="AP195">
            <v>736</v>
          </cell>
          <cell r="AQ195">
            <v>790</v>
          </cell>
        </row>
        <row r="196">
          <cell r="B196">
            <v>219</v>
          </cell>
          <cell r="C196">
            <v>457</v>
          </cell>
          <cell r="D196">
            <v>463</v>
          </cell>
          <cell r="E196">
            <v>470</v>
          </cell>
          <cell r="F196">
            <v>735</v>
          </cell>
          <cell r="G196">
            <v>750</v>
          </cell>
          <cell r="H196">
            <v>678</v>
          </cell>
          <cell r="I196">
            <v>734</v>
          </cell>
          <cell r="J196">
            <v>714</v>
          </cell>
          <cell r="K196">
            <v>721</v>
          </cell>
          <cell r="L196">
            <v>675</v>
          </cell>
          <cell r="M196">
            <v>692</v>
          </cell>
          <cell r="N196">
            <v>783</v>
          </cell>
          <cell r="O196">
            <v>798</v>
          </cell>
          <cell r="P196">
            <v>687</v>
          </cell>
          <cell r="Q196">
            <v>753</v>
          </cell>
          <cell r="R196">
            <v>653</v>
          </cell>
          <cell r="S196">
            <v>616</v>
          </cell>
          <cell r="T196">
            <v>866</v>
          </cell>
          <cell r="U196">
            <v>881</v>
          </cell>
          <cell r="V196">
            <v>720</v>
          </cell>
          <cell r="W196">
            <v>821</v>
          </cell>
          <cell r="X196">
            <v>801</v>
          </cell>
          <cell r="Y196">
            <v>808</v>
          </cell>
          <cell r="Z196">
            <v>704</v>
          </cell>
          <cell r="AA196">
            <v>749</v>
          </cell>
          <cell r="AB196">
            <v>870</v>
          </cell>
          <cell r="AC196">
            <v>886</v>
          </cell>
          <cell r="AD196">
            <v>716</v>
          </cell>
          <cell r="AE196">
            <v>811</v>
          </cell>
          <cell r="AF196">
            <v>833</v>
          </cell>
          <cell r="AG196">
            <v>848</v>
          </cell>
          <cell r="AH196">
            <v>709</v>
          </cell>
          <cell r="AI196">
            <v>799</v>
          </cell>
          <cell r="AJ196">
            <v>768</v>
          </cell>
          <cell r="AK196">
            <v>775</v>
          </cell>
          <cell r="AL196">
            <v>693</v>
          </cell>
          <cell r="AM196">
            <v>728</v>
          </cell>
          <cell r="AN196">
            <v>837</v>
          </cell>
          <cell r="AO196">
            <v>853</v>
          </cell>
          <cell r="AP196">
            <v>705</v>
          </cell>
          <cell r="AQ196">
            <v>789</v>
          </cell>
        </row>
        <row r="197">
          <cell r="B197">
            <v>252</v>
          </cell>
          <cell r="C197">
            <v>487</v>
          </cell>
          <cell r="D197">
            <v>499</v>
          </cell>
          <cell r="E197">
            <v>503</v>
          </cell>
          <cell r="F197">
            <v>827</v>
          </cell>
          <cell r="G197">
            <v>814</v>
          </cell>
          <cell r="H197">
            <v>798</v>
          </cell>
          <cell r="I197">
            <v>751</v>
          </cell>
          <cell r="J197">
            <v>784</v>
          </cell>
          <cell r="K197">
            <v>779</v>
          </cell>
          <cell r="L197">
            <v>776</v>
          </cell>
          <cell r="M197">
            <v>756</v>
          </cell>
          <cell r="N197">
            <v>879</v>
          </cell>
          <cell r="O197">
            <v>866</v>
          </cell>
          <cell r="P197">
            <v>842</v>
          </cell>
          <cell r="Q197">
            <v>781</v>
          </cell>
          <cell r="R197">
            <v>711</v>
          </cell>
          <cell r="S197">
            <v>621</v>
          </cell>
          <cell r="T197">
            <v>974</v>
          </cell>
          <cell r="U197">
            <v>961</v>
          </cell>
          <cell r="V197">
            <v>904</v>
          </cell>
          <cell r="W197">
            <v>806</v>
          </cell>
          <cell r="X197">
            <v>883</v>
          </cell>
          <cell r="Y197">
            <v>877</v>
          </cell>
          <cell r="Z197">
            <v>847</v>
          </cell>
          <cell r="AA197">
            <v>793</v>
          </cell>
          <cell r="AB197">
            <v>977</v>
          </cell>
          <cell r="AC197">
            <v>964</v>
          </cell>
          <cell r="AD197">
            <v>913</v>
          </cell>
          <cell r="AE197">
            <v>818</v>
          </cell>
          <cell r="AF197">
            <v>937</v>
          </cell>
          <cell r="AG197">
            <v>924</v>
          </cell>
          <cell r="AH197">
            <v>877</v>
          </cell>
          <cell r="AI197">
            <v>792</v>
          </cell>
          <cell r="AJ197">
            <v>846</v>
          </cell>
          <cell r="AK197">
            <v>840</v>
          </cell>
          <cell r="AL197">
            <v>820</v>
          </cell>
          <cell r="AM197">
            <v>779</v>
          </cell>
          <cell r="AN197">
            <v>940</v>
          </cell>
          <cell r="AO197">
            <v>927</v>
          </cell>
          <cell r="AP197">
            <v>886</v>
          </cell>
          <cell r="AQ197">
            <v>804</v>
          </cell>
        </row>
        <row r="198">
          <cell r="B198">
            <v>250</v>
          </cell>
          <cell r="C198">
            <v>481</v>
          </cell>
          <cell r="D198">
            <v>493</v>
          </cell>
          <cell r="E198">
            <v>497</v>
          </cell>
          <cell r="F198">
            <v>812</v>
          </cell>
          <cell r="G198">
            <v>804</v>
          </cell>
          <cell r="H198">
            <v>778</v>
          </cell>
          <cell r="I198">
            <v>750</v>
          </cell>
          <cell r="J198">
            <v>772</v>
          </cell>
          <cell r="K198">
            <v>768</v>
          </cell>
          <cell r="L198">
            <v>758</v>
          </cell>
          <cell r="M198">
            <v>745</v>
          </cell>
          <cell r="N198">
            <v>863</v>
          </cell>
          <cell r="O198">
            <v>856</v>
          </cell>
          <cell r="P198">
            <v>815</v>
          </cell>
          <cell r="Q198">
            <v>777</v>
          </cell>
          <cell r="R198">
            <v>702</v>
          </cell>
          <cell r="S198">
            <v>621</v>
          </cell>
          <cell r="T198">
            <v>958</v>
          </cell>
          <cell r="U198">
            <v>950</v>
          </cell>
          <cell r="V198">
            <v>873</v>
          </cell>
          <cell r="W198">
            <v>810</v>
          </cell>
          <cell r="X198">
            <v>869</v>
          </cell>
          <cell r="Y198">
            <v>866</v>
          </cell>
          <cell r="Z198">
            <v>822</v>
          </cell>
          <cell r="AA198">
            <v>786</v>
          </cell>
          <cell r="AB198">
            <v>961</v>
          </cell>
          <cell r="AC198">
            <v>953</v>
          </cell>
          <cell r="AD198">
            <v>879</v>
          </cell>
          <cell r="AE198">
            <v>818</v>
          </cell>
          <cell r="AF198">
            <v>921</v>
          </cell>
          <cell r="AG198">
            <v>913</v>
          </cell>
          <cell r="AH198">
            <v>849</v>
          </cell>
          <cell r="AI198">
            <v>795</v>
          </cell>
          <cell r="AJ198">
            <v>832</v>
          </cell>
          <cell r="AK198">
            <v>829</v>
          </cell>
          <cell r="AL198">
            <v>798</v>
          </cell>
          <cell r="AM198">
            <v>770</v>
          </cell>
          <cell r="AN198">
            <v>924</v>
          </cell>
          <cell r="AO198">
            <v>916</v>
          </cell>
          <cell r="AP198">
            <v>855</v>
          </cell>
          <cell r="AQ198">
            <v>802</v>
          </cell>
        </row>
        <row r="199">
          <cell r="B199">
            <v>242</v>
          </cell>
          <cell r="C199">
            <v>461</v>
          </cell>
          <cell r="D199">
            <v>473</v>
          </cell>
          <cell r="E199">
            <v>479</v>
          </cell>
          <cell r="F199">
            <v>768</v>
          </cell>
          <cell r="G199">
            <v>776</v>
          </cell>
          <cell r="H199">
            <v>716</v>
          </cell>
          <cell r="I199">
            <v>744</v>
          </cell>
          <cell r="J199">
            <v>734</v>
          </cell>
          <cell r="K199">
            <v>738</v>
          </cell>
          <cell r="L199">
            <v>704</v>
          </cell>
          <cell r="M199">
            <v>711</v>
          </cell>
          <cell r="N199">
            <v>816</v>
          </cell>
          <cell r="O199">
            <v>824</v>
          </cell>
          <cell r="P199">
            <v>733</v>
          </cell>
          <cell r="Q199">
            <v>765</v>
          </cell>
          <cell r="R199">
            <v>676</v>
          </cell>
          <cell r="S199">
            <v>622</v>
          </cell>
          <cell r="T199">
            <v>908</v>
          </cell>
          <cell r="U199">
            <v>916</v>
          </cell>
          <cell r="V199">
            <v>778</v>
          </cell>
          <cell r="W199">
            <v>824</v>
          </cell>
          <cell r="X199">
            <v>828</v>
          </cell>
          <cell r="Y199">
            <v>831</v>
          </cell>
          <cell r="Z199">
            <v>745</v>
          </cell>
          <cell r="AA199">
            <v>764</v>
          </cell>
          <cell r="AB199">
            <v>910</v>
          </cell>
          <cell r="AC199">
            <v>918</v>
          </cell>
          <cell r="AD199">
            <v>775</v>
          </cell>
          <cell r="AE199">
            <v>819</v>
          </cell>
          <cell r="AF199">
            <v>873</v>
          </cell>
          <cell r="AG199">
            <v>881</v>
          </cell>
          <cell r="AH199">
            <v>762</v>
          </cell>
          <cell r="AI199">
            <v>804</v>
          </cell>
          <cell r="AJ199">
            <v>792</v>
          </cell>
          <cell r="AK199">
            <v>796</v>
          </cell>
          <cell r="AL199">
            <v>729</v>
          </cell>
          <cell r="AM199">
            <v>744</v>
          </cell>
          <cell r="AN199">
            <v>874</v>
          </cell>
          <cell r="AO199">
            <v>882</v>
          </cell>
          <cell r="AP199">
            <v>759</v>
          </cell>
          <cell r="AQ199">
            <v>799</v>
          </cell>
        </row>
        <row r="200">
          <cell r="B200">
            <v>240</v>
          </cell>
          <cell r="C200">
            <v>455</v>
          </cell>
          <cell r="D200">
            <v>466</v>
          </cell>
          <cell r="E200">
            <v>474</v>
          </cell>
          <cell r="F200">
            <v>753</v>
          </cell>
          <cell r="G200">
            <v>766</v>
          </cell>
          <cell r="H200">
            <v>695</v>
          </cell>
          <cell r="I200">
            <v>742</v>
          </cell>
          <cell r="J200">
            <v>721</v>
          </cell>
          <cell r="K200">
            <v>727</v>
          </cell>
          <cell r="L200">
            <v>685</v>
          </cell>
          <cell r="M200">
            <v>699</v>
          </cell>
          <cell r="N200">
            <v>800</v>
          </cell>
          <cell r="O200">
            <v>813</v>
          </cell>
          <cell r="P200">
            <v>706</v>
          </cell>
          <cell r="Q200">
            <v>761</v>
          </cell>
          <cell r="R200">
            <v>667</v>
          </cell>
          <cell r="S200">
            <v>622</v>
          </cell>
          <cell r="T200">
            <v>892</v>
          </cell>
          <cell r="U200">
            <v>905</v>
          </cell>
          <cell r="V200">
            <v>746</v>
          </cell>
          <cell r="W200">
            <v>829</v>
          </cell>
          <cell r="X200">
            <v>814</v>
          </cell>
          <cell r="Y200">
            <v>820</v>
          </cell>
          <cell r="Z200">
            <v>720</v>
          </cell>
          <cell r="AA200">
            <v>757</v>
          </cell>
          <cell r="AB200">
            <v>893</v>
          </cell>
          <cell r="AC200">
            <v>906</v>
          </cell>
          <cell r="AD200">
            <v>741</v>
          </cell>
          <cell r="AE200">
            <v>819</v>
          </cell>
          <cell r="AF200">
            <v>857</v>
          </cell>
          <cell r="AG200">
            <v>870</v>
          </cell>
          <cell r="AH200">
            <v>733</v>
          </cell>
          <cell r="AI200">
            <v>807</v>
          </cell>
          <cell r="AJ200">
            <v>779</v>
          </cell>
          <cell r="AK200">
            <v>785</v>
          </cell>
          <cell r="AL200">
            <v>707</v>
          </cell>
          <cell r="AM200">
            <v>735</v>
          </cell>
          <cell r="AN200">
            <v>858</v>
          </cell>
          <cell r="AO200">
            <v>871</v>
          </cell>
          <cell r="AP200">
            <v>727</v>
          </cell>
          <cell r="AQ200">
            <v>797</v>
          </cell>
        </row>
        <row r="201">
          <cell r="B201">
            <v>272</v>
          </cell>
          <cell r="C201">
            <v>485</v>
          </cell>
          <cell r="D201">
            <v>503</v>
          </cell>
          <cell r="E201">
            <v>506</v>
          </cell>
          <cell r="F201">
            <v>845</v>
          </cell>
          <cell r="G201">
            <v>830</v>
          </cell>
          <cell r="H201">
            <v>816</v>
          </cell>
          <cell r="I201">
            <v>759</v>
          </cell>
          <cell r="J201">
            <v>792</v>
          </cell>
          <cell r="K201">
            <v>785</v>
          </cell>
          <cell r="L201">
            <v>786</v>
          </cell>
          <cell r="M201">
            <v>764</v>
          </cell>
          <cell r="N201">
            <v>897</v>
          </cell>
          <cell r="O201">
            <v>881</v>
          </cell>
          <cell r="P201">
            <v>861</v>
          </cell>
          <cell r="Q201">
            <v>789</v>
          </cell>
          <cell r="R201">
            <v>724</v>
          </cell>
          <cell r="S201">
            <v>627</v>
          </cell>
          <cell r="T201">
            <v>1000</v>
          </cell>
          <cell r="U201">
            <v>985</v>
          </cell>
          <cell r="V201">
            <v>931</v>
          </cell>
          <cell r="W201">
            <v>814</v>
          </cell>
          <cell r="X201">
            <v>896</v>
          </cell>
          <cell r="Y201">
            <v>889</v>
          </cell>
          <cell r="Z201">
            <v>863</v>
          </cell>
          <cell r="AA201">
            <v>801</v>
          </cell>
          <cell r="AB201">
            <v>1000</v>
          </cell>
          <cell r="AC201">
            <v>985</v>
          </cell>
          <cell r="AD201">
            <v>938</v>
          </cell>
          <cell r="AE201">
            <v>826</v>
          </cell>
          <cell r="AF201">
            <v>961</v>
          </cell>
          <cell r="AG201">
            <v>946</v>
          </cell>
          <cell r="AH201">
            <v>902</v>
          </cell>
          <cell r="AI201">
            <v>800</v>
          </cell>
          <cell r="AJ201">
            <v>857</v>
          </cell>
          <cell r="AK201">
            <v>850</v>
          </cell>
          <cell r="AL201">
            <v>834</v>
          </cell>
          <cell r="AM201">
            <v>787</v>
          </cell>
          <cell r="AN201">
            <v>961</v>
          </cell>
          <cell r="AO201">
            <v>946</v>
          </cell>
          <cell r="AP201">
            <v>909</v>
          </cell>
          <cell r="AQ201">
            <v>812</v>
          </cell>
        </row>
        <row r="202">
          <cell r="B202">
            <v>267</v>
          </cell>
          <cell r="C202">
            <v>472</v>
          </cell>
          <cell r="D202">
            <v>490</v>
          </cell>
          <cell r="E202">
            <v>495</v>
          </cell>
          <cell r="F202">
            <v>816</v>
          </cell>
          <cell r="G202">
            <v>811</v>
          </cell>
          <cell r="H202">
            <v>774</v>
          </cell>
          <cell r="I202">
            <v>756</v>
          </cell>
          <cell r="J202">
            <v>767</v>
          </cell>
          <cell r="K202">
            <v>765</v>
          </cell>
          <cell r="L202">
            <v>750</v>
          </cell>
          <cell r="M202">
            <v>741</v>
          </cell>
          <cell r="N202">
            <v>865</v>
          </cell>
          <cell r="O202">
            <v>860</v>
          </cell>
          <cell r="P202">
            <v>807</v>
          </cell>
          <cell r="Q202">
            <v>781</v>
          </cell>
          <cell r="R202">
            <v>707</v>
          </cell>
          <cell r="S202">
            <v>627</v>
          </cell>
          <cell r="T202">
            <v>968</v>
          </cell>
          <cell r="U202">
            <v>963</v>
          </cell>
          <cell r="V202">
            <v>867</v>
          </cell>
          <cell r="W202">
            <v>823</v>
          </cell>
          <cell r="X202">
            <v>868</v>
          </cell>
          <cell r="Y202">
            <v>866</v>
          </cell>
          <cell r="Z202">
            <v>813</v>
          </cell>
          <cell r="AA202">
            <v>786</v>
          </cell>
          <cell r="AB202">
            <v>967</v>
          </cell>
          <cell r="AC202">
            <v>961</v>
          </cell>
          <cell r="AD202">
            <v>869</v>
          </cell>
          <cell r="AE202">
            <v>827</v>
          </cell>
          <cell r="AF202">
            <v>929</v>
          </cell>
          <cell r="AG202">
            <v>924</v>
          </cell>
          <cell r="AH202">
            <v>844</v>
          </cell>
          <cell r="AI202">
            <v>806</v>
          </cell>
          <cell r="AJ202">
            <v>830</v>
          </cell>
          <cell r="AK202">
            <v>828</v>
          </cell>
          <cell r="AL202">
            <v>789</v>
          </cell>
          <cell r="AM202">
            <v>769</v>
          </cell>
          <cell r="AN202">
            <v>928</v>
          </cell>
          <cell r="AO202">
            <v>923</v>
          </cell>
          <cell r="AP202">
            <v>846</v>
          </cell>
          <cell r="AQ202">
            <v>810</v>
          </cell>
        </row>
        <row r="203">
          <cell r="B203">
            <v>302</v>
          </cell>
          <cell r="C203">
            <v>326</v>
          </cell>
          <cell r="D203">
            <v>426</v>
          </cell>
          <cell r="E203">
            <v>432</v>
          </cell>
          <cell r="F203">
            <v>846</v>
          </cell>
          <cell r="G203">
            <v>802</v>
          </cell>
          <cell r="H203">
            <v>799</v>
          </cell>
          <cell r="I203">
            <v>733</v>
          </cell>
          <cell r="J203">
            <v>734</v>
          </cell>
          <cell r="K203">
            <v>694</v>
          </cell>
          <cell r="L203">
            <v>717</v>
          </cell>
          <cell r="M203">
            <v>781</v>
          </cell>
          <cell r="N203">
            <v>852</v>
          </cell>
          <cell r="O203">
            <v>808</v>
          </cell>
          <cell r="P203">
            <v>788</v>
          </cell>
          <cell r="Q203">
            <v>826</v>
          </cell>
          <cell r="R203">
            <v>439</v>
          </cell>
          <cell r="S203">
            <v>475</v>
          </cell>
          <cell r="T203">
            <v>861</v>
          </cell>
          <cell r="U203">
            <v>817</v>
          </cell>
          <cell r="V203">
            <v>751</v>
          </cell>
          <cell r="W203">
            <v>780</v>
          </cell>
          <cell r="X203">
            <v>743</v>
          </cell>
          <cell r="Y203">
            <v>703</v>
          </cell>
          <cell r="Z203">
            <v>684</v>
          </cell>
          <cell r="AA203">
            <v>811</v>
          </cell>
          <cell r="AB203">
            <v>861</v>
          </cell>
          <cell r="AC203">
            <v>817</v>
          </cell>
          <cell r="AD203">
            <v>755</v>
          </cell>
          <cell r="AE203">
            <v>857</v>
          </cell>
          <cell r="AF203">
            <v>858</v>
          </cell>
          <cell r="AG203">
            <v>813</v>
          </cell>
          <cell r="AH203">
            <v>764</v>
          </cell>
          <cell r="AI203">
            <v>768</v>
          </cell>
          <cell r="AJ203">
            <v>740</v>
          </cell>
          <cell r="AK203">
            <v>700</v>
          </cell>
          <cell r="AL203">
            <v>697</v>
          </cell>
          <cell r="AM203">
            <v>800</v>
          </cell>
          <cell r="AN203">
            <v>858</v>
          </cell>
          <cell r="AO203">
            <v>814</v>
          </cell>
          <cell r="AP203">
            <v>768</v>
          </cell>
          <cell r="AQ203">
            <v>845</v>
          </cell>
        </row>
        <row r="204">
          <cell r="B204">
            <v>265</v>
          </cell>
          <cell r="C204">
            <v>466</v>
          </cell>
          <cell r="D204">
            <v>483</v>
          </cell>
          <cell r="E204">
            <v>489</v>
          </cell>
          <cell r="F204">
            <v>801</v>
          </cell>
          <cell r="G204">
            <v>801</v>
          </cell>
          <cell r="H204">
            <v>754</v>
          </cell>
          <cell r="I204">
            <v>754</v>
          </cell>
          <cell r="J204">
            <v>754</v>
          </cell>
          <cell r="K204">
            <v>754</v>
          </cell>
          <cell r="L204">
            <v>732</v>
          </cell>
          <cell r="M204">
            <v>730</v>
          </cell>
          <cell r="N204">
            <v>850</v>
          </cell>
          <cell r="O204">
            <v>850</v>
          </cell>
          <cell r="P204">
            <v>780</v>
          </cell>
          <cell r="Q204">
            <v>777</v>
          </cell>
          <cell r="R204">
            <v>698</v>
          </cell>
          <cell r="S204">
            <v>628</v>
          </cell>
          <cell r="T204">
            <v>951</v>
          </cell>
          <cell r="U204">
            <v>951</v>
          </cell>
          <cell r="V204">
            <v>836</v>
          </cell>
          <cell r="W204">
            <v>828</v>
          </cell>
          <cell r="X204">
            <v>854</v>
          </cell>
          <cell r="Y204">
            <v>854</v>
          </cell>
          <cell r="Z204">
            <v>787</v>
          </cell>
          <cell r="AA204">
            <v>779</v>
          </cell>
          <cell r="AB204">
            <v>950</v>
          </cell>
          <cell r="AC204">
            <v>950</v>
          </cell>
          <cell r="AD204">
            <v>835</v>
          </cell>
          <cell r="AE204">
            <v>827</v>
          </cell>
          <cell r="AF204">
            <v>913</v>
          </cell>
          <cell r="AG204">
            <v>913</v>
          </cell>
          <cell r="AH204">
            <v>815</v>
          </cell>
          <cell r="AI204">
            <v>809</v>
          </cell>
          <cell r="AJ204">
            <v>817</v>
          </cell>
          <cell r="AK204">
            <v>817</v>
          </cell>
          <cell r="AL204">
            <v>766</v>
          </cell>
          <cell r="AM204">
            <v>761</v>
          </cell>
          <cell r="AN204">
            <v>912</v>
          </cell>
          <cell r="AO204">
            <v>912</v>
          </cell>
          <cell r="AP204">
            <v>814</v>
          </cell>
          <cell r="AQ204">
            <v>808</v>
          </cell>
        </row>
        <row r="205">
          <cell r="B205">
            <v>301</v>
          </cell>
          <cell r="C205">
            <v>328</v>
          </cell>
          <cell r="D205">
            <v>424</v>
          </cell>
          <cell r="E205">
            <v>432</v>
          </cell>
          <cell r="F205">
            <v>774</v>
          </cell>
          <cell r="G205">
            <v>818</v>
          </cell>
          <cell r="H205">
            <v>707</v>
          </cell>
          <cell r="I205">
            <v>773</v>
          </cell>
          <cell r="J205">
            <v>675</v>
          </cell>
          <cell r="K205">
            <v>715</v>
          </cell>
          <cell r="L205">
            <v>683</v>
          </cell>
          <cell r="M205">
            <v>620</v>
          </cell>
          <cell r="N205">
            <v>784</v>
          </cell>
          <cell r="O205">
            <v>829</v>
          </cell>
          <cell r="P205">
            <v>726</v>
          </cell>
          <cell r="Q205">
            <v>689</v>
          </cell>
          <cell r="R205">
            <v>459</v>
          </cell>
          <cell r="S205">
            <v>412</v>
          </cell>
          <cell r="T205">
            <v>807</v>
          </cell>
          <cell r="U205">
            <v>851</v>
          </cell>
          <cell r="V205">
            <v>776</v>
          </cell>
          <cell r="W205">
            <v>750</v>
          </cell>
          <cell r="X205">
            <v>696</v>
          </cell>
          <cell r="Y205">
            <v>737</v>
          </cell>
          <cell r="Z205">
            <v>728</v>
          </cell>
          <cell r="AA205">
            <v>605</v>
          </cell>
          <cell r="AB205">
            <v>806</v>
          </cell>
          <cell r="AC205">
            <v>850</v>
          </cell>
          <cell r="AD205">
            <v>771</v>
          </cell>
          <cell r="AE205">
            <v>673</v>
          </cell>
          <cell r="AF205">
            <v>799</v>
          </cell>
          <cell r="AG205">
            <v>843</v>
          </cell>
          <cell r="AH205">
            <v>758</v>
          </cell>
          <cell r="AI205">
            <v>756</v>
          </cell>
          <cell r="AJ205">
            <v>689</v>
          </cell>
          <cell r="AK205">
            <v>729</v>
          </cell>
          <cell r="AL205">
            <v>711</v>
          </cell>
          <cell r="AM205">
            <v>611</v>
          </cell>
          <cell r="AN205">
            <v>798</v>
          </cell>
          <cell r="AO205">
            <v>842</v>
          </cell>
          <cell r="AP205">
            <v>754</v>
          </cell>
          <cell r="AQ205">
            <v>679</v>
          </cell>
        </row>
        <row r="206">
          <cell r="B206">
            <v>262</v>
          </cell>
          <cell r="C206">
            <v>459</v>
          </cell>
          <cell r="D206">
            <v>476</v>
          </cell>
          <cell r="E206">
            <v>483</v>
          </cell>
          <cell r="F206">
            <v>787</v>
          </cell>
          <cell r="G206">
            <v>792</v>
          </cell>
          <cell r="H206">
            <v>733</v>
          </cell>
          <cell r="I206">
            <v>752</v>
          </cell>
          <cell r="J206">
            <v>742</v>
          </cell>
          <cell r="K206">
            <v>744</v>
          </cell>
          <cell r="L206">
            <v>714</v>
          </cell>
          <cell r="M206">
            <v>718</v>
          </cell>
          <cell r="N206">
            <v>834</v>
          </cell>
          <cell r="O206">
            <v>839</v>
          </cell>
          <cell r="P206">
            <v>752</v>
          </cell>
          <cell r="Q206">
            <v>774</v>
          </cell>
          <cell r="R206">
            <v>689</v>
          </cell>
          <cell r="S206">
            <v>628</v>
          </cell>
          <cell r="T206">
            <v>935</v>
          </cell>
          <cell r="U206">
            <v>940</v>
          </cell>
          <cell r="V206">
            <v>804</v>
          </cell>
          <cell r="W206">
            <v>832</v>
          </cell>
          <cell r="X206">
            <v>841</v>
          </cell>
          <cell r="Y206">
            <v>843</v>
          </cell>
          <cell r="Z206">
            <v>762</v>
          </cell>
          <cell r="AA206">
            <v>772</v>
          </cell>
          <cell r="AB206">
            <v>933</v>
          </cell>
          <cell r="AC206">
            <v>938</v>
          </cell>
          <cell r="AD206">
            <v>800</v>
          </cell>
          <cell r="AE206">
            <v>827</v>
          </cell>
          <cell r="AF206">
            <v>898</v>
          </cell>
          <cell r="AG206">
            <v>903</v>
          </cell>
          <cell r="AH206">
            <v>786</v>
          </cell>
          <cell r="AI206">
            <v>812</v>
          </cell>
          <cell r="AJ206">
            <v>803</v>
          </cell>
          <cell r="AK206">
            <v>806</v>
          </cell>
          <cell r="AL206">
            <v>743</v>
          </cell>
          <cell r="AM206">
            <v>752</v>
          </cell>
          <cell r="AN206">
            <v>895</v>
          </cell>
          <cell r="AO206">
            <v>901</v>
          </cell>
          <cell r="AP206">
            <v>782</v>
          </cell>
          <cell r="AQ206">
            <v>807</v>
          </cell>
        </row>
        <row r="207">
          <cell r="B207">
            <v>257</v>
          </cell>
          <cell r="C207">
            <v>447</v>
          </cell>
          <cell r="D207">
            <v>463</v>
          </cell>
          <cell r="E207">
            <v>471</v>
          </cell>
          <cell r="F207">
            <v>757</v>
          </cell>
          <cell r="G207">
            <v>773</v>
          </cell>
          <cell r="H207">
            <v>692</v>
          </cell>
          <cell r="I207">
            <v>748</v>
          </cell>
          <cell r="J207">
            <v>716</v>
          </cell>
          <cell r="K207">
            <v>723</v>
          </cell>
          <cell r="L207">
            <v>678</v>
          </cell>
          <cell r="M207">
            <v>696</v>
          </cell>
          <cell r="N207">
            <v>802</v>
          </cell>
          <cell r="O207">
            <v>818</v>
          </cell>
          <cell r="P207">
            <v>698</v>
          </cell>
          <cell r="Q207">
            <v>766</v>
          </cell>
          <cell r="R207">
            <v>672</v>
          </cell>
          <cell r="S207">
            <v>628</v>
          </cell>
          <cell r="T207">
            <v>902</v>
          </cell>
          <cell r="U207">
            <v>917</v>
          </cell>
          <cell r="V207">
            <v>741</v>
          </cell>
          <cell r="W207">
            <v>842</v>
          </cell>
          <cell r="X207">
            <v>813</v>
          </cell>
          <cell r="Y207">
            <v>820</v>
          </cell>
          <cell r="Z207">
            <v>711</v>
          </cell>
          <cell r="AA207">
            <v>758</v>
          </cell>
          <cell r="AB207">
            <v>899</v>
          </cell>
          <cell r="AC207">
            <v>915</v>
          </cell>
          <cell r="AD207">
            <v>731</v>
          </cell>
          <cell r="AE207">
            <v>828</v>
          </cell>
          <cell r="AF207">
            <v>866</v>
          </cell>
          <cell r="AG207">
            <v>881</v>
          </cell>
          <cell r="AH207">
            <v>728</v>
          </cell>
          <cell r="AI207">
            <v>818</v>
          </cell>
          <cell r="AJ207">
            <v>777</v>
          </cell>
          <cell r="AK207">
            <v>784</v>
          </cell>
          <cell r="AL207">
            <v>698</v>
          </cell>
          <cell r="AM207">
            <v>735</v>
          </cell>
          <cell r="AN207">
            <v>863</v>
          </cell>
          <cell r="AO207">
            <v>878</v>
          </cell>
          <cell r="AP207">
            <v>718</v>
          </cell>
          <cell r="AQ207">
            <v>805</v>
          </cell>
        </row>
        <row r="208">
          <cell r="B208">
            <v>290</v>
          </cell>
          <cell r="C208">
            <v>476</v>
          </cell>
          <cell r="D208">
            <v>500</v>
          </cell>
          <cell r="E208">
            <v>504</v>
          </cell>
          <cell r="F208">
            <v>849</v>
          </cell>
          <cell r="G208">
            <v>836</v>
          </cell>
          <cell r="H208">
            <v>812</v>
          </cell>
          <cell r="I208">
            <v>765</v>
          </cell>
          <cell r="J208">
            <v>787</v>
          </cell>
          <cell r="K208">
            <v>781</v>
          </cell>
          <cell r="L208">
            <v>778</v>
          </cell>
          <cell r="M208">
            <v>760</v>
          </cell>
          <cell r="N208">
            <v>899</v>
          </cell>
          <cell r="O208">
            <v>886</v>
          </cell>
          <cell r="P208">
            <v>853</v>
          </cell>
          <cell r="Q208">
            <v>794</v>
          </cell>
          <cell r="R208">
            <v>729</v>
          </cell>
          <cell r="S208">
            <v>633</v>
          </cell>
          <cell r="T208">
            <v>1011</v>
          </cell>
          <cell r="U208">
            <v>998</v>
          </cell>
          <cell r="V208">
            <v>925</v>
          </cell>
          <cell r="W208">
            <v>827</v>
          </cell>
          <cell r="X208">
            <v>895</v>
          </cell>
          <cell r="Y208">
            <v>889</v>
          </cell>
          <cell r="Z208">
            <v>854</v>
          </cell>
          <cell r="AA208">
            <v>801</v>
          </cell>
          <cell r="AB208">
            <v>1006</v>
          </cell>
          <cell r="AC208">
            <v>993</v>
          </cell>
          <cell r="AD208">
            <v>929</v>
          </cell>
          <cell r="AE208">
            <v>835</v>
          </cell>
          <cell r="AF208">
            <v>970</v>
          </cell>
          <cell r="AG208">
            <v>957</v>
          </cell>
          <cell r="AH208">
            <v>897</v>
          </cell>
          <cell r="AI208">
            <v>811</v>
          </cell>
          <cell r="AJ208">
            <v>854</v>
          </cell>
          <cell r="AK208">
            <v>848</v>
          </cell>
          <cell r="AL208">
            <v>826</v>
          </cell>
          <cell r="AM208">
            <v>786</v>
          </cell>
          <cell r="AN208">
            <v>966</v>
          </cell>
          <cell r="AO208">
            <v>953</v>
          </cell>
          <cell r="AP208">
            <v>900</v>
          </cell>
          <cell r="AQ208">
            <v>819</v>
          </cell>
        </row>
        <row r="209">
          <cell r="B209">
            <v>287</v>
          </cell>
          <cell r="C209">
            <v>470</v>
          </cell>
          <cell r="D209">
            <v>493</v>
          </cell>
          <cell r="E209">
            <v>498</v>
          </cell>
          <cell r="F209">
            <v>834</v>
          </cell>
          <cell r="G209">
            <v>827</v>
          </cell>
          <cell r="H209">
            <v>792</v>
          </cell>
          <cell r="I209">
            <v>763</v>
          </cell>
          <cell r="J209">
            <v>775</v>
          </cell>
          <cell r="K209">
            <v>771</v>
          </cell>
          <cell r="L209">
            <v>760</v>
          </cell>
          <cell r="M209">
            <v>749</v>
          </cell>
          <cell r="N209">
            <v>883</v>
          </cell>
          <cell r="O209">
            <v>875</v>
          </cell>
          <cell r="P209">
            <v>826</v>
          </cell>
          <cell r="Q209">
            <v>790</v>
          </cell>
          <cell r="R209">
            <v>720</v>
          </cell>
          <cell r="S209">
            <v>633</v>
          </cell>
          <cell r="T209">
            <v>994</v>
          </cell>
          <cell r="U209">
            <v>987</v>
          </cell>
          <cell r="V209">
            <v>894</v>
          </cell>
          <cell r="W209">
            <v>831</v>
          </cell>
          <cell r="X209">
            <v>881</v>
          </cell>
          <cell r="Y209">
            <v>878</v>
          </cell>
          <cell r="Z209">
            <v>829</v>
          </cell>
          <cell r="AA209">
            <v>794</v>
          </cell>
          <cell r="AB209">
            <v>989</v>
          </cell>
          <cell r="AC209">
            <v>982</v>
          </cell>
          <cell r="AD209">
            <v>894</v>
          </cell>
          <cell r="AE209">
            <v>835</v>
          </cell>
          <cell r="AF209">
            <v>954</v>
          </cell>
          <cell r="AG209">
            <v>946</v>
          </cell>
          <cell r="AH209">
            <v>868</v>
          </cell>
          <cell r="AI209">
            <v>814</v>
          </cell>
          <cell r="AJ209">
            <v>841</v>
          </cell>
          <cell r="AK209">
            <v>837</v>
          </cell>
          <cell r="AL209">
            <v>803</v>
          </cell>
          <cell r="AM209">
            <v>777</v>
          </cell>
          <cell r="AN209">
            <v>949</v>
          </cell>
          <cell r="AO209">
            <v>941</v>
          </cell>
          <cell r="AP209">
            <v>868</v>
          </cell>
          <cell r="AQ209">
            <v>818</v>
          </cell>
        </row>
        <row r="210">
          <cell r="B210">
            <v>280</v>
          </cell>
          <cell r="C210">
            <v>451</v>
          </cell>
          <cell r="D210">
            <v>473</v>
          </cell>
          <cell r="E210">
            <v>481</v>
          </cell>
          <cell r="F210">
            <v>790</v>
          </cell>
          <cell r="G210">
            <v>798</v>
          </cell>
          <cell r="H210">
            <v>730</v>
          </cell>
          <cell r="I210">
            <v>758</v>
          </cell>
          <cell r="J210">
            <v>737</v>
          </cell>
          <cell r="K210">
            <v>740</v>
          </cell>
          <cell r="L210">
            <v>706</v>
          </cell>
          <cell r="M210">
            <v>715</v>
          </cell>
          <cell r="N210">
            <v>836</v>
          </cell>
          <cell r="O210">
            <v>844</v>
          </cell>
          <cell r="P210">
            <v>744</v>
          </cell>
          <cell r="Q210">
            <v>778</v>
          </cell>
          <cell r="R210">
            <v>694</v>
          </cell>
          <cell r="S210">
            <v>634</v>
          </cell>
          <cell r="T210">
            <v>945</v>
          </cell>
          <cell r="U210">
            <v>953</v>
          </cell>
          <cell r="V210">
            <v>799</v>
          </cell>
          <cell r="W210">
            <v>845</v>
          </cell>
          <cell r="X210">
            <v>840</v>
          </cell>
          <cell r="Y210">
            <v>843</v>
          </cell>
          <cell r="Z210">
            <v>752</v>
          </cell>
          <cell r="AA210">
            <v>773</v>
          </cell>
          <cell r="AB210">
            <v>939</v>
          </cell>
          <cell r="AC210">
            <v>947</v>
          </cell>
          <cell r="AD210">
            <v>791</v>
          </cell>
          <cell r="AE210">
            <v>836</v>
          </cell>
          <cell r="AF210">
            <v>906</v>
          </cell>
          <cell r="AG210">
            <v>914</v>
          </cell>
          <cell r="AH210">
            <v>781</v>
          </cell>
          <cell r="AI210">
            <v>823</v>
          </cell>
          <cell r="AJ210">
            <v>801</v>
          </cell>
          <cell r="AK210">
            <v>804</v>
          </cell>
          <cell r="AL210">
            <v>735</v>
          </cell>
          <cell r="AM210">
            <v>751</v>
          </cell>
          <cell r="AN210">
            <v>900</v>
          </cell>
          <cell r="AO210">
            <v>908</v>
          </cell>
          <cell r="AP210">
            <v>773</v>
          </cell>
          <cell r="AQ210">
            <v>814</v>
          </cell>
        </row>
        <row r="211">
          <cell r="B211">
            <v>277</v>
          </cell>
          <cell r="C211">
            <v>444</v>
          </cell>
          <cell r="D211">
            <v>467</v>
          </cell>
          <cell r="E211">
            <v>475</v>
          </cell>
          <cell r="F211">
            <v>776</v>
          </cell>
          <cell r="G211">
            <v>789</v>
          </cell>
          <cell r="H211">
            <v>709</v>
          </cell>
          <cell r="I211">
            <v>756</v>
          </cell>
          <cell r="J211">
            <v>724</v>
          </cell>
          <cell r="K211">
            <v>730</v>
          </cell>
          <cell r="L211">
            <v>688</v>
          </cell>
          <cell r="M211">
            <v>703</v>
          </cell>
          <cell r="N211">
            <v>820</v>
          </cell>
          <cell r="O211">
            <v>833</v>
          </cell>
          <cell r="P211">
            <v>717</v>
          </cell>
          <cell r="Q211">
            <v>774</v>
          </cell>
          <cell r="R211">
            <v>685</v>
          </cell>
          <cell r="S211">
            <v>634</v>
          </cell>
          <cell r="T211">
            <v>929</v>
          </cell>
          <cell r="U211">
            <v>941</v>
          </cell>
          <cell r="V211">
            <v>768</v>
          </cell>
          <cell r="W211">
            <v>850</v>
          </cell>
          <cell r="X211">
            <v>826</v>
          </cell>
          <cell r="Y211">
            <v>832</v>
          </cell>
          <cell r="Z211">
            <v>727</v>
          </cell>
          <cell r="AA211">
            <v>766</v>
          </cell>
          <cell r="AB211">
            <v>922</v>
          </cell>
          <cell r="AC211">
            <v>935</v>
          </cell>
          <cell r="AD211">
            <v>756</v>
          </cell>
          <cell r="AE211">
            <v>836</v>
          </cell>
          <cell r="AF211">
            <v>890</v>
          </cell>
          <cell r="AG211">
            <v>903</v>
          </cell>
          <cell r="AH211">
            <v>753</v>
          </cell>
          <cell r="AI211">
            <v>826</v>
          </cell>
          <cell r="AJ211">
            <v>788</v>
          </cell>
          <cell r="AK211">
            <v>793</v>
          </cell>
          <cell r="AL211">
            <v>712</v>
          </cell>
          <cell r="AM211">
            <v>742</v>
          </cell>
          <cell r="AN211">
            <v>884</v>
          </cell>
          <cell r="AO211">
            <v>896</v>
          </cell>
          <cell r="AP211">
            <v>741</v>
          </cell>
          <cell r="AQ211">
            <v>813</v>
          </cell>
        </row>
        <row r="212">
          <cell r="B212">
            <v>310</v>
          </cell>
          <cell r="C212">
            <v>474</v>
          </cell>
          <cell r="D212">
            <v>503</v>
          </cell>
          <cell r="E212">
            <v>508</v>
          </cell>
          <cell r="F212">
            <v>868</v>
          </cell>
          <cell r="G212">
            <v>852</v>
          </cell>
          <cell r="H212">
            <v>829</v>
          </cell>
          <cell r="I212">
            <v>773</v>
          </cell>
          <cell r="J212">
            <v>795</v>
          </cell>
          <cell r="K212">
            <v>788</v>
          </cell>
          <cell r="L212">
            <v>789</v>
          </cell>
          <cell r="M212">
            <v>768</v>
          </cell>
          <cell r="N212">
            <v>916</v>
          </cell>
          <cell r="O212">
            <v>901</v>
          </cell>
          <cell r="P212">
            <v>872</v>
          </cell>
          <cell r="Q212">
            <v>802</v>
          </cell>
          <cell r="R212">
            <v>742</v>
          </cell>
          <cell r="S212">
            <v>639</v>
          </cell>
          <cell r="T212">
            <v>1037</v>
          </cell>
          <cell r="U212">
            <v>1022</v>
          </cell>
          <cell r="V212">
            <v>952</v>
          </cell>
          <cell r="W212">
            <v>835</v>
          </cell>
          <cell r="X212">
            <v>908</v>
          </cell>
          <cell r="Y212">
            <v>901</v>
          </cell>
          <cell r="Z212">
            <v>870</v>
          </cell>
          <cell r="AA212">
            <v>809</v>
          </cell>
          <cell r="AB212">
            <v>1029</v>
          </cell>
          <cell r="AC212">
            <v>1014</v>
          </cell>
          <cell r="AD212">
            <v>954</v>
          </cell>
          <cell r="AE212">
            <v>843</v>
          </cell>
          <cell r="AF212">
            <v>994</v>
          </cell>
          <cell r="AG212">
            <v>979</v>
          </cell>
          <cell r="AH212">
            <v>921</v>
          </cell>
          <cell r="AI212">
            <v>819</v>
          </cell>
          <cell r="AJ212">
            <v>865</v>
          </cell>
          <cell r="AK212">
            <v>858</v>
          </cell>
          <cell r="AL212">
            <v>840</v>
          </cell>
          <cell r="AM212">
            <v>794</v>
          </cell>
          <cell r="AN212">
            <v>987</v>
          </cell>
          <cell r="AO212">
            <v>971</v>
          </cell>
          <cell r="AP212">
            <v>923</v>
          </cell>
          <cell r="AQ212">
            <v>827</v>
          </cell>
        </row>
        <row r="213">
          <cell r="B213">
            <v>305</v>
          </cell>
          <cell r="C213">
            <v>462</v>
          </cell>
          <cell r="D213">
            <v>490</v>
          </cell>
          <cell r="E213">
            <v>496</v>
          </cell>
          <cell r="F213">
            <v>838</v>
          </cell>
          <cell r="G213">
            <v>833</v>
          </cell>
          <cell r="H213">
            <v>788</v>
          </cell>
          <cell r="I213">
            <v>770</v>
          </cell>
          <cell r="J213">
            <v>770</v>
          </cell>
          <cell r="K213">
            <v>767</v>
          </cell>
          <cell r="L213">
            <v>752</v>
          </cell>
          <cell r="M213">
            <v>745</v>
          </cell>
          <cell r="N213">
            <v>885</v>
          </cell>
          <cell r="O213">
            <v>880</v>
          </cell>
          <cell r="P213">
            <v>818</v>
          </cell>
          <cell r="Q213">
            <v>794</v>
          </cell>
          <cell r="R213">
            <v>725</v>
          </cell>
          <cell r="S213">
            <v>639</v>
          </cell>
          <cell r="T213">
            <v>1004</v>
          </cell>
          <cell r="U213">
            <v>999</v>
          </cell>
          <cell r="V213">
            <v>889</v>
          </cell>
          <cell r="W213">
            <v>844</v>
          </cell>
          <cell r="X213">
            <v>880</v>
          </cell>
          <cell r="Y213">
            <v>878</v>
          </cell>
          <cell r="Z213">
            <v>820</v>
          </cell>
          <cell r="AA213">
            <v>795</v>
          </cell>
          <cell r="AB213">
            <v>996</v>
          </cell>
          <cell r="AC213">
            <v>990</v>
          </cell>
          <cell r="AD213">
            <v>885</v>
          </cell>
          <cell r="AE213">
            <v>844</v>
          </cell>
          <cell r="AF213">
            <v>963</v>
          </cell>
          <cell r="AG213">
            <v>958</v>
          </cell>
          <cell r="AH213">
            <v>863</v>
          </cell>
          <cell r="AI213">
            <v>825</v>
          </cell>
          <cell r="AJ213">
            <v>838</v>
          </cell>
          <cell r="AK213">
            <v>836</v>
          </cell>
          <cell r="AL213">
            <v>794</v>
          </cell>
          <cell r="AM213">
            <v>776</v>
          </cell>
          <cell r="AN213">
            <v>954</v>
          </cell>
          <cell r="AO213">
            <v>949</v>
          </cell>
          <cell r="AP213">
            <v>859</v>
          </cell>
          <cell r="AQ213">
            <v>825</v>
          </cell>
        </row>
        <row r="214">
          <cell r="B214">
            <v>340</v>
          </cell>
          <cell r="C214">
            <v>315</v>
          </cell>
          <cell r="D214">
            <v>426</v>
          </cell>
          <cell r="E214">
            <v>432</v>
          </cell>
          <cell r="F214">
            <v>872</v>
          </cell>
          <cell r="G214">
            <v>824</v>
          </cell>
          <cell r="H214">
            <v>818</v>
          </cell>
          <cell r="I214">
            <v>745</v>
          </cell>
          <cell r="J214">
            <v>739</v>
          </cell>
          <cell r="K214">
            <v>695</v>
          </cell>
          <cell r="L214">
            <v>717</v>
          </cell>
          <cell r="M214">
            <v>794</v>
          </cell>
          <cell r="N214">
            <v>875</v>
          </cell>
          <cell r="O214">
            <v>826</v>
          </cell>
          <cell r="P214">
            <v>799</v>
          </cell>
          <cell r="Q214">
            <v>846</v>
          </cell>
          <cell r="R214">
            <v>454</v>
          </cell>
          <cell r="S214">
            <v>497</v>
          </cell>
          <cell r="T214">
            <v>898</v>
          </cell>
          <cell r="U214">
            <v>850</v>
          </cell>
          <cell r="V214">
            <v>759</v>
          </cell>
          <cell r="W214">
            <v>809</v>
          </cell>
          <cell r="X214">
            <v>755</v>
          </cell>
          <cell r="Y214">
            <v>712</v>
          </cell>
          <cell r="Z214">
            <v>677</v>
          </cell>
          <cell r="AA214">
            <v>836</v>
          </cell>
          <cell r="AB214">
            <v>891</v>
          </cell>
          <cell r="AC214">
            <v>843</v>
          </cell>
          <cell r="AD214">
            <v>759</v>
          </cell>
          <cell r="AE214">
            <v>888</v>
          </cell>
          <cell r="AF214">
            <v>893</v>
          </cell>
          <cell r="AG214">
            <v>844</v>
          </cell>
          <cell r="AH214">
            <v>775</v>
          </cell>
          <cell r="AI214">
            <v>793</v>
          </cell>
          <cell r="AJ214">
            <v>749</v>
          </cell>
          <cell r="AK214">
            <v>706</v>
          </cell>
          <cell r="AL214">
            <v>692</v>
          </cell>
          <cell r="AM214">
            <v>821</v>
          </cell>
          <cell r="AN214">
            <v>885</v>
          </cell>
          <cell r="AO214">
            <v>837</v>
          </cell>
          <cell r="AP214">
            <v>774</v>
          </cell>
          <cell r="AQ214">
            <v>872</v>
          </cell>
        </row>
        <row r="215">
          <cell r="B215">
            <v>303</v>
          </cell>
          <cell r="C215">
            <v>455</v>
          </cell>
          <cell r="D215">
            <v>483</v>
          </cell>
          <cell r="E215">
            <v>490</v>
          </cell>
          <cell r="F215">
            <v>824</v>
          </cell>
          <cell r="G215">
            <v>824</v>
          </cell>
          <cell r="H215">
            <v>768</v>
          </cell>
          <cell r="I215">
            <v>768</v>
          </cell>
          <cell r="J215">
            <v>757</v>
          </cell>
          <cell r="K215">
            <v>757</v>
          </cell>
          <cell r="L215">
            <v>734</v>
          </cell>
          <cell r="M215">
            <v>734</v>
          </cell>
          <cell r="N215">
            <v>869</v>
          </cell>
          <cell r="O215">
            <v>869</v>
          </cell>
          <cell r="P215">
            <v>790</v>
          </cell>
          <cell r="Q215">
            <v>790</v>
          </cell>
          <cell r="R215">
            <v>716</v>
          </cell>
          <cell r="S215">
            <v>640</v>
          </cell>
          <cell r="T215">
            <v>988</v>
          </cell>
          <cell r="U215">
            <v>988</v>
          </cell>
          <cell r="V215">
            <v>857</v>
          </cell>
          <cell r="W215">
            <v>849</v>
          </cell>
          <cell r="X215">
            <v>866</v>
          </cell>
          <cell r="Y215">
            <v>866</v>
          </cell>
          <cell r="Z215">
            <v>794</v>
          </cell>
          <cell r="AA215">
            <v>788</v>
          </cell>
          <cell r="AB215">
            <v>979</v>
          </cell>
          <cell r="AC215">
            <v>979</v>
          </cell>
          <cell r="AD215">
            <v>850</v>
          </cell>
          <cell r="AE215">
            <v>844</v>
          </cell>
          <cell r="AF215">
            <v>947</v>
          </cell>
          <cell r="AG215">
            <v>947</v>
          </cell>
          <cell r="AH215">
            <v>834</v>
          </cell>
          <cell r="AI215">
            <v>828</v>
          </cell>
          <cell r="AJ215">
            <v>825</v>
          </cell>
          <cell r="AK215">
            <v>825</v>
          </cell>
          <cell r="AL215">
            <v>771</v>
          </cell>
          <cell r="AM215">
            <v>768</v>
          </cell>
          <cell r="AN215">
            <v>937</v>
          </cell>
          <cell r="AO215">
            <v>937</v>
          </cell>
          <cell r="AP215">
            <v>828</v>
          </cell>
          <cell r="AQ215">
            <v>824</v>
          </cell>
        </row>
        <row r="216">
          <cell r="B216">
            <v>338</v>
          </cell>
          <cell r="C216">
            <v>319</v>
          </cell>
          <cell r="D216">
            <v>424</v>
          </cell>
          <cell r="E216">
            <v>434</v>
          </cell>
          <cell r="F216">
            <v>793</v>
          </cell>
          <cell r="G216">
            <v>841</v>
          </cell>
          <cell r="H216">
            <v>716</v>
          </cell>
          <cell r="I216">
            <v>790</v>
          </cell>
          <cell r="J216">
            <v>676</v>
          </cell>
          <cell r="K216">
            <v>719</v>
          </cell>
          <cell r="L216">
            <v>688</v>
          </cell>
          <cell r="M216">
            <v>615</v>
          </cell>
          <cell r="N216">
            <v>801</v>
          </cell>
          <cell r="O216">
            <v>850</v>
          </cell>
          <cell r="P216">
            <v>736</v>
          </cell>
          <cell r="Q216">
            <v>694</v>
          </cell>
          <cell r="R216">
            <v>481</v>
          </cell>
          <cell r="S216">
            <v>415</v>
          </cell>
          <cell r="T216">
            <v>842</v>
          </cell>
          <cell r="U216">
            <v>891</v>
          </cell>
          <cell r="V216">
            <v>809</v>
          </cell>
          <cell r="W216">
            <v>763</v>
          </cell>
          <cell r="X216">
            <v>708</v>
          </cell>
          <cell r="Y216">
            <v>752</v>
          </cell>
          <cell r="Z216">
            <v>749</v>
          </cell>
          <cell r="AA216">
            <v>597</v>
          </cell>
          <cell r="AB216">
            <v>834</v>
          </cell>
          <cell r="AC216">
            <v>882</v>
          </cell>
          <cell r="AD216">
            <v>798</v>
          </cell>
          <cell r="AE216">
            <v>676</v>
          </cell>
          <cell r="AF216">
            <v>831</v>
          </cell>
          <cell r="AG216">
            <v>879</v>
          </cell>
          <cell r="AH216">
            <v>786</v>
          </cell>
          <cell r="AI216">
            <v>770</v>
          </cell>
          <cell r="AJ216">
            <v>696</v>
          </cell>
          <cell r="AK216">
            <v>740</v>
          </cell>
          <cell r="AL216">
            <v>726</v>
          </cell>
          <cell r="AM216">
            <v>604</v>
          </cell>
          <cell r="AN216">
            <v>822</v>
          </cell>
          <cell r="AO216">
            <v>870</v>
          </cell>
          <cell r="AP216">
            <v>775</v>
          </cell>
          <cell r="AQ216">
            <v>683</v>
          </cell>
        </row>
        <row r="217">
          <cell r="B217">
            <v>300</v>
          </cell>
          <cell r="C217">
            <v>449</v>
          </cell>
          <cell r="D217">
            <v>477</v>
          </cell>
          <cell r="E217">
            <v>484</v>
          </cell>
          <cell r="F217">
            <v>809</v>
          </cell>
          <cell r="G217">
            <v>814</v>
          </cell>
          <cell r="H217">
            <v>747</v>
          </cell>
          <cell r="I217">
            <v>766</v>
          </cell>
          <cell r="J217">
            <v>744</v>
          </cell>
          <cell r="K217">
            <v>747</v>
          </cell>
          <cell r="L217">
            <v>716</v>
          </cell>
          <cell r="M217">
            <v>722</v>
          </cell>
          <cell r="N217">
            <v>853</v>
          </cell>
          <cell r="O217">
            <v>859</v>
          </cell>
          <cell r="P217">
            <v>763</v>
          </cell>
          <cell r="Q217">
            <v>786</v>
          </cell>
          <cell r="R217">
            <v>707</v>
          </cell>
          <cell r="S217">
            <v>640</v>
          </cell>
          <cell r="T217">
            <v>972</v>
          </cell>
          <cell r="U217">
            <v>977</v>
          </cell>
          <cell r="V217">
            <v>825</v>
          </cell>
          <cell r="W217">
            <v>853</v>
          </cell>
          <cell r="X217">
            <v>853</v>
          </cell>
          <cell r="Y217">
            <v>855</v>
          </cell>
          <cell r="Z217">
            <v>769</v>
          </cell>
          <cell r="AA217">
            <v>781</v>
          </cell>
          <cell r="AB217">
            <v>962</v>
          </cell>
          <cell r="AC217">
            <v>967</v>
          </cell>
          <cell r="AD217">
            <v>816</v>
          </cell>
          <cell r="AE217">
            <v>844</v>
          </cell>
          <cell r="AF217">
            <v>931</v>
          </cell>
          <cell r="AG217">
            <v>936</v>
          </cell>
          <cell r="AH217">
            <v>806</v>
          </cell>
          <cell r="AI217">
            <v>831</v>
          </cell>
          <cell r="AJ217">
            <v>812</v>
          </cell>
          <cell r="AK217">
            <v>814</v>
          </cell>
          <cell r="AL217">
            <v>749</v>
          </cell>
          <cell r="AM217">
            <v>759</v>
          </cell>
          <cell r="AN217">
            <v>921</v>
          </cell>
          <cell r="AO217">
            <v>926</v>
          </cell>
          <cell r="AP217">
            <v>796</v>
          </cell>
          <cell r="AQ217">
            <v>822</v>
          </cell>
        </row>
        <row r="218">
          <cell r="B218">
            <v>295</v>
          </cell>
          <cell r="C218">
            <v>436</v>
          </cell>
          <cell r="D218">
            <v>463</v>
          </cell>
          <cell r="E218">
            <v>472</v>
          </cell>
          <cell r="F218">
            <v>780</v>
          </cell>
          <cell r="G218">
            <v>795</v>
          </cell>
          <cell r="H218">
            <v>706</v>
          </cell>
          <cell r="I218">
            <v>762</v>
          </cell>
          <cell r="J218">
            <v>719</v>
          </cell>
          <cell r="K218">
            <v>726</v>
          </cell>
          <cell r="L218">
            <v>680</v>
          </cell>
          <cell r="M218">
            <v>700</v>
          </cell>
          <cell r="N218">
            <v>822</v>
          </cell>
          <cell r="O218">
            <v>838</v>
          </cell>
          <cell r="P218">
            <v>709</v>
          </cell>
          <cell r="Q218">
            <v>778</v>
          </cell>
          <cell r="R218">
            <v>690</v>
          </cell>
          <cell r="S218">
            <v>641</v>
          </cell>
          <cell r="T218">
            <v>939</v>
          </cell>
          <cell r="U218">
            <v>954</v>
          </cell>
          <cell r="V218">
            <v>762</v>
          </cell>
          <cell r="W218">
            <v>863</v>
          </cell>
          <cell r="X218">
            <v>825</v>
          </cell>
          <cell r="Y218">
            <v>832</v>
          </cell>
          <cell r="Z218">
            <v>718</v>
          </cell>
          <cell r="AA218">
            <v>767</v>
          </cell>
          <cell r="AB218">
            <v>928</v>
          </cell>
          <cell r="AC218">
            <v>944</v>
          </cell>
          <cell r="AD218">
            <v>747</v>
          </cell>
          <cell r="AE218">
            <v>845</v>
          </cell>
          <cell r="AF218">
            <v>899</v>
          </cell>
          <cell r="AG218">
            <v>914</v>
          </cell>
          <cell r="AH218">
            <v>748</v>
          </cell>
          <cell r="AI218">
            <v>837</v>
          </cell>
          <cell r="AJ218">
            <v>785</v>
          </cell>
          <cell r="AK218">
            <v>792</v>
          </cell>
          <cell r="AL218">
            <v>703</v>
          </cell>
          <cell r="AM218">
            <v>741</v>
          </cell>
          <cell r="AN218">
            <v>888</v>
          </cell>
          <cell r="AO218">
            <v>904</v>
          </cell>
          <cell r="AP218">
            <v>732</v>
          </cell>
          <cell r="AQ218">
            <v>820</v>
          </cell>
        </row>
      </sheetData>
      <sheetData sheetId="1">
        <row r="4">
          <cell r="B4">
            <v>0.03</v>
          </cell>
          <cell r="C4">
            <v>-1.1000000000000001</v>
          </cell>
        </row>
        <row r="5">
          <cell r="B5">
            <v>0.08</v>
          </cell>
          <cell r="C5">
            <v>4.18</v>
          </cell>
        </row>
        <row r="6">
          <cell r="B6">
            <v>0.05</v>
          </cell>
          <cell r="C6">
            <v>1.75</v>
          </cell>
        </row>
        <row r="7">
          <cell r="B7">
            <v>0.08</v>
          </cell>
          <cell r="C7">
            <v>1.72</v>
          </cell>
        </row>
        <row r="8">
          <cell r="B8">
            <v>-0.68</v>
          </cell>
          <cell r="C8">
            <v>-0.28000000000000003</v>
          </cell>
        </row>
        <row r="9">
          <cell r="B9">
            <v>0.38</v>
          </cell>
          <cell r="C9">
            <v>-0.27</v>
          </cell>
        </row>
        <row r="10">
          <cell r="B10">
            <v>-0.79</v>
          </cell>
          <cell r="C10">
            <v>-0.01</v>
          </cell>
        </row>
        <row r="11">
          <cell r="B11">
            <v>0.51</v>
          </cell>
          <cell r="C11">
            <v>0.02</v>
          </cell>
        </row>
        <row r="12">
          <cell r="B12">
            <v>-0.59</v>
          </cell>
          <cell r="C12">
            <v>1.49</v>
          </cell>
        </row>
        <row r="13">
          <cell r="B13">
            <v>0.43</v>
          </cell>
          <cell r="C13">
            <v>1.51</v>
          </cell>
        </row>
        <row r="14">
          <cell r="B14">
            <v>-0.35</v>
          </cell>
          <cell r="C14">
            <v>0.98</v>
          </cell>
        </row>
        <row r="15">
          <cell r="B15">
            <v>-1.77</v>
          </cell>
          <cell r="C15">
            <v>0.84</v>
          </cell>
        </row>
        <row r="16">
          <cell r="B16">
            <v>-0.63</v>
          </cell>
          <cell r="C16">
            <v>0.93</v>
          </cell>
        </row>
        <row r="17">
          <cell r="B17">
            <v>0.43</v>
          </cell>
          <cell r="C17">
            <v>0.95</v>
          </cell>
        </row>
        <row r="18">
          <cell r="B18">
            <v>-0.5</v>
          </cell>
          <cell r="C18">
            <v>0.69</v>
          </cell>
        </row>
        <row r="19">
          <cell r="B19">
            <v>-1.65</v>
          </cell>
          <cell r="C19">
            <v>0.57999999999999996</v>
          </cell>
        </row>
        <row r="20">
          <cell r="B20">
            <v>0.25</v>
          </cell>
          <cell r="C20">
            <v>7.53</v>
          </cell>
        </row>
        <row r="21">
          <cell r="B21">
            <v>-0.47</v>
          </cell>
          <cell r="C21">
            <v>5.5</v>
          </cell>
        </row>
        <row r="22">
          <cell r="B22">
            <v>-0.53</v>
          </cell>
          <cell r="C22">
            <v>3.54</v>
          </cell>
        </row>
        <row r="23">
          <cell r="B23">
            <v>0.53</v>
          </cell>
          <cell r="C23">
            <v>3.56</v>
          </cell>
        </row>
        <row r="24">
          <cell r="B24">
            <v>0.21</v>
          </cell>
          <cell r="C24">
            <v>2.25</v>
          </cell>
        </row>
        <row r="25">
          <cell r="B25">
            <v>-0.09</v>
          </cell>
          <cell r="C25">
            <v>1.85</v>
          </cell>
        </row>
        <row r="26">
          <cell r="B26">
            <v>-0.49</v>
          </cell>
          <cell r="C26">
            <v>4.0599999999999996</v>
          </cell>
        </row>
        <row r="27">
          <cell r="B27">
            <v>0.53</v>
          </cell>
          <cell r="C27">
            <v>4.08</v>
          </cell>
        </row>
        <row r="28">
          <cell r="B28">
            <v>0.31</v>
          </cell>
          <cell r="C28">
            <v>2.5099999999999998</v>
          </cell>
        </row>
        <row r="29">
          <cell r="B29">
            <v>-2.16</v>
          </cell>
          <cell r="C29">
            <v>2.0699999999999998</v>
          </cell>
        </row>
        <row r="30">
          <cell r="B30">
            <v>-0.53</v>
          </cell>
          <cell r="C30">
            <v>3.5</v>
          </cell>
        </row>
        <row r="31">
          <cell r="B31">
            <v>0.53</v>
          </cell>
          <cell r="C31">
            <v>3.52</v>
          </cell>
        </row>
        <row r="32">
          <cell r="B32">
            <v>0.17</v>
          </cell>
          <cell r="C32">
            <v>2.2200000000000002</v>
          </cell>
        </row>
        <row r="33">
          <cell r="B33">
            <v>-2.0499999999999998</v>
          </cell>
          <cell r="C33">
            <v>1.81</v>
          </cell>
        </row>
        <row r="34">
          <cell r="B34">
            <v>-0.56000000000000005</v>
          </cell>
          <cell r="C34">
            <v>2.56</v>
          </cell>
        </row>
        <row r="35">
          <cell r="B35">
            <v>0.5</v>
          </cell>
          <cell r="C35">
            <v>2.58</v>
          </cell>
        </row>
        <row r="36">
          <cell r="B36">
            <v>-0.05</v>
          </cell>
          <cell r="C36">
            <v>1.67</v>
          </cell>
        </row>
        <row r="37">
          <cell r="B37">
            <v>7.0000000000000007E-2</v>
          </cell>
          <cell r="C37">
            <v>1.38</v>
          </cell>
        </row>
        <row r="38">
          <cell r="B38">
            <v>-0.53</v>
          </cell>
          <cell r="C38">
            <v>3.08</v>
          </cell>
        </row>
        <row r="39">
          <cell r="B39">
            <v>0.49</v>
          </cell>
          <cell r="C39">
            <v>3.1</v>
          </cell>
        </row>
        <row r="40">
          <cell r="B40">
            <v>0.06</v>
          </cell>
          <cell r="C40">
            <v>1.93</v>
          </cell>
        </row>
        <row r="41">
          <cell r="B41">
            <v>-2.02</v>
          </cell>
          <cell r="C41">
            <v>1.61</v>
          </cell>
        </row>
        <row r="42">
          <cell r="B42">
            <v>-0.56999999999999995</v>
          </cell>
          <cell r="C42">
            <v>2.52</v>
          </cell>
        </row>
        <row r="43">
          <cell r="B43">
            <v>0.49</v>
          </cell>
          <cell r="C43">
            <v>2.54</v>
          </cell>
        </row>
        <row r="44">
          <cell r="B44">
            <v>-0.09</v>
          </cell>
          <cell r="C44">
            <v>1.63</v>
          </cell>
        </row>
        <row r="45">
          <cell r="B45">
            <v>-1.89</v>
          </cell>
          <cell r="C45">
            <v>1.34</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_6B_ULS_610a-DA3"/>
      <sheetName val="Sheet1"/>
    </sheetNames>
    <sheetDataSet>
      <sheetData sheetId="0">
        <row r="111">
          <cell r="B111">
            <v>-42</v>
          </cell>
          <cell r="C111">
            <v>606</v>
          </cell>
          <cell r="D111">
            <v>515</v>
          </cell>
          <cell r="E111">
            <v>510</v>
          </cell>
          <cell r="F111">
            <v>661</v>
          </cell>
          <cell r="G111">
            <v>640</v>
          </cell>
          <cell r="H111">
            <v>699</v>
          </cell>
          <cell r="I111">
            <v>644</v>
          </cell>
          <cell r="J111">
            <v>785</v>
          </cell>
          <cell r="K111">
            <v>772</v>
          </cell>
          <cell r="L111">
            <v>784</v>
          </cell>
          <cell r="M111">
            <v>740</v>
          </cell>
          <cell r="N111">
            <v>747</v>
          </cell>
          <cell r="O111">
            <v>727</v>
          </cell>
          <cell r="P111">
            <v>784</v>
          </cell>
          <cell r="Q111">
            <v>698</v>
          </cell>
          <cell r="R111">
            <v>648</v>
          </cell>
          <cell r="S111">
            <v>561</v>
          </cell>
          <cell r="T111">
            <v>741</v>
          </cell>
          <cell r="U111">
            <v>720</v>
          </cell>
          <cell r="V111">
            <v>805</v>
          </cell>
          <cell r="W111">
            <v>642</v>
          </cell>
          <cell r="X111">
            <v>840</v>
          </cell>
          <cell r="Y111">
            <v>826</v>
          </cell>
          <cell r="Z111">
            <v>856</v>
          </cell>
          <cell r="AA111">
            <v>740</v>
          </cell>
          <cell r="AB111">
            <v>802</v>
          </cell>
          <cell r="AC111">
            <v>781</v>
          </cell>
          <cell r="AD111">
            <v>856</v>
          </cell>
          <cell r="AE111">
            <v>698</v>
          </cell>
          <cell r="AF111">
            <v>720</v>
          </cell>
          <cell r="AG111">
            <v>699</v>
          </cell>
          <cell r="AH111">
            <v>778</v>
          </cell>
          <cell r="AI111">
            <v>641</v>
          </cell>
          <cell r="AJ111">
            <v>819</v>
          </cell>
          <cell r="AK111">
            <v>805</v>
          </cell>
          <cell r="AL111">
            <v>829</v>
          </cell>
          <cell r="AM111">
            <v>740</v>
          </cell>
          <cell r="AN111">
            <v>781</v>
          </cell>
          <cell r="AO111">
            <v>760</v>
          </cell>
          <cell r="AP111">
            <v>829</v>
          </cell>
          <cell r="AQ111">
            <v>698</v>
          </cell>
        </row>
        <row r="112">
          <cell r="B112">
            <v>-44</v>
          </cell>
          <cell r="C112">
            <v>600</v>
          </cell>
          <cell r="D112">
            <v>509</v>
          </cell>
          <cell r="E112">
            <v>505</v>
          </cell>
          <cell r="F112">
            <v>646</v>
          </cell>
          <cell r="G112">
            <v>633</v>
          </cell>
          <cell r="H112">
            <v>679</v>
          </cell>
          <cell r="I112">
            <v>642</v>
          </cell>
          <cell r="J112">
            <v>771</v>
          </cell>
          <cell r="K112">
            <v>763</v>
          </cell>
          <cell r="L112">
            <v>763</v>
          </cell>
          <cell r="M112">
            <v>728</v>
          </cell>
          <cell r="N112">
            <v>731</v>
          </cell>
          <cell r="O112">
            <v>717</v>
          </cell>
          <cell r="P112">
            <v>755</v>
          </cell>
          <cell r="Q112">
            <v>692</v>
          </cell>
          <cell r="R112">
            <v>638</v>
          </cell>
          <cell r="S112">
            <v>567</v>
          </cell>
          <cell r="T112">
            <v>723</v>
          </cell>
          <cell r="U112">
            <v>709</v>
          </cell>
          <cell r="V112">
            <v>765</v>
          </cell>
          <cell r="W112">
            <v>653</v>
          </cell>
          <cell r="X112">
            <v>824</v>
          </cell>
          <cell r="Y112">
            <v>815</v>
          </cell>
          <cell r="Z112">
            <v>821</v>
          </cell>
          <cell r="AA112">
            <v>735</v>
          </cell>
          <cell r="AB112">
            <v>783</v>
          </cell>
          <cell r="AC112">
            <v>770</v>
          </cell>
          <cell r="AD112">
            <v>813</v>
          </cell>
          <cell r="AE112">
            <v>700</v>
          </cell>
          <cell r="AF112">
            <v>703</v>
          </cell>
          <cell r="AG112">
            <v>689</v>
          </cell>
          <cell r="AH112">
            <v>743</v>
          </cell>
          <cell r="AI112">
            <v>649</v>
          </cell>
          <cell r="AJ112">
            <v>804</v>
          </cell>
          <cell r="AK112">
            <v>795</v>
          </cell>
          <cell r="AL112">
            <v>799</v>
          </cell>
          <cell r="AM112">
            <v>732</v>
          </cell>
          <cell r="AN112">
            <v>763</v>
          </cell>
          <cell r="AO112">
            <v>749</v>
          </cell>
          <cell r="AP112">
            <v>791</v>
          </cell>
          <cell r="AQ112">
            <v>697</v>
          </cell>
        </row>
        <row r="113">
          <cell r="B113">
            <v>-46</v>
          </cell>
          <cell r="C113">
            <v>593</v>
          </cell>
          <cell r="D113">
            <v>502</v>
          </cell>
          <cell r="E113">
            <v>499</v>
          </cell>
          <cell r="F113">
            <v>632</v>
          </cell>
          <cell r="G113">
            <v>625</v>
          </cell>
          <cell r="H113">
            <v>660</v>
          </cell>
          <cell r="I113">
            <v>641</v>
          </cell>
          <cell r="J113">
            <v>758</v>
          </cell>
          <cell r="K113">
            <v>753</v>
          </cell>
          <cell r="L113">
            <v>741</v>
          </cell>
          <cell r="M113">
            <v>716</v>
          </cell>
          <cell r="N113">
            <v>715</v>
          </cell>
          <cell r="O113">
            <v>708</v>
          </cell>
          <cell r="P113">
            <v>726</v>
          </cell>
          <cell r="Q113">
            <v>686</v>
          </cell>
          <cell r="R113">
            <v>627</v>
          </cell>
          <cell r="S113">
            <v>573</v>
          </cell>
          <cell r="T113">
            <v>705</v>
          </cell>
          <cell r="U113">
            <v>698</v>
          </cell>
          <cell r="V113">
            <v>724</v>
          </cell>
          <cell r="W113">
            <v>663</v>
          </cell>
          <cell r="X113">
            <v>808</v>
          </cell>
          <cell r="Y113">
            <v>804</v>
          </cell>
          <cell r="Z113">
            <v>786</v>
          </cell>
          <cell r="AA113">
            <v>731</v>
          </cell>
          <cell r="AB113">
            <v>765</v>
          </cell>
          <cell r="AC113">
            <v>758</v>
          </cell>
          <cell r="AD113">
            <v>770</v>
          </cell>
          <cell r="AE113">
            <v>702</v>
          </cell>
          <cell r="AF113">
            <v>686</v>
          </cell>
          <cell r="AG113">
            <v>679</v>
          </cell>
          <cell r="AH113">
            <v>707</v>
          </cell>
          <cell r="AI113">
            <v>657</v>
          </cell>
          <cell r="AJ113">
            <v>789</v>
          </cell>
          <cell r="AK113">
            <v>784</v>
          </cell>
          <cell r="AL113">
            <v>768</v>
          </cell>
          <cell r="AM113">
            <v>725</v>
          </cell>
          <cell r="AN113">
            <v>745</v>
          </cell>
          <cell r="AO113">
            <v>739</v>
          </cell>
          <cell r="AP113">
            <v>753</v>
          </cell>
          <cell r="AQ113">
            <v>696</v>
          </cell>
        </row>
        <row r="114">
          <cell r="B114">
            <v>-51</v>
          </cell>
          <cell r="C114">
            <v>579</v>
          </cell>
          <cell r="D114">
            <v>490</v>
          </cell>
          <cell r="E114">
            <v>488</v>
          </cell>
          <cell r="F114">
            <v>602</v>
          </cell>
          <cell r="G114">
            <v>609</v>
          </cell>
          <cell r="H114">
            <v>620</v>
          </cell>
          <cell r="I114">
            <v>638</v>
          </cell>
          <cell r="J114">
            <v>730</v>
          </cell>
          <cell r="K114">
            <v>735</v>
          </cell>
          <cell r="L114">
            <v>698</v>
          </cell>
          <cell r="M114">
            <v>691</v>
          </cell>
          <cell r="N114">
            <v>682</v>
          </cell>
          <cell r="O114">
            <v>689</v>
          </cell>
          <cell r="P114">
            <v>667</v>
          </cell>
          <cell r="Q114">
            <v>674</v>
          </cell>
          <cell r="R114">
            <v>606</v>
          </cell>
          <cell r="S114">
            <v>584</v>
          </cell>
          <cell r="T114">
            <v>669</v>
          </cell>
          <cell r="U114">
            <v>676</v>
          </cell>
          <cell r="V114">
            <v>644</v>
          </cell>
          <cell r="W114">
            <v>685</v>
          </cell>
          <cell r="X114">
            <v>776</v>
          </cell>
          <cell r="Y114">
            <v>781</v>
          </cell>
          <cell r="Z114">
            <v>715</v>
          </cell>
          <cell r="AA114">
            <v>723</v>
          </cell>
          <cell r="AB114">
            <v>728</v>
          </cell>
          <cell r="AC114">
            <v>735</v>
          </cell>
          <cell r="AD114">
            <v>685</v>
          </cell>
          <cell r="AE114">
            <v>706</v>
          </cell>
          <cell r="AF114">
            <v>651</v>
          </cell>
          <cell r="AG114">
            <v>658</v>
          </cell>
          <cell r="AH114">
            <v>637</v>
          </cell>
          <cell r="AI114">
            <v>673</v>
          </cell>
          <cell r="AJ114">
            <v>758</v>
          </cell>
          <cell r="AK114">
            <v>763</v>
          </cell>
          <cell r="AL114">
            <v>708</v>
          </cell>
          <cell r="AM114">
            <v>710</v>
          </cell>
          <cell r="AN114">
            <v>710</v>
          </cell>
          <cell r="AO114">
            <v>717</v>
          </cell>
          <cell r="AP114">
            <v>678</v>
          </cell>
          <cell r="AQ114">
            <v>694</v>
          </cell>
        </row>
        <row r="115">
          <cell r="B115">
            <v>-53</v>
          </cell>
          <cell r="C115">
            <v>573</v>
          </cell>
          <cell r="D115">
            <v>483</v>
          </cell>
          <cell r="E115">
            <v>482</v>
          </cell>
          <cell r="F115">
            <v>587</v>
          </cell>
          <cell r="G115">
            <v>601</v>
          </cell>
          <cell r="H115">
            <v>600</v>
          </cell>
          <cell r="I115">
            <v>637</v>
          </cell>
          <cell r="J115">
            <v>716</v>
          </cell>
          <cell r="K115">
            <v>726</v>
          </cell>
          <cell r="L115">
            <v>676</v>
          </cell>
          <cell r="M115">
            <v>679</v>
          </cell>
          <cell r="N115">
            <v>665</v>
          </cell>
          <cell r="O115">
            <v>680</v>
          </cell>
          <cell r="P115">
            <v>638</v>
          </cell>
          <cell r="Q115">
            <v>668</v>
          </cell>
          <cell r="R115">
            <v>596</v>
          </cell>
          <cell r="S115">
            <v>590</v>
          </cell>
          <cell r="T115">
            <v>651</v>
          </cell>
          <cell r="U115">
            <v>665</v>
          </cell>
          <cell r="V115">
            <v>603</v>
          </cell>
          <cell r="W115">
            <v>696</v>
          </cell>
          <cell r="X115">
            <v>760</v>
          </cell>
          <cell r="Y115">
            <v>770</v>
          </cell>
          <cell r="Z115">
            <v>680</v>
          </cell>
          <cell r="AA115">
            <v>718</v>
          </cell>
          <cell r="AB115">
            <v>709</v>
          </cell>
          <cell r="AC115">
            <v>724</v>
          </cell>
          <cell r="AD115">
            <v>642</v>
          </cell>
          <cell r="AE115">
            <v>708</v>
          </cell>
          <cell r="AF115">
            <v>634</v>
          </cell>
          <cell r="AG115">
            <v>648</v>
          </cell>
          <cell r="AH115">
            <v>601</v>
          </cell>
          <cell r="AI115">
            <v>681</v>
          </cell>
          <cell r="AJ115">
            <v>743</v>
          </cell>
          <cell r="AK115">
            <v>753</v>
          </cell>
          <cell r="AL115">
            <v>678</v>
          </cell>
          <cell r="AM115">
            <v>703</v>
          </cell>
          <cell r="AN115">
            <v>692</v>
          </cell>
          <cell r="AO115">
            <v>707</v>
          </cell>
          <cell r="AP115">
            <v>640</v>
          </cell>
          <cell r="AQ115">
            <v>693</v>
          </cell>
        </row>
        <row r="116">
          <cell r="B116">
            <v>-55</v>
          </cell>
          <cell r="C116">
            <v>566</v>
          </cell>
          <cell r="D116">
            <v>477</v>
          </cell>
          <cell r="E116">
            <v>476</v>
          </cell>
          <cell r="F116">
            <v>572</v>
          </cell>
          <cell r="G116">
            <v>593</v>
          </cell>
          <cell r="H116">
            <v>580</v>
          </cell>
          <cell r="I116">
            <v>635</v>
          </cell>
          <cell r="J116">
            <v>703</v>
          </cell>
          <cell r="K116">
            <v>717</v>
          </cell>
          <cell r="L116">
            <v>655</v>
          </cell>
          <cell r="M116">
            <v>666</v>
          </cell>
          <cell r="N116">
            <v>649</v>
          </cell>
          <cell r="O116">
            <v>671</v>
          </cell>
          <cell r="P116">
            <v>609</v>
          </cell>
          <cell r="Q116">
            <v>662</v>
          </cell>
          <cell r="R116">
            <v>586</v>
          </cell>
          <cell r="S116">
            <v>596</v>
          </cell>
          <cell r="T116">
            <v>633</v>
          </cell>
          <cell r="U116">
            <v>654</v>
          </cell>
          <cell r="V116">
            <v>563</v>
          </cell>
          <cell r="W116">
            <v>706</v>
          </cell>
          <cell r="X116">
            <v>744</v>
          </cell>
          <cell r="Y116">
            <v>759</v>
          </cell>
          <cell r="Z116">
            <v>645</v>
          </cell>
          <cell r="AA116">
            <v>714</v>
          </cell>
          <cell r="AB116">
            <v>691</v>
          </cell>
          <cell r="AC116">
            <v>712</v>
          </cell>
          <cell r="AD116">
            <v>599</v>
          </cell>
          <cell r="AE116">
            <v>710</v>
          </cell>
          <cell r="AF116">
            <v>616</v>
          </cell>
          <cell r="AG116">
            <v>637</v>
          </cell>
          <cell r="AH116">
            <v>566</v>
          </cell>
          <cell r="AI116">
            <v>688</v>
          </cell>
          <cell r="AJ116">
            <v>728</v>
          </cell>
          <cell r="AK116">
            <v>742</v>
          </cell>
          <cell r="AL116">
            <v>648</v>
          </cell>
          <cell r="AM116">
            <v>696</v>
          </cell>
          <cell r="AN116">
            <v>675</v>
          </cell>
          <cell r="AO116">
            <v>696</v>
          </cell>
          <cell r="AP116">
            <v>602</v>
          </cell>
          <cell r="AQ116">
            <v>692</v>
          </cell>
        </row>
        <row r="117">
          <cell r="B117">
            <v>72</v>
          </cell>
          <cell r="C117">
            <v>248</v>
          </cell>
          <cell r="D117">
            <v>373</v>
          </cell>
          <cell r="E117">
            <v>370</v>
          </cell>
          <cell r="F117">
            <v>706</v>
          </cell>
          <cell r="G117">
            <v>691</v>
          </cell>
          <cell r="H117">
            <v>731</v>
          </cell>
          <cell r="I117">
            <v>649</v>
          </cell>
          <cell r="J117">
            <v>658</v>
          </cell>
          <cell r="K117">
            <v>657</v>
          </cell>
          <cell r="L117">
            <v>655</v>
          </cell>
          <cell r="M117">
            <v>699</v>
          </cell>
          <cell r="N117">
            <v>683</v>
          </cell>
          <cell r="O117">
            <v>668</v>
          </cell>
          <cell r="P117">
            <v>705</v>
          </cell>
          <cell r="Q117">
            <v>667</v>
          </cell>
          <cell r="R117">
            <v>5</v>
          </cell>
          <cell r="S117">
            <v>214</v>
          </cell>
          <cell r="T117">
            <v>451</v>
          </cell>
          <cell r="U117">
            <v>436</v>
          </cell>
          <cell r="V117">
            <v>477</v>
          </cell>
          <cell r="W117">
            <v>606</v>
          </cell>
          <cell r="X117">
            <v>487</v>
          </cell>
          <cell r="Y117">
            <v>487</v>
          </cell>
          <cell r="Z117">
            <v>484</v>
          </cell>
          <cell r="AA117">
            <v>670</v>
          </cell>
          <cell r="AB117">
            <v>512</v>
          </cell>
          <cell r="AC117">
            <v>497</v>
          </cell>
          <cell r="AD117">
            <v>534</v>
          </cell>
          <cell r="AE117">
            <v>637</v>
          </cell>
          <cell r="AF117">
            <v>516</v>
          </cell>
          <cell r="AG117">
            <v>500</v>
          </cell>
          <cell r="AH117">
            <v>541</v>
          </cell>
          <cell r="AI117">
            <v>617</v>
          </cell>
          <cell r="AJ117">
            <v>552</v>
          </cell>
          <cell r="AK117">
            <v>551</v>
          </cell>
          <cell r="AL117">
            <v>549</v>
          </cell>
          <cell r="AM117">
            <v>681</v>
          </cell>
          <cell r="AN117">
            <v>577</v>
          </cell>
          <cell r="AO117">
            <v>562</v>
          </cell>
          <cell r="AP117">
            <v>599</v>
          </cell>
          <cell r="AQ117">
            <v>649</v>
          </cell>
        </row>
        <row r="118">
          <cell r="B118">
            <v>69</v>
          </cell>
          <cell r="C118">
            <v>245</v>
          </cell>
          <cell r="D118">
            <v>366</v>
          </cell>
          <cell r="E118">
            <v>364</v>
          </cell>
          <cell r="F118">
            <v>686</v>
          </cell>
          <cell r="G118">
            <v>677</v>
          </cell>
          <cell r="H118">
            <v>699</v>
          </cell>
          <cell r="I118">
            <v>649</v>
          </cell>
          <cell r="J118">
            <v>646</v>
          </cell>
          <cell r="K118">
            <v>645</v>
          </cell>
          <cell r="L118">
            <v>651</v>
          </cell>
          <cell r="M118">
            <v>674</v>
          </cell>
          <cell r="N118">
            <v>664</v>
          </cell>
          <cell r="O118">
            <v>655</v>
          </cell>
          <cell r="P118">
            <v>683</v>
          </cell>
          <cell r="Q118">
            <v>657</v>
          </cell>
          <cell r="R118">
            <v>7</v>
          </cell>
          <cell r="S118">
            <v>181</v>
          </cell>
          <cell r="T118">
            <v>438</v>
          </cell>
          <cell r="U118">
            <v>429</v>
          </cell>
          <cell r="V118">
            <v>494</v>
          </cell>
          <cell r="W118">
            <v>577</v>
          </cell>
          <cell r="X118">
            <v>480</v>
          </cell>
          <cell r="Y118">
            <v>480</v>
          </cell>
          <cell r="Z118">
            <v>514</v>
          </cell>
          <cell r="AA118">
            <v>625</v>
          </cell>
          <cell r="AB118">
            <v>499</v>
          </cell>
          <cell r="AC118">
            <v>490</v>
          </cell>
          <cell r="AD118">
            <v>546</v>
          </cell>
          <cell r="AE118">
            <v>608</v>
          </cell>
          <cell r="AF118">
            <v>501</v>
          </cell>
          <cell r="AG118">
            <v>492</v>
          </cell>
          <cell r="AH118">
            <v>546</v>
          </cell>
          <cell r="AI118">
            <v>596</v>
          </cell>
          <cell r="AJ118">
            <v>543</v>
          </cell>
          <cell r="AK118">
            <v>542</v>
          </cell>
          <cell r="AL118">
            <v>566</v>
          </cell>
          <cell r="AM118">
            <v>644</v>
          </cell>
          <cell r="AN118">
            <v>561</v>
          </cell>
          <cell r="AO118">
            <v>552</v>
          </cell>
          <cell r="AP118">
            <v>598</v>
          </cell>
          <cell r="AQ118">
            <v>627</v>
          </cell>
        </row>
        <row r="119">
          <cell r="B119">
            <v>65</v>
          </cell>
          <cell r="C119">
            <v>241</v>
          </cell>
          <cell r="D119">
            <v>359</v>
          </cell>
          <cell r="E119">
            <v>359</v>
          </cell>
          <cell r="F119">
            <v>666</v>
          </cell>
          <cell r="G119">
            <v>663</v>
          </cell>
          <cell r="H119">
            <v>667</v>
          </cell>
          <cell r="I119">
            <v>650</v>
          </cell>
          <cell r="J119">
            <v>633</v>
          </cell>
          <cell r="K119">
            <v>633</v>
          </cell>
          <cell r="L119">
            <v>648</v>
          </cell>
          <cell r="M119">
            <v>649</v>
          </cell>
          <cell r="N119">
            <v>645</v>
          </cell>
          <cell r="O119">
            <v>643</v>
          </cell>
          <cell r="P119">
            <v>662</v>
          </cell>
          <cell r="Q119">
            <v>647</v>
          </cell>
          <cell r="R119">
            <v>10</v>
          </cell>
          <cell r="S119">
            <v>148</v>
          </cell>
          <cell r="T119">
            <v>426</v>
          </cell>
          <cell r="U119">
            <v>423</v>
          </cell>
          <cell r="V119">
            <v>511</v>
          </cell>
          <cell r="W119">
            <v>549</v>
          </cell>
          <cell r="X119">
            <v>473</v>
          </cell>
          <cell r="Y119">
            <v>473</v>
          </cell>
          <cell r="Z119">
            <v>543</v>
          </cell>
          <cell r="AA119">
            <v>581</v>
          </cell>
          <cell r="AB119">
            <v>485</v>
          </cell>
          <cell r="AC119">
            <v>482</v>
          </cell>
          <cell r="AD119">
            <v>557</v>
          </cell>
          <cell r="AE119">
            <v>579</v>
          </cell>
          <cell r="AF119">
            <v>486</v>
          </cell>
          <cell r="AG119">
            <v>483</v>
          </cell>
          <cell r="AH119">
            <v>551</v>
          </cell>
          <cell r="AI119">
            <v>574</v>
          </cell>
          <cell r="AJ119">
            <v>533</v>
          </cell>
          <cell r="AK119">
            <v>533</v>
          </cell>
          <cell r="AL119">
            <v>583</v>
          </cell>
          <cell r="AM119">
            <v>607</v>
          </cell>
          <cell r="AN119">
            <v>546</v>
          </cell>
          <cell r="AO119">
            <v>543</v>
          </cell>
          <cell r="AP119">
            <v>597</v>
          </cell>
          <cell r="AQ119">
            <v>604</v>
          </cell>
        </row>
        <row r="120">
          <cell r="B120">
            <v>61</v>
          </cell>
          <cell r="C120">
            <v>238</v>
          </cell>
          <cell r="D120">
            <v>352</v>
          </cell>
          <cell r="E120">
            <v>353</v>
          </cell>
          <cell r="F120">
            <v>645</v>
          </cell>
          <cell r="G120">
            <v>648</v>
          </cell>
          <cell r="H120">
            <v>635</v>
          </cell>
          <cell r="I120">
            <v>651</v>
          </cell>
          <cell r="J120">
            <v>620</v>
          </cell>
          <cell r="K120">
            <v>621</v>
          </cell>
          <cell r="L120">
            <v>644</v>
          </cell>
          <cell r="M120">
            <v>625</v>
          </cell>
          <cell r="N120">
            <v>627</v>
          </cell>
          <cell r="O120">
            <v>630</v>
          </cell>
          <cell r="P120">
            <v>640</v>
          </cell>
          <cell r="Q120">
            <v>637</v>
          </cell>
          <cell r="R120">
            <v>13</v>
          </cell>
          <cell r="S120">
            <v>115</v>
          </cell>
          <cell r="T120">
            <v>413</v>
          </cell>
          <cell r="U120">
            <v>416</v>
          </cell>
          <cell r="V120">
            <v>528</v>
          </cell>
          <cell r="W120">
            <v>520</v>
          </cell>
          <cell r="X120">
            <v>465</v>
          </cell>
          <cell r="Y120">
            <v>466</v>
          </cell>
          <cell r="Z120">
            <v>572</v>
          </cell>
          <cell r="AA120">
            <v>537</v>
          </cell>
          <cell r="AB120">
            <v>471</v>
          </cell>
          <cell r="AC120">
            <v>475</v>
          </cell>
          <cell r="AD120">
            <v>568</v>
          </cell>
          <cell r="AE120">
            <v>549</v>
          </cell>
          <cell r="AF120">
            <v>472</v>
          </cell>
          <cell r="AG120">
            <v>475</v>
          </cell>
          <cell r="AH120">
            <v>555</v>
          </cell>
          <cell r="AI120">
            <v>553</v>
          </cell>
          <cell r="AJ120">
            <v>524</v>
          </cell>
          <cell r="AK120">
            <v>525</v>
          </cell>
          <cell r="AL120">
            <v>600</v>
          </cell>
          <cell r="AM120">
            <v>570</v>
          </cell>
          <cell r="AN120">
            <v>530</v>
          </cell>
          <cell r="AO120">
            <v>534</v>
          </cell>
          <cell r="AP120">
            <v>595</v>
          </cell>
          <cell r="AQ120">
            <v>582</v>
          </cell>
        </row>
        <row r="121">
          <cell r="B121">
            <v>58</v>
          </cell>
          <cell r="C121">
            <v>234</v>
          </cell>
          <cell r="D121">
            <v>345</v>
          </cell>
          <cell r="E121">
            <v>348</v>
          </cell>
          <cell r="F121">
            <v>625</v>
          </cell>
          <cell r="G121">
            <v>634</v>
          </cell>
          <cell r="H121">
            <v>602</v>
          </cell>
          <cell r="I121">
            <v>652</v>
          </cell>
          <cell r="J121">
            <v>608</v>
          </cell>
          <cell r="K121">
            <v>609</v>
          </cell>
          <cell r="L121">
            <v>641</v>
          </cell>
          <cell r="M121">
            <v>600</v>
          </cell>
          <cell r="N121">
            <v>608</v>
          </cell>
          <cell r="O121">
            <v>618</v>
          </cell>
          <cell r="P121">
            <v>618</v>
          </cell>
          <cell r="Q121">
            <v>627</v>
          </cell>
          <cell r="R121">
            <v>16</v>
          </cell>
          <cell r="S121">
            <v>82</v>
          </cell>
          <cell r="T121">
            <v>400</v>
          </cell>
          <cell r="U121">
            <v>410</v>
          </cell>
          <cell r="V121">
            <v>545</v>
          </cell>
          <cell r="W121">
            <v>491</v>
          </cell>
          <cell r="X121">
            <v>458</v>
          </cell>
          <cell r="Y121">
            <v>459</v>
          </cell>
          <cell r="Z121">
            <v>602</v>
          </cell>
          <cell r="AA121">
            <v>493</v>
          </cell>
          <cell r="AB121">
            <v>458</v>
          </cell>
          <cell r="AC121">
            <v>468</v>
          </cell>
          <cell r="AD121">
            <v>579</v>
          </cell>
          <cell r="AE121">
            <v>520</v>
          </cell>
          <cell r="AF121">
            <v>457</v>
          </cell>
          <cell r="AG121">
            <v>466</v>
          </cell>
          <cell r="AH121">
            <v>560</v>
          </cell>
          <cell r="AI121">
            <v>532</v>
          </cell>
          <cell r="AJ121">
            <v>515</v>
          </cell>
          <cell r="AK121">
            <v>516</v>
          </cell>
          <cell r="AL121">
            <v>617</v>
          </cell>
          <cell r="AM121">
            <v>533</v>
          </cell>
          <cell r="AN121">
            <v>515</v>
          </cell>
          <cell r="AO121">
            <v>524</v>
          </cell>
          <cell r="AP121">
            <v>594</v>
          </cell>
          <cell r="AQ121">
            <v>560</v>
          </cell>
        </row>
        <row r="122">
          <cell r="B122">
            <v>54</v>
          </cell>
          <cell r="C122">
            <v>230</v>
          </cell>
          <cell r="D122">
            <v>338</v>
          </cell>
          <cell r="E122">
            <v>342</v>
          </cell>
          <cell r="F122">
            <v>604</v>
          </cell>
          <cell r="G122">
            <v>620</v>
          </cell>
          <cell r="H122">
            <v>570</v>
          </cell>
          <cell r="I122">
            <v>653</v>
          </cell>
          <cell r="J122">
            <v>595</v>
          </cell>
          <cell r="K122">
            <v>597</v>
          </cell>
          <cell r="L122">
            <v>637</v>
          </cell>
          <cell r="M122">
            <v>575</v>
          </cell>
          <cell r="N122">
            <v>589</v>
          </cell>
          <cell r="O122">
            <v>605</v>
          </cell>
          <cell r="P122">
            <v>596</v>
          </cell>
          <cell r="Q122">
            <v>617</v>
          </cell>
          <cell r="R122">
            <v>18</v>
          </cell>
          <cell r="S122">
            <v>49</v>
          </cell>
          <cell r="T122">
            <v>388</v>
          </cell>
          <cell r="U122">
            <v>403</v>
          </cell>
          <cell r="V122">
            <v>562</v>
          </cell>
          <cell r="W122">
            <v>463</v>
          </cell>
          <cell r="X122">
            <v>450</v>
          </cell>
          <cell r="Y122">
            <v>452</v>
          </cell>
          <cell r="Z122">
            <v>631</v>
          </cell>
          <cell r="AA122">
            <v>449</v>
          </cell>
          <cell r="AB122">
            <v>444</v>
          </cell>
          <cell r="AC122">
            <v>460</v>
          </cell>
          <cell r="AD122">
            <v>591</v>
          </cell>
          <cell r="AE122">
            <v>490</v>
          </cell>
          <cell r="AF122">
            <v>443</v>
          </cell>
          <cell r="AG122">
            <v>458</v>
          </cell>
          <cell r="AH122">
            <v>565</v>
          </cell>
          <cell r="AI122">
            <v>510</v>
          </cell>
          <cell r="AJ122">
            <v>505</v>
          </cell>
          <cell r="AK122">
            <v>507</v>
          </cell>
          <cell r="AL122">
            <v>634</v>
          </cell>
          <cell r="AM122">
            <v>496</v>
          </cell>
          <cell r="AN122">
            <v>499</v>
          </cell>
          <cell r="AO122">
            <v>515</v>
          </cell>
          <cell r="AP122">
            <v>593</v>
          </cell>
          <cell r="AQ122">
            <v>538</v>
          </cell>
        </row>
        <row r="123">
          <cell r="B123">
            <v>-3</v>
          </cell>
          <cell r="C123">
            <v>593</v>
          </cell>
          <cell r="D123">
            <v>514</v>
          </cell>
          <cell r="E123">
            <v>511</v>
          </cell>
          <cell r="F123">
            <v>684</v>
          </cell>
          <cell r="G123">
            <v>663</v>
          </cell>
          <cell r="H123">
            <v>714</v>
          </cell>
          <cell r="I123">
            <v>658</v>
          </cell>
          <cell r="J123">
            <v>787</v>
          </cell>
          <cell r="K123">
            <v>774</v>
          </cell>
          <cell r="L123">
            <v>786</v>
          </cell>
          <cell r="M123">
            <v>744</v>
          </cell>
          <cell r="N123">
            <v>767</v>
          </cell>
          <cell r="O123">
            <v>746</v>
          </cell>
          <cell r="P123">
            <v>795</v>
          </cell>
          <cell r="Q123">
            <v>711</v>
          </cell>
          <cell r="R123">
            <v>662</v>
          </cell>
          <cell r="S123">
            <v>570</v>
          </cell>
          <cell r="T123">
            <v>776</v>
          </cell>
          <cell r="U123">
            <v>755</v>
          </cell>
          <cell r="V123">
            <v>825</v>
          </cell>
          <cell r="W123">
            <v>662</v>
          </cell>
          <cell r="X123">
            <v>849</v>
          </cell>
          <cell r="Y123">
            <v>836</v>
          </cell>
          <cell r="Z123">
            <v>862</v>
          </cell>
          <cell r="AA123">
            <v>747</v>
          </cell>
          <cell r="AB123">
            <v>829</v>
          </cell>
          <cell r="AC123">
            <v>808</v>
          </cell>
          <cell r="AD123">
            <v>870</v>
          </cell>
          <cell r="AE123">
            <v>714</v>
          </cell>
          <cell r="AF123">
            <v>752</v>
          </cell>
          <cell r="AG123">
            <v>731</v>
          </cell>
          <cell r="AH123">
            <v>796</v>
          </cell>
          <cell r="AI123">
            <v>660</v>
          </cell>
          <cell r="AJ123">
            <v>825</v>
          </cell>
          <cell r="AK123">
            <v>812</v>
          </cell>
          <cell r="AL123">
            <v>833</v>
          </cell>
          <cell r="AM123">
            <v>746</v>
          </cell>
          <cell r="AN123">
            <v>805</v>
          </cell>
          <cell r="AO123">
            <v>784</v>
          </cell>
          <cell r="AP123">
            <v>842</v>
          </cell>
          <cell r="AQ123">
            <v>712</v>
          </cell>
        </row>
        <row r="124">
          <cell r="B124">
            <v>-5</v>
          </cell>
          <cell r="C124">
            <v>586</v>
          </cell>
          <cell r="D124">
            <v>508</v>
          </cell>
          <cell r="E124">
            <v>505</v>
          </cell>
          <cell r="F124">
            <v>669</v>
          </cell>
          <cell r="G124">
            <v>655</v>
          </cell>
          <cell r="H124">
            <v>694</v>
          </cell>
          <cell r="I124">
            <v>657</v>
          </cell>
          <cell r="J124">
            <v>773</v>
          </cell>
          <cell r="K124">
            <v>764</v>
          </cell>
          <cell r="L124">
            <v>765</v>
          </cell>
          <cell r="M124">
            <v>731</v>
          </cell>
          <cell r="N124">
            <v>750</v>
          </cell>
          <cell r="O124">
            <v>736</v>
          </cell>
          <cell r="P124">
            <v>766</v>
          </cell>
          <cell r="Q124">
            <v>705</v>
          </cell>
          <cell r="R124">
            <v>651</v>
          </cell>
          <cell r="S124">
            <v>576</v>
          </cell>
          <cell r="T124">
            <v>758</v>
          </cell>
          <cell r="U124">
            <v>744</v>
          </cell>
          <cell r="V124">
            <v>785</v>
          </cell>
          <cell r="W124">
            <v>673</v>
          </cell>
          <cell r="X124">
            <v>833</v>
          </cell>
          <cell r="Y124">
            <v>825</v>
          </cell>
          <cell r="Z124">
            <v>826</v>
          </cell>
          <cell r="AA124">
            <v>743</v>
          </cell>
          <cell r="AB124">
            <v>810</v>
          </cell>
          <cell r="AC124">
            <v>797</v>
          </cell>
          <cell r="AD124">
            <v>827</v>
          </cell>
          <cell r="AE124">
            <v>716</v>
          </cell>
          <cell r="AF124">
            <v>735</v>
          </cell>
          <cell r="AG124">
            <v>721</v>
          </cell>
          <cell r="AH124">
            <v>761</v>
          </cell>
          <cell r="AI124">
            <v>668</v>
          </cell>
          <cell r="AJ124">
            <v>810</v>
          </cell>
          <cell r="AK124">
            <v>801</v>
          </cell>
          <cell r="AL124">
            <v>803</v>
          </cell>
          <cell r="AM124">
            <v>738</v>
          </cell>
          <cell r="AN124">
            <v>787</v>
          </cell>
          <cell r="AO124">
            <v>773</v>
          </cell>
          <cell r="AP124">
            <v>804</v>
          </cell>
          <cell r="AQ124">
            <v>712</v>
          </cell>
        </row>
        <row r="125">
          <cell r="B125">
            <v>-7</v>
          </cell>
          <cell r="C125">
            <v>580</v>
          </cell>
          <cell r="D125">
            <v>502</v>
          </cell>
          <cell r="E125">
            <v>499</v>
          </cell>
          <cell r="F125">
            <v>654</v>
          </cell>
          <cell r="G125">
            <v>647</v>
          </cell>
          <cell r="H125">
            <v>674</v>
          </cell>
          <cell r="I125">
            <v>655</v>
          </cell>
          <cell r="J125">
            <v>760</v>
          </cell>
          <cell r="K125">
            <v>755</v>
          </cell>
          <cell r="L125">
            <v>743</v>
          </cell>
          <cell r="M125">
            <v>719</v>
          </cell>
          <cell r="N125">
            <v>734</v>
          </cell>
          <cell r="O125">
            <v>727</v>
          </cell>
          <cell r="P125">
            <v>737</v>
          </cell>
          <cell r="Q125">
            <v>699</v>
          </cell>
          <cell r="R125">
            <v>641</v>
          </cell>
          <cell r="S125">
            <v>581</v>
          </cell>
          <cell r="T125">
            <v>740</v>
          </cell>
          <cell r="U125">
            <v>733</v>
          </cell>
          <cell r="V125">
            <v>744</v>
          </cell>
          <cell r="W125">
            <v>683</v>
          </cell>
          <cell r="X125">
            <v>818</v>
          </cell>
          <cell r="Y125">
            <v>813</v>
          </cell>
          <cell r="Z125">
            <v>791</v>
          </cell>
          <cell r="AA125">
            <v>739</v>
          </cell>
          <cell r="AB125">
            <v>792</v>
          </cell>
          <cell r="AC125">
            <v>785</v>
          </cell>
          <cell r="AD125">
            <v>785</v>
          </cell>
          <cell r="AE125">
            <v>718</v>
          </cell>
          <cell r="AF125">
            <v>717</v>
          </cell>
          <cell r="AG125">
            <v>710</v>
          </cell>
          <cell r="AH125">
            <v>726</v>
          </cell>
          <cell r="AI125">
            <v>676</v>
          </cell>
          <cell r="AJ125">
            <v>795</v>
          </cell>
          <cell r="AK125">
            <v>791</v>
          </cell>
          <cell r="AL125">
            <v>773</v>
          </cell>
          <cell r="AM125">
            <v>731</v>
          </cell>
          <cell r="AN125">
            <v>769</v>
          </cell>
          <cell r="AO125">
            <v>763</v>
          </cell>
          <cell r="AP125">
            <v>766</v>
          </cell>
          <cell r="AQ125">
            <v>711</v>
          </cell>
        </row>
        <row r="126">
          <cell r="B126">
            <v>-12</v>
          </cell>
          <cell r="C126">
            <v>566</v>
          </cell>
          <cell r="D126">
            <v>489</v>
          </cell>
          <cell r="E126">
            <v>488</v>
          </cell>
          <cell r="F126">
            <v>625</v>
          </cell>
          <cell r="G126">
            <v>632</v>
          </cell>
          <cell r="H126">
            <v>634</v>
          </cell>
          <cell r="I126">
            <v>652</v>
          </cell>
          <cell r="J126">
            <v>732</v>
          </cell>
          <cell r="K126">
            <v>737</v>
          </cell>
          <cell r="L126">
            <v>700</v>
          </cell>
          <cell r="M126">
            <v>695</v>
          </cell>
          <cell r="N126">
            <v>701</v>
          </cell>
          <cell r="O126">
            <v>709</v>
          </cell>
          <cell r="P126">
            <v>678</v>
          </cell>
          <cell r="Q126">
            <v>687</v>
          </cell>
          <cell r="R126">
            <v>620</v>
          </cell>
          <cell r="S126">
            <v>593</v>
          </cell>
          <cell r="T126">
            <v>703</v>
          </cell>
          <cell r="U126">
            <v>710</v>
          </cell>
          <cell r="V126">
            <v>664</v>
          </cell>
          <cell r="W126">
            <v>705</v>
          </cell>
          <cell r="X126">
            <v>786</v>
          </cell>
          <cell r="Y126">
            <v>791</v>
          </cell>
          <cell r="Z126">
            <v>721</v>
          </cell>
          <cell r="AA126">
            <v>730</v>
          </cell>
          <cell r="AB126">
            <v>755</v>
          </cell>
          <cell r="AC126">
            <v>762</v>
          </cell>
          <cell r="AD126">
            <v>699</v>
          </cell>
          <cell r="AE126">
            <v>722</v>
          </cell>
          <cell r="AF126">
            <v>683</v>
          </cell>
          <cell r="AG126">
            <v>690</v>
          </cell>
          <cell r="AH126">
            <v>655</v>
          </cell>
          <cell r="AI126">
            <v>691</v>
          </cell>
          <cell r="AJ126">
            <v>765</v>
          </cell>
          <cell r="AK126">
            <v>770</v>
          </cell>
          <cell r="AL126">
            <v>713</v>
          </cell>
          <cell r="AM126">
            <v>716</v>
          </cell>
          <cell r="AN126">
            <v>734</v>
          </cell>
          <cell r="AO126">
            <v>741</v>
          </cell>
          <cell r="AP126">
            <v>691</v>
          </cell>
          <cell r="AQ126">
            <v>709</v>
          </cell>
        </row>
        <row r="127">
          <cell r="B127">
            <v>-14</v>
          </cell>
          <cell r="C127">
            <v>559</v>
          </cell>
          <cell r="D127">
            <v>482</v>
          </cell>
          <cell r="E127">
            <v>482</v>
          </cell>
          <cell r="F127">
            <v>610</v>
          </cell>
          <cell r="G127">
            <v>624</v>
          </cell>
          <cell r="H127">
            <v>614</v>
          </cell>
          <cell r="I127">
            <v>651</v>
          </cell>
          <cell r="J127">
            <v>718</v>
          </cell>
          <cell r="K127">
            <v>728</v>
          </cell>
          <cell r="L127">
            <v>678</v>
          </cell>
          <cell r="M127">
            <v>682</v>
          </cell>
          <cell r="N127">
            <v>685</v>
          </cell>
          <cell r="O127">
            <v>699</v>
          </cell>
          <cell r="P127">
            <v>649</v>
          </cell>
          <cell r="Q127">
            <v>681</v>
          </cell>
          <cell r="R127">
            <v>610</v>
          </cell>
          <cell r="S127">
            <v>599</v>
          </cell>
          <cell r="T127">
            <v>685</v>
          </cell>
          <cell r="U127">
            <v>699</v>
          </cell>
          <cell r="V127">
            <v>623</v>
          </cell>
          <cell r="W127">
            <v>716</v>
          </cell>
          <cell r="X127">
            <v>770</v>
          </cell>
          <cell r="Y127">
            <v>779</v>
          </cell>
          <cell r="Z127">
            <v>685</v>
          </cell>
          <cell r="AA127">
            <v>726</v>
          </cell>
          <cell r="AB127">
            <v>736</v>
          </cell>
          <cell r="AC127">
            <v>751</v>
          </cell>
          <cell r="AD127">
            <v>656</v>
          </cell>
          <cell r="AE127">
            <v>724</v>
          </cell>
          <cell r="AF127">
            <v>665</v>
          </cell>
          <cell r="AG127">
            <v>679</v>
          </cell>
          <cell r="AH127">
            <v>620</v>
          </cell>
          <cell r="AI127">
            <v>699</v>
          </cell>
          <cell r="AJ127">
            <v>750</v>
          </cell>
          <cell r="AK127">
            <v>760</v>
          </cell>
          <cell r="AL127">
            <v>682</v>
          </cell>
          <cell r="AM127">
            <v>709</v>
          </cell>
          <cell r="AN127">
            <v>716</v>
          </cell>
          <cell r="AO127">
            <v>731</v>
          </cell>
          <cell r="AP127">
            <v>653</v>
          </cell>
          <cell r="AQ127">
            <v>708</v>
          </cell>
        </row>
        <row r="128">
          <cell r="B128">
            <v>-16</v>
          </cell>
          <cell r="C128">
            <v>553</v>
          </cell>
          <cell r="D128">
            <v>476</v>
          </cell>
          <cell r="E128">
            <v>476</v>
          </cell>
          <cell r="F128">
            <v>595</v>
          </cell>
          <cell r="G128">
            <v>616</v>
          </cell>
          <cell r="H128">
            <v>594</v>
          </cell>
          <cell r="I128">
            <v>649</v>
          </cell>
          <cell r="J128">
            <v>704</v>
          </cell>
          <cell r="K128">
            <v>719</v>
          </cell>
          <cell r="L128">
            <v>657</v>
          </cell>
          <cell r="M128">
            <v>670</v>
          </cell>
          <cell r="N128">
            <v>668</v>
          </cell>
          <cell r="O128">
            <v>690</v>
          </cell>
          <cell r="P128">
            <v>620</v>
          </cell>
          <cell r="Q128">
            <v>675</v>
          </cell>
          <cell r="R128">
            <v>599</v>
          </cell>
          <cell r="S128">
            <v>604</v>
          </cell>
          <cell r="T128">
            <v>667</v>
          </cell>
          <cell r="U128">
            <v>688</v>
          </cell>
          <cell r="V128">
            <v>583</v>
          </cell>
          <cell r="W128">
            <v>726</v>
          </cell>
          <cell r="X128">
            <v>754</v>
          </cell>
          <cell r="Y128">
            <v>768</v>
          </cell>
          <cell r="Z128">
            <v>650</v>
          </cell>
          <cell r="AA128">
            <v>721</v>
          </cell>
          <cell r="AB128">
            <v>718</v>
          </cell>
          <cell r="AC128">
            <v>739</v>
          </cell>
          <cell r="AD128">
            <v>613</v>
          </cell>
          <cell r="AE128">
            <v>726</v>
          </cell>
          <cell r="AF128">
            <v>648</v>
          </cell>
          <cell r="AG128">
            <v>669</v>
          </cell>
          <cell r="AH128">
            <v>585</v>
          </cell>
          <cell r="AI128">
            <v>707</v>
          </cell>
          <cell r="AJ128">
            <v>735</v>
          </cell>
          <cell r="AK128">
            <v>749</v>
          </cell>
          <cell r="AL128">
            <v>652</v>
          </cell>
          <cell r="AM128">
            <v>702</v>
          </cell>
          <cell r="AN128">
            <v>699</v>
          </cell>
          <cell r="AO128">
            <v>720</v>
          </cell>
          <cell r="AP128">
            <v>615</v>
          </cell>
          <cell r="AQ128">
            <v>707</v>
          </cell>
        </row>
        <row r="129">
          <cell r="B129">
            <v>111</v>
          </cell>
          <cell r="C129">
            <v>235</v>
          </cell>
          <cell r="D129">
            <v>372</v>
          </cell>
          <cell r="E129">
            <v>370</v>
          </cell>
          <cell r="F129">
            <v>729</v>
          </cell>
          <cell r="G129">
            <v>714</v>
          </cell>
          <cell r="H129">
            <v>746</v>
          </cell>
          <cell r="I129">
            <v>663</v>
          </cell>
          <cell r="J129">
            <v>660</v>
          </cell>
          <cell r="K129">
            <v>659</v>
          </cell>
          <cell r="L129">
            <v>657</v>
          </cell>
          <cell r="M129">
            <v>703</v>
          </cell>
          <cell r="N129">
            <v>702</v>
          </cell>
          <cell r="O129">
            <v>687</v>
          </cell>
          <cell r="P129">
            <v>716</v>
          </cell>
          <cell r="Q129">
            <v>679</v>
          </cell>
          <cell r="R129">
            <v>18</v>
          </cell>
          <cell r="S129">
            <v>223</v>
          </cell>
          <cell r="T129">
            <v>486</v>
          </cell>
          <cell r="U129">
            <v>470</v>
          </cell>
          <cell r="V129">
            <v>497</v>
          </cell>
          <cell r="W129">
            <v>626</v>
          </cell>
          <cell r="X129">
            <v>497</v>
          </cell>
          <cell r="Y129">
            <v>496</v>
          </cell>
          <cell r="Z129">
            <v>490</v>
          </cell>
          <cell r="AA129">
            <v>677</v>
          </cell>
          <cell r="AB129">
            <v>539</v>
          </cell>
          <cell r="AC129">
            <v>524</v>
          </cell>
          <cell r="AD129">
            <v>549</v>
          </cell>
          <cell r="AE129">
            <v>653</v>
          </cell>
          <cell r="AF129">
            <v>547</v>
          </cell>
          <cell r="AG129">
            <v>532</v>
          </cell>
          <cell r="AH129">
            <v>560</v>
          </cell>
          <cell r="AI129">
            <v>636</v>
          </cell>
          <cell r="AJ129">
            <v>559</v>
          </cell>
          <cell r="AK129">
            <v>558</v>
          </cell>
          <cell r="AL129">
            <v>553</v>
          </cell>
          <cell r="AM129">
            <v>687</v>
          </cell>
          <cell r="AN129">
            <v>601</v>
          </cell>
          <cell r="AO129">
            <v>586</v>
          </cell>
          <cell r="AP129">
            <v>612</v>
          </cell>
          <cell r="AQ129">
            <v>664</v>
          </cell>
        </row>
        <row r="130">
          <cell r="B130">
            <v>107</v>
          </cell>
          <cell r="C130">
            <v>232</v>
          </cell>
          <cell r="D130">
            <v>365</v>
          </cell>
          <cell r="E130">
            <v>364</v>
          </cell>
          <cell r="F130">
            <v>709</v>
          </cell>
          <cell r="G130">
            <v>700</v>
          </cell>
          <cell r="H130">
            <v>713</v>
          </cell>
          <cell r="I130">
            <v>664</v>
          </cell>
          <cell r="J130">
            <v>647</v>
          </cell>
          <cell r="K130">
            <v>647</v>
          </cell>
          <cell r="L130">
            <v>653</v>
          </cell>
          <cell r="M130">
            <v>678</v>
          </cell>
          <cell r="N130">
            <v>684</v>
          </cell>
          <cell r="O130">
            <v>674</v>
          </cell>
          <cell r="P130">
            <v>694</v>
          </cell>
          <cell r="Q130">
            <v>669</v>
          </cell>
          <cell r="R130">
            <v>21</v>
          </cell>
          <cell r="S130">
            <v>190</v>
          </cell>
          <cell r="T130">
            <v>473</v>
          </cell>
          <cell r="U130">
            <v>464</v>
          </cell>
          <cell r="V130">
            <v>514</v>
          </cell>
          <cell r="W130">
            <v>597</v>
          </cell>
          <cell r="X130">
            <v>490</v>
          </cell>
          <cell r="Y130">
            <v>489</v>
          </cell>
          <cell r="Z130">
            <v>519</v>
          </cell>
          <cell r="AA130">
            <v>633</v>
          </cell>
          <cell r="AB130">
            <v>526</v>
          </cell>
          <cell r="AC130">
            <v>516</v>
          </cell>
          <cell r="AD130">
            <v>560</v>
          </cell>
          <cell r="AE130">
            <v>624</v>
          </cell>
          <cell r="AF130">
            <v>533</v>
          </cell>
          <cell r="AG130">
            <v>524</v>
          </cell>
          <cell r="AH130">
            <v>564</v>
          </cell>
          <cell r="AI130">
            <v>614</v>
          </cell>
          <cell r="AJ130">
            <v>549</v>
          </cell>
          <cell r="AK130">
            <v>549</v>
          </cell>
          <cell r="AL130">
            <v>570</v>
          </cell>
          <cell r="AM130">
            <v>650</v>
          </cell>
          <cell r="AN130">
            <v>585</v>
          </cell>
          <cell r="AO130">
            <v>576</v>
          </cell>
          <cell r="AP130">
            <v>611</v>
          </cell>
          <cell r="AQ130">
            <v>641</v>
          </cell>
        </row>
        <row r="131">
          <cell r="B131">
            <v>104</v>
          </cell>
          <cell r="C131">
            <v>228</v>
          </cell>
          <cell r="D131">
            <v>358</v>
          </cell>
          <cell r="E131">
            <v>359</v>
          </cell>
          <cell r="F131">
            <v>688</v>
          </cell>
          <cell r="G131">
            <v>685</v>
          </cell>
          <cell r="H131">
            <v>681</v>
          </cell>
          <cell r="I131">
            <v>664</v>
          </cell>
          <cell r="J131">
            <v>635</v>
          </cell>
          <cell r="K131">
            <v>635</v>
          </cell>
          <cell r="L131">
            <v>650</v>
          </cell>
          <cell r="M131">
            <v>653</v>
          </cell>
          <cell r="N131">
            <v>665</v>
          </cell>
          <cell r="O131">
            <v>662</v>
          </cell>
          <cell r="P131">
            <v>672</v>
          </cell>
          <cell r="Q131">
            <v>659</v>
          </cell>
          <cell r="R131">
            <v>24</v>
          </cell>
          <cell r="S131">
            <v>157</v>
          </cell>
          <cell r="T131">
            <v>460</v>
          </cell>
          <cell r="U131">
            <v>457</v>
          </cell>
          <cell r="V131">
            <v>531</v>
          </cell>
          <cell r="W131">
            <v>569</v>
          </cell>
          <cell r="X131">
            <v>482</v>
          </cell>
          <cell r="Y131">
            <v>482</v>
          </cell>
          <cell r="Z131">
            <v>549</v>
          </cell>
          <cell r="AA131">
            <v>589</v>
          </cell>
          <cell r="AB131">
            <v>512</v>
          </cell>
          <cell r="AC131">
            <v>509</v>
          </cell>
          <cell r="AD131">
            <v>571</v>
          </cell>
          <cell r="AE131">
            <v>595</v>
          </cell>
          <cell r="AF131">
            <v>518</v>
          </cell>
          <cell r="AG131">
            <v>515</v>
          </cell>
          <cell r="AH131">
            <v>569</v>
          </cell>
          <cell r="AI131">
            <v>593</v>
          </cell>
          <cell r="AJ131">
            <v>540</v>
          </cell>
          <cell r="AK131">
            <v>540</v>
          </cell>
          <cell r="AL131">
            <v>587</v>
          </cell>
          <cell r="AM131">
            <v>613</v>
          </cell>
          <cell r="AN131">
            <v>570</v>
          </cell>
          <cell r="AO131">
            <v>567</v>
          </cell>
          <cell r="AP131">
            <v>610</v>
          </cell>
          <cell r="AQ131">
            <v>619</v>
          </cell>
        </row>
        <row r="132">
          <cell r="B132">
            <v>100</v>
          </cell>
          <cell r="C132">
            <v>224</v>
          </cell>
          <cell r="D132">
            <v>351</v>
          </cell>
          <cell r="E132">
            <v>353</v>
          </cell>
          <cell r="F132">
            <v>668</v>
          </cell>
          <cell r="G132">
            <v>671</v>
          </cell>
          <cell r="H132">
            <v>649</v>
          </cell>
          <cell r="I132">
            <v>665</v>
          </cell>
          <cell r="J132">
            <v>622</v>
          </cell>
          <cell r="K132">
            <v>623</v>
          </cell>
          <cell r="L132">
            <v>646</v>
          </cell>
          <cell r="M132">
            <v>628</v>
          </cell>
          <cell r="N132">
            <v>646</v>
          </cell>
          <cell r="O132">
            <v>649</v>
          </cell>
          <cell r="P132">
            <v>650</v>
          </cell>
          <cell r="Q132">
            <v>649</v>
          </cell>
          <cell r="R132">
            <v>26</v>
          </cell>
          <cell r="S132">
            <v>123</v>
          </cell>
          <cell r="T132">
            <v>448</v>
          </cell>
          <cell r="U132">
            <v>451</v>
          </cell>
          <cell r="V132">
            <v>548</v>
          </cell>
          <cell r="W132">
            <v>540</v>
          </cell>
          <cell r="X132">
            <v>475</v>
          </cell>
          <cell r="Y132">
            <v>475</v>
          </cell>
          <cell r="Z132">
            <v>578</v>
          </cell>
          <cell r="AA132">
            <v>544</v>
          </cell>
          <cell r="AB132">
            <v>498</v>
          </cell>
          <cell r="AC132">
            <v>502</v>
          </cell>
          <cell r="AD132">
            <v>582</v>
          </cell>
          <cell r="AE132">
            <v>565</v>
          </cell>
          <cell r="AF132">
            <v>504</v>
          </cell>
          <cell r="AG132">
            <v>507</v>
          </cell>
          <cell r="AH132">
            <v>574</v>
          </cell>
          <cell r="AI132">
            <v>572</v>
          </cell>
          <cell r="AJ132">
            <v>531</v>
          </cell>
          <cell r="AK132">
            <v>531</v>
          </cell>
          <cell r="AL132">
            <v>604</v>
          </cell>
          <cell r="AM132">
            <v>576</v>
          </cell>
          <cell r="AN132">
            <v>554</v>
          </cell>
          <cell r="AO132">
            <v>558</v>
          </cell>
          <cell r="AP132">
            <v>608</v>
          </cell>
          <cell r="AQ132">
            <v>597</v>
          </cell>
        </row>
        <row r="133">
          <cell r="B133">
            <v>96</v>
          </cell>
          <cell r="C133">
            <v>221</v>
          </cell>
          <cell r="D133">
            <v>344</v>
          </cell>
          <cell r="E133">
            <v>348</v>
          </cell>
          <cell r="F133">
            <v>648</v>
          </cell>
          <cell r="G133">
            <v>657</v>
          </cell>
          <cell r="H133">
            <v>617</v>
          </cell>
          <cell r="I133">
            <v>666</v>
          </cell>
          <cell r="J133">
            <v>610</v>
          </cell>
          <cell r="K133">
            <v>611</v>
          </cell>
          <cell r="L133">
            <v>642</v>
          </cell>
          <cell r="M133">
            <v>603</v>
          </cell>
          <cell r="N133">
            <v>627</v>
          </cell>
          <cell r="O133">
            <v>637</v>
          </cell>
          <cell r="P133">
            <v>629</v>
          </cell>
          <cell r="Q133">
            <v>639</v>
          </cell>
          <cell r="R133">
            <v>29</v>
          </cell>
          <cell r="S133">
            <v>90</v>
          </cell>
          <cell r="T133">
            <v>435</v>
          </cell>
          <cell r="U133">
            <v>444</v>
          </cell>
          <cell r="V133">
            <v>565</v>
          </cell>
          <cell r="W133">
            <v>511</v>
          </cell>
          <cell r="X133">
            <v>467</v>
          </cell>
          <cell r="Y133">
            <v>468</v>
          </cell>
          <cell r="Z133">
            <v>607</v>
          </cell>
          <cell r="AA133">
            <v>500</v>
          </cell>
          <cell r="AB133">
            <v>485</v>
          </cell>
          <cell r="AC133">
            <v>494</v>
          </cell>
          <cell r="AD133">
            <v>594</v>
          </cell>
          <cell r="AE133">
            <v>536</v>
          </cell>
          <cell r="AF133">
            <v>489</v>
          </cell>
          <cell r="AG133">
            <v>498</v>
          </cell>
          <cell r="AH133">
            <v>579</v>
          </cell>
          <cell r="AI133">
            <v>550</v>
          </cell>
          <cell r="AJ133">
            <v>521</v>
          </cell>
          <cell r="AK133">
            <v>522</v>
          </cell>
          <cell r="AL133">
            <v>621</v>
          </cell>
          <cell r="AM133">
            <v>539</v>
          </cell>
          <cell r="AN133">
            <v>539</v>
          </cell>
          <cell r="AO133">
            <v>548</v>
          </cell>
          <cell r="AP133">
            <v>607</v>
          </cell>
          <cell r="AQ133">
            <v>575</v>
          </cell>
        </row>
        <row r="134">
          <cell r="B134">
            <v>93</v>
          </cell>
          <cell r="C134">
            <v>217</v>
          </cell>
          <cell r="D134">
            <v>337</v>
          </cell>
          <cell r="E134">
            <v>342</v>
          </cell>
          <cell r="F134">
            <v>627</v>
          </cell>
          <cell r="G134">
            <v>642</v>
          </cell>
          <cell r="H134">
            <v>584</v>
          </cell>
          <cell r="I134">
            <v>667</v>
          </cell>
          <cell r="J134">
            <v>597</v>
          </cell>
          <cell r="K134">
            <v>599</v>
          </cell>
          <cell r="L134">
            <v>639</v>
          </cell>
          <cell r="M134">
            <v>579</v>
          </cell>
          <cell r="N134">
            <v>608</v>
          </cell>
          <cell r="O134">
            <v>624</v>
          </cell>
          <cell r="P134">
            <v>607</v>
          </cell>
          <cell r="Q134">
            <v>629</v>
          </cell>
          <cell r="R134">
            <v>32</v>
          </cell>
          <cell r="S134">
            <v>57</v>
          </cell>
          <cell r="T134">
            <v>422</v>
          </cell>
          <cell r="U134">
            <v>438</v>
          </cell>
          <cell r="V134">
            <v>582</v>
          </cell>
          <cell r="W134">
            <v>483</v>
          </cell>
          <cell r="X134">
            <v>460</v>
          </cell>
          <cell r="Y134">
            <v>461</v>
          </cell>
          <cell r="Z134">
            <v>637</v>
          </cell>
          <cell r="AA134">
            <v>456</v>
          </cell>
          <cell r="AB134">
            <v>471</v>
          </cell>
          <cell r="AC134">
            <v>487</v>
          </cell>
          <cell r="AD134">
            <v>605</v>
          </cell>
          <cell r="AE134">
            <v>506</v>
          </cell>
          <cell r="AF134">
            <v>474</v>
          </cell>
          <cell r="AG134">
            <v>490</v>
          </cell>
          <cell r="AH134">
            <v>583</v>
          </cell>
          <cell r="AI134">
            <v>529</v>
          </cell>
          <cell r="AJ134">
            <v>512</v>
          </cell>
          <cell r="AK134">
            <v>514</v>
          </cell>
          <cell r="AL134">
            <v>638</v>
          </cell>
          <cell r="AM134">
            <v>502</v>
          </cell>
          <cell r="AN134">
            <v>523</v>
          </cell>
          <cell r="AO134">
            <v>539</v>
          </cell>
          <cell r="AP134">
            <v>606</v>
          </cell>
          <cell r="AQ134">
            <v>552</v>
          </cell>
        </row>
        <row r="135">
          <cell r="B135">
            <v>36</v>
          </cell>
          <cell r="C135">
            <v>580</v>
          </cell>
          <cell r="D135">
            <v>514</v>
          </cell>
          <cell r="E135">
            <v>511</v>
          </cell>
          <cell r="F135">
            <v>707</v>
          </cell>
          <cell r="G135">
            <v>686</v>
          </cell>
          <cell r="H135">
            <v>728</v>
          </cell>
          <cell r="I135">
            <v>672</v>
          </cell>
          <cell r="J135">
            <v>789</v>
          </cell>
          <cell r="K135">
            <v>775</v>
          </cell>
          <cell r="L135">
            <v>788</v>
          </cell>
          <cell r="M135">
            <v>747</v>
          </cell>
          <cell r="N135">
            <v>786</v>
          </cell>
          <cell r="O135">
            <v>765</v>
          </cell>
          <cell r="P135">
            <v>806</v>
          </cell>
          <cell r="Q135">
            <v>723</v>
          </cell>
          <cell r="R135">
            <v>675</v>
          </cell>
          <cell r="S135">
            <v>579</v>
          </cell>
          <cell r="T135">
            <v>810</v>
          </cell>
          <cell r="U135">
            <v>789</v>
          </cell>
          <cell r="V135">
            <v>845</v>
          </cell>
          <cell r="W135">
            <v>682</v>
          </cell>
          <cell r="X135">
            <v>859</v>
          </cell>
          <cell r="Y135">
            <v>845</v>
          </cell>
          <cell r="Z135">
            <v>867</v>
          </cell>
          <cell r="AA135">
            <v>755</v>
          </cell>
          <cell r="AB135">
            <v>856</v>
          </cell>
          <cell r="AC135">
            <v>835</v>
          </cell>
          <cell r="AD135">
            <v>885</v>
          </cell>
          <cell r="AE135">
            <v>730</v>
          </cell>
          <cell r="AF135">
            <v>784</v>
          </cell>
          <cell r="AG135">
            <v>763</v>
          </cell>
          <cell r="AH135">
            <v>815</v>
          </cell>
          <cell r="AI135">
            <v>679</v>
          </cell>
          <cell r="AJ135">
            <v>832</v>
          </cell>
          <cell r="AK135">
            <v>819</v>
          </cell>
          <cell r="AL135">
            <v>837</v>
          </cell>
          <cell r="AM135">
            <v>752</v>
          </cell>
          <cell r="AN135">
            <v>829</v>
          </cell>
          <cell r="AO135">
            <v>808</v>
          </cell>
          <cell r="AP135">
            <v>855</v>
          </cell>
          <cell r="AQ135">
            <v>727</v>
          </cell>
        </row>
        <row r="136">
          <cell r="B136">
            <v>33</v>
          </cell>
          <cell r="C136">
            <v>573</v>
          </cell>
          <cell r="D136">
            <v>507</v>
          </cell>
          <cell r="E136">
            <v>505</v>
          </cell>
          <cell r="F136">
            <v>692</v>
          </cell>
          <cell r="G136">
            <v>678</v>
          </cell>
          <cell r="H136">
            <v>708</v>
          </cell>
          <cell r="I136">
            <v>671</v>
          </cell>
          <cell r="J136">
            <v>775</v>
          </cell>
          <cell r="K136">
            <v>766</v>
          </cell>
          <cell r="L136">
            <v>767</v>
          </cell>
          <cell r="M136">
            <v>735</v>
          </cell>
          <cell r="N136">
            <v>769</v>
          </cell>
          <cell r="O136">
            <v>756</v>
          </cell>
          <cell r="P136">
            <v>776</v>
          </cell>
          <cell r="Q136">
            <v>717</v>
          </cell>
          <cell r="R136">
            <v>665</v>
          </cell>
          <cell r="S136">
            <v>584</v>
          </cell>
          <cell r="T136">
            <v>792</v>
          </cell>
          <cell r="U136">
            <v>778</v>
          </cell>
          <cell r="V136">
            <v>805</v>
          </cell>
          <cell r="W136">
            <v>693</v>
          </cell>
          <cell r="X136">
            <v>843</v>
          </cell>
          <cell r="Y136">
            <v>834</v>
          </cell>
          <cell r="Z136">
            <v>832</v>
          </cell>
          <cell r="AA136">
            <v>750</v>
          </cell>
          <cell r="AB136">
            <v>837</v>
          </cell>
          <cell r="AC136">
            <v>823</v>
          </cell>
          <cell r="AD136">
            <v>842</v>
          </cell>
          <cell r="AE136">
            <v>732</v>
          </cell>
          <cell r="AF136">
            <v>766</v>
          </cell>
          <cell r="AG136">
            <v>752</v>
          </cell>
          <cell r="AH136">
            <v>780</v>
          </cell>
          <cell r="AI136">
            <v>686</v>
          </cell>
          <cell r="AJ136">
            <v>817</v>
          </cell>
          <cell r="AK136">
            <v>808</v>
          </cell>
          <cell r="AL136">
            <v>807</v>
          </cell>
          <cell r="AM136">
            <v>744</v>
          </cell>
          <cell r="AN136">
            <v>811</v>
          </cell>
          <cell r="AO136">
            <v>797</v>
          </cell>
          <cell r="AP136">
            <v>817</v>
          </cell>
          <cell r="AQ136">
            <v>726</v>
          </cell>
        </row>
        <row r="137">
          <cell r="B137">
            <v>31</v>
          </cell>
          <cell r="C137">
            <v>566</v>
          </cell>
          <cell r="D137">
            <v>501</v>
          </cell>
          <cell r="E137">
            <v>499</v>
          </cell>
          <cell r="F137">
            <v>677</v>
          </cell>
          <cell r="G137">
            <v>670</v>
          </cell>
          <cell r="H137">
            <v>688</v>
          </cell>
          <cell r="I137">
            <v>669</v>
          </cell>
          <cell r="J137">
            <v>761</v>
          </cell>
          <cell r="K137">
            <v>757</v>
          </cell>
          <cell r="L137">
            <v>745</v>
          </cell>
          <cell r="M137">
            <v>723</v>
          </cell>
          <cell r="N137">
            <v>753</v>
          </cell>
          <cell r="O137">
            <v>746</v>
          </cell>
          <cell r="P137">
            <v>747</v>
          </cell>
          <cell r="Q137">
            <v>711</v>
          </cell>
          <cell r="R137">
            <v>654</v>
          </cell>
          <cell r="S137">
            <v>590</v>
          </cell>
          <cell r="T137">
            <v>774</v>
          </cell>
          <cell r="U137">
            <v>767</v>
          </cell>
          <cell r="V137">
            <v>764</v>
          </cell>
          <cell r="W137">
            <v>703</v>
          </cell>
          <cell r="X137">
            <v>827</v>
          </cell>
          <cell r="Y137">
            <v>823</v>
          </cell>
          <cell r="Z137">
            <v>797</v>
          </cell>
          <cell r="AA137">
            <v>746</v>
          </cell>
          <cell r="AB137">
            <v>819</v>
          </cell>
          <cell r="AC137">
            <v>812</v>
          </cell>
          <cell r="AD137">
            <v>799</v>
          </cell>
          <cell r="AE137">
            <v>734</v>
          </cell>
          <cell r="AF137">
            <v>749</v>
          </cell>
          <cell r="AG137">
            <v>742</v>
          </cell>
          <cell r="AH137">
            <v>744</v>
          </cell>
          <cell r="AI137">
            <v>694</v>
          </cell>
          <cell r="AJ137">
            <v>802</v>
          </cell>
          <cell r="AK137">
            <v>798</v>
          </cell>
          <cell r="AL137">
            <v>777</v>
          </cell>
          <cell r="AM137">
            <v>737</v>
          </cell>
          <cell r="AN137">
            <v>794</v>
          </cell>
          <cell r="AO137">
            <v>787</v>
          </cell>
          <cell r="AP137">
            <v>779</v>
          </cell>
          <cell r="AQ137">
            <v>725</v>
          </cell>
        </row>
        <row r="138">
          <cell r="B138">
            <v>27</v>
          </cell>
          <cell r="C138">
            <v>553</v>
          </cell>
          <cell r="D138">
            <v>488</v>
          </cell>
          <cell r="E138">
            <v>488</v>
          </cell>
          <cell r="F138">
            <v>648</v>
          </cell>
          <cell r="G138">
            <v>655</v>
          </cell>
          <cell r="H138">
            <v>648</v>
          </cell>
          <cell r="I138">
            <v>666</v>
          </cell>
          <cell r="J138">
            <v>734</v>
          </cell>
          <cell r="K138">
            <v>739</v>
          </cell>
          <cell r="L138">
            <v>702</v>
          </cell>
          <cell r="M138">
            <v>698</v>
          </cell>
          <cell r="N138">
            <v>720</v>
          </cell>
          <cell r="O138">
            <v>728</v>
          </cell>
          <cell r="P138">
            <v>689</v>
          </cell>
          <cell r="Q138">
            <v>699</v>
          </cell>
          <cell r="R138">
            <v>633</v>
          </cell>
          <cell r="S138">
            <v>601</v>
          </cell>
          <cell r="T138">
            <v>738</v>
          </cell>
          <cell r="U138">
            <v>745</v>
          </cell>
          <cell r="V138">
            <v>683</v>
          </cell>
          <cell r="W138">
            <v>725</v>
          </cell>
          <cell r="X138">
            <v>795</v>
          </cell>
          <cell r="Y138">
            <v>800</v>
          </cell>
          <cell r="Z138">
            <v>726</v>
          </cell>
          <cell r="AA138">
            <v>737</v>
          </cell>
          <cell r="AB138">
            <v>782</v>
          </cell>
          <cell r="AC138">
            <v>789</v>
          </cell>
          <cell r="AD138">
            <v>713</v>
          </cell>
          <cell r="AE138">
            <v>738</v>
          </cell>
          <cell r="AF138">
            <v>714</v>
          </cell>
          <cell r="AG138">
            <v>721</v>
          </cell>
          <cell r="AH138">
            <v>674</v>
          </cell>
          <cell r="AI138">
            <v>710</v>
          </cell>
          <cell r="AJ138">
            <v>772</v>
          </cell>
          <cell r="AK138">
            <v>777</v>
          </cell>
          <cell r="AL138">
            <v>717</v>
          </cell>
          <cell r="AM138">
            <v>722</v>
          </cell>
          <cell r="AN138">
            <v>758</v>
          </cell>
          <cell r="AO138">
            <v>766</v>
          </cell>
          <cell r="AP138">
            <v>704</v>
          </cell>
          <cell r="AQ138">
            <v>723</v>
          </cell>
        </row>
        <row r="139">
          <cell r="B139">
            <v>24</v>
          </cell>
          <cell r="C139">
            <v>546</v>
          </cell>
          <cell r="D139">
            <v>481</v>
          </cell>
          <cell r="E139">
            <v>482</v>
          </cell>
          <cell r="F139">
            <v>633</v>
          </cell>
          <cell r="G139">
            <v>647</v>
          </cell>
          <cell r="H139">
            <v>628</v>
          </cell>
          <cell r="I139">
            <v>665</v>
          </cell>
          <cell r="J139">
            <v>720</v>
          </cell>
          <cell r="K139">
            <v>730</v>
          </cell>
          <cell r="L139">
            <v>680</v>
          </cell>
          <cell r="M139">
            <v>686</v>
          </cell>
          <cell r="N139">
            <v>704</v>
          </cell>
          <cell r="O139">
            <v>718</v>
          </cell>
          <cell r="P139">
            <v>659</v>
          </cell>
          <cell r="Q139">
            <v>693</v>
          </cell>
          <cell r="R139">
            <v>623</v>
          </cell>
          <cell r="S139">
            <v>607</v>
          </cell>
          <cell r="T139">
            <v>720</v>
          </cell>
          <cell r="U139">
            <v>734</v>
          </cell>
          <cell r="V139">
            <v>643</v>
          </cell>
          <cell r="W139">
            <v>735</v>
          </cell>
          <cell r="X139">
            <v>779</v>
          </cell>
          <cell r="Y139">
            <v>789</v>
          </cell>
          <cell r="Z139">
            <v>691</v>
          </cell>
          <cell r="AA139">
            <v>733</v>
          </cell>
          <cell r="AB139">
            <v>763</v>
          </cell>
          <cell r="AC139">
            <v>778</v>
          </cell>
          <cell r="AD139">
            <v>670</v>
          </cell>
          <cell r="AE139">
            <v>740</v>
          </cell>
          <cell r="AF139">
            <v>697</v>
          </cell>
          <cell r="AG139">
            <v>711</v>
          </cell>
          <cell r="AH139">
            <v>639</v>
          </cell>
          <cell r="AI139">
            <v>718</v>
          </cell>
          <cell r="AJ139">
            <v>757</v>
          </cell>
          <cell r="AK139">
            <v>766</v>
          </cell>
          <cell r="AL139">
            <v>687</v>
          </cell>
          <cell r="AM139">
            <v>715</v>
          </cell>
          <cell r="AN139">
            <v>740</v>
          </cell>
          <cell r="AO139">
            <v>755</v>
          </cell>
          <cell r="AP139">
            <v>666</v>
          </cell>
          <cell r="AQ139">
            <v>722</v>
          </cell>
        </row>
        <row r="140">
          <cell r="B140">
            <v>22</v>
          </cell>
          <cell r="C140">
            <v>539</v>
          </cell>
          <cell r="D140">
            <v>475</v>
          </cell>
          <cell r="E140">
            <v>476</v>
          </cell>
          <cell r="F140">
            <v>618</v>
          </cell>
          <cell r="G140">
            <v>639</v>
          </cell>
          <cell r="H140">
            <v>608</v>
          </cell>
          <cell r="I140">
            <v>664</v>
          </cell>
          <cell r="J140">
            <v>706</v>
          </cell>
          <cell r="K140">
            <v>721</v>
          </cell>
          <cell r="L140">
            <v>659</v>
          </cell>
          <cell r="M140">
            <v>674</v>
          </cell>
          <cell r="N140">
            <v>688</v>
          </cell>
          <cell r="O140">
            <v>709</v>
          </cell>
          <cell r="P140">
            <v>630</v>
          </cell>
          <cell r="Q140">
            <v>687</v>
          </cell>
          <cell r="R140">
            <v>613</v>
          </cell>
          <cell r="S140">
            <v>613</v>
          </cell>
          <cell r="T140">
            <v>702</v>
          </cell>
          <cell r="U140">
            <v>723</v>
          </cell>
          <cell r="V140">
            <v>603</v>
          </cell>
          <cell r="W140">
            <v>746</v>
          </cell>
          <cell r="X140">
            <v>763</v>
          </cell>
          <cell r="Y140">
            <v>778</v>
          </cell>
          <cell r="Z140">
            <v>656</v>
          </cell>
          <cell r="AA140">
            <v>729</v>
          </cell>
          <cell r="AB140">
            <v>745</v>
          </cell>
          <cell r="AC140">
            <v>766</v>
          </cell>
          <cell r="AD140">
            <v>628</v>
          </cell>
          <cell r="AE140">
            <v>742</v>
          </cell>
          <cell r="AF140">
            <v>680</v>
          </cell>
          <cell r="AG140">
            <v>701</v>
          </cell>
          <cell r="AH140">
            <v>603</v>
          </cell>
          <cell r="AI140">
            <v>726</v>
          </cell>
          <cell r="AJ140">
            <v>741</v>
          </cell>
          <cell r="AK140">
            <v>756</v>
          </cell>
          <cell r="AL140">
            <v>657</v>
          </cell>
          <cell r="AM140">
            <v>708</v>
          </cell>
          <cell r="AN140">
            <v>723</v>
          </cell>
          <cell r="AO140">
            <v>744</v>
          </cell>
          <cell r="AP140">
            <v>628</v>
          </cell>
          <cell r="AQ140">
            <v>721</v>
          </cell>
        </row>
        <row r="141">
          <cell r="B141">
            <v>149</v>
          </cell>
          <cell r="C141">
            <v>222</v>
          </cell>
          <cell r="D141">
            <v>371</v>
          </cell>
          <cell r="E141">
            <v>370</v>
          </cell>
          <cell r="F141">
            <v>752</v>
          </cell>
          <cell r="G141">
            <v>737</v>
          </cell>
          <cell r="H141">
            <v>760</v>
          </cell>
          <cell r="I141">
            <v>677</v>
          </cell>
          <cell r="J141">
            <v>662</v>
          </cell>
          <cell r="K141">
            <v>661</v>
          </cell>
          <cell r="L141">
            <v>659</v>
          </cell>
          <cell r="M141">
            <v>707</v>
          </cell>
          <cell r="N141">
            <v>722</v>
          </cell>
          <cell r="O141">
            <v>706</v>
          </cell>
          <cell r="P141">
            <v>726</v>
          </cell>
          <cell r="Q141">
            <v>692</v>
          </cell>
          <cell r="R141">
            <v>32</v>
          </cell>
          <cell r="S141">
            <v>231</v>
          </cell>
          <cell r="T141">
            <v>520</v>
          </cell>
          <cell r="U141">
            <v>505</v>
          </cell>
          <cell r="V141">
            <v>516</v>
          </cell>
          <cell r="W141">
            <v>646</v>
          </cell>
          <cell r="X141">
            <v>507</v>
          </cell>
          <cell r="Y141">
            <v>506</v>
          </cell>
          <cell r="Z141">
            <v>496</v>
          </cell>
          <cell r="AA141">
            <v>685</v>
          </cell>
          <cell r="AB141">
            <v>566</v>
          </cell>
          <cell r="AC141">
            <v>551</v>
          </cell>
          <cell r="AD141">
            <v>563</v>
          </cell>
          <cell r="AE141">
            <v>670</v>
          </cell>
          <cell r="AF141">
            <v>579</v>
          </cell>
          <cell r="AG141">
            <v>564</v>
          </cell>
          <cell r="AH141">
            <v>578</v>
          </cell>
          <cell r="AI141">
            <v>655</v>
          </cell>
          <cell r="AJ141">
            <v>565</v>
          </cell>
          <cell r="AK141">
            <v>564</v>
          </cell>
          <cell r="AL141">
            <v>558</v>
          </cell>
          <cell r="AM141">
            <v>693</v>
          </cell>
          <cell r="AN141">
            <v>625</v>
          </cell>
          <cell r="AO141">
            <v>610</v>
          </cell>
          <cell r="AP141">
            <v>625</v>
          </cell>
          <cell r="AQ141">
            <v>678</v>
          </cell>
        </row>
        <row r="142">
          <cell r="B142">
            <v>146</v>
          </cell>
          <cell r="C142">
            <v>218</v>
          </cell>
          <cell r="D142">
            <v>364</v>
          </cell>
          <cell r="E142">
            <v>365</v>
          </cell>
          <cell r="F142">
            <v>732</v>
          </cell>
          <cell r="G142">
            <v>723</v>
          </cell>
          <cell r="H142">
            <v>727</v>
          </cell>
          <cell r="I142">
            <v>678</v>
          </cell>
          <cell r="J142">
            <v>649</v>
          </cell>
          <cell r="K142">
            <v>649</v>
          </cell>
          <cell r="L142">
            <v>655</v>
          </cell>
          <cell r="M142">
            <v>682</v>
          </cell>
          <cell r="N142">
            <v>703</v>
          </cell>
          <cell r="O142">
            <v>694</v>
          </cell>
          <cell r="P142">
            <v>704</v>
          </cell>
          <cell r="Q142">
            <v>682</v>
          </cell>
          <cell r="R142">
            <v>34</v>
          </cell>
          <cell r="S142">
            <v>198</v>
          </cell>
          <cell r="T142">
            <v>508</v>
          </cell>
          <cell r="U142">
            <v>498</v>
          </cell>
          <cell r="V142">
            <v>534</v>
          </cell>
          <cell r="W142">
            <v>617</v>
          </cell>
          <cell r="X142">
            <v>499</v>
          </cell>
          <cell r="Y142">
            <v>499</v>
          </cell>
          <cell r="Z142">
            <v>525</v>
          </cell>
          <cell r="AA142">
            <v>640</v>
          </cell>
          <cell r="AB142">
            <v>553</v>
          </cell>
          <cell r="AC142">
            <v>543</v>
          </cell>
          <cell r="AD142">
            <v>574</v>
          </cell>
          <cell r="AE142">
            <v>640</v>
          </cell>
          <cell r="AF142">
            <v>565</v>
          </cell>
          <cell r="AG142">
            <v>555</v>
          </cell>
          <cell r="AH142">
            <v>583</v>
          </cell>
          <cell r="AI142">
            <v>633</v>
          </cell>
          <cell r="AJ142">
            <v>556</v>
          </cell>
          <cell r="AK142">
            <v>556</v>
          </cell>
          <cell r="AL142">
            <v>574</v>
          </cell>
          <cell r="AM142">
            <v>656</v>
          </cell>
          <cell r="AN142">
            <v>610</v>
          </cell>
          <cell r="AO142">
            <v>600</v>
          </cell>
          <cell r="AP142">
            <v>624</v>
          </cell>
          <cell r="AQ142">
            <v>656</v>
          </cell>
        </row>
        <row r="143">
          <cell r="B143">
            <v>142</v>
          </cell>
          <cell r="C143">
            <v>215</v>
          </cell>
          <cell r="D143">
            <v>357</v>
          </cell>
          <cell r="E143">
            <v>359</v>
          </cell>
          <cell r="F143">
            <v>711</v>
          </cell>
          <cell r="G143">
            <v>708</v>
          </cell>
          <cell r="H143">
            <v>695</v>
          </cell>
          <cell r="I143">
            <v>679</v>
          </cell>
          <cell r="J143">
            <v>637</v>
          </cell>
          <cell r="K143">
            <v>637</v>
          </cell>
          <cell r="L143">
            <v>652</v>
          </cell>
          <cell r="M143">
            <v>657</v>
          </cell>
          <cell r="N143">
            <v>684</v>
          </cell>
          <cell r="O143">
            <v>681</v>
          </cell>
          <cell r="P143">
            <v>683</v>
          </cell>
          <cell r="Q143">
            <v>671</v>
          </cell>
          <cell r="R143">
            <v>37</v>
          </cell>
          <cell r="S143">
            <v>165</v>
          </cell>
          <cell r="T143">
            <v>495</v>
          </cell>
          <cell r="U143">
            <v>492</v>
          </cell>
          <cell r="V143">
            <v>551</v>
          </cell>
          <cell r="W143">
            <v>589</v>
          </cell>
          <cell r="X143">
            <v>492</v>
          </cell>
          <cell r="Y143">
            <v>492</v>
          </cell>
          <cell r="Z143">
            <v>554</v>
          </cell>
          <cell r="AA143">
            <v>596</v>
          </cell>
          <cell r="AB143">
            <v>539</v>
          </cell>
          <cell r="AC143">
            <v>536</v>
          </cell>
          <cell r="AD143">
            <v>585</v>
          </cell>
          <cell r="AE143">
            <v>611</v>
          </cell>
          <cell r="AF143">
            <v>550</v>
          </cell>
          <cell r="AG143">
            <v>547</v>
          </cell>
          <cell r="AH143">
            <v>588</v>
          </cell>
          <cell r="AI143">
            <v>612</v>
          </cell>
          <cell r="AJ143">
            <v>547</v>
          </cell>
          <cell r="AK143">
            <v>547</v>
          </cell>
          <cell r="AL143">
            <v>591</v>
          </cell>
          <cell r="AM143">
            <v>619</v>
          </cell>
          <cell r="AN143">
            <v>594</v>
          </cell>
          <cell r="AO143">
            <v>591</v>
          </cell>
          <cell r="AP143">
            <v>622</v>
          </cell>
          <cell r="AQ143">
            <v>634</v>
          </cell>
        </row>
        <row r="144">
          <cell r="B144">
            <v>139</v>
          </cell>
          <cell r="C144">
            <v>211</v>
          </cell>
          <cell r="D144">
            <v>350</v>
          </cell>
          <cell r="E144">
            <v>353</v>
          </cell>
          <cell r="F144">
            <v>691</v>
          </cell>
          <cell r="G144">
            <v>694</v>
          </cell>
          <cell r="H144">
            <v>663</v>
          </cell>
          <cell r="I144">
            <v>680</v>
          </cell>
          <cell r="J144">
            <v>624</v>
          </cell>
          <cell r="K144">
            <v>625</v>
          </cell>
          <cell r="L144">
            <v>648</v>
          </cell>
          <cell r="M144">
            <v>632</v>
          </cell>
          <cell r="N144">
            <v>665</v>
          </cell>
          <cell r="O144">
            <v>669</v>
          </cell>
          <cell r="P144">
            <v>661</v>
          </cell>
          <cell r="Q144">
            <v>661</v>
          </cell>
          <cell r="R144">
            <v>40</v>
          </cell>
          <cell r="S144">
            <v>132</v>
          </cell>
          <cell r="T144">
            <v>482</v>
          </cell>
          <cell r="U144">
            <v>485</v>
          </cell>
          <cell r="V144">
            <v>568</v>
          </cell>
          <cell r="W144">
            <v>560</v>
          </cell>
          <cell r="X144">
            <v>484</v>
          </cell>
          <cell r="Y144">
            <v>485</v>
          </cell>
          <cell r="Z144">
            <v>584</v>
          </cell>
          <cell r="AA144">
            <v>552</v>
          </cell>
          <cell r="AB144">
            <v>525</v>
          </cell>
          <cell r="AC144">
            <v>529</v>
          </cell>
          <cell r="AD144">
            <v>597</v>
          </cell>
          <cell r="AE144">
            <v>581</v>
          </cell>
          <cell r="AF144">
            <v>535</v>
          </cell>
          <cell r="AG144">
            <v>538</v>
          </cell>
          <cell r="AH144">
            <v>592</v>
          </cell>
          <cell r="AI144">
            <v>590</v>
          </cell>
          <cell r="AJ144">
            <v>537</v>
          </cell>
          <cell r="AK144">
            <v>538</v>
          </cell>
          <cell r="AL144">
            <v>608</v>
          </cell>
          <cell r="AM144">
            <v>582</v>
          </cell>
          <cell r="AN144">
            <v>578</v>
          </cell>
          <cell r="AO144">
            <v>582</v>
          </cell>
          <cell r="AP144">
            <v>621</v>
          </cell>
          <cell r="AQ144">
            <v>612</v>
          </cell>
        </row>
        <row r="145">
          <cell r="B145">
            <v>135</v>
          </cell>
          <cell r="C145">
            <v>207</v>
          </cell>
          <cell r="D145">
            <v>343</v>
          </cell>
          <cell r="E145">
            <v>348</v>
          </cell>
          <cell r="F145">
            <v>671</v>
          </cell>
          <cell r="G145">
            <v>680</v>
          </cell>
          <cell r="H145">
            <v>631</v>
          </cell>
          <cell r="I145">
            <v>680</v>
          </cell>
          <cell r="J145">
            <v>612</v>
          </cell>
          <cell r="K145">
            <v>613</v>
          </cell>
          <cell r="L145">
            <v>644</v>
          </cell>
          <cell r="M145">
            <v>607</v>
          </cell>
          <cell r="N145">
            <v>646</v>
          </cell>
          <cell r="O145">
            <v>656</v>
          </cell>
          <cell r="P145">
            <v>639</v>
          </cell>
          <cell r="Q145">
            <v>651</v>
          </cell>
          <cell r="R145">
            <v>42</v>
          </cell>
          <cell r="S145">
            <v>99</v>
          </cell>
          <cell r="T145">
            <v>470</v>
          </cell>
          <cell r="U145">
            <v>479</v>
          </cell>
          <cell r="V145">
            <v>585</v>
          </cell>
          <cell r="W145">
            <v>531</v>
          </cell>
          <cell r="X145">
            <v>477</v>
          </cell>
          <cell r="Y145">
            <v>478</v>
          </cell>
          <cell r="Z145">
            <v>613</v>
          </cell>
          <cell r="AA145">
            <v>508</v>
          </cell>
          <cell r="AB145">
            <v>512</v>
          </cell>
          <cell r="AC145">
            <v>521</v>
          </cell>
          <cell r="AD145">
            <v>608</v>
          </cell>
          <cell r="AE145">
            <v>552</v>
          </cell>
          <cell r="AF145">
            <v>521</v>
          </cell>
          <cell r="AG145">
            <v>530</v>
          </cell>
          <cell r="AH145">
            <v>597</v>
          </cell>
          <cell r="AI145">
            <v>569</v>
          </cell>
          <cell r="AJ145">
            <v>528</v>
          </cell>
          <cell r="AK145">
            <v>529</v>
          </cell>
          <cell r="AL145">
            <v>625</v>
          </cell>
          <cell r="AM145">
            <v>545</v>
          </cell>
          <cell r="AN145">
            <v>563</v>
          </cell>
          <cell r="AO145">
            <v>572</v>
          </cell>
          <cell r="AP145">
            <v>620</v>
          </cell>
          <cell r="AQ145">
            <v>589</v>
          </cell>
        </row>
        <row r="146">
          <cell r="B146">
            <v>131</v>
          </cell>
          <cell r="C146">
            <v>204</v>
          </cell>
          <cell r="D146">
            <v>336</v>
          </cell>
          <cell r="E146">
            <v>342</v>
          </cell>
          <cell r="F146">
            <v>650</v>
          </cell>
          <cell r="G146">
            <v>665</v>
          </cell>
          <cell r="H146">
            <v>598</v>
          </cell>
          <cell r="I146">
            <v>681</v>
          </cell>
          <cell r="J146">
            <v>599</v>
          </cell>
          <cell r="K146">
            <v>601</v>
          </cell>
          <cell r="L146">
            <v>641</v>
          </cell>
          <cell r="M146">
            <v>582</v>
          </cell>
          <cell r="N146">
            <v>627</v>
          </cell>
          <cell r="O146">
            <v>644</v>
          </cell>
          <cell r="P146">
            <v>618</v>
          </cell>
          <cell r="Q146">
            <v>641</v>
          </cell>
          <cell r="R146">
            <v>45</v>
          </cell>
          <cell r="S146">
            <v>66</v>
          </cell>
          <cell r="T146">
            <v>457</v>
          </cell>
          <cell r="U146">
            <v>472</v>
          </cell>
          <cell r="V146">
            <v>602</v>
          </cell>
          <cell r="W146">
            <v>503</v>
          </cell>
          <cell r="X146">
            <v>469</v>
          </cell>
          <cell r="Y146">
            <v>471</v>
          </cell>
          <cell r="Z146">
            <v>642</v>
          </cell>
          <cell r="AA146">
            <v>464</v>
          </cell>
          <cell r="AB146">
            <v>498</v>
          </cell>
          <cell r="AC146">
            <v>514</v>
          </cell>
          <cell r="AD146">
            <v>619</v>
          </cell>
          <cell r="AE146">
            <v>523</v>
          </cell>
          <cell r="AF146">
            <v>506</v>
          </cell>
          <cell r="AG146">
            <v>521</v>
          </cell>
          <cell r="AH146">
            <v>602</v>
          </cell>
          <cell r="AI146">
            <v>547</v>
          </cell>
          <cell r="AJ146">
            <v>519</v>
          </cell>
          <cell r="AK146">
            <v>520</v>
          </cell>
          <cell r="AL146">
            <v>642</v>
          </cell>
          <cell r="AM146">
            <v>508</v>
          </cell>
          <cell r="AN146">
            <v>547</v>
          </cell>
          <cell r="AO146">
            <v>563</v>
          </cell>
          <cell r="AP146">
            <v>619</v>
          </cell>
          <cell r="AQ146">
            <v>567</v>
          </cell>
        </row>
        <row r="147">
          <cell r="B147">
            <v>74</v>
          </cell>
          <cell r="C147">
            <v>567</v>
          </cell>
          <cell r="D147">
            <v>513</v>
          </cell>
          <cell r="E147">
            <v>511</v>
          </cell>
          <cell r="F147">
            <v>730</v>
          </cell>
          <cell r="G147">
            <v>709</v>
          </cell>
          <cell r="H147">
            <v>742</v>
          </cell>
          <cell r="I147">
            <v>686</v>
          </cell>
          <cell r="J147">
            <v>791</v>
          </cell>
          <cell r="K147">
            <v>777</v>
          </cell>
          <cell r="L147">
            <v>790</v>
          </cell>
          <cell r="M147">
            <v>751</v>
          </cell>
          <cell r="N147">
            <v>805</v>
          </cell>
          <cell r="O147">
            <v>784</v>
          </cell>
          <cell r="P147">
            <v>816</v>
          </cell>
          <cell r="Q147">
            <v>735</v>
          </cell>
          <cell r="R147">
            <v>689</v>
          </cell>
          <cell r="S147">
            <v>587</v>
          </cell>
          <cell r="T147">
            <v>845</v>
          </cell>
          <cell r="U147">
            <v>824</v>
          </cell>
          <cell r="V147">
            <v>865</v>
          </cell>
          <cell r="W147">
            <v>702</v>
          </cell>
          <cell r="X147">
            <v>868</v>
          </cell>
          <cell r="Y147">
            <v>855</v>
          </cell>
          <cell r="Z147">
            <v>873</v>
          </cell>
          <cell r="AA147">
            <v>762</v>
          </cell>
          <cell r="AB147">
            <v>883</v>
          </cell>
          <cell r="AC147">
            <v>862</v>
          </cell>
          <cell r="AD147">
            <v>899</v>
          </cell>
          <cell r="AE147">
            <v>747</v>
          </cell>
          <cell r="AF147">
            <v>815</v>
          </cell>
          <cell r="AG147">
            <v>794</v>
          </cell>
          <cell r="AH147">
            <v>834</v>
          </cell>
          <cell r="AI147">
            <v>697</v>
          </cell>
          <cell r="AJ147">
            <v>839</v>
          </cell>
          <cell r="AK147">
            <v>825</v>
          </cell>
          <cell r="AL147">
            <v>841</v>
          </cell>
          <cell r="AM147">
            <v>758</v>
          </cell>
          <cell r="AN147">
            <v>853</v>
          </cell>
          <cell r="AO147">
            <v>832</v>
          </cell>
          <cell r="AP147">
            <v>868</v>
          </cell>
          <cell r="AQ147">
            <v>742</v>
          </cell>
        </row>
        <row r="148">
          <cell r="B148">
            <v>72</v>
          </cell>
          <cell r="C148">
            <v>560</v>
          </cell>
          <cell r="D148">
            <v>506</v>
          </cell>
          <cell r="E148">
            <v>505</v>
          </cell>
          <cell r="F148">
            <v>715</v>
          </cell>
          <cell r="G148">
            <v>701</v>
          </cell>
          <cell r="H148">
            <v>722</v>
          </cell>
          <cell r="I148">
            <v>685</v>
          </cell>
          <cell r="J148">
            <v>777</v>
          </cell>
          <cell r="K148">
            <v>768</v>
          </cell>
          <cell r="L148">
            <v>768</v>
          </cell>
          <cell r="M148">
            <v>739</v>
          </cell>
          <cell r="N148">
            <v>789</v>
          </cell>
          <cell r="O148">
            <v>775</v>
          </cell>
          <cell r="P148">
            <v>787</v>
          </cell>
          <cell r="Q148">
            <v>729</v>
          </cell>
          <cell r="R148">
            <v>678</v>
          </cell>
          <cell r="S148">
            <v>593</v>
          </cell>
          <cell r="T148">
            <v>827</v>
          </cell>
          <cell r="U148">
            <v>813</v>
          </cell>
          <cell r="V148">
            <v>824</v>
          </cell>
          <cell r="W148">
            <v>713</v>
          </cell>
          <cell r="X148">
            <v>853</v>
          </cell>
          <cell r="Y148">
            <v>843</v>
          </cell>
          <cell r="Z148">
            <v>838</v>
          </cell>
          <cell r="AA148">
            <v>758</v>
          </cell>
          <cell r="AB148">
            <v>864</v>
          </cell>
          <cell r="AC148">
            <v>850</v>
          </cell>
          <cell r="AD148">
            <v>856</v>
          </cell>
          <cell r="AE148">
            <v>749</v>
          </cell>
          <cell r="AF148">
            <v>798</v>
          </cell>
          <cell r="AG148">
            <v>784</v>
          </cell>
          <cell r="AH148">
            <v>798</v>
          </cell>
          <cell r="AI148">
            <v>705</v>
          </cell>
          <cell r="AJ148">
            <v>824</v>
          </cell>
          <cell r="AK148">
            <v>815</v>
          </cell>
          <cell r="AL148">
            <v>811</v>
          </cell>
          <cell r="AM148">
            <v>750</v>
          </cell>
          <cell r="AN148">
            <v>835</v>
          </cell>
          <cell r="AO148">
            <v>821</v>
          </cell>
          <cell r="AP148">
            <v>830</v>
          </cell>
          <cell r="AQ148">
            <v>741</v>
          </cell>
        </row>
        <row r="149">
          <cell r="B149">
            <v>70</v>
          </cell>
          <cell r="C149">
            <v>553</v>
          </cell>
          <cell r="D149">
            <v>500</v>
          </cell>
          <cell r="E149">
            <v>500</v>
          </cell>
          <cell r="F149">
            <v>700</v>
          </cell>
          <cell r="G149">
            <v>693</v>
          </cell>
          <cell r="H149">
            <v>702</v>
          </cell>
          <cell r="I149">
            <v>684</v>
          </cell>
          <cell r="J149">
            <v>763</v>
          </cell>
          <cell r="K149">
            <v>759</v>
          </cell>
          <cell r="L149">
            <v>747</v>
          </cell>
          <cell r="M149">
            <v>726</v>
          </cell>
          <cell r="N149">
            <v>772</v>
          </cell>
          <cell r="O149">
            <v>766</v>
          </cell>
          <cell r="P149">
            <v>758</v>
          </cell>
          <cell r="Q149">
            <v>723</v>
          </cell>
          <cell r="R149">
            <v>668</v>
          </cell>
          <cell r="S149">
            <v>599</v>
          </cell>
          <cell r="T149">
            <v>809</v>
          </cell>
          <cell r="U149">
            <v>802</v>
          </cell>
          <cell r="V149">
            <v>784</v>
          </cell>
          <cell r="W149">
            <v>723</v>
          </cell>
          <cell r="X149">
            <v>837</v>
          </cell>
          <cell r="Y149">
            <v>832</v>
          </cell>
          <cell r="Z149">
            <v>802</v>
          </cell>
          <cell r="AA149">
            <v>753</v>
          </cell>
          <cell r="AB149">
            <v>846</v>
          </cell>
          <cell r="AC149">
            <v>839</v>
          </cell>
          <cell r="AD149">
            <v>813</v>
          </cell>
          <cell r="AE149">
            <v>750</v>
          </cell>
          <cell r="AF149">
            <v>781</v>
          </cell>
          <cell r="AG149">
            <v>774</v>
          </cell>
          <cell r="AH149">
            <v>763</v>
          </cell>
          <cell r="AI149">
            <v>713</v>
          </cell>
          <cell r="AJ149">
            <v>809</v>
          </cell>
          <cell r="AK149">
            <v>804</v>
          </cell>
          <cell r="AL149">
            <v>781</v>
          </cell>
          <cell r="AM149">
            <v>743</v>
          </cell>
          <cell r="AN149">
            <v>818</v>
          </cell>
          <cell r="AO149">
            <v>811</v>
          </cell>
          <cell r="AP149">
            <v>792</v>
          </cell>
          <cell r="AQ149">
            <v>740</v>
          </cell>
        </row>
        <row r="150">
          <cell r="B150">
            <v>65</v>
          </cell>
          <cell r="C150">
            <v>540</v>
          </cell>
          <cell r="D150">
            <v>487</v>
          </cell>
          <cell r="E150">
            <v>488</v>
          </cell>
          <cell r="F150">
            <v>670</v>
          </cell>
          <cell r="G150">
            <v>677</v>
          </cell>
          <cell r="H150">
            <v>662</v>
          </cell>
          <cell r="I150">
            <v>681</v>
          </cell>
          <cell r="J150">
            <v>736</v>
          </cell>
          <cell r="K150">
            <v>741</v>
          </cell>
          <cell r="L150">
            <v>704</v>
          </cell>
          <cell r="M150">
            <v>702</v>
          </cell>
          <cell r="N150">
            <v>740</v>
          </cell>
          <cell r="O150">
            <v>747</v>
          </cell>
          <cell r="P150">
            <v>699</v>
          </cell>
          <cell r="Q150">
            <v>711</v>
          </cell>
          <cell r="R150">
            <v>647</v>
          </cell>
          <cell r="S150">
            <v>610</v>
          </cell>
          <cell r="T150">
            <v>773</v>
          </cell>
          <cell r="U150">
            <v>779</v>
          </cell>
          <cell r="V150">
            <v>703</v>
          </cell>
          <cell r="W150">
            <v>745</v>
          </cell>
          <cell r="X150">
            <v>805</v>
          </cell>
          <cell r="Y150">
            <v>810</v>
          </cell>
          <cell r="Z150">
            <v>732</v>
          </cell>
          <cell r="AA150">
            <v>745</v>
          </cell>
          <cell r="AB150">
            <v>809</v>
          </cell>
          <cell r="AC150">
            <v>816</v>
          </cell>
          <cell r="AD150">
            <v>728</v>
          </cell>
          <cell r="AE150">
            <v>754</v>
          </cell>
          <cell r="AF150">
            <v>746</v>
          </cell>
          <cell r="AG150">
            <v>753</v>
          </cell>
          <cell r="AH150">
            <v>692</v>
          </cell>
          <cell r="AI150">
            <v>728</v>
          </cell>
          <cell r="AJ150">
            <v>778</v>
          </cell>
          <cell r="AK150">
            <v>783</v>
          </cell>
          <cell r="AL150">
            <v>721</v>
          </cell>
          <cell r="AM150">
            <v>729</v>
          </cell>
          <cell r="AN150">
            <v>782</v>
          </cell>
          <cell r="AO150">
            <v>790</v>
          </cell>
          <cell r="AP150">
            <v>717</v>
          </cell>
          <cell r="AQ150">
            <v>738</v>
          </cell>
        </row>
        <row r="151">
          <cell r="B151">
            <v>63</v>
          </cell>
          <cell r="C151">
            <v>533</v>
          </cell>
          <cell r="D151">
            <v>481</v>
          </cell>
          <cell r="E151">
            <v>482</v>
          </cell>
          <cell r="F151">
            <v>656</v>
          </cell>
          <cell r="G151">
            <v>669</v>
          </cell>
          <cell r="H151">
            <v>642</v>
          </cell>
          <cell r="I151">
            <v>679</v>
          </cell>
          <cell r="J151">
            <v>722</v>
          </cell>
          <cell r="K151">
            <v>732</v>
          </cell>
          <cell r="L151">
            <v>682</v>
          </cell>
          <cell r="M151">
            <v>690</v>
          </cell>
          <cell r="N151">
            <v>723</v>
          </cell>
          <cell r="O151">
            <v>738</v>
          </cell>
          <cell r="P151">
            <v>670</v>
          </cell>
          <cell r="Q151">
            <v>705</v>
          </cell>
          <cell r="R151">
            <v>636</v>
          </cell>
          <cell r="S151">
            <v>616</v>
          </cell>
          <cell r="T151">
            <v>754</v>
          </cell>
          <cell r="U151">
            <v>768</v>
          </cell>
          <cell r="V151">
            <v>663</v>
          </cell>
          <cell r="W151">
            <v>755</v>
          </cell>
          <cell r="X151">
            <v>789</v>
          </cell>
          <cell r="Y151">
            <v>798</v>
          </cell>
          <cell r="Z151">
            <v>697</v>
          </cell>
          <cell r="AA151">
            <v>741</v>
          </cell>
          <cell r="AB151">
            <v>790</v>
          </cell>
          <cell r="AC151">
            <v>804</v>
          </cell>
          <cell r="AD151">
            <v>685</v>
          </cell>
          <cell r="AE151">
            <v>756</v>
          </cell>
          <cell r="AF151">
            <v>729</v>
          </cell>
          <cell r="AG151">
            <v>743</v>
          </cell>
          <cell r="AH151">
            <v>657</v>
          </cell>
          <cell r="AI151">
            <v>736</v>
          </cell>
          <cell r="AJ151">
            <v>763</v>
          </cell>
          <cell r="AK151">
            <v>773</v>
          </cell>
          <cell r="AL151">
            <v>691</v>
          </cell>
          <cell r="AM151">
            <v>721</v>
          </cell>
          <cell r="AN151">
            <v>765</v>
          </cell>
          <cell r="AO151">
            <v>779</v>
          </cell>
          <cell r="AP151">
            <v>679</v>
          </cell>
          <cell r="AQ151">
            <v>737</v>
          </cell>
        </row>
        <row r="152">
          <cell r="B152">
            <v>61</v>
          </cell>
          <cell r="C152">
            <v>526</v>
          </cell>
          <cell r="D152">
            <v>474</v>
          </cell>
          <cell r="E152">
            <v>477</v>
          </cell>
          <cell r="F152">
            <v>641</v>
          </cell>
          <cell r="G152">
            <v>662</v>
          </cell>
          <cell r="H152">
            <v>622</v>
          </cell>
          <cell r="I152">
            <v>678</v>
          </cell>
          <cell r="J152">
            <v>708</v>
          </cell>
          <cell r="K152">
            <v>722</v>
          </cell>
          <cell r="L152">
            <v>661</v>
          </cell>
          <cell r="M152">
            <v>677</v>
          </cell>
          <cell r="N152">
            <v>707</v>
          </cell>
          <cell r="O152">
            <v>728</v>
          </cell>
          <cell r="P152">
            <v>641</v>
          </cell>
          <cell r="Q152">
            <v>699</v>
          </cell>
          <cell r="R152">
            <v>626</v>
          </cell>
          <cell r="S152">
            <v>621</v>
          </cell>
          <cell r="T152">
            <v>736</v>
          </cell>
          <cell r="U152">
            <v>757</v>
          </cell>
          <cell r="V152">
            <v>623</v>
          </cell>
          <cell r="W152">
            <v>766</v>
          </cell>
          <cell r="X152">
            <v>773</v>
          </cell>
          <cell r="Y152">
            <v>787</v>
          </cell>
          <cell r="Z152">
            <v>661</v>
          </cell>
          <cell r="AA152">
            <v>736</v>
          </cell>
          <cell r="AB152">
            <v>772</v>
          </cell>
          <cell r="AC152">
            <v>793</v>
          </cell>
          <cell r="AD152">
            <v>642</v>
          </cell>
          <cell r="AE152">
            <v>758</v>
          </cell>
          <cell r="AF152">
            <v>712</v>
          </cell>
          <cell r="AG152">
            <v>732</v>
          </cell>
          <cell r="AH152">
            <v>622</v>
          </cell>
          <cell r="AI152">
            <v>744</v>
          </cell>
          <cell r="AJ152">
            <v>748</v>
          </cell>
          <cell r="AK152">
            <v>762</v>
          </cell>
          <cell r="AL152">
            <v>661</v>
          </cell>
          <cell r="AM152">
            <v>714</v>
          </cell>
          <cell r="AN152">
            <v>747</v>
          </cell>
          <cell r="AO152">
            <v>768</v>
          </cell>
          <cell r="AP152">
            <v>641</v>
          </cell>
          <cell r="AQ152">
            <v>736</v>
          </cell>
        </row>
        <row r="153">
          <cell r="B153">
            <v>188</v>
          </cell>
          <cell r="C153">
            <v>209</v>
          </cell>
          <cell r="D153">
            <v>370</v>
          </cell>
          <cell r="E153">
            <v>370</v>
          </cell>
          <cell r="F153">
            <v>775</v>
          </cell>
          <cell r="G153">
            <v>760</v>
          </cell>
          <cell r="H153">
            <v>774</v>
          </cell>
          <cell r="I153">
            <v>691</v>
          </cell>
          <cell r="J153">
            <v>664</v>
          </cell>
          <cell r="K153">
            <v>663</v>
          </cell>
          <cell r="L153">
            <v>661</v>
          </cell>
          <cell r="M153">
            <v>710</v>
          </cell>
          <cell r="N153">
            <v>741</v>
          </cell>
          <cell r="O153">
            <v>725</v>
          </cell>
          <cell r="P153">
            <v>737</v>
          </cell>
          <cell r="Q153">
            <v>704</v>
          </cell>
          <cell r="R153">
            <v>45</v>
          </cell>
          <cell r="S153">
            <v>240</v>
          </cell>
          <cell r="T153">
            <v>555</v>
          </cell>
          <cell r="U153">
            <v>540</v>
          </cell>
          <cell r="V153">
            <v>536</v>
          </cell>
          <cell r="W153">
            <v>666</v>
          </cell>
          <cell r="X153">
            <v>516</v>
          </cell>
          <cell r="Y153">
            <v>515</v>
          </cell>
          <cell r="Z153">
            <v>501</v>
          </cell>
          <cell r="AA153">
            <v>692</v>
          </cell>
          <cell r="AB153">
            <v>593</v>
          </cell>
          <cell r="AC153">
            <v>578</v>
          </cell>
          <cell r="AD153">
            <v>577</v>
          </cell>
          <cell r="AE153">
            <v>686</v>
          </cell>
          <cell r="AF153">
            <v>611</v>
          </cell>
          <cell r="AG153">
            <v>596</v>
          </cell>
          <cell r="AH153">
            <v>597</v>
          </cell>
          <cell r="AI153">
            <v>673</v>
          </cell>
          <cell r="AJ153">
            <v>572</v>
          </cell>
          <cell r="AK153">
            <v>571</v>
          </cell>
          <cell r="AL153">
            <v>562</v>
          </cell>
          <cell r="AM153">
            <v>699</v>
          </cell>
          <cell r="AN153">
            <v>649</v>
          </cell>
          <cell r="AO153">
            <v>634</v>
          </cell>
          <cell r="AP153">
            <v>638</v>
          </cell>
          <cell r="AQ153">
            <v>693</v>
          </cell>
        </row>
        <row r="154">
          <cell r="B154">
            <v>184</v>
          </cell>
          <cell r="C154">
            <v>205</v>
          </cell>
          <cell r="D154">
            <v>363</v>
          </cell>
          <cell r="E154">
            <v>365</v>
          </cell>
          <cell r="F154">
            <v>755</v>
          </cell>
          <cell r="G154">
            <v>745</v>
          </cell>
          <cell r="H154">
            <v>742</v>
          </cell>
          <cell r="I154">
            <v>692</v>
          </cell>
          <cell r="J154">
            <v>651</v>
          </cell>
          <cell r="K154">
            <v>651</v>
          </cell>
          <cell r="L154">
            <v>657</v>
          </cell>
          <cell r="M154">
            <v>685</v>
          </cell>
          <cell r="N154">
            <v>722</v>
          </cell>
          <cell r="O154">
            <v>713</v>
          </cell>
          <cell r="P154">
            <v>715</v>
          </cell>
          <cell r="Q154">
            <v>694</v>
          </cell>
          <cell r="R154">
            <v>48</v>
          </cell>
          <cell r="S154">
            <v>207</v>
          </cell>
          <cell r="T154">
            <v>542</v>
          </cell>
          <cell r="U154">
            <v>533</v>
          </cell>
          <cell r="V154">
            <v>553</v>
          </cell>
          <cell r="W154">
            <v>637</v>
          </cell>
          <cell r="X154">
            <v>509</v>
          </cell>
          <cell r="Y154">
            <v>508</v>
          </cell>
          <cell r="Z154">
            <v>531</v>
          </cell>
          <cell r="AA154">
            <v>648</v>
          </cell>
          <cell r="AB154">
            <v>579</v>
          </cell>
          <cell r="AC154">
            <v>570</v>
          </cell>
          <cell r="AD154">
            <v>589</v>
          </cell>
          <cell r="AE154">
            <v>656</v>
          </cell>
          <cell r="AF154">
            <v>596</v>
          </cell>
          <cell r="AG154">
            <v>587</v>
          </cell>
          <cell r="AH154">
            <v>602</v>
          </cell>
          <cell r="AI154">
            <v>652</v>
          </cell>
          <cell r="AJ154">
            <v>563</v>
          </cell>
          <cell r="AK154">
            <v>562</v>
          </cell>
          <cell r="AL154">
            <v>579</v>
          </cell>
          <cell r="AM154">
            <v>662</v>
          </cell>
          <cell r="AN154">
            <v>634</v>
          </cell>
          <cell r="AO154">
            <v>624</v>
          </cell>
          <cell r="AP154">
            <v>637</v>
          </cell>
          <cell r="AQ154">
            <v>671</v>
          </cell>
        </row>
        <row r="155">
          <cell r="B155">
            <v>181</v>
          </cell>
          <cell r="C155">
            <v>202</v>
          </cell>
          <cell r="D155">
            <v>356</v>
          </cell>
          <cell r="E155">
            <v>359</v>
          </cell>
          <cell r="F155">
            <v>734</v>
          </cell>
          <cell r="G155">
            <v>731</v>
          </cell>
          <cell r="H155">
            <v>709</v>
          </cell>
          <cell r="I155">
            <v>693</v>
          </cell>
          <cell r="J155">
            <v>639</v>
          </cell>
          <cell r="K155">
            <v>639</v>
          </cell>
          <cell r="L155">
            <v>654</v>
          </cell>
          <cell r="M155">
            <v>660</v>
          </cell>
          <cell r="N155">
            <v>703</v>
          </cell>
          <cell r="O155">
            <v>700</v>
          </cell>
          <cell r="P155">
            <v>693</v>
          </cell>
          <cell r="Q155">
            <v>684</v>
          </cell>
          <cell r="R155">
            <v>50</v>
          </cell>
          <cell r="S155">
            <v>174</v>
          </cell>
          <cell r="T155">
            <v>529</v>
          </cell>
          <cell r="U155">
            <v>526</v>
          </cell>
          <cell r="V155">
            <v>571</v>
          </cell>
          <cell r="W155">
            <v>608</v>
          </cell>
          <cell r="X155">
            <v>501</v>
          </cell>
          <cell r="Y155">
            <v>501</v>
          </cell>
          <cell r="Z155">
            <v>560</v>
          </cell>
          <cell r="AA155">
            <v>604</v>
          </cell>
          <cell r="AB155">
            <v>566</v>
          </cell>
          <cell r="AC155">
            <v>563</v>
          </cell>
          <cell r="AD155">
            <v>600</v>
          </cell>
          <cell r="AE155">
            <v>627</v>
          </cell>
          <cell r="AF155">
            <v>582</v>
          </cell>
          <cell r="AG155">
            <v>579</v>
          </cell>
          <cell r="AH155">
            <v>606</v>
          </cell>
          <cell r="AI155">
            <v>630</v>
          </cell>
          <cell r="AJ155">
            <v>553</v>
          </cell>
          <cell r="AK155">
            <v>553</v>
          </cell>
          <cell r="AL155">
            <v>596</v>
          </cell>
          <cell r="AM155">
            <v>625</v>
          </cell>
          <cell r="AN155">
            <v>618</v>
          </cell>
          <cell r="AO155">
            <v>615</v>
          </cell>
          <cell r="AP155">
            <v>635</v>
          </cell>
          <cell r="AQ155">
            <v>649</v>
          </cell>
        </row>
        <row r="156">
          <cell r="B156">
            <v>177</v>
          </cell>
          <cell r="C156">
            <v>198</v>
          </cell>
          <cell r="D156">
            <v>349</v>
          </cell>
          <cell r="E156">
            <v>354</v>
          </cell>
          <cell r="F156">
            <v>714</v>
          </cell>
          <cell r="G156">
            <v>717</v>
          </cell>
          <cell r="H156">
            <v>677</v>
          </cell>
          <cell r="I156">
            <v>694</v>
          </cell>
          <cell r="J156">
            <v>626</v>
          </cell>
          <cell r="K156">
            <v>627</v>
          </cell>
          <cell r="L156">
            <v>650</v>
          </cell>
          <cell r="M156">
            <v>636</v>
          </cell>
          <cell r="N156">
            <v>684</v>
          </cell>
          <cell r="O156">
            <v>688</v>
          </cell>
          <cell r="P156">
            <v>672</v>
          </cell>
          <cell r="Q156">
            <v>674</v>
          </cell>
          <cell r="R156">
            <v>53</v>
          </cell>
          <cell r="S156">
            <v>141</v>
          </cell>
          <cell r="T156">
            <v>517</v>
          </cell>
          <cell r="U156">
            <v>520</v>
          </cell>
          <cell r="V156">
            <v>588</v>
          </cell>
          <cell r="W156">
            <v>580</v>
          </cell>
          <cell r="X156">
            <v>494</v>
          </cell>
          <cell r="Y156">
            <v>494</v>
          </cell>
          <cell r="Z156">
            <v>589</v>
          </cell>
          <cell r="AA156">
            <v>559</v>
          </cell>
          <cell r="AB156">
            <v>552</v>
          </cell>
          <cell r="AC156">
            <v>556</v>
          </cell>
          <cell r="AD156">
            <v>611</v>
          </cell>
          <cell r="AE156">
            <v>597</v>
          </cell>
          <cell r="AF156">
            <v>567</v>
          </cell>
          <cell r="AG156">
            <v>570</v>
          </cell>
          <cell r="AH156">
            <v>611</v>
          </cell>
          <cell r="AI156">
            <v>609</v>
          </cell>
          <cell r="AJ156">
            <v>544</v>
          </cell>
          <cell r="AK156">
            <v>545</v>
          </cell>
          <cell r="AL156">
            <v>613</v>
          </cell>
          <cell r="AM156">
            <v>588</v>
          </cell>
          <cell r="AN156">
            <v>602</v>
          </cell>
          <cell r="AO156">
            <v>606</v>
          </cell>
          <cell r="AP156">
            <v>634</v>
          </cell>
          <cell r="AQ156">
            <v>626</v>
          </cell>
        </row>
        <row r="157">
          <cell r="B157">
            <v>174</v>
          </cell>
          <cell r="C157">
            <v>194</v>
          </cell>
          <cell r="D157">
            <v>342</v>
          </cell>
          <cell r="E157">
            <v>348</v>
          </cell>
          <cell r="F157">
            <v>693</v>
          </cell>
          <cell r="G157">
            <v>702</v>
          </cell>
          <cell r="H157">
            <v>645</v>
          </cell>
          <cell r="I157">
            <v>695</v>
          </cell>
          <cell r="J157">
            <v>613</v>
          </cell>
          <cell r="K157">
            <v>615</v>
          </cell>
          <cell r="L157">
            <v>646</v>
          </cell>
          <cell r="M157">
            <v>611</v>
          </cell>
          <cell r="N157">
            <v>666</v>
          </cell>
          <cell r="O157">
            <v>675</v>
          </cell>
          <cell r="P157">
            <v>650</v>
          </cell>
          <cell r="Q157">
            <v>664</v>
          </cell>
          <cell r="R157">
            <v>56</v>
          </cell>
          <cell r="S157">
            <v>108</v>
          </cell>
          <cell r="T157">
            <v>504</v>
          </cell>
          <cell r="U157">
            <v>513</v>
          </cell>
          <cell r="V157">
            <v>605</v>
          </cell>
          <cell r="W157">
            <v>551</v>
          </cell>
          <cell r="X157">
            <v>486</v>
          </cell>
          <cell r="Y157">
            <v>487</v>
          </cell>
          <cell r="Z157">
            <v>619</v>
          </cell>
          <cell r="AA157">
            <v>515</v>
          </cell>
          <cell r="AB157">
            <v>538</v>
          </cell>
          <cell r="AC157">
            <v>548</v>
          </cell>
          <cell r="AD157">
            <v>622</v>
          </cell>
          <cell r="AE157">
            <v>568</v>
          </cell>
          <cell r="AF157">
            <v>552</v>
          </cell>
          <cell r="AG157">
            <v>562</v>
          </cell>
          <cell r="AH157">
            <v>616</v>
          </cell>
          <cell r="AI157">
            <v>587</v>
          </cell>
          <cell r="AJ157">
            <v>535</v>
          </cell>
          <cell r="AK157">
            <v>536</v>
          </cell>
          <cell r="AL157">
            <v>629</v>
          </cell>
          <cell r="AM157">
            <v>551</v>
          </cell>
          <cell r="AN157">
            <v>587</v>
          </cell>
          <cell r="AO157">
            <v>597</v>
          </cell>
          <cell r="AP157">
            <v>633</v>
          </cell>
          <cell r="AQ157">
            <v>604</v>
          </cell>
        </row>
        <row r="158">
          <cell r="B158">
            <v>170</v>
          </cell>
          <cell r="C158">
            <v>191</v>
          </cell>
          <cell r="D158">
            <v>335</v>
          </cell>
          <cell r="E158">
            <v>342</v>
          </cell>
          <cell r="F158">
            <v>673</v>
          </cell>
          <cell r="G158">
            <v>688</v>
          </cell>
          <cell r="H158">
            <v>613</v>
          </cell>
          <cell r="I158">
            <v>695</v>
          </cell>
          <cell r="J158">
            <v>601</v>
          </cell>
          <cell r="K158">
            <v>602</v>
          </cell>
          <cell r="L158">
            <v>643</v>
          </cell>
          <cell r="M158">
            <v>586</v>
          </cell>
          <cell r="N158">
            <v>647</v>
          </cell>
          <cell r="O158">
            <v>663</v>
          </cell>
          <cell r="P158">
            <v>628</v>
          </cell>
          <cell r="Q158">
            <v>654</v>
          </cell>
          <cell r="R158">
            <v>59</v>
          </cell>
          <cell r="S158">
            <v>74</v>
          </cell>
          <cell r="T158">
            <v>492</v>
          </cell>
          <cell r="U158">
            <v>507</v>
          </cell>
          <cell r="V158">
            <v>622</v>
          </cell>
          <cell r="W158">
            <v>523</v>
          </cell>
          <cell r="X158">
            <v>479</v>
          </cell>
          <cell r="Y158">
            <v>480</v>
          </cell>
          <cell r="Z158">
            <v>648</v>
          </cell>
          <cell r="AA158">
            <v>471</v>
          </cell>
          <cell r="AB158">
            <v>525</v>
          </cell>
          <cell r="AC158">
            <v>541</v>
          </cell>
          <cell r="AD158">
            <v>633</v>
          </cell>
          <cell r="AE158">
            <v>539</v>
          </cell>
          <cell r="AF158">
            <v>538</v>
          </cell>
          <cell r="AG158">
            <v>553</v>
          </cell>
          <cell r="AH158">
            <v>620</v>
          </cell>
          <cell r="AI158">
            <v>566</v>
          </cell>
          <cell r="AJ158">
            <v>525</v>
          </cell>
          <cell r="AK158">
            <v>527</v>
          </cell>
          <cell r="AL158">
            <v>646</v>
          </cell>
          <cell r="AM158">
            <v>514</v>
          </cell>
          <cell r="AN158">
            <v>571</v>
          </cell>
          <cell r="AO158">
            <v>587</v>
          </cell>
          <cell r="AP158">
            <v>632</v>
          </cell>
          <cell r="AQ158">
            <v>582</v>
          </cell>
        </row>
        <row r="159">
          <cell r="B159">
            <v>113</v>
          </cell>
          <cell r="C159">
            <v>553</v>
          </cell>
          <cell r="D159">
            <v>512</v>
          </cell>
          <cell r="E159">
            <v>511</v>
          </cell>
          <cell r="F159">
            <v>753</v>
          </cell>
          <cell r="G159">
            <v>732</v>
          </cell>
          <cell r="H159">
            <v>756</v>
          </cell>
          <cell r="I159">
            <v>701</v>
          </cell>
          <cell r="J159">
            <v>793</v>
          </cell>
          <cell r="K159">
            <v>779</v>
          </cell>
          <cell r="L159">
            <v>792</v>
          </cell>
          <cell r="M159">
            <v>755</v>
          </cell>
          <cell r="N159">
            <v>824</v>
          </cell>
          <cell r="O159">
            <v>803</v>
          </cell>
          <cell r="P159">
            <v>827</v>
          </cell>
          <cell r="Q159">
            <v>748</v>
          </cell>
          <cell r="R159">
            <v>702</v>
          </cell>
          <cell r="S159">
            <v>596</v>
          </cell>
          <cell r="T159">
            <v>879</v>
          </cell>
          <cell r="U159">
            <v>859</v>
          </cell>
          <cell r="V159">
            <v>885</v>
          </cell>
          <cell r="W159">
            <v>722</v>
          </cell>
          <cell r="X159">
            <v>878</v>
          </cell>
          <cell r="Y159">
            <v>864</v>
          </cell>
          <cell r="Z159">
            <v>879</v>
          </cell>
          <cell r="AA159">
            <v>770</v>
          </cell>
          <cell r="AB159">
            <v>910</v>
          </cell>
          <cell r="AC159">
            <v>889</v>
          </cell>
          <cell r="AD159">
            <v>913</v>
          </cell>
          <cell r="AE159">
            <v>763</v>
          </cell>
          <cell r="AF159">
            <v>847</v>
          </cell>
          <cell r="AG159">
            <v>826</v>
          </cell>
          <cell r="AH159">
            <v>852</v>
          </cell>
          <cell r="AI159">
            <v>716</v>
          </cell>
          <cell r="AJ159">
            <v>846</v>
          </cell>
          <cell r="AK159">
            <v>832</v>
          </cell>
          <cell r="AL159">
            <v>846</v>
          </cell>
          <cell r="AM159">
            <v>764</v>
          </cell>
          <cell r="AN159">
            <v>877</v>
          </cell>
          <cell r="AO159">
            <v>856</v>
          </cell>
          <cell r="AP159">
            <v>880</v>
          </cell>
          <cell r="AQ159">
            <v>757</v>
          </cell>
        </row>
        <row r="160">
          <cell r="B160">
            <v>111</v>
          </cell>
          <cell r="C160">
            <v>547</v>
          </cell>
          <cell r="D160">
            <v>505</v>
          </cell>
          <cell r="E160">
            <v>505</v>
          </cell>
          <cell r="F160">
            <v>738</v>
          </cell>
          <cell r="G160">
            <v>724</v>
          </cell>
          <cell r="H160">
            <v>736</v>
          </cell>
          <cell r="I160">
            <v>699</v>
          </cell>
          <cell r="J160">
            <v>779</v>
          </cell>
          <cell r="K160">
            <v>770</v>
          </cell>
          <cell r="L160">
            <v>770</v>
          </cell>
          <cell r="M160">
            <v>742</v>
          </cell>
          <cell r="N160">
            <v>808</v>
          </cell>
          <cell r="O160">
            <v>794</v>
          </cell>
          <cell r="P160">
            <v>798</v>
          </cell>
          <cell r="Q160">
            <v>742</v>
          </cell>
          <cell r="R160">
            <v>692</v>
          </cell>
          <cell r="S160">
            <v>602</v>
          </cell>
          <cell r="T160">
            <v>861</v>
          </cell>
          <cell r="U160">
            <v>847</v>
          </cell>
          <cell r="V160">
            <v>844</v>
          </cell>
          <cell r="W160">
            <v>733</v>
          </cell>
          <cell r="X160">
            <v>862</v>
          </cell>
          <cell r="Y160">
            <v>853</v>
          </cell>
          <cell r="Z160">
            <v>843</v>
          </cell>
          <cell r="AA160">
            <v>765</v>
          </cell>
          <cell r="AB160">
            <v>891</v>
          </cell>
          <cell r="AC160">
            <v>877</v>
          </cell>
          <cell r="AD160">
            <v>870</v>
          </cell>
          <cell r="AE160">
            <v>765</v>
          </cell>
          <cell r="AF160">
            <v>830</v>
          </cell>
          <cell r="AG160">
            <v>816</v>
          </cell>
          <cell r="AH160">
            <v>817</v>
          </cell>
          <cell r="AI160">
            <v>724</v>
          </cell>
          <cell r="AJ160">
            <v>830</v>
          </cell>
          <cell r="AK160">
            <v>821</v>
          </cell>
          <cell r="AL160">
            <v>816</v>
          </cell>
          <cell r="AM160">
            <v>756</v>
          </cell>
          <cell r="AN160">
            <v>859</v>
          </cell>
          <cell r="AO160">
            <v>845</v>
          </cell>
          <cell r="AP160">
            <v>843</v>
          </cell>
          <cell r="AQ160">
            <v>756</v>
          </cell>
        </row>
        <row r="161">
          <cell r="B161">
            <v>108</v>
          </cell>
          <cell r="C161">
            <v>540</v>
          </cell>
          <cell r="D161">
            <v>499</v>
          </cell>
          <cell r="E161">
            <v>500</v>
          </cell>
          <cell r="F161">
            <v>723</v>
          </cell>
          <cell r="G161">
            <v>716</v>
          </cell>
          <cell r="H161">
            <v>716</v>
          </cell>
          <cell r="I161">
            <v>698</v>
          </cell>
          <cell r="J161">
            <v>765</v>
          </cell>
          <cell r="K161">
            <v>761</v>
          </cell>
          <cell r="L161">
            <v>749</v>
          </cell>
          <cell r="M161">
            <v>730</v>
          </cell>
          <cell r="N161">
            <v>792</v>
          </cell>
          <cell r="O161">
            <v>785</v>
          </cell>
          <cell r="P161">
            <v>768</v>
          </cell>
          <cell r="Q161">
            <v>736</v>
          </cell>
          <cell r="R161">
            <v>681</v>
          </cell>
          <cell r="S161">
            <v>607</v>
          </cell>
          <cell r="T161">
            <v>843</v>
          </cell>
          <cell r="U161">
            <v>836</v>
          </cell>
          <cell r="V161">
            <v>804</v>
          </cell>
          <cell r="W161">
            <v>743</v>
          </cell>
          <cell r="X161">
            <v>846</v>
          </cell>
          <cell r="Y161">
            <v>842</v>
          </cell>
          <cell r="Z161">
            <v>808</v>
          </cell>
          <cell r="AA161">
            <v>761</v>
          </cell>
          <cell r="AB161">
            <v>873</v>
          </cell>
          <cell r="AC161">
            <v>866</v>
          </cell>
          <cell r="AD161">
            <v>828</v>
          </cell>
          <cell r="AE161">
            <v>767</v>
          </cell>
          <cell r="AF161">
            <v>812</v>
          </cell>
          <cell r="AG161">
            <v>805</v>
          </cell>
          <cell r="AH161">
            <v>781</v>
          </cell>
          <cell r="AI161">
            <v>731</v>
          </cell>
          <cell r="AJ161">
            <v>815</v>
          </cell>
          <cell r="AK161">
            <v>811</v>
          </cell>
          <cell r="AL161">
            <v>785</v>
          </cell>
          <cell r="AM161">
            <v>749</v>
          </cell>
          <cell r="AN161">
            <v>842</v>
          </cell>
          <cell r="AO161">
            <v>835</v>
          </cell>
          <cell r="AP161">
            <v>805</v>
          </cell>
          <cell r="AQ161">
            <v>755</v>
          </cell>
        </row>
        <row r="162">
          <cell r="B162">
            <v>104</v>
          </cell>
          <cell r="C162">
            <v>527</v>
          </cell>
          <cell r="D162">
            <v>486</v>
          </cell>
          <cell r="E162">
            <v>488</v>
          </cell>
          <cell r="F162">
            <v>693</v>
          </cell>
          <cell r="G162">
            <v>700</v>
          </cell>
          <cell r="H162">
            <v>676</v>
          </cell>
          <cell r="I162">
            <v>695</v>
          </cell>
          <cell r="J162">
            <v>738</v>
          </cell>
          <cell r="K162">
            <v>743</v>
          </cell>
          <cell r="L162">
            <v>706</v>
          </cell>
          <cell r="M162">
            <v>705</v>
          </cell>
          <cell r="N162">
            <v>759</v>
          </cell>
          <cell r="O162">
            <v>766</v>
          </cell>
          <cell r="P162">
            <v>710</v>
          </cell>
          <cell r="Q162">
            <v>724</v>
          </cell>
          <cell r="R162">
            <v>660</v>
          </cell>
          <cell r="S162">
            <v>619</v>
          </cell>
          <cell r="T162">
            <v>807</v>
          </cell>
          <cell r="U162">
            <v>814</v>
          </cell>
          <cell r="V162">
            <v>723</v>
          </cell>
          <cell r="W162">
            <v>765</v>
          </cell>
          <cell r="X162">
            <v>814</v>
          </cell>
          <cell r="Y162">
            <v>819</v>
          </cell>
          <cell r="Z162">
            <v>738</v>
          </cell>
          <cell r="AA162">
            <v>752</v>
          </cell>
          <cell r="AB162">
            <v>835</v>
          </cell>
          <cell r="AC162">
            <v>843</v>
          </cell>
          <cell r="AD162">
            <v>742</v>
          </cell>
          <cell r="AE162">
            <v>770</v>
          </cell>
          <cell r="AF162">
            <v>778</v>
          </cell>
          <cell r="AG162">
            <v>785</v>
          </cell>
          <cell r="AH162">
            <v>711</v>
          </cell>
          <cell r="AI162">
            <v>747</v>
          </cell>
          <cell r="AJ162">
            <v>785</v>
          </cell>
          <cell r="AK162">
            <v>790</v>
          </cell>
          <cell r="AL162">
            <v>725</v>
          </cell>
          <cell r="AM162">
            <v>735</v>
          </cell>
          <cell r="AN162">
            <v>806</v>
          </cell>
          <cell r="AO162">
            <v>814</v>
          </cell>
          <cell r="AP162">
            <v>729</v>
          </cell>
          <cell r="AQ162">
            <v>753</v>
          </cell>
        </row>
        <row r="163">
          <cell r="B163">
            <v>102</v>
          </cell>
          <cell r="C163">
            <v>520</v>
          </cell>
          <cell r="D163">
            <v>480</v>
          </cell>
          <cell r="E163">
            <v>482</v>
          </cell>
          <cell r="F163">
            <v>678</v>
          </cell>
          <cell r="G163">
            <v>692</v>
          </cell>
          <cell r="H163">
            <v>656</v>
          </cell>
          <cell r="I163">
            <v>693</v>
          </cell>
          <cell r="J163">
            <v>724</v>
          </cell>
          <cell r="K163">
            <v>733</v>
          </cell>
          <cell r="L163">
            <v>684</v>
          </cell>
          <cell r="M163">
            <v>693</v>
          </cell>
          <cell r="N163">
            <v>743</v>
          </cell>
          <cell r="O163">
            <v>757</v>
          </cell>
          <cell r="P163">
            <v>681</v>
          </cell>
          <cell r="Q163">
            <v>718</v>
          </cell>
          <cell r="R163">
            <v>650</v>
          </cell>
          <cell r="S163">
            <v>624</v>
          </cell>
          <cell r="T163">
            <v>789</v>
          </cell>
          <cell r="U163">
            <v>803</v>
          </cell>
          <cell r="V163">
            <v>683</v>
          </cell>
          <cell r="W163">
            <v>775</v>
          </cell>
          <cell r="X163">
            <v>798</v>
          </cell>
          <cell r="Y163">
            <v>808</v>
          </cell>
          <cell r="Z163">
            <v>702</v>
          </cell>
          <cell r="AA163">
            <v>748</v>
          </cell>
          <cell r="AB163">
            <v>817</v>
          </cell>
          <cell r="AC163">
            <v>831</v>
          </cell>
          <cell r="AD163">
            <v>699</v>
          </cell>
          <cell r="AE163">
            <v>772</v>
          </cell>
          <cell r="AF163">
            <v>761</v>
          </cell>
          <cell r="AG163">
            <v>775</v>
          </cell>
          <cell r="AH163">
            <v>676</v>
          </cell>
          <cell r="AI163">
            <v>755</v>
          </cell>
          <cell r="AJ163">
            <v>770</v>
          </cell>
          <cell r="AK163">
            <v>780</v>
          </cell>
          <cell r="AL163">
            <v>695</v>
          </cell>
          <cell r="AM163">
            <v>727</v>
          </cell>
          <cell r="AN163">
            <v>789</v>
          </cell>
          <cell r="AO163">
            <v>803</v>
          </cell>
          <cell r="AP163">
            <v>692</v>
          </cell>
          <cell r="AQ163">
            <v>752</v>
          </cell>
        </row>
        <row r="164">
          <cell r="B164">
            <v>99</v>
          </cell>
          <cell r="C164">
            <v>513</v>
          </cell>
          <cell r="D164">
            <v>473</v>
          </cell>
          <cell r="E164">
            <v>477</v>
          </cell>
          <cell r="F164">
            <v>664</v>
          </cell>
          <cell r="G164">
            <v>684</v>
          </cell>
          <cell r="H164">
            <v>636</v>
          </cell>
          <cell r="I164">
            <v>692</v>
          </cell>
          <cell r="J164">
            <v>710</v>
          </cell>
          <cell r="K164">
            <v>724</v>
          </cell>
          <cell r="L164">
            <v>662</v>
          </cell>
          <cell r="M164">
            <v>681</v>
          </cell>
          <cell r="N164">
            <v>726</v>
          </cell>
          <cell r="O164">
            <v>748</v>
          </cell>
          <cell r="P164">
            <v>651</v>
          </cell>
          <cell r="Q164">
            <v>712</v>
          </cell>
          <cell r="R164">
            <v>639</v>
          </cell>
          <cell r="S164">
            <v>630</v>
          </cell>
          <cell r="T164">
            <v>771</v>
          </cell>
          <cell r="U164">
            <v>792</v>
          </cell>
          <cell r="V164">
            <v>642</v>
          </cell>
          <cell r="W164">
            <v>786</v>
          </cell>
          <cell r="X164">
            <v>783</v>
          </cell>
          <cell r="Y164">
            <v>797</v>
          </cell>
          <cell r="Z164">
            <v>667</v>
          </cell>
          <cell r="AA164">
            <v>744</v>
          </cell>
          <cell r="AB164">
            <v>798</v>
          </cell>
          <cell r="AC164">
            <v>820</v>
          </cell>
          <cell r="AD164">
            <v>656</v>
          </cell>
          <cell r="AE164">
            <v>774</v>
          </cell>
          <cell r="AF164">
            <v>743</v>
          </cell>
          <cell r="AG164">
            <v>764</v>
          </cell>
          <cell r="AH164">
            <v>640</v>
          </cell>
          <cell r="AI164">
            <v>763</v>
          </cell>
          <cell r="AJ164">
            <v>755</v>
          </cell>
          <cell r="AK164">
            <v>769</v>
          </cell>
          <cell r="AL164">
            <v>665</v>
          </cell>
          <cell r="AM164">
            <v>720</v>
          </cell>
          <cell r="AN164">
            <v>771</v>
          </cell>
          <cell r="AO164">
            <v>792</v>
          </cell>
          <cell r="AP164">
            <v>654</v>
          </cell>
          <cell r="AQ164">
            <v>751</v>
          </cell>
        </row>
        <row r="165">
          <cell r="B165">
            <v>227</v>
          </cell>
          <cell r="C165">
            <v>196</v>
          </cell>
          <cell r="D165">
            <v>369</v>
          </cell>
          <cell r="E165">
            <v>370</v>
          </cell>
          <cell r="F165">
            <v>798</v>
          </cell>
          <cell r="G165">
            <v>783</v>
          </cell>
          <cell r="H165">
            <v>788</v>
          </cell>
          <cell r="I165">
            <v>705</v>
          </cell>
          <cell r="J165">
            <v>666</v>
          </cell>
          <cell r="K165">
            <v>665</v>
          </cell>
          <cell r="L165">
            <v>663</v>
          </cell>
          <cell r="M165">
            <v>714</v>
          </cell>
          <cell r="N165">
            <v>760</v>
          </cell>
          <cell r="O165">
            <v>745</v>
          </cell>
          <cell r="P165">
            <v>747</v>
          </cell>
          <cell r="Q165">
            <v>716</v>
          </cell>
          <cell r="R165">
            <v>58</v>
          </cell>
          <cell r="S165">
            <v>249</v>
          </cell>
          <cell r="T165">
            <v>589</v>
          </cell>
          <cell r="U165">
            <v>574</v>
          </cell>
          <cell r="V165">
            <v>556</v>
          </cell>
          <cell r="W165">
            <v>686</v>
          </cell>
          <cell r="X165">
            <v>526</v>
          </cell>
          <cell r="Y165">
            <v>525</v>
          </cell>
          <cell r="Z165">
            <v>507</v>
          </cell>
          <cell r="AA165">
            <v>699</v>
          </cell>
          <cell r="AB165">
            <v>620</v>
          </cell>
          <cell r="AC165">
            <v>604</v>
          </cell>
          <cell r="AD165">
            <v>592</v>
          </cell>
          <cell r="AE165">
            <v>702</v>
          </cell>
          <cell r="AF165">
            <v>643</v>
          </cell>
          <cell r="AG165">
            <v>627</v>
          </cell>
          <cell r="AH165">
            <v>615</v>
          </cell>
          <cell r="AI165">
            <v>692</v>
          </cell>
          <cell r="AJ165">
            <v>579</v>
          </cell>
          <cell r="AK165">
            <v>578</v>
          </cell>
          <cell r="AL165">
            <v>566</v>
          </cell>
          <cell r="AM165">
            <v>705</v>
          </cell>
          <cell r="AN165">
            <v>673</v>
          </cell>
          <cell r="AO165">
            <v>658</v>
          </cell>
          <cell r="AP165">
            <v>651</v>
          </cell>
          <cell r="AQ165">
            <v>708</v>
          </cell>
        </row>
        <row r="166">
          <cell r="B166">
            <v>223</v>
          </cell>
          <cell r="C166">
            <v>192</v>
          </cell>
          <cell r="D166">
            <v>362</v>
          </cell>
          <cell r="E166">
            <v>365</v>
          </cell>
          <cell r="F166">
            <v>777</v>
          </cell>
          <cell r="G166">
            <v>768</v>
          </cell>
          <cell r="H166">
            <v>756</v>
          </cell>
          <cell r="I166">
            <v>706</v>
          </cell>
          <cell r="J166">
            <v>653</v>
          </cell>
          <cell r="K166">
            <v>653</v>
          </cell>
          <cell r="L166">
            <v>659</v>
          </cell>
          <cell r="M166">
            <v>689</v>
          </cell>
          <cell r="N166">
            <v>741</v>
          </cell>
          <cell r="O166">
            <v>732</v>
          </cell>
          <cell r="P166">
            <v>726</v>
          </cell>
          <cell r="Q166">
            <v>706</v>
          </cell>
          <cell r="R166">
            <v>61</v>
          </cell>
          <cell r="S166">
            <v>216</v>
          </cell>
          <cell r="T166">
            <v>577</v>
          </cell>
          <cell r="U166">
            <v>568</v>
          </cell>
          <cell r="V166">
            <v>573</v>
          </cell>
          <cell r="W166">
            <v>657</v>
          </cell>
          <cell r="X166">
            <v>518</v>
          </cell>
          <cell r="Y166">
            <v>518</v>
          </cell>
          <cell r="Z166">
            <v>536</v>
          </cell>
          <cell r="AA166">
            <v>655</v>
          </cell>
          <cell r="AB166">
            <v>606</v>
          </cell>
          <cell r="AC166">
            <v>597</v>
          </cell>
          <cell r="AD166">
            <v>603</v>
          </cell>
          <cell r="AE166">
            <v>672</v>
          </cell>
          <cell r="AF166">
            <v>628</v>
          </cell>
          <cell r="AG166">
            <v>619</v>
          </cell>
          <cell r="AH166">
            <v>620</v>
          </cell>
          <cell r="AI166">
            <v>670</v>
          </cell>
          <cell r="AJ166">
            <v>570</v>
          </cell>
          <cell r="AK166">
            <v>569</v>
          </cell>
          <cell r="AL166">
            <v>583</v>
          </cell>
          <cell r="AM166">
            <v>668</v>
          </cell>
          <cell r="AN166">
            <v>658</v>
          </cell>
          <cell r="AO166">
            <v>648</v>
          </cell>
          <cell r="AP166">
            <v>650</v>
          </cell>
          <cell r="AQ166">
            <v>686</v>
          </cell>
        </row>
        <row r="167">
          <cell r="B167">
            <v>219</v>
          </cell>
          <cell r="C167">
            <v>188</v>
          </cell>
          <cell r="D167">
            <v>355</v>
          </cell>
          <cell r="E167">
            <v>359</v>
          </cell>
          <cell r="F167">
            <v>757</v>
          </cell>
          <cell r="G167">
            <v>754</v>
          </cell>
          <cell r="H167">
            <v>724</v>
          </cell>
          <cell r="I167">
            <v>707</v>
          </cell>
          <cell r="J167">
            <v>641</v>
          </cell>
          <cell r="K167">
            <v>641</v>
          </cell>
          <cell r="L167">
            <v>655</v>
          </cell>
          <cell r="M167">
            <v>664</v>
          </cell>
          <cell r="N167">
            <v>722</v>
          </cell>
          <cell r="O167">
            <v>719</v>
          </cell>
          <cell r="P167">
            <v>704</v>
          </cell>
          <cell r="Q167">
            <v>696</v>
          </cell>
          <cell r="R167">
            <v>64</v>
          </cell>
          <cell r="S167">
            <v>182</v>
          </cell>
          <cell r="T167">
            <v>564</v>
          </cell>
          <cell r="U167">
            <v>561</v>
          </cell>
          <cell r="V167">
            <v>591</v>
          </cell>
          <cell r="W167">
            <v>628</v>
          </cell>
          <cell r="X167">
            <v>511</v>
          </cell>
          <cell r="Y167">
            <v>511</v>
          </cell>
          <cell r="Z167">
            <v>566</v>
          </cell>
          <cell r="AA167">
            <v>611</v>
          </cell>
          <cell r="AB167">
            <v>593</v>
          </cell>
          <cell r="AC167">
            <v>590</v>
          </cell>
          <cell r="AD167">
            <v>614</v>
          </cell>
          <cell r="AE167">
            <v>643</v>
          </cell>
          <cell r="AF167">
            <v>613</v>
          </cell>
          <cell r="AG167">
            <v>610</v>
          </cell>
          <cell r="AH167">
            <v>625</v>
          </cell>
          <cell r="AI167">
            <v>649</v>
          </cell>
          <cell r="AJ167">
            <v>560</v>
          </cell>
          <cell r="AK167">
            <v>560</v>
          </cell>
          <cell r="AL167">
            <v>600</v>
          </cell>
          <cell r="AM167">
            <v>631</v>
          </cell>
          <cell r="AN167">
            <v>642</v>
          </cell>
          <cell r="AO167">
            <v>639</v>
          </cell>
          <cell r="AP167">
            <v>648</v>
          </cell>
          <cell r="AQ167">
            <v>663</v>
          </cell>
        </row>
        <row r="168">
          <cell r="B168">
            <v>216</v>
          </cell>
          <cell r="C168">
            <v>185</v>
          </cell>
          <cell r="D168">
            <v>348</v>
          </cell>
          <cell r="E168">
            <v>354</v>
          </cell>
          <cell r="F168">
            <v>737</v>
          </cell>
          <cell r="G168">
            <v>740</v>
          </cell>
          <cell r="H168">
            <v>691</v>
          </cell>
          <cell r="I168">
            <v>708</v>
          </cell>
          <cell r="J168">
            <v>628</v>
          </cell>
          <cell r="K168">
            <v>628</v>
          </cell>
          <cell r="L168">
            <v>652</v>
          </cell>
          <cell r="M168">
            <v>639</v>
          </cell>
          <cell r="N168">
            <v>704</v>
          </cell>
          <cell r="O168">
            <v>707</v>
          </cell>
          <cell r="P168">
            <v>682</v>
          </cell>
          <cell r="Q168">
            <v>686</v>
          </cell>
          <cell r="R168">
            <v>67</v>
          </cell>
          <cell r="S168">
            <v>149</v>
          </cell>
          <cell r="T168">
            <v>551</v>
          </cell>
          <cell r="U168">
            <v>554</v>
          </cell>
          <cell r="V168">
            <v>608</v>
          </cell>
          <cell r="W168">
            <v>600</v>
          </cell>
          <cell r="X168">
            <v>503</v>
          </cell>
          <cell r="Y168">
            <v>504</v>
          </cell>
          <cell r="Z168">
            <v>595</v>
          </cell>
          <cell r="AA168">
            <v>567</v>
          </cell>
          <cell r="AB168">
            <v>579</v>
          </cell>
          <cell r="AC168">
            <v>582</v>
          </cell>
          <cell r="AD168">
            <v>625</v>
          </cell>
          <cell r="AE168">
            <v>614</v>
          </cell>
          <cell r="AF168">
            <v>599</v>
          </cell>
          <cell r="AG168">
            <v>602</v>
          </cell>
          <cell r="AH168">
            <v>629</v>
          </cell>
          <cell r="AI168">
            <v>627</v>
          </cell>
          <cell r="AJ168">
            <v>551</v>
          </cell>
          <cell r="AK168">
            <v>551</v>
          </cell>
          <cell r="AL168">
            <v>617</v>
          </cell>
          <cell r="AM168">
            <v>594</v>
          </cell>
          <cell r="AN168">
            <v>626</v>
          </cell>
          <cell r="AO168">
            <v>630</v>
          </cell>
          <cell r="AP168">
            <v>647</v>
          </cell>
          <cell r="AQ168">
            <v>641</v>
          </cell>
        </row>
        <row r="169">
          <cell r="B169">
            <v>212</v>
          </cell>
          <cell r="C169">
            <v>181</v>
          </cell>
          <cell r="D169">
            <v>341</v>
          </cell>
          <cell r="E169">
            <v>348</v>
          </cell>
          <cell r="F169">
            <v>716</v>
          </cell>
          <cell r="G169">
            <v>725</v>
          </cell>
          <cell r="H169">
            <v>659</v>
          </cell>
          <cell r="I169">
            <v>709</v>
          </cell>
          <cell r="J169">
            <v>615</v>
          </cell>
          <cell r="K169">
            <v>616</v>
          </cell>
          <cell r="L169">
            <v>648</v>
          </cell>
          <cell r="M169">
            <v>614</v>
          </cell>
          <cell r="N169">
            <v>685</v>
          </cell>
          <cell r="O169">
            <v>694</v>
          </cell>
          <cell r="P169">
            <v>660</v>
          </cell>
          <cell r="Q169">
            <v>676</v>
          </cell>
          <cell r="R169">
            <v>69</v>
          </cell>
          <cell r="S169">
            <v>116</v>
          </cell>
          <cell r="T169">
            <v>539</v>
          </cell>
          <cell r="U169">
            <v>548</v>
          </cell>
          <cell r="V169">
            <v>625</v>
          </cell>
          <cell r="W169">
            <v>571</v>
          </cell>
          <cell r="X169">
            <v>496</v>
          </cell>
          <cell r="Y169">
            <v>497</v>
          </cell>
          <cell r="Z169">
            <v>624</v>
          </cell>
          <cell r="AA169">
            <v>523</v>
          </cell>
          <cell r="AB169">
            <v>565</v>
          </cell>
          <cell r="AC169">
            <v>575</v>
          </cell>
          <cell r="AD169">
            <v>637</v>
          </cell>
          <cell r="AE169">
            <v>584</v>
          </cell>
          <cell r="AF169">
            <v>584</v>
          </cell>
          <cell r="AG169">
            <v>593</v>
          </cell>
          <cell r="AH169">
            <v>634</v>
          </cell>
          <cell r="AI169">
            <v>606</v>
          </cell>
          <cell r="AJ169">
            <v>541</v>
          </cell>
          <cell r="AK169">
            <v>542</v>
          </cell>
          <cell r="AL169">
            <v>634</v>
          </cell>
          <cell r="AM169">
            <v>557</v>
          </cell>
          <cell r="AN169">
            <v>611</v>
          </cell>
          <cell r="AO169">
            <v>621</v>
          </cell>
          <cell r="AP169">
            <v>646</v>
          </cell>
          <cell r="AQ169">
            <v>619</v>
          </cell>
        </row>
        <row r="170">
          <cell r="B170">
            <v>209</v>
          </cell>
          <cell r="C170">
            <v>177</v>
          </cell>
          <cell r="D170">
            <v>334</v>
          </cell>
          <cell r="E170">
            <v>343</v>
          </cell>
          <cell r="F170">
            <v>696</v>
          </cell>
          <cell r="G170">
            <v>711</v>
          </cell>
          <cell r="H170">
            <v>627</v>
          </cell>
          <cell r="I170">
            <v>710</v>
          </cell>
          <cell r="J170">
            <v>603</v>
          </cell>
          <cell r="K170">
            <v>604</v>
          </cell>
          <cell r="L170">
            <v>645</v>
          </cell>
          <cell r="M170">
            <v>590</v>
          </cell>
          <cell r="N170">
            <v>666</v>
          </cell>
          <cell r="O170">
            <v>682</v>
          </cell>
          <cell r="P170">
            <v>639</v>
          </cell>
          <cell r="Q170">
            <v>666</v>
          </cell>
          <cell r="R170">
            <v>72</v>
          </cell>
          <cell r="S170">
            <v>83</v>
          </cell>
          <cell r="T170">
            <v>526</v>
          </cell>
          <cell r="U170">
            <v>541</v>
          </cell>
          <cell r="V170">
            <v>642</v>
          </cell>
          <cell r="W170">
            <v>543</v>
          </cell>
          <cell r="X170">
            <v>488</v>
          </cell>
          <cell r="Y170">
            <v>490</v>
          </cell>
          <cell r="Z170">
            <v>654</v>
          </cell>
          <cell r="AA170">
            <v>478</v>
          </cell>
          <cell r="AB170">
            <v>552</v>
          </cell>
          <cell r="AC170">
            <v>568</v>
          </cell>
          <cell r="AD170">
            <v>648</v>
          </cell>
          <cell r="AE170">
            <v>555</v>
          </cell>
          <cell r="AF170">
            <v>570</v>
          </cell>
          <cell r="AG170">
            <v>585</v>
          </cell>
          <cell r="AH170">
            <v>639</v>
          </cell>
          <cell r="AI170">
            <v>584</v>
          </cell>
          <cell r="AJ170">
            <v>532</v>
          </cell>
          <cell r="AK170">
            <v>534</v>
          </cell>
          <cell r="AL170">
            <v>651</v>
          </cell>
          <cell r="AM170">
            <v>520</v>
          </cell>
          <cell r="AN170">
            <v>595</v>
          </cell>
          <cell r="AO170">
            <v>611</v>
          </cell>
          <cell r="AP170">
            <v>645</v>
          </cell>
          <cell r="AQ170">
            <v>597</v>
          </cell>
        </row>
        <row r="171">
          <cell r="B171">
            <v>151</v>
          </cell>
          <cell r="C171">
            <v>540</v>
          </cell>
          <cell r="D171">
            <v>511</v>
          </cell>
          <cell r="E171">
            <v>511</v>
          </cell>
          <cell r="F171">
            <v>776</v>
          </cell>
          <cell r="G171">
            <v>755</v>
          </cell>
          <cell r="H171">
            <v>770</v>
          </cell>
          <cell r="I171">
            <v>715</v>
          </cell>
          <cell r="J171">
            <v>795</v>
          </cell>
          <cell r="K171">
            <v>781</v>
          </cell>
          <cell r="L171">
            <v>794</v>
          </cell>
          <cell r="M171">
            <v>758</v>
          </cell>
          <cell r="N171">
            <v>844</v>
          </cell>
          <cell r="O171">
            <v>823</v>
          </cell>
          <cell r="P171">
            <v>837</v>
          </cell>
          <cell r="Q171">
            <v>760</v>
          </cell>
          <cell r="R171">
            <v>715</v>
          </cell>
          <cell r="S171">
            <v>604</v>
          </cell>
          <cell r="T171">
            <v>914</v>
          </cell>
          <cell r="U171">
            <v>893</v>
          </cell>
          <cell r="V171">
            <v>905</v>
          </cell>
          <cell r="W171">
            <v>742</v>
          </cell>
          <cell r="X171">
            <v>888</v>
          </cell>
          <cell r="Y171">
            <v>874</v>
          </cell>
          <cell r="Z171">
            <v>884</v>
          </cell>
          <cell r="AA171">
            <v>777</v>
          </cell>
          <cell r="AB171">
            <v>936</v>
          </cell>
          <cell r="AC171">
            <v>915</v>
          </cell>
          <cell r="AD171">
            <v>927</v>
          </cell>
          <cell r="AE171">
            <v>779</v>
          </cell>
          <cell r="AF171">
            <v>879</v>
          </cell>
          <cell r="AG171">
            <v>858</v>
          </cell>
          <cell r="AH171">
            <v>871</v>
          </cell>
          <cell r="AI171">
            <v>734</v>
          </cell>
          <cell r="AJ171">
            <v>852</v>
          </cell>
          <cell r="AK171">
            <v>839</v>
          </cell>
          <cell r="AL171">
            <v>850</v>
          </cell>
          <cell r="AM171">
            <v>770</v>
          </cell>
          <cell r="AN171">
            <v>901</v>
          </cell>
          <cell r="AO171">
            <v>880</v>
          </cell>
          <cell r="AP171">
            <v>893</v>
          </cell>
          <cell r="AQ171">
            <v>771</v>
          </cell>
        </row>
        <row r="172">
          <cell r="B172">
            <v>149</v>
          </cell>
          <cell r="C172">
            <v>534</v>
          </cell>
          <cell r="D172">
            <v>504</v>
          </cell>
          <cell r="E172">
            <v>506</v>
          </cell>
          <cell r="F172">
            <v>761</v>
          </cell>
          <cell r="G172">
            <v>747</v>
          </cell>
          <cell r="H172">
            <v>750</v>
          </cell>
          <cell r="I172">
            <v>713</v>
          </cell>
          <cell r="J172">
            <v>781</v>
          </cell>
          <cell r="K172">
            <v>772</v>
          </cell>
          <cell r="L172">
            <v>772</v>
          </cell>
          <cell r="M172">
            <v>746</v>
          </cell>
          <cell r="N172">
            <v>827</v>
          </cell>
          <cell r="O172">
            <v>813</v>
          </cell>
          <cell r="P172">
            <v>808</v>
          </cell>
          <cell r="Q172">
            <v>754</v>
          </cell>
          <cell r="R172">
            <v>705</v>
          </cell>
          <cell r="S172">
            <v>610</v>
          </cell>
          <cell r="T172">
            <v>896</v>
          </cell>
          <cell r="U172">
            <v>882</v>
          </cell>
          <cell r="V172">
            <v>864</v>
          </cell>
          <cell r="W172">
            <v>753</v>
          </cell>
          <cell r="X172">
            <v>872</v>
          </cell>
          <cell r="Y172">
            <v>862</v>
          </cell>
          <cell r="Z172">
            <v>849</v>
          </cell>
          <cell r="AA172">
            <v>773</v>
          </cell>
          <cell r="AB172">
            <v>918</v>
          </cell>
          <cell r="AC172">
            <v>904</v>
          </cell>
          <cell r="AD172">
            <v>885</v>
          </cell>
          <cell r="AE172">
            <v>781</v>
          </cell>
          <cell r="AF172">
            <v>861</v>
          </cell>
          <cell r="AG172">
            <v>848</v>
          </cell>
          <cell r="AH172">
            <v>835</v>
          </cell>
          <cell r="AI172">
            <v>742</v>
          </cell>
          <cell r="AJ172">
            <v>837</v>
          </cell>
          <cell r="AK172">
            <v>828</v>
          </cell>
          <cell r="AL172">
            <v>820</v>
          </cell>
          <cell r="AM172">
            <v>762</v>
          </cell>
          <cell r="AN172">
            <v>883</v>
          </cell>
          <cell r="AO172">
            <v>869</v>
          </cell>
          <cell r="AP172">
            <v>856</v>
          </cell>
          <cell r="AQ172">
            <v>770</v>
          </cell>
        </row>
        <row r="173">
          <cell r="B173">
            <v>147</v>
          </cell>
          <cell r="C173">
            <v>527</v>
          </cell>
          <cell r="D173">
            <v>498</v>
          </cell>
          <cell r="E173">
            <v>500</v>
          </cell>
          <cell r="F173">
            <v>746</v>
          </cell>
          <cell r="G173">
            <v>739</v>
          </cell>
          <cell r="H173">
            <v>730</v>
          </cell>
          <cell r="I173">
            <v>712</v>
          </cell>
          <cell r="J173">
            <v>767</v>
          </cell>
          <cell r="K173">
            <v>763</v>
          </cell>
          <cell r="L173">
            <v>751</v>
          </cell>
          <cell r="M173">
            <v>734</v>
          </cell>
          <cell r="N173">
            <v>811</v>
          </cell>
          <cell r="O173">
            <v>804</v>
          </cell>
          <cell r="P173">
            <v>779</v>
          </cell>
          <cell r="Q173">
            <v>748</v>
          </cell>
          <cell r="R173">
            <v>695</v>
          </cell>
          <cell r="S173">
            <v>616</v>
          </cell>
          <cell r="T173">
            <v>878</v>
          </cell>
          <cell r="U173">
            <v>871</v>
          </cell>
          <cell r="V173">
            <v>824</v>
          </cell>
          <cell r="W173">
            <v>763</v>
          </cell>
          <cell r="X173">
            <v>856</v>
          </cell>
          <cell r="Y173">
            <v>851</v>
          </cell>
          <cell r="Z173">
            <v>814</v>
          </cell>
          <cell r="AA173">
            <v>768</v>
          </cell>
          <cell r="AB173">
            <v>899</v>
          </cell>
          <cell r="AC173">
            <v>892</v>
          </cell>
          <cell r="AD173">
            <v>842</v>
          </cell>
          <cell r="AE173">
            <v>783</v>
          </cell>
          <cell r="AF173">
            <v>844</v>
          </cell>
          <cell r="AG173">
            <v>837</v>
          </cell>
          <cell r="AH173">
            <v>800</v>
          </cell>
          <cell r="AI173">
            <v>750</v>
          </cell>
          <cell r="AJ173">
            <v>822</v>
          </cell>
          <cell r="AK173">
            <v>818</v>
          </cell>
          <cell r="AL173">
            <v>790</v>
          </cell>
          <cell r="AM173">
            <v>755</v>
          </cell>
          <cell r="AN173">
            <v>866</v>
          </cell>
          <cell r="AO173">
            <v>859</v>
          </cell>
          <cell r="AP173">
            <v>818</v>
          </cell>
          <cell r="AQ173">
            <v>769</v>
          </cell>
        </row>
        <row r="174">
          <cell r="B174">
            <v>143</v>
          </cell>
          <cell r="C174">
            <v>513</v>
          </cell>
          <cell r="D174">
            <v>485</v>
          </cell>
          <cell r="E174">
            <v>488</v>
          </cell>
          <cell r="F174">
            <v>716</v>
          </cell>
          <cell r="G174">
            <v>723</v>
          </cell>
          <cell r="H174">
            <v>691</v>
          </cell>
          <cell r="I174">
            <v>709</v>
          </cell>
          <cell r="J174">
            <v>740</v>
          </cell>
          <cell r="K174">
            <v>744</v>
          </cell>
          <cell r="L174">
            <v>708</v>
          </cell>
          <cell r="M174">
            <v>709</v>
          </cell>
          <cell r="N174">
            <v>778</v>
          </cell>
          <cell r="O174">
            <v>785</v>
          </cell>
          <cell r="P174">
            <v>720</v>
          </cell>
          <cell r="Q174">
            <v>736</v>
          </cell>
          <cell r="R174">
            <v>674</v>
          </cell>
          <cell r="S174">
            <v>627</v>
          </cell>
          <cell r="T174">
            <v>842</v>
          </cell>
          <cell r="U174">
            <v>849</v>
          </cell>
          <cell r="V174">
            <v>743</v>
          </cell>
          <cell r="W174">
            <v>785</v>
          </cell>
          <cell r="X174">
            <v>824</v>
          </cell>
          <cell r="Y174">
            <v>829</v>
          </cell>
          <cell r="Z174">
            <v>743</v>
          </cell>
          <cell r="AA174">
            <v>760</v>
          </cell>
          <cell r="AB174">
            <v>862</v>
          </cell>
          <cell r="AC174">
            <v>870</v>
          </cell>
          <cell r="AD174">
            <v>756</v>
          </cell>
          <cell r="AE174">
            <v>787</v>
          </cell>
          <cell r="AF174">
            <v>810</v>
          </cell>
          <cell r="AG174">
            <v>817</v>
          </cell>
          <cell r="AH174">
            <v>729</v>
          </cell>
          <cell r="AI174">
            <v>766</v>
          </cell>
          <cell r="AJ174">
            <v>792</v>
          </cell>
          <cell r="AK174">
            <v>797</v>
          </cell>
          <cell r="AL174">
            <v>730</v>
          </cell>
          <cell r="AM174">
            <v>741</v>
          </cell>
          <cell r="AN174">
            <v>830</v>
          </cell>
          <cell r="AO174">
            <v>838</v>
          </cell>
          <cell r="AP174">
            <v>742</v>
          </cell>
          <cell r="AQ174">
            <v>767</v>
          </cell>
        </row>
        <row r="175">
          <cell r="B175">
            <v>140</v>
          </cell>
          <cell r="C175">
            <v>507</v>
          </cell>
          <cell r="D175">
            <v>479</v>
          </cell>
          <cell r="E175">
            <v>483</v>
          </cell>
          <cell r="F175">
            <v>701</v>
          </cell>
          <cell r="G175">
            <v>715</v>
          </cell>
          <cell r="H175">
            <v>671</v>
          </cell>
          <cell r="I175">
            <v>708</v>
          </cell>
          <cell r="J175">
            <v>726</v>
          </cell>
          <cell r="K175">
            <v>735</v>
          </cell>
          <cell r="L175">
            <v>686</v>
          </cell>
          <cell r="M175">
            <v>697</v>
          </cell>
          <cell r="N175">
            <v>762</v>
          </cell>
          <cell r="O175">
            <v>776</v>
          </cell>
          <cell r="P175">
            <v>691</v>
          </cell>
          <cell r="Q175">
            <v>730</v>
          </cell>
          <cell r="R175">
            <v>663</v>
          </cell>
          <cell r="S175">
            <v>633</v>
          </cell>
          <cell r="T175">
            <v>824</v>
          </cell>
          <cell r="U175">
            <v>837</v>
          </cell>
          <cell r="V175">
            <v>703</v>
          </cell>
          <cell r="W175">
            <v>795</v>
          </cell>
          <cell r="X175">
            <v>808</v>
          </cell>
          <cell r="Y175">
            <v>817</v>
          </cell>
          <cell r="Z175">
            <v>708</v>
          </cell>
          <cell r="AA175">
            <v>755</v>
          </cell>
          <cell r="AB175">
            <v>844</v>
          </cell>
          <cell r="AC175">
            <v>858</v>
          </cell>
          <cell r="AD175">
            <v>713</v>
          </cell>
          <cell r="AE175">
            <v>788</v>
          </cell>
          <cell r="AF175">
            <v>792</v>
          </cell>
          <cell r="AG175">
            <v>806</v>
          </cell>
          <cell r="AH175">
            <v>694</v>
          </cell>
          <cell r="AI175">
            <v>773</v>
          </cell>
          <cell r="AJ175">
            <v>777</v>
          </cell>
          <cell r="AK175">
            <v>786</v>
          </cell>
          <cell r="AL175">
            <v>699</v>
          </cell>
          <cell r="AM175">
            <v>733</v>
          </cell>
          <cell r="AN175">
            <v>813</v>
          </cell>
          <cell r="AO175">
            <v>827</v>
          </cell>
          <cell r="AP175">
            <v>705</v>
          </cell>
          <cell r="AQ175">
            <v>766</v>
          </cell>
        </row>
        <row r="176">
          <cell r="B176">
            <v>138</v>
          </cell>
          <cell r="C176">
            <v>500</v>
          </cell>
          <cell r="D176">
            <v>472</v>
          </cell>
          <cell r="E176">
            <v>477</v>
          </cell>
          <cell r="F176">
            <v>686</v>
          </cell>
          <cell r="G176">
            <v>707</v>
          </cell>
          <cell r="H176">
            <v>651</v>
          </cell>
          <cell r="I176">
            <v>706</v>
          </cell>
          <cell r="J176">
            <v>712</v>
          </cell>
          <cell r="K176">
            <v>726</v>
          </cell>
          <cell r="L176">
            <v>664</v>
          </cell>
          <cell r="M176">
            <v>684</v>
          </cell>
          <cell r="N176">
            <v>745</v>
          </cell>
          <cell r="O176">
            <v>767</v>
          </cell>
          <cell r="P176">
            <v>662</v>
          </cell>
          <cell r="Q176">
            <v>724</v>
          </cell>
          <cell r="R176">
            <v>653</v>
          </cell>
          <cell r="S176">
            <v>639</v>
          </cell>
          <cell r="T176">
            <v>805</v>
          </cell>
          <cell r="U176">
            <v>826</v>
          </cell>
          <cell r="V176">
            <v>662</v>
          </cell>
          <cell r="W176">
            <v>806</v>
          </cell>
          <cell r="X176">
            <v>792</v>
          </cell>
          <cell r="Y176">
            <v>806</v>
          </cell>
          <cell r="Z176">
            <v>673</v>
          </cell>
          <cell r="AA176">
            <v>751</v>
          </cell>
          <cell r="AB176">
            <v>825</v>
          </cell>
          <cell r="AC176">
            <v>847</v>
          </cell>
          <cell r="AD176">
            <v>670</v>
          </cell>
          <cell r="AE176">
            <v>790</v>
          </cell>
          <cell r="AF176">
            <v>775</v>
          </cell>
          <cell r="AG176">
            <v>796</v>
          </cell>
          <cell r="AH176">
            <v>659</v>
          </cell>
          <cell r="AI176">
            <v>781</v>
          </cell>
          <cell r="AJ176">
            <v>762</v>
          </cell>
          <cell r="AK176">
            <v>776</v>
          </cell>
          <cell r="AL176">
            <v>669</v>
          </cell>
          <cell r="AM176">
            <v>726</v>
          </cell>
          <cell r="AN176">
            <v>795</v>
          </cell>
          <cell r="AO176">
            <v>816</v>
          </cell>
          <cell r="AP176">
            <v>667</v>
          </cell>
          <cell r="AQ176">
            <v>766</v>
          </cell>
        </row>
        <row r="177">
          <cell r="B177">
            <v>265</v>
          </cell>
          <cell r="C177">
            <v>182</v>
          </cell>
          <cell r="D177">
            <v>368</v>
          </cell>
          <cell r="E177">
            <v>371</v>
          </cell>
          <cell r="F177">
            <v>821</v>
          </cell>
          <cell r="G177">
            <v>806</v>
          </cell>
          <cell r="H177">
            <v>802</v>
          </cell>
          <cell r="I177">
            <v>719</v>
          </cell>
          <cell r="J177">
            <v>668</v>
          </cell>
          <cell r="K177">
            <v>667</v>
          </cell>
          <cell r="L177">
            <v>665</v>
          </cell>
          <cell r="M177">
            <v>717</v>
          </cell>
          <cell r="N177">
            <v>779</v>
          </cell>
          <cell r="O177">
            <v>764</v>
          </cell>
          <cell r="P177">
            <v>758</v>
          </cell>
          <cell r="Q177">
            <v>729</v>
          </cell>
          <cell r="R177">
            <v>72</v>
          </cell>
          <cell r="S177">
            <v>257</v>
          </cell>
          <cell r="T177">
            <v>624</v>
          </cell>
          <cell r="U177">
            <v>609</v>
          </cell>
          <cell r="V177">
            <v>576</v>
          </cell>
          <cell r="W177">
            <v>706</v>
          </cell>
          <cell r="X177">
            <v>535</v>
          </cell>
          <cell r="Y177">
            <v>534</v>
          </cell>
          <cell r="Z177">
            <v>513</v>
          </cell>
          <cell r="AA177">
            <v>707</v>
          </cell>
          <cell r="AB177">
            <v>647</v>
          </cell>
          <cell r="AC177">
            <v>631</v>
          </cell>
          <cell r="AD177">
            <v>606</v>
          </cell>
          <cell r="AE177">
            <v>718</v>
          </cell>
          <cell r="AF177">
            <v>674</v>
          </cell>
          <cell r="AG177">
            <v>659</v>
          </cell>
          <cell r="AH177">
            <v>634</v>
          </cell>
          <cell r="AI177">
            <v>710</v>
          </cell>
          <cell r="AJ177">
            <v>586</v>
          </cell>
          <cell r="AK177">
            <v>584</v>
          </cell>
          <cell r="AL177">
            <v>570</v>
          </cell>
          <cell r="AM177">
            <v>711</v>
          </cell>
          <cell r="AN177">
            <v>697</v>
          </cell>
          <cell r="AO177">
            <v>682</v>
          </cell>
          <cell r="AP177">
            <v>664</v>
          </cell>
          <cell r="AQ177">
            <v>723</v>
          </cell>
        </row>
        <row r="178">
          <cell r="B178">
            <v>262</v>
          </cell>
          <cell r="C178">
            <v>179</v>
          </cell>
          <cell r="D178">
            <v>361</v>
          </cell>
          <cell r="E178">
            <v>365</v>
          </cell>
          <cell r="F178">
            <v>800</v>
          </cell>
          <cell r="G178">
            <v>791</v>
          </cell>
          <cell r="H178">
            <v>770</v>
          </cell>
          <cell r="I178">
            <v>720</v>
          </cell>
          <cell r="J178">
            <v>655</v>
          </cell>
          <cell r="K178">
            <v>654</v>
          </cell>
          <cell r="L178">
            <v>661</v>
          </cell>
          <cell r="M178">
            <v>693</v>
          </cell>
          <cell r="N178">
            <v>761</v>
          </cell>
          <cell r="O178">
            <v>751</v>
          </cell>
          <cell r="P178">
            <v>736</v>
          </cell>
          <cell r="Q178">
            <v>719</v>
          </cell>
          <cell r="R178">
            <v>75</v>
          </cell>
          <cell r="S178">
            <v>224</v>
          </cell>
          <cell r="T178">
            <v>611</v>
          </cell>
          <cell r="U178">
            <v>602</v>
          </cell>
          <cell r="V178">
            <v>593</v>
          </cell>
          <cell r="W178">
            <v>677</v>
          </cell>
          <cell r="X178">
            <v>528</v>
          </cell>
          <cell r="Y178">
            <v>527</v>
          </cell>
          <cell r="Z178">
            <v>542</v>
          </cell>
          <cell r="AA178">
            <v>663</v>
          </cell>
          <cell r="AB178">
            <v>633</v>
          </cell>
          <cell r="AC178">
            <v>624</v>
          </cell>
          <cell r="AD178">
            <v>617</v>
          </cell>
          <cell r="AE178">
            <v>689</v>
          </cell>
          <cell r="AF178">
            <v>660</v>
          </cell>
          <cell r="AG178">
            <v>651</v>
          </cell>
          <cell r="AH178">
            <v>639</v>
          </cell>
          <cell r="AI178">
            <v>689</v>
          </cell>
          <cell r="AJ178">
            <v>576</v>
          </cell>
          <cell r="AK178">
            <v>576</v>
          </cell>
          <cell r="AL178">
            <v>587</v>
          </cell>
          <cell r="AM178">
            <v>674</v>
          </cell>
          <cell r="AN178">
            <v>682</v>
          </cell>
          <cell r="AO178">
            <v>672</v>
          </cell>
          <cell r="AP178">
            <v>662</v>
          </cell>
          <cell r="AQ178">
            <v>700</v>
          </cell>
        </row>
        <row r="179">
          <cell r="B179">
            <v>258</v>
          </cell>
          <cell r="C179">
            <v>175</v>
          </cell>
          <cell r="D179">
            <v>354</v>
          </cell>
          <cell r="E179">
            <v>360</v>
          </cell>
          <cell r="F179">
            <v>780</v>
          </cell>
          <cell r="G179">
            <v>777</v>
          </cell>
          <cell r="H179">
            <v>738</v>
          </cell>
          <cell r="I179">
            <v>721</v>
          </cell>
          <cell r="J179">
            <v>642</v>
          </cell>
          <cell r="K179">
            <v>642</v>
          </cell>
          <cell r="L179">
            <v>657</v>
          </cell>
          <cell r="M179">
            <v>668</v>
          </cell>
          <cell r="N179">
            <v>742</v>
          </cell>
          <cell r="O179">
            <v>739</v>
          </cell>
          <cell r="P179">
            <v>714</v>
          </cell>
          <cell r="Q179">
            <v>708</v>
          </cell>
          <cell r="R179">
            <v>77</v>
          </cell>
          <cell r="S179">
            <v>191</v>
          </cell>
          <cell r="T179">
            <v>599</v>
          </cell>
          <cell r="U179">
            <v>596</v>
          </cell>
          <cell r="V179">
            <v>610</v>
          </cell>
          <cell r="W179">
            <v>648</v>
          </cell>
          <cell r="X179">
            <v>520</v>
          </cell>
          <cell r="Y179">
            <v>520</v>
          </cell>
          <cell r="Z179">
            <v>571</v>
          </cell>
          <cell r="AA179">
            <v>618</v>
          </cell>
          <cell r="AB179">
            <v>620</v>
          </cell>
          <cell r="AC179">
            <v>617</v>
          </cell>
          <cell r="AD179">
            <v>628</v>
          </cell>
          <cell r="AE179">
            <v>659</v>
          </cell>
          <cell r="AF179">
            <v>645</v>
          </cell>
          <cell r="AG179">
            <v>642</v>
          </cell>
          <cell r="AH179">
            <v>643</v>
          </cell>
          <cell r="AI179">
            <v>667</v>
          </cell>
          <cell r="AJ179">
            <v>567</v>
          </cell>
          <cell r="AK179">
            <v>567</v>
          </cell>
          <cell r="AL179">
            <v>604</v>
          </cell>
          <cell r="AM179">
            <v>637</v>
          </cell>
          <cell r="AN179">
            <v>666</v>
          </cell>
          <cell r="AO179">
            <v>663</v>
          </cell>
          <cell r="AP179">
            <v>661</v>
          </cell>
          <cell r="AQ179">
            <v>678</v>
          </cell>
        </row>
        <row r="180">
          <cell r="B180">
            <v>254</v>
          </cell>
          <cell r="C180">
            <v>172</v>
          </cell>
          <cell r="D180">
            <v>347</v>
          </cell>
          <cell r="E180">
            <v>354</v>
          </cell>
          <cell r="F180">
            <v>759</v>
          </cell>
          <cell r="G180">
            <v>763</v>
          </cell>
          <cell r="H180">
            <v>705</v>
          </cell>
          <cell r="I180">
            <v>722</v>
          </cell>
          <cell r="J180">
            <v>630</v>
          </cell>
          <cell r="K180">
            <v>630</v>
          </cell>
          <cell r="L180">
            <v>654</v>
          </cell>
          <cell r="M180">
            <v>643</v>
          </cell>
          <cell r="N180">
            <v>723</v>
          </cell>
          <cell r="O180">
            <v>726</v>
          </cell>
          <cell r="P180">
            <v>693</v>
          </cell>
          <cell r="Q180">
            <v>698</v>
          </cell>
          <cell r="R180">
            <v>80</v>
          </cell>
          <cell r="S180">
            <v>158</v>
          </cell>
          <cell r="T180">
            <v>586</v>
          </cell>
          <cell r="U180">
            <v>589</v>
          </cell>
          <cell r="V180">
            <v>628</v>
          </cell>
          <cell r="W180">
            <v>620</v>
          </cell>
          <cell r="X180">
            <v>513</v>
          </cell>
          <cell r="Y180">
            <v>513</v>
          </cell>
          <cell r="Z180">
            <v>601</v>
          </cell>
          <cell r="AA180">
            <v>574</v>
          </cell>
          <cell r="AB180">
            <v>606</v>
          </cell>
          <cell r="AC180">
            <v>609</v>
          </cell>
          <cell r="AD180">
            <v>640</v>
          </cell>
          <cell r="AE180">
            <v>630</v>
          </cell>
          <cell r="AF180">
            <v>631</v>
          </cell>
          <cell r="AG180">
            <v>634</v>
          </cell>
          <cell r="AH180">
            <v>648</v>
          </cell>
          <cell r="AI180">
            <v>646</v>
          </cell>
          <cell r="AJ180">
            <v>558</v>
          </cell>
          <cell r="AK180">
            <v>558</v>
          </cell>
          <cell r="AL180">
            <v>621</v>
          </cell>
          <cell r="AM180">
            <v>600</v>
          </cell>
          <cell r="AN180">
            <v>651</v>
          </cell>
          <cell r="AO180">
            <v>654</v>
          </cell>
          <cell r="AP180">
            <v>660</v>
          </cell>
          <cell r="AQ180">
            <v>656</v>
          </cell>
        </row>
        <row r="181">
          <cell r="B181">
            <v>251</v>
          </cell>
          <cell r="C181">
            <v>168</v>
          </cell>
          <cell r="D181">
            <v>340</v>
          </cell>
          <cell r="E181">
            <v>348</v>
          </cell>
          <cell r="F181">
            <v>739</v>
          </cell>
          <cell r="G181">
            <v>748</v>
          </cell>
          <cell r="H181">
            <v>673</v>
          </cell>
          <cell r="I181">
            <v>723</v>
          </cell>
          <cell r="J181">
            <v>617</v>
          </cell>
          <cell r="K181">
            <v>618</v>
          </cell>
          <cell r="L181">
            <v>650</v>
          </cell>
          <cell r="M181">
            <v>618</v>
          </cell>
          <cell r="N181">
            <v>704</v>
          </cell>
          <cell r="O181">
            <v>714</v>
          </cell>
          <cell r="P181">
            <v>671</v>
          </cell>
          <cell r="Q181">
            <v>688</v>
          </cell>
          <cell r="R181">
            <v>83</v>
          </cell>
          <cell r="S181">
            <v>125</v>
          </cell>
          <cell r="T181">
            <v>573</v>
          </cell>
          <cell r="U181">
            <v>582</v>
          </cell>
          <cell r="V181">
            <v>645</v>
          </cell>
          <cell r="W181">
            <v>591</v>
          </cell>
          <cell r="X181">
            <v>505</v>
          </cell>
          <cell r="Y181">
            <v>506</v>
          </cell>
          <cell r="Z181">
            <v>630</v>
          </cell>
          <cell r="AA181">
            <v>530</v>
          </cell>
          <cell r="AB181">
            <v>592</v>
          </cell>
          <cell r="AC181">
            <v>602</v>
          </cell>
          <cell r="AD181">
            <v>651</v>
          </cell>
          <cell r="AE181">
            <v>600</v>
          </cell>
          <cell r="AF181">
            <v>616</v>
          </cell>
          <cell r="AG181">
            <v>625</v>
          </cell>
          <cell r="AH181">
            <v>653</v>
          </cell>
          <cell r="AI181">
            <v>624</v>
          </cell>
          <cell r="AJ181">
            <v>548</v>
          </cell>
          <cell r="AK181">
            <v>549</v>
          </cell>
          <cell r="AL181">
            <v>638</v>
          </cell>
          <cell r="AM181">
            <v>563</v>
          </cell>
          <cell r="AN181">
            <v>635</v>
          </cell>
          <cell r="AO181">
            <v>645</v>
          </cell>
          <cell r="AP181">
            <v>659</v>
          </cell>
          <cell r="AQ181">
            <v>634</v>
          </cell>
        </row>
        <row r="182">
          <cell r="B182">
            <v>247</v>
          </cell>
          <cell r="C182">
            <v>164</v>
          </cell>
          <cell r="D182">
            <v>333</v>
          </cell>
          <cell r="E182">
            <v>343</v>
          </cell>
          <cell r="F182">
            <v>719</v>
          </cell>
          <cell r="G182">
            <v>734</v>
          </cell>
          <cell r="H182">
            <v>641</v>
          </cell>
          <cell r="I182">
            <v>724</v>
          </cell>
          <cell r="J182">
            <v>605</v>
          </cell>
          <cell r="K182">
            <v>606</v>
          </cell>
          <cell r="L182">
            <v>646</v>
          </cell>
          <cell r="M182">
            <v>593</v>
          </cell>
          <cell r="N182">
            <v>685</v>
          </cell>
          <cell r="O182">
            <v>701</v>
          </cell>
          <cell r="P182">
            <v>649</v>
          </cell>
          <cell r="Q182">
            <v>678</v>
          </cell>
          <cell r="R182">
            <v>85</v>
          </cell>
          <cell r="S182">
            <v>92</v>
          </cell>
          <cell r="T182">
            <v>561</v>
          </cell>
          <cell r="U182">
            <v>576</v>
          </cell>
          <cell r="V182">
            <v>662</v>
          </cell>
          <cell r="W182">
            <v>563</v>
          </cell>
          <cell r="X182">
            <v>498</v>
          </cell>
          <cell r="Y182">
            <v>499</v>
          </cell>
          <cell r="Z182">
            <v>659</v>
          </cell>
          <cell r="AA182">
            <v>486</v>
          </cell>
          <cell r="AB182">
            <v>579</v>
          </cell>
          <cell r="AC182">
            <v>595</v>
          </cell>
          <cell r="AD182">
            <v>662</v>
          </cell>
          <cell r="AE182">
            <v>571</v>
          </cell>
          <cell r="AF182">
            <v>601</v>
          </cell>
          <cell r="AG182">
            <v>617</v>
          </cell>
          <cell r="AH182">
            <v>657</v>
          </cell>
          <cell r="AI182">
            <v>603</v>
          </cell>
          <cell r="AJ182">
            <v>539</v>
          </cell>
          <cell r="AK182">
            <v>540</v>
          </cell>
          <cell r="AL182">
            <v>655</v>
          </cell>
          <cell r="AM182">
            <v>526</v>
          </cell>
          <cell r="AN182">
            <v>619</v>
          </cell>
          <cell r="AO182">
            <v>635</v>
          </cell>
          <cell r="AP182">
            <v>658</v>
          </cell>
          <cell r="AQ182">
            <v>611</v>
          </cell>
        </row>
        <row r="183">
          <cell r="B183">
            <v>190</v>
          </cell>
          <cell r="C183">
            <v>527</v>
          </cell>
          <cell r="D183">
            <v>510</v>
          </cell>
          <cell r="E183">
            <v>512</v>
          </cell>
          <cell r="F183">
            <v>798</v>
          </cell>
          <cell r="G183">
            <v>778</v>
          </cell>
          <cell r="H183">
            <v>784</v>
          </cell>
          <cell r="I183">
            <v>729</v>
          </cell>
          <cell r="J183">
            <v>797</v>
          </cell>
          <cell r="K183">
            <v>783</v>
          </cell>
          <cell r="L183">
            <v>796</v>
          </cell>
          <cell r="M183">
            <v>762</v>
          </cell>
          <cell r="N183">
            <v>863</v>
          </cell>
          <cell r="O183">
            <v>842</v>
          </cell>
          <cell r="P183">
            <v>848</v>
          </cell>
          <cell r="Q183">
            <v>772</v>
          </cell>
          <cell r="R183">
            <v>729</v>
          </cell>
          <cell r="S183">
            <v>613</v>
          </cell>
          <cell r="T183">
            <v>949</v>
          </cell>
          <cell r="U183">
            <v>928</v>
          </cell>
          <cell r="V183">
            <v>925</v>
          </cell>
          <cell r="W183">
            <v>762</v>
          </cell>
          <cell r="X183">
            <v>897</v>
          </cell>
          <cell r="Y183">
            <v>883</v>
          </cell>
          <cell r="Z183">
            <v>890</v>
          </cell>
          <cell r="AA183">
            <v>784</v>
          </cell>
          <cell r="AB183">
            <v>963</v>
          </cell>
          <cell r="AC183">
            <v>942</v>
          </cell>
          <cell r="AD183">
            <v>942</v>
          </cell>
          <cell r="AE183">
            <v>795</v>
          </cell>
          <cell r="AF183">
            <v>910</v>
          </cell>
          <cell r="AG183">
            <v>890</v>
          </cell>
          <cell r="AH183">
            <v>889</v>
          </cell>
          <cell r="AI183">
            <v>753</v>
          </cell>
          <cell r="AJ183">
            <v>859</v>
          </cell>
          <cell r="AK183">
            <v>845</v>
          </cell>
          <cell r="AL183">
            <v>854</v>
          </cell>
          <cell r="AM183">
            <v>776</v>
          </cell>
          <cell r="AN183">
            <v>925</v>
          </cell>
          <cell r="AO183">
            <v>904</v>
          </cell>
          <cell r="AP183">
            <v>906</v>
          </cell>
          <cell r="AQ183">
            <v>786</v>
          </cell>
        </row>
        <row r="184">
          <cell r="B184">
            <v>188</v>
          </cell>
          <cell r="C184">
            <v>520</v>
          </cell>
          <cell r="D184">
            <v>504</v>
          </cell>
          <cell r="E184">
            <v>506</v>
          </cell>
          <cell r="F184">
            <v>784</v>
          </cell>
          <cell r="G184">
            <v>770</v>
          </cell>
          <cell r="H184">
            <v>765</v>
          </cell>
          <cell r="I184">
            <v>728</v>
          </cell>
          <cell r="J184">
            <v>783</v>
          </cell>
          <cell r="K184">
            <v>774</v>
          </cell>
          <cell r="L184">
            <v>774</v>
          </cell>
          <cell r="M184">
            <v>750</v>
          </cell>
          <cell r="N184">
            <v>847</v>
          </cell>
          <cell r="O184">
            <v>832</v>
          </cell>
          <cell r="P184">
            <v>819</v>
          </cell>
          <cell r="Q184">
            <v>766</v>
          </cell>
          <cell r="R184">
            <v>719</v>
          </cell>
          <cell r="S184">
            <v>619</v>
          </cell>
          <cell r="T184">
            <v>930</v>
          </cell>
          <cell r="U184">
            <v>917</v>
          </cell>
          <cell r="V184">
            <v>884</v>
          </cell>
          <cell r="W184">
            <v>772</v>
          </cell>
          <cell r="X184">
            <v>881</v>
          </cell>
          <cell r="Y184">
            <v>872</v>
          </cell>
          <cell r="Z184">
            <v>855</v>
          </cell>
          <cell r="AA184">
            <v>780</v>
          </cell>
          <cell r="AB184">
            <v>945</v>
          </cell>
          <cell r="AC184">
            <v>931</v>
          </cell>
          <cell r="AD184">
            <v>899</v>
          </cell>
          <cell r="AE184">
            <v>797</v>
          </cell>
          <cell r="AF184">
            <v>893</v>
          </cell>
          <cell r="AG184">
            <v>879</v>
          </cell>
          <cell r="AH184">
            <v>854</v>
          </cell>
          <cell r="AI184">
            <v>761</v>
          </cell>
          <cell r="AJ184">
            <v>844</v>
          </cell>
          <cell r="AK184">
            <v>835</v>
          </cell>
          <cell r="AL184">
            <v>824</v>
          </cell>
          <cell r="AM184">
            <v>768</v>
          </cell>
          <cell r="AN184">
            <v>908</v>
          </cell>
          <cell r="AO184">
            <v>894</v>
          </cell>
          <cell r="AP184">
            <v>869</v>
          </cell>
          <cell r="AQ184">
            <v>785</v>
          </cell>
        </row>
        <row r="185">
          <cell r="B185">
            <v>183</v>
          </cell>
          <cell r="C185">
            <v>507</v>
          </cell>
          <cell r="D185">
            <v>491</v>
          </cell>
          <cell r="E185">
            <v>494</v>
          </cell>
          <cell r="F185">
            <v>754</v>
          </cell>
          <cell r="G185">
            <v>754</v>
          </cell>
          <cell r="H185">
            <v>725</v>
          </cell>
          <cell r="I185">
            <v>725</v>
          </cell>
          <cell r="J185">
            <v>755</v>
          </cell>
          <cell r="K185">
            <v>755</v>
          </cell>
          <cell r="L185">
            <v>731</v>
          </cell>
          <cell r="M185">
            <v>725</v>
          </cell>
          <cell r="N185">
            <v>814</v>
          </cell>
          <cell r="O185">
            <v>814</v>
          </cell>
          <cell r="P185">
            <v>760</v>
          </cell>
          <cell r="Q185">
            <v>754</v>
          </cell>
          <cell r="R185">
            <v>698</v>
          </cell>
          <cell r="S185">
            <v>630</v>
          </cell>
          <cell r="T185">
            <v>894</v>
          </cell>
          <cell r="U185">
            <v>894</v>
          </cell>
          <cell r="V185">
            <v>803</v>
          </cell>
          <cell r="W185">
            <v>794</v>
          </cell>
          <cell r="X185">
            <v>849</v>
          </cell>
          <cell r="Y185">
            <v>849</v>
          </cell>
          <cell r="Z185">
            <v>784</v>
          </cell>
          <cell r="AA185">
            <v>772</v>
          </cell>
          <cell r="AB185">
            <v>908</v>
          </cell>
          <cell r="AC185">
            <v>908</v>
          </cell>
          <cell r="AD185">
            <v>813</v>
          </cell>
          <cell r="AE185">
            <v>801</v>
          </cell>
          <cell r="AF185">
            <v>859</v>
          </cell>
          <cell r="AG185">
            <v>859</v>
          </cell>
          <cell r="AH185">
            <v>783</v>
          </cell>
          <cell r="AI185">
            <v>776</v>
          </cell>
          <cell r="AJ185">
            <v>814</v>
          </cell>
          <cell r="AK185">
            <v>814</v>
          </cell>
          <cell r="AL185">
            <v>764</v>
          </cell>
          <cell r="AM185">
            <v>754</v>
          </cell>
          <cell r="AN185">
            <v>872</v>
          </cell>
          <cell r="AO185">
            <v>872</v>
          </cell>
          <cell r="AP185">
            <v>793</v>
          </cell>
          <cell r="AQ185">
            <v>783</v>
          </cell>
        </row>
        <row r="186">
          <cell r="B186">
            <v>179</v>
          </cell>
          <cell r="C186">
            <v>493</v>
          </cell>
          <cell r="D186">
            <v>478</v>
          </cell>
          <cell r="E186">
            <v>483</v>
          </cell>
          <cell r="F186">
            <v>724</v>
          </cell>
          <cell r="G186">
            <v>738</v>
          </cell>
          <cell r="H186">
            <v>685</v>
          </cell>
          <cell r="I186">
            <v>722</v>
          </cell>
          <cell r="J186">
            <v>728</v>
          </cell>
          <cell r="K186">
            <v>737</v>
          </cell>
          <cell r="L186">
            <v>688</v>
          </cell>
          <cell r="M186">
            <v>700</v>
          </cell>
          <cell r="N186">
            <v>781</v>
          </cell>
          <cell r="O186">
            <v>795</v>
          </cell>
          <cell r="P186">
            <v>702</v>
          </cell>
          <cell r="Q186">
            <v>742</v>
          </cell>
          <cell r="R186">
            <v>677</v>
          </cell>
          <cell r="S186">
            <v>641</v>
          </cell>
          <cell r="T186">
            <v>858</v>
          </cell>
          <cell r="U186">
            <v>872</v>
          </cell>
          <cell r="V186">
            <v>723</v>
          </cell>
          <cell r="W186">
            <v>815</v>
          </cell>
          <cell r="X186">
            <v>818</v>
          </cell>
          <cell r="Y186">
            <v>827</v>
          </cell>
          <cell r="Z186">
            <v>714</v>
          </cell>
          <cell r="AA186">
            <v>763</v>
          </cell>
          <cell r="AB186">
            <v>871</v>
          </cell>
          <cell r="AC186">
            <v>885</v>
          </cell>
          <cell r="AD186">
            <v>728</v>
          </cell>
          <cell r="AE186">
            <v>805</v>
          </cell>
          <cell r="AF186">
            <v>824</v>
          </cell>
          <cell r="AG186">
            <v>838</v>
          </cell>
          <cell r="AH186">
            <v>713</v>
          </cell>
          <cell r="AI186">
            <v>792</v>
          </cell>
          <cell r="AJ186">
            <v>783</v>
          </cell>
          <cell r="AK186">
            <v>793</v>
          </cell>
          <cell r="AL186">
            <v>704</v>
          </cell>
          <cell r="AM186">
            <v>739</v>
          </cell>
          <cell r="AN186">
            <v>837</v>
          </cell>
          <cell r="AO186">
            <v>851</v>
          </cell>
          <cell r="AP186">
            <v>718</v>
          </cell>
          <cell r="AQ186">
            <v>781</v>
          </cell>
        </row>
        <row r="187">
          <cell r="B187">
            <v>177</v>
          </cell>
          <cell r="C187">
            <v>487</v>
          </cell>
          <cell r="D187">
            <v>471</v>
          </cell>
          <cell r="E187">
            <v>477</v>
          </cell>
          <cell r="F187">
            <v>709</v>
          </cell>
          <cell r="G187">
            <v>730</v>
          </cell>
          <cell r="H187">
            <v>665</v>
          </cell>
          <cell r="I187">
            <v>720</v>
          </cell>
          <cell r="J187">
            <v>714</v>
          </cell>
          <cell r="K187">
            <v>728</v>
          </cell>
          <cell r="L187">
            <v>666</v>
          </cell>
          <cell r="M187">
            <v>688</v>
          </cell>
          <cell r="N187">
            <v>765</v>
          </cell>
          <cell r="O187">
            <v>786</v>
          </cell>
          <cell r="P187">
            <v>673</v>
          </cell>
          <cell r="Q187">
            <v>736</v>
          </cell>
          <cell r="R187">
            <v>666</v>
          </cell>
          <cell r="S187">
            <v>647</v>
          </cell>
          <cell r="T187">
            <v>840</v>
          </cell>
          <cell r="U187">
            <v>861</v>
          </cell>
          <cell r="V187">
            <v>682</v>
          </cell>
          <cell r="W187">
            <v>826</v>
          </cell>
          <cell r="X187">
            <v>802</v>
          </cell>
          <cell r="Y187">
            <v>816</v>
          </cell>
          <cell r="Z187">
            <v>678</v>
          </cell>
          <cell r="AA187">
            <v>759</v>
          </cell>
          <cell r="AB187">
            <v>852</v>
          </cell>
          <cell r="AC187">
            <v>874</v>
          </cell>
          <cell r="AD187">
            <v>685</v>
          </cell>
          <cell r="AE187">
            <v>807</v>
          </cell>
          <cell r="AF187">
            <v>807</v>
          </cell>
          <cell r="AG187">
            <v>828</v>
          </cell>
          <cell r="AH187">
            <v>677</v>
          </cell>
          <cell r="AI187">
            <v>800</v>
          </cell>
          <cell r="AJ187">
            <v>768</v>
          </cell>
          <cell r="AK187">
            <v>782</v>
          </cell>
          <cell r="AL187">
            <v>674</v>
          </cell>
          <cell r="AM187">
            <v>732</v>
          </cell>
          <cell r="AN187">
            <v>819</v>
          </cell>
          <cell r="AO187">
            <v>840</v>
          </cell>
          <cell r="AP187">
            <v>680</v>
          </cell>
          <cell r="AQ187">
            <v>780</v>
          </cell>
        </row>
        <row r="188">
          <cell r="B188">
            <v>304</v>
          </cell>
          <cell r="C188">
            <v>169</v>
          </cell>
          <cell r="D188">
            <v>367</v>
          </cell>
          <cell r="E188">
            <v>371</v>
          </cell>
          <cell r="F188">
            <v>844</v>
          </cell>
          <cell r="G188">
            <v>828</v>
          </cell>
          <cell r="H188">
            <v>816</v>
          </cell>
          <cell r="I188">
            <v>734</v>
          </cell>
          <cell r="J188">
            <v>670</v>
          </cell>
          <cell r="K188">
            <v>668</v>
          </cell>
          <cell r="L188">
            <v>666</v>
          </cell>
          <cell r="M188">
            <v>721</v>
          </cell>
          <cell r="N188">
            <v>799</v>
          </cell>
          <cell r="O188">
            <v>783</v>
          </cell>
          <cell r="P188">
            <v>769</v>
          </cell>
          <cell r="Q188">
            <v>741</v>
          </cell>
          <cell r="R188">
            <v>85</v>
          </cell>
          <cell r="S188">
            <v>266</v>
          </cell>
          <cell r="T188">
            <v>658</v>
          </cell>
          <cell r="U188">
            <v>643</v>
          </cell>
          <cell r="V188">
            <v>596</v>
          </cell>
          <cell r="W188">
            <v>726</v>
          </cell>
          <cell r="X188">
            <v>545</v>
          </cell>
          <cell r="Y188">
            <v>544</v>
          </cell>
          <cell r="Z188">
            <v>518</v>
          </cell>
          <cell r="AA188">
            <v>714</v>
          </cell>
          <cell r="AB188">
            <v>674</v>
          </cell>
          <cell r="AC188">
            <v>658</v>
          </cell>
          <cell r="AD188">
            <v>620</v>
          </cell>
          <cell r="AE188">
            <v>734</v>
          </cell>
          <cell r="AF188">
            <v>706</v>
          </cell>
          <cell r="AG188">
            <v>691</v>
          </cell>
          <cell r="AH188">
            <v>652</v>
          </cell>
          <cell r="AI188">
            <v>729</v>
          </cell>
          <cell r="AJ188">
            <v>592</v>
          </cell>
          <cell r="AK188">
            <v>591</v>
          </cell>
          <cell r="AL188">
            <v>575</v>
          </cell>
          <cell r="AM188">
            <v>717</v>
          </cell>
          <cell r="AN188">
            <v>721</v>
          </cell>
          <cell r="AO188">
            <v>706</v>
          </cell>
          <cell r="AP188">
            <v>677</v>
          </cell>
          <cell r="AQ188">
            <v>737</v>
          </cell>
        </row>
        <row r="189">
          <cell r="B189">
            <v>300</v>
          </cell>
          <cell r="C189">
            <v>166</v>
          </cell>
          <cell r="D189">
            <v>360</v>
          </cell>
          <cell r="E189">
            <v>365</v>
          </cell>
          <cell r="F189">
            <v>823</v>
          </cell>
          <cell r="G189">
            <v>814</v>
          </cell>
          <cell r="H189">
            <v>784</v>
          </cell>
          <cell r="I189">
            <v>735</v>
          </cell>
          <cell r="J189">
            <v>657</v>
          </cell>
          <cell r="K189">
            <v>656</v>
          </cell>
          <cell r="L189">
            <v>663</v>
          </cell>
          <cell r="M189">
            <v>696</v>
          </cell>
          <cell r="N189">
            <v>780</v>
          </cell>
          <cell r="O189">
            <v>770</v>
          </cell>
          <cell r="P189">
            <v>747</v>
          </cell>
          <cell r="Q189">
            <v>731</v>
          </cell>
          <cell r="R189">
            <v>88</v>
          </cell>
          <cell r="S189">
            <v>233</v>
          </cell>
          <cell r="T189">
            <v>646</v>
          </cell>
          <cell r="U189">
            <v>637</v>
          </cell>
          <cell r="V189">
            <v>613</v>
          </cell>
          <cell r="W189">
            <v>697</v>
          </cell>
          <cell r="X189">
            <v>537</v>
          </cell>
          <cell r="Y189">
            <v>537</v>
          </cell>
          <cell r="Z189">
            <v>548</v>
          </cell>
          <cell r="AA189">
            <v>670</v>
          </cell>
          <cell r="AB189">
            <v>660</v>
          </cell>
          <cell r="AC189">
            <v>651</v>
          </cell>
          <cell r="AD189">
            <v>631</v>
          </cell>
          <cell r="AE189">
            <v>705</v>
          </cell>
          <cell r="AF189">
            <v>691</v>
          </cell>
          <cell r="AG189">
            <v>682</v>
          </cell>
          <cell r="AH189">
            <v>657</v>
          </cell>
          <cell r="AI189">
            <v>707</v>
          </cell>
          <cell r="AJ189">
            <v>583</v>
          </cell>
          <cell r="AK189">
            <v>582</v>
          </cell>
          <cell r="AL189">
            <v>591</v>
          </cell>
          <cell r="AM189">
            <v>680</v>
          </cell>
          <cell r="AN189">
            <v>706</v>
          </cell>
          <cell r="AO189">
            <v>696</v>
          </cell>
          <cell r="AP189">
            <v>675</v>
          </cell>
          <cell r="AQ189">
            <v>715</v>
          </cell>
        </row>
        <row r="190">
          <cell r="B190">
            <v>289</v>
          </cell>
          <cell r="C190">
            <v>155</v>
          </cell>
          <cell r="D190">
            <v>340</v>
          </cell>
          <cell r="E190">
            <v>349</v>
          </cell>
          <cell r="F190">
            <v>762</v>
          </cell>
          <cell r="G190">
            <v>771</v>
          </cell>
          <cell r="H190">
            <v>687</v>
          </cell>
          <cell r="I190">
            <v>737</v>
          </cell>
          <cell r="J190">
            <v>619</v>
          </cell>
          <cell r="K190">
            <v>620</v>
          </cell>
          <cell r="L190">
            <v>652</v>
          </cell>
          <cell r="M190">
            <v>622</v>
          </cell>
          <cell r="N190">
            <v>723</v>
          </cell>
          <cell r="O190">
            <v>733</v>
          </cell>
          <cell r="P190">
            <v>682</v>
          </cell>
          <cell r="Q190">
            <v>701</v>
          </cell>
          <cell r="R190">
            <v>96</v>
          </cell>
          <cell r="S190">
            <v>133</v>
          </cell>
          <cell r="T190">
            <v>608</v>
          </cell>
          <cell r="U190">
            <v>617</v>
          </cell>
          <cell r="V190">
            <v>665</v>
          </cell>
          <cell r="W190">
            <v>611</v>
          </cell>
          <cell r="X190">
            <v>515</v>
          </cell>
          <cell r="Y190">
            <v>516</v>
          </cell>
          <cell r="Z190">
            <v>636</v>
          </cell>
          <cell r="AA190">
            <v>538</v>
          </cell>
          <cell r="AB190">
            <v>619</v>
          </cell>
          <cell r="AC190">
            <v>629</v>
          </cell>
          <cell r="AD190">
            <v>665</v>
          </cell>
          <cell r="AE190">
            <v>616</v>
          </cell>
          <cell r="AF190">
            <v>648</v>
          </cell>
          <cell r="AG190">
            <v>657</v>
          </cell>
          <cell r="AH190">
            <v>671</v>
          </cell>
          <cell r="AI190">
            <v>643</v>
          </cell>
          <cell r="AJ190">
            <v>555</v>
          </cell>
          <cell r="AK190">
            <v>556</v>
          </cell>
          <cell r="AL190">
            <v>642</v>
          </cell>
          <cell r="AM190">
            <v>569</v>
          </cell>
          <cell r="AN190">
            <v>659</v>
          </cell>
          <cell r="AO190">
            <v>669</v>
          </cell>
          <cell r="AP190">
            <v>672</v>
          </cell>
          <cell r="AQ190">
            <v>648</v>
          </cell>
        </row>
        <row r="191">
          <cell r="B191">
            <v>286</v>
          </cell>
          <cell r="C191">
            <v>151</v>
          </cell>
          <cell r="D191">
            <v>333</v>
          </cell>
          <cell r="E191">
            <v>343</v>
          </cell>
          <cell r="F191">
            <v>742</v>
          </cell>
          <cell r="G191">
            <v>757</v>
          </cell>
          <cell r="H191">
            <v>655</v>
          </cell>
          <cell r="I191">
            <v>738</v>
          </cell>
          <cell r="J191">
            <v>607</v>
          </cell>
          <cell r="K191">
            <v>608</v>
          </cell>
          <cell r="L191">
            <v>648</v>
          </cell>
          <cell r="M191">
            <v>597</v>
          </cell>
          <cell r="N191">
            <v>705</v>
          </cell>
          <cell r="O191">
            <v>720</v>
          </cell>
          <cell r="P191">
            <v>660</v>
          </cell>
          <cell r="Q191">
            <v>691</v>
          </cell>
          <cell r="R191">
            <v>99</v>
          </cell>
          <cell r="S191">
            <v>100</v>
          </cell>
          <cell r="T191">
            <v>595</v>
          </cell>
          <cell r="U191">
            <v>610</v>
          </cell>
          <cell r="V191">
            <v>682</v>
          </cell>
          <cell r="W191">
            <v>583</v>
          </cell>
          <cell r="X191">
            <v>508</v>
          </cell>
          <cell r="Y191">
            <v>509</v>
          </cell>
          <cell r="Z191">
            <v>665</v>
          </cell>
          <cell r="AA191">
            <v>493</v>
          </cell>
          <cell r="AB191">
            <v>605</v>
          </cell>
          <cell r="AC191">
            <v>621</v>
          </cell>
          <cell r="AD191">
            <v>676</v>
          </cell>
          <cell r="AE191">
            <v>587</v>
          </cell>
          <cell r="AF191">
            <v>633</v>
          </cell>
          <cell r="AG191">
            <v>648</v>
          </cell>
          <cell r="AH191">
            <v>676</v>
          </cell>
          <cell r="AI191">
            <v>622</v>
          </cell>
          <cell r="AJ191">
            <v>545</v>
          </cell>
          <cell r="AK191">
            <v>547</v>
          </cell>
          <cell r="AL191">
            <v>659</v>
          </cell>
          <cell r="AM191">
            <v>532</v>
          </cell>
          <cell r="AN191">
            <v>643</v>
          </cell>
          <cell r="AO191">
            <v>659</v>
          </cell>
          <cell r="AP191">
            <v>671</v>
          </cell>
          <cell r="AQ191">
            <v>626</v>
          </cell>
        </row>
        <row r="192">
          <cell r="B192">
            <v>229</v>
          </cell>
          <cell r="C192">
            <v>514</v>
          </cell>
          <cell r="D192">
            <v>509</v>
          </cell>
          <cell r="E192">
            <v>512</v>
          </cell>
          <cell r="F192">
            <v>821</v>
          </cell>
          <cell r="G192">
            <v>800</v>
          </cell>
          <cell r="H192">
            <v>799</v>
          </cell>
          <cell r="I192">
            <v>743</v>
          </cell>
          <cell r="J192">
            <v>799</v>
          </cell>
          <cell r="K192">
            <v>785</v>
          </cell>
          <cell r="L192">
            <v>798</v>
          </cell>
          <cell r="M192">
            <v>766</v>
          </cell>
          <cell r="N192">
            <v>882</v>
          </cell>
          <cell r="O192">
            <v>861</v>
          </cell>
          <cell r="P192">
            <v>859</v>
          </cell>
          <cell r="Q192">
            <v>785</v>
          </cell>
          <cell r="R192">
            <v>742</v>
          </cell>
          <cell r="S192">
            <v>622</v>
          </cell>
          <cell r="T192">
            <v>983</v>
          </cell>
          <cell r="U192">
            <v>962</v>
          </cell>
          <cell r="V192">
            <v>944</v>
          </cell>
          <cell r="W192">
            <v>782</v>
          </cell>
          <cell r="X192">
            <v>907</v>
          </cell>
          <cell r="Y192">
            <v>893</v>
          </cell>
          <cell r="Z192">
            <v>895</v>
          </cell>
          <cell r="AA192">
            <v>792</v>
          </cell>
          <cell r="AB192">
            <v>990</v>
          </cell>
          <cell r="AC192">
            <v>969</v>
          </cell>
          <cell r="AD192">
            <v>956</v>
          </cell>
          <cell r="AE192">
            <v>811</v>
          </cell>
          <cell r="AF192">
            <v>942</v>
          </cell>
          <cell r="AG192">
            <v>921</v>
          </cell>
          <cell r="AH192">
            <v>908</v>
          </cell>
          <cell r="AI192">
            <v>771</v>
          </cell>
          <cell r="AJ192">
            <v>866</v>
          </cell>
          <cell r="AK192">
            <v>852</v>
          </cell>
          <cell r="AL192">
            <v>858</v>
          </cell>
          <cell r="AM192">
            <v>782</v>
          </cell>
          <cell r="AN192">
            <v>949</v>
          </cell>
          <cell r="AO192">
            <v>928</v>
          </cell>
          <cell r="AP192">
            <v>919</v>
          </cell>
          <cell r="AQ192">
            <v>801</v>
          </cell>
        </row>
        <row r="193">
          <cell r="B193">
            <v>226</v>
          </cell>
          <cell r="C193">
            <v>507</v>
          </cell>
          <cell r="D193">
            <v>503</v>
          </cell>
          <cell r="E193">
            <v>506</v>
          </cell>
          <cell r="F193">
            <v>806</v>
          </cell>
          <cell r="G193">
            <v>793</v>
          </cell>
          <cell r="H193">
            <v>779</v>
          </cell>
          <cell r="I193">
            <v>742</v>
          </cell>
          <cell r="J193">
            <v>785</v>
          </cell>
          <cell r="K193">
            <v>775</v>
          </cell>
          <cell r="L193">
            <v>776</v>
          </cell>
          <cell r="M193">
            <v>753</v>
          </cell>
          <cell r="N193">
            <v>866</v>
          </cell>
          <cell r="O193">
            <v>852</v>
          </cell>
          <cell r="P193">
            <v>829</v>
          </cell>
          <cell r="Q193">
            <v>779</v>
          </cell>
          <cell r="R193">
            <v>732</v>
          </cell>
          <cell r="S193">
            <v>627</v>
          </cell>
          <cell r="T193">
            <v>965</v>
          </cell>
          <cell r="U193">
            <v>951</v>
          </cell>
          <cell r="V193">
            <v>904</v>
          </cell>
          <cell r="W193">
            <v>792</v>
          </cell>
          <cell r="X193">
            <v>891</v>
          </cell>
          <cell r="Y193">
            <v>881</v>
          </cell>
          <cell r="Z193">
            <v>860</v>
          </cell>
          <cell r="AA193">
            <v>788</v>
          </cell>
          <cell r="AB193">
            <v>972</v>
          </cell>
          <cell r="AC193">
            <v>958</v>
          </cell>
          <cell r="AD193">
            <v>913</v>
          </cell>
          <cell r="AE193">
            <v>813</v>
          </cell>
          <cell r="AF193">
            <v>925</v>
          </cell>
          <cell r="AG193">
            <v>911</v>
          </cell>
          <cell r="AH193">
            <v>872</v>
          </cell>
          <cell r="AI193">
            <v>779</v>
          </cell>
          <cell r="AJ193">
            <v>851</v>
          </cell>
          <cell r="AK193">
            <v>841</v>
          </cell>
          <cell r="AL193">
            <v>828</v>
          </cell>
          <cell r="AM193">
            <v>775</v>
          </cell>
          <cell r="AN193">
            <v>932</v>
          </cell>
          <cell r="AO193">
            <v>918</v>
          </cell>
          <cell r="AP193">
            <v>882</v>
          </cell>
          <cell r="AQ193">
            <v>800</v>
          </cell>
        </row>
        <row r="194">
          <cell r="B194">
            <v>222</v>
          </cell>
          <cell r="C194">
            <v>494</v>
          </cell>
          <cell r="D194">
            <v>490</v>
          </cell>
          <cell r="E194">
            <v>494</v>
          </cell>
          <cell r="F194">
            <v>777</v>
          </cell>
          <cell r="G194">
            <v>777</v>
          </cell>
          <cell r="H194">
            <v>739</v>
          </cell>
          <cell r="I194">
            <v>739</v>
          </cell>
          <cell r="J194">
            <v>757</v>
          </cell>
          <cell r="K194">
            <v>757</v>
          </cell>
          <cell r="L194">
            <v>733</v>
          </cell>
          <cell r="M194">
            <v>729</v>
          </cell>
          <cell r="N194">
            <v>833</v>
          </cell>
          <cell r="O194">
            <v>833</v>
          </cell>
          <cell r="P194">
            <v>771</v>
          </cell>
          <cell r="Q194">
            <v>767</v>
          </cell>
          <cell r="R194">
            <v>711</v>
          </cell>
          <cell r="S194">
            <v>639</v>
          </cell>
          <cell r="T194">
            <v>929</v>
          </cell>
          <cell r="U194">
            <v>929</v>
          </cell>
          <cell r="V194">
            <v>823</v>
          </cell>
          <cell r="W194">
            <v>814</v>
          </cell>
          <cell r="X194">
            <v>859</v>
          </cell>
          <cell r="Y194">
            <v>859</v>
          </cell>
          <cell r="Z194">
            <v>790</v>
          </cell>
          <cell r="AA194">
            <v>779</v>
          </cell>
          <cell r="AB194">
            <v>935</v>
          </cell>
          <cell r="AC194">
            <v>935</v>
          </cell>
          <cell r="AD194">
            <v>828</v>
          </cell>
          <cell r="AE194">
            <v>817</v>
          </cell>
          <cell r="AF194">
            <v>890</v>
          </cell>
          <cell r="AG194">
            <v>890</v>
          </cell>
          <cell r="AH194">
            <v>802</v>
          </cell>
          <cell r="AI194">
            <v>795</v>
          </cell>
          <cell r="AJ194">
            <v>820</v>
          </cell>
          <cell r="AK194">
            <v>820</v>
          </cell>
          <cell r="AL194">
            <v>768</v>
          </cell>
          <cell r="AM194">
            <v>760</v>
          </cell>
          <cell r="AN194">
            <v>896</v>
          </cell>
          <cell r="AO194">
            <v>896</v>
          </cell>
          <cell r="AP194">
            <v>806</v>
          </cell>
          <cell r="AQ194">
            <v>798</v>
          </cell>
        </row>
        <row r="195">
          <cell r="B195">
            <v>217</v>
          </cell>
          <cell r="C195">
            <v>480</v>
          </cell>
          <cell r="D195">
            <v>477</v>
          </cell>
          <cell r="E195">
            <v>483</v>
          </cell>
          <cell r="F195">
            <v>747</v>
          </cell>
          <cell r="G195">
            <v>761</v>
          </cell>
          <cell r="H195">
            <v>699</v>
          </cell>
          <cell r="I195">
            <v>736</v>
          </cell>
          <cell r="J195">
            <v>730</v>
          </cell>
          <cell r="K195">
            <v>739</v>
          </cell>
          <cell r="L195">
            <v>690</v>
          </cell>
          <cell r="M195">
            <v>704</v>
          </cell>
          <cell r="N195">
            <v>800</v>
          </cell>
          <cell r="O195">
            <v>814</v>
          </cell>
          <cell r="P195">
            <v>712</v>
          </cell>
          <cell r="Q195">
            <v>755</v>
          </cell>
          <cell r="R195">
            <v>690</v>
          </cell>
          <cell r="S195">
            <v>650</v>
          </cell>
          <cell r="T195">
            <v>893</v>
          </cell>
          <cell r="U195">
            <v>907</v>
          </cell>
          <cell r="V195">
            <v>742</v>
          </cell>
          <cell r="W195">
            <v>835</v>
          </cell>
          <cell r="X195">
            <v>827</v>
          </cell>
          <cell r="Y195">
            <v>836</v>
          </cell>
          <cell r="Z195">
            <v>719</v>
          </cell>
          <cell r="AA195">
            <v>770</v>
          </cell>
          <cell r="AB195">
            <v>898</v>
          </cell>
          <cell r="AC195">
            <v>912</v>
          </cell>
          <cell r="AD195">
            <v>742</v>
          </cell>
          <cell r="AE195">
            <v>821</v>
          </cell>
          <cell r="AF195">
            <v>856</v>
          </cell>
          <cell r="AG195">
            <v>870</v>
          </cell>
          <cell r="AH195">
            <v>731</v>
          </cell>
          <cell r="AI195">
            <v>811</v>
          </cell>
          <cell r="AJ195">
            <v>790</v>
          </cell>
          <cell r="AK195">
            <v>800</v>
          </cell>
          <cell r="AL195">
            <v>708</v>
          </cell>
          <cell r="AM195">
            <v>745</v>
          </cell>
          <cell r="AN195">
            <v>861</v>
          </cell>
          <cell r="AO195">
            <v>875</v>
          </cell>
          <cell r="AP195">
            <v>731</v>
          </cell>
          <cell r="AQ195">
            <v>796</v>
          </cell>
        </row>
        <row r="196">
          <cell r="B196">
            <v>215</v>
          </cell>
          <cell r="C196">
            <v>473</v>
          </cell>
          <cell r="D196">
            <v>471</v>
          </cell>
          <cell r="E196">
            <v>477</v>
          </cell>
          <cell r="F196">
            <v>732</v>
          </cell>
          <cell r="G196">
            <v>753</v>
          </cell>
          <cell r="H196">
            <v>679</v>
          </cell>
          <cell r="I196">
            <v>735</v>
          </cell>
          <cell r="J196">
            <v>716</v>
          </cell>
          <cell r="K196">
            <v>730</v>
          </cell>
          <cell r="L196">
            <v>668</v>
          </cell>
          <cell r="M196">
            <v>692</v>
          </cell>
          <cell r="N196">
            <v>784</v>
          </cell>
          <cell r="O196">
            <v>805</v>
          </cell>
          <cell r="P196">
            <v>683</v>
          </cell>
          <cell r="Q196">
            <v>749</v>
          </cell>
          <cell r="R196">
            <v>680</v>
          </cell>
          <cell r="S196">
            <v>656</v>
          </cell>
          <cell r="T196">
            <v>875</v>
          </cell>
          <cell r="U196">
            <v>895</v>
          </cell>
          <cell r="V196">
            <v>702</v>
          </cell>
          <cell r="W196">
            <v>846</v>
          </cell>
          <cell r="X196">
            <v>811</v>
          </cell>
          <cell r="Y196">
            <v>825</v>
          </cell>
          <cell r="Z196">
            <v>684</v>
          </cell>
          <cell r="AA196">
            <v>766</v>
          </cell>
          <cell r="AB196">
            <v>879</v>
          </cell>
          <cell r="AC196">
            <v>900</v>
          </cell>
          <cell r="AD196">
            <v>699</v>
          </cell>
          <cell r="AE196">
            <v>823</v>
          </cell>
          <cell r="AF196">
            <v>839</v>
          </cell>
          <cell r="AG196">
            <v>859</v>
          </cell>
          <cell r="AH196">
            <v>696</v>
          </cell>
          <cell r="AI196">
            <v>818</v>
          </cell>
          <cell r="AJ196">
            <v>775</v>
          </cell>
          <cell r="AK196">
            <v>789</v>
          </cell>
          <cell r="AL196">
            <v>678</v>
          </cell>
          <cell r="AM196">
            <v>738</v>
          </cell>
          <cell r="AN196">
            <v>843</v>
          </cell>
          <cell r="AO196">
            <v>864</v>
          </cell>
          <cell r="AP196">
            <v>693</v>
          </cell>
          <cell r="AQ196">
            <v>795</v>
          </cell>
        </row>
        <row r="197">
          <cell r="B197">
            <v>247</v>
          </cell>
          <cell r="C197">
            <v>504</v>
          </cell>
          <cell r="D197">
            <v>505</v>
          </cell>
          <cell r="E197">
            <v>509</v>
          </cell>
          <cell r="F197">
            <v>825</v>
          </cell>
          <cell r="G197">
            <v>808</v>
          </cell>
          <cell r="H197">
            <v>796</v>
          </cell>
          <cell r="I197">
            <v>750</v>
          </cell>
          <cell r="J197">
            <v>793</v>
          </cell>
          <cell r="K197">
            <v>781</v>
          </cell>
          <cell r="L197">
            <v>788</v>
          </cell>
          <cell r="M197">
            <v>761</v>
          </cell>
          <cell r="N197">
            <v>884</v>
          </cell>
          <cell r="O197">
            <v>866</v>
          </cell>
          <cell r="P197">
            <v>849</v>
          </cell>
          <cell r="Q197">
            <v>788</v>
          </cell>
          <cell r="R197">
            <v>744</v>
          </cell>
          <cell r="S197">
            <v>629</v>
          </cell>
          <cell r="T197">
            <v>991</v>
          </cell>
          <cell r="U197">
            <v>974</v>
          </cell>
          <cell r="V197">
            <v>934</v>
          </cell>
          <cell r="W197">
            <v>797</v>
          </cell>
          <cell r="X197">
            <v>903</v>
          </cell>
          <cell r="Y197">
            <v>892</v>
          </cell>
          <cell r="Z197">
            <v>881</v>
          </cell>
          <cell r="AA197">
            <v>793</v>
          </cell>
          <cell r="AB197">
            <v>994</v>
          </cell>
          <cell r="AC197">
            <v>977</v>
          </cell>
          <cell r="AD197">
            <v>942</v>
          </cell>
          <cell r="AE197">
            <v>820</v>
          </cell>
          <cell r="AF197">
            <v>949</v>
          </cell>
          <cell r="AG197">
            <v>932</v>
          </cell>
          <cell r="AH197">
            <v>899</v>
          </cell>
          <cell r="AI197">
            <v>785</v>
          </cell>
          <cell r="AJ197">
            <v>862</v>
          </cell>
          <cell r="AK197">
            <v>850</v>
          </cell>
          <cell r="AL197">
            <v>845</v>
          </cell>
          <cell r="AM197">
            <v>781</v>
          </cell>
          <cell r="AN197">
            <v>953</v>
          </cell>
          <cell r="AO197">
            <v>935</v>
          </cell>
          <cell r="AP197">
            <v>907</v>
          </cell>
          <cell r="AQ197">
            <v>808</v>
          </cell>
        </row>
        <row r="198">
          <cell r="B198">
            <v>245</v>
          </cell>
          <cell r="C198">
            <v>497</v>
          </cell>
          <cell r="D198">
            <v>499</v>
          </cell>
          <cell r="E198">
            <v>503</v>
          </cell>
          <cell r="F198">
            <v>810</v>
          </cell>
          <cell r="G198">
            <v>800</v>
          </cell>
          <cell r="H198">
            <v>776</v>
          </cell>
          <cell r="I198">
            <v>748</v>
          </cell>
          <cell r="J198">
            <v>779</v>
          </cell>
          <cell r="K198">
            <v>772</v>
          </cell>
          <cell r="L198">
            <v>766</v>
          </cell>
          <cell r="M198">
            <v>749</v>
          </cell>
          <cell r="N198">
            <v>867</v>
          </cell>
          <cell r="O198">
            <v>857</v>
          </cell>
          <cell r="P198">
            <v>820</v>
          </cell>
          <cell r="Q198">
            <v>782</v>
          </cell>
          <cell r="R198">
            <v>733</v>
          </cell>
          <cell r="S198">
            <v>634</v>
          </cell>
          <cell r="T198">
            <v>973</v>
          </cell>
          <cell r="U198">
            <v>963</v>
          </cell>
          <cell r="V198">
            <v>894</v>
          </cell>
          <cell r="W198">
            <v>808</v>
          </cell>
          <cell r="X198">
            <v>888</v>
          </cell>
          <cell r="Y198">
            <v>881</v>
          </cell>
          <cell r="Z198">
            <v>845</v>
          </cell>
          <cell r="AA198">
            <v>789</v>
          </cell>
          <cell r="AB198">
            <v>976</v>
          </cell>
          <cell r="AC198">
            <v>965</v>
          </cell>
          <cell r="AD198">
            <v>899</v>
          </cell>
          <cell r="AE198">
            <v>822</v>
          </cell>
          <cell r="AF198">
            <v>932</v>
          </cell>
          <cell r="AG198">
            <v>922</v>
          </cell>
          <cell r="AH198">
            <v>864</v>
          </cell>
          <cell r="AI198">
            <v>792</v>
          </cell>
          <cell r="AJ198">
            <v>846</v>
          </cell>
          <cell r="AK198">
            <v>839</v>
          </cell>
          <cell r="AL198">
            <v>815</v>
          </cell>
          <cell r="AM198">
            <v>774</v>
          </cell>
          <cell r="AN198">
            <v>935</v>
          </cell>
          <cell r="AO198">
            <v>924</v>
          </cell>
          <cell r="AP198">
            <v>869</v>
          </cell>
          <cell r="AQ198">
            <v>807</v>
          </cell>
        </row>
        <row r="199">
          <cell r="B199">
            <v>238</v>
          </cell>
          <cell r="C199">
            <v>477</v>
          </cell>
          <cell r="D199">
            <v>480</v>
          </cell>
          <cell r="E199">
            <v>486</v>
          </cell>
          <cell r="F199">
            <v>766</v>
          </cell>
          <cell r="G199">
            <v>776</v>
          </cell>
          <cell r="H199">
            <v>716</v>
          </cell>
          <cell r="I199">
            <v>744</v>
          </cell>
          <cell r="J199">
            <v>737</v>
          </cell>
          <cell r="K199">
            <v>744</v>
          </cell>
          <cell r="L199">
            <v>702</v>
          </cell>
          <cell r="M199">
            <v>712</v>
          </cell>
          <cell r="N199">
            <v>818</v>
          </cell>
          <cell r="O199">
            <v>829</v>
          </cell>
          <cell r="P199">
            <v>732</v>
          </cell>
          <cell r="Q199">
            <v>764</v>
          </cell>
          <cell r="R199">
            <v>702</v>
          </cell>
          <cell r="S199">
            <v>652</v>
          </cell>
          <cell r="T199">
            <v>919</v>
          </cell>
          <cell r="U199">
            <v>929</v>
          </cell>
          <cell r="V199">
            <v>773</v>
          </cell>
          <cell r="W199">
            <v>840</v>
          </cell>
          <cell r="X199">
            <v>840</v>
          </cell>
          <cell r="Y199">
            <v>847</v>
          </cell>
          <cell r="Z199">
            <v>740</v>
          </cell>
          <cell r="AA199">
            <v>776</v>
          </cell>
          <cell r="AB199">
            <v>920</v>
          </cell>
          <cell r="AC199">
            <v>931</v>
          </cell>
          <cell r="AD199">
            <v>770</v>
          </cell>
          <cell r="AE199">
            <v>828</v>
          </cell>
          <cell r="AF199">
            <v>880</v>
          </cell>
          <cell r="AG199">
            <v>891</v>
          </cell>
          <cell r="AH199">
            <v>758</v>
          </cell>
          <cell r="AI199">
            <v>816</v>
          </cell>
          <cell r="AJ199">
            <v>801</v>
          </cell>
          <cell r="AK199">
            <v>808</v>
          </cell>
          <cell r="AL199">
            <v>725</v>
          </cell>
          <cell r="AM199">
            <v>752</v>
          </cell>
          <cell r="AN199">
            <v>882</v>
          </cell>
          <cell r="AO199">
            <v>892</v>
          </cell>
          <cell r="AP199">
            <v>756</v>
          </cell>
          <cell r="AQ199">
            <v>804</v>
          </cell>
        </row>
        <row r="200">
          <cell r="B200">
            <v>236</v>
          </cell>
          <cell r="C200">
            <v>470</v>
          </cell>
          <cell r="D200">
            <v>473</v>
          </cell>
          <cell r="E200">
            <v>480</v>
          </cell>
          <cell r="F200">
            <v>751</v>
          </cell>
          <cell r="G200">
            <v>768</v>
          </cell>
          <cell r="H200">
            <v>696</v>
          </cell>
          <cell r="I200">
            <v>742</v>
          </cell>
          <cell r="J200">
            <v>724</v>
          </cell>
          <cell r="K200">
            <v>735</v>
          </cell>
          <cell r="L200">
            <v>680</v>
          </cell>
          <cell r="M200">
            <v>700</v>
          </cell>
          <cell r="N200">
            <v>802</v>
          </cell>
          <cell r="O200">
            <v>819</v>
          </cell>
          <cell r="P200">
            <v>703</v>
          </cell>
          <cell r="Q200">
            <v>758</v>
          </cell>
          <cell r="R200">
            <v>692</v>
          </cell>
          <cell r="S200">
            <v>657</v>
          </cell>
          <cell r="T200">
            <v>901</v>
          </cell>
          <cell r="U200">
            <v>918</v>
          </cell>
          <cell r="V200">
            <v>732</v>
          </cell>
          <cell r="W200">
            <v>851</v>
          </cell>
          <cell r="X200">
            <v>824</v>
          </cell>
          <cell r="Y200">
            <v>836</v>
          </cell>
          <cell r="Z200">
            <v>704</v>
          </cell>
          <cell r="AA200">
            <v>772</v>
          </cell>
          <cell r="AB200">
            <v>902</v>
          </cell>
          <cell r="AC200">
            <v>920</v>
          </cell>
          <cell r="AD200">
            <v>728</v>
          </cell>
          <cell r="AE200">
            <v>830</v>
          </cell>
          <cell r="AF200">
            <v>863</v>
          </cell>
          <cell r="AG200">
            <v>880</v>
          </cell>
          <cell r="AH200">
            <v>723</v>
          </cell>
          <cell r="AI200">
            <v>824</v>
          </cell>
          <cell r="AJ200">
            <v>786</v>
          </cell>
          <cell r="AK200">
            <v>798</v>
          </cell>
          <cell r="AL200">
            <v>695</v>
          </cell>
          <cell r="AM200">
            <v>745</v>
          </cell>
          <cell r="AN200">
            <v>864</v>
          </cell>
          <cell r="AO200">
            <v>882</v>
          </cell>
          <cell r="AP200">
            <v>718</v>
          </cell>
          <cell r="AQ200">
            <v>803</v>
          </cell>
        </row>
        <row r="201">
          <cell r="B201">
            <v>267</v>
          </cell>
          <cell r="C201">
            <v>501</v>
          </cell>
          <cell r="D201">
            <v>508</v>
          </cell>
          <cell r="E201">
            <v>512</v>
          </cell>
          <cell r="F201">
            <v>844</v>
          </cell>
          <cell r="G201">
            <v>823</v>
          </cell>
          <cell r="H201">
            <v>813</v>
          </cell>
          <cell r="I201">
            <v>757</v>
          </cell>
          <cell r="J201">
            <v>800</v>
          </cell>
          <cell r="K201">
            <v>786</v>
          </cell>
          <cell r="L201">
            <v>799</v>
          </cell>
          <cell r="M201">
            <v>769</v>
          </cell>
          <cell r="N201">
            <v>901</v>
          </cell>
          <cell r="O201">
            <v>880</v>
          </cell>
          <cell r="P201">
            <v>869</v>
          </cell>
          <cell r="Q201">
            <v>797</v>
          </cell>
          <cell r="R201">
            <v>756</v>
          </cell>
          <cell r="S201">
            <v>630</v>
          </cell>
          <cell r="T201">
            <v>1018</v>
          </cell>
          <cell r="U201">
            <v>997</v>
          </cell>
          <cell r="V201">
            <v>964</v>
          </cell>
          <cell r="W201">
            <v>802</v>
          </cell>
          <cell r="X201">
            <v>916</v>
          </cell>
          <cell r="Y201">
            <v>902</v>
          </cell>
          <cell r="Z201">
            <v>901</v>
          </cell>
          <cell r="AA201">
            <v>799</v>
          </cell>
          <cell r="AB201">
            <v>1017</v>
          </cell>
          <cell r="AC201">
            <v>996</v>
          </cell>
          <cell r="AD201">
            <v>970</v>
          </cell>
          <cell r="AE201">
            <v>827</v>
          </cell>
          <cell r="AF201">
            <v>974</v>
          </cell>
          <cell r="AG201">
            <v>953</v>
          </cell>
          <cell r="AH201">
            <v>926</v>
          </cell>
          <cell r="AI201">
            <v>790</v>
          </cell>
          <cell r="AJ201">
            <v>872</v>
          </cell>
          <cell r="AK201">
            <v>859</v>
          </cell>
          <cell r="AL201">
            <v>863</v>
          </cell>
          <cell r="AM201">
            <v>788</v>
          </cell>
          <cell r="AN201">
            <v>973</v>
          </cell>
          <cell r="AO201">
            <v>952</v>
          </cell>
          <cell r="AP201">
            <v>932</v>
          </cell>
          <cell r="AQ201">
            <v>816</v>
          </cell>
        </row>
        <row r="202">
          <cell r="B202">
            <v>263</v>
          </cell>
          <cell r="C202">
            <v>487</v>
          </cell>
          <cell r="D202">
            <v>495</v>
          </cell>
          <cell r="E202">
            <v>500</v>
          </cell>
          <cell r="F202">
            <v>814</v>
          </cell>
          <cell r="G202">
            <v>807</v>
          </cell>
          <cell r="H202">
            <v>773</v>
          </cell>
          <cell r="I202">
            <v>754</v>
          </cell>
          <cell r="J202">
            <v>773</v>
          </cell>
          <cell r="K202">
            <v>768</v>
          </cell>
          <cell r="L202">
            <v>756</v>
          </cell>
          <cell r="M202">
            <v>745</v>
          </cell>
          <cell r="N202">
            <v>869</v>
          </cell>
          <cell r="O202">
            <v>862</v>
          </cell>
          <cell r="P202">
            <v>811</v>
          </cell>
          <cell r="Q202">
            <v>785</v>
          </cell>
          <cell r="R202">
            <v>735</v>
          </cell>
          <cell r="S202">
            <v>642</v>
          </cell>
          <cell r="T202">
            <v>981</v>
          </cell>
          <cell r="U202">
            <v>975</v>
          </cell>
          <cell r="V202">
            <v>884</v>
          </cell>
          <cell r="W202">
            <v>823</v>
          </cell>
          <cell r="X202">
            <v>884</v>
          </cell>
          <cell r="Y202">
            <v>880</v>
          </cell>
          <cell r="Z202">
            <v>831</v>
          </cell>
          <cell r="AA202">
            <v>791</v>
          </cell>
          <cell r="AB202">
            <v>980</v>
          </cell>
          <cell r="AC202">
            <v>973</v>
          </cell>
          <cell r="AD202">
            <v>885</v>
          </cell>
          <cell r="AE202">
            <v>831</v>
          </cell>
          <cell r="AF202">
            <v>939</v>
          </cell>
          <cell r="AG202">
            <v>932</v>
          </cell>
          <cell r="AH202">
            <v>856</v>
          </cell>
          <cell r="AI202">
            <v>806</v>
          </cell>
          <cell r="AJ202">
            <v>842</v>
          </cell>
          <cell r="AK202">
            <v>838</v>
          </cell>
          <cell r="AL202">
            <v>802</v>
          </cell>
          <cell r="AM202">
            <v>773</v>
          </cell>
          <cell r="AN202">
            <v>938</v>
          </cell>
          <cell r="AO202">
            <v>931</v>
          </cell>
          <cell r="AP202">
            <v>857</v>
          </cell>
          <cell r="AQ202">
            <v>814</v>
          </cell>
        </row>
        <row r="203">
          <cell r="B203">
            <v>299</v>
          </cell>
          <cell r="C203">
            <v>308</v>
          </cell>
          <cell r="D203">
            <v>411</v>
          </cell>
          <cell r="E203">
            <v>415</v>
          </cell>
          <cell r="F203">
            <v>927</v>
          </cell>
          <cell r="G203">
            <v>733</v>
          </cell>
          <cell r="H203">
            <v>874</v>
          </cell>
          <cell r="I203">
            <v>671</v>
          </cell>
          <cell r="J203">
            <v>816</v>
          </cell>
          <cell r="K203">
            <v>621</v>
          </cell>
          <cell r="L203">
            <v>817</v>
          </cell>
          <cell r="M203">
            <v>987</v>
          </cell>
          <cell r="N203">
            <v>931</v>
          </cell>
          <cell r="O203">
            <v>737</v>
          </cell>
          <cell r="P203">
            <v>879</v>
          </cell>
          <cell r="Q203">
            <v>1041</v>
          </cell>
          <cell r="R203">
            <v>414</v>
          </cell>
          <cell r="S203">
            <v>401</v>
          </cell>
          <cell r="T203">
            <v>938</v>
          </cell>
          <cell r="U203">
            <v>744</v>
          </cell>
          <cell r="V203">
            <v>889</v>
          </cell>
          <cell r="W203">
            <v>668</v>
          </cell>
          <cell r="X203">
            <v>822</v>
          </cell>
          <cell r="Y203">
            <v>627</v>
          </cell>
          <cell r="Z203">
            <v>829</v>
          </cell>
          <cell r="AA203">
            <v>982</v>
          </cell>
          <cell r="AB203">
            <v>937</v>
          </cell>
          <cell r="AC203">
            <v>744</v>
          </cell>
          <cell r="AD203">
            <v>888</v>
          </cell>
          <cell r="AE203">
            <v>1040</v>
          </cell>
          <cell r="AF203">
            <v>936</v>
          </cell>
          <cell r="AG203">
            <v>742</v>
          </cell>
          <cell r="AH203">
            <v>888</v>
          </cell>
          <cell r="AI203">
            <v>666</v>
          </cell>
          <cell r="AJ203">
            <v>820</v>
          </cell>
          <cell r="AK203">
            <v>625</v>
          </cell>
          <cell r="AL203">
            <v>825</v>
          </cell>
          <cell r="AM203">
            <v>984</v>
          </cell>
          <cell r="AN203">
            <v>935</v>
          </cell>
          <cell r="AO203">
            <v>741</v>
          </cell>
          <cell r="AP203">
            <v>887</v>
          </cell>
          <cell r="AQ203">
            <v>1038</v>
          </cell>
        </row>
        <row r="204">
          <cell r="B204">
            <v>261</v>
          </cell>
          <cell r="C204">
            <v>480</v>
          </cell>
          <cell r="D204">
            <v>489</v>
          </cell>
          <cell r="E204">
            <v>495</v>
          </cell>
          <cell r="F204">
            <v>800</v>
          </cell>
          <cell r="G204">
            <v>800</v>
          </cell>
          <cell r="H204">
            <v>753</v>
          </cell>
          <cell r="I204">
            <v>753</v>
          </cell>
          <cell r="J204">
            <v>759</v>
          </cell>
          <cell r="K204">
            <v>759</v>
          </cell>
          <cell r="L204">
            <v>735</v>
          </cell>
          <cell r="M204">
            <v>732</v>
          </cell>
          <cell r="N204">
            <v>852</v>
          </cell>
          <cell r="O204">
            <v>852</v>
          </cell>
          <cell r="P204">
            <v>781</v>
          </cell>
          <cell r="Q204">
            <v>779</v>
          </cell>
          <cell r="R204">
            <v>725</v>
          </cell>
          <cell r="S204">
            <v>647</v>
          </cell>
          <cell r="T204">
            <v>963</v>
          </cell>
          <cell r="U204">
            <v>963</v>
          </cell>
          <cell r="V204">
            <v>843</v>
          </cell>
          <cell r="W204">
            <v>834</v>
          </cell>
          <cell r="X204">
            <v>868</v>
          </cell>
          <cell r="Y204">
            <v>868</v>
          </cell>
          <cell r="Z204">
            <v>795</v>
          </cell>
          <cell r="AA204">
            <v>786</v>
          </cell>
          <cell r="AB204">
            <v>962</v>
          </cell>
          <cell r="AC204">
            <v>962</v>
          </cell>
          <cell r="AD204">
            <v>842</v>
          </cell>
          <cell r="AE204">
            <v>833</v>
          </cell>
          <cell r="AF204">
            <v>922</v>
          </cell>
          <cell r="AG204">
            <v>922</v>
          </cell>
          <cell r="AH204">
            <v>820</v>
          </cell>
          <cell r="AI204">
            <v>814</v>
          </cell>
          <cell r="AJ204">
            <v>827</v>
          </cell>
          <cell r="AK204">
            <v>827</v>
          </cell>
          <cell r="AL204">
            <v>772</v>
          </cell>
          <cell r="AM204">
            <v>766</v>
          </cell>
          <cell r="AN204">
            <v>920</v>
          </cell>
          <cell r="AO204">
            <v>920</v>
          </cell>
          <cell r="AP204">
            <v>819</v>
          </cell>
          <cell r="AQ204">
            <v>813</v>
          </cell>
        </row>
        <row r="205">
          <cell r="B205">
            <v>314</v>
          </cell>
          <cell r="C205">
            <v>313</v>
          </cell>
          <cell r="D205">
            <v>426</v>
          </cell>
          <cell r="E205">
            <v>437</v>
          </cell>
          <cell r="F205">
            <v>699</v>
          </cell>
          <cell r="G205">
            <v>893</v>
          </cell>
          <cell r="H205">
            <v>636</v>
          </cell>
          <cell r="I205">
            <v>839</v>
          </cell>
          <cell r="J205">
            <v>584</v>
          </cell>
          <cell r="K205">
            <v>779</v>
          </cell>
          <cell r="L205">
            <v>578</v>
          </cell>
          <cell r="M205">
            <v>410</v>
          </cell>
          <cell r="N205">
            <v>702</v>
          </cell>
          <cell r="O205">
            <v>896</v>
          </cell>
          <cell r="P205">
            <v>632</v>
          </cell>
          <cell r="Q205">
            <v>472</v>
          </cell>
          <cell r="R205">
            <v>422</v>
          </cell>
          <cell r="S205">
            <v>443</v>
          </cell>
          <cell r="T205">
            <v>704</v>
          </cell>
          <cell r="U205">
            <v>898</v>
          </cell>
          <cell r="V205">
            <v>623</v>
          </cell>
          <cell r="W205">
            <v>850</v>
          </cell>
          <cell r="X205">
            <v>587</v>
          </cell>
          <cell r="Y205">
            <v>782</v>
          </cell>
          <cell r="Z205">
            <v>566</v>
          </cell>
          <cell r="AA205">
            <v>419</v>
          </cell>
          <cell r="AB205">
            <v>704</v>
          </cell>
          <cell r="AC205">
            <v>898</v>
          </cell>
          <cell r="AD205">
            <v>624</v>
          </cell>
          <cell r="AE205">
            <v>478</v>
          </cell>
          <cell r="AF205">
            <v>703</v>
          </cell>
          <cell r="AG205">
            <v>898</v>
          </cell>
          <cell r="AH205">
            <v>624</v>
          </cell>
          <cell r="AI205">
            <v>850</v>
          </cell>
          <cell r="AJ205">
            <v>586</v>
          </cell>
          <cell r="AK205">
            <v>781</v>
          </cell>
          <cell r="AL205">
            <v>571</v>
          </cell>
          <cell r="AM205">
            <v>416</v>
          </cell>
          <cell r="AN205">
            <v>703</v>
          </cell>
          <cell r="AO205">
            <v>897</v>
          </cell>
          <cell r="AP205">
            <v>625</v>
          </cell>
          <cell r="AQ205">
            <v>478</v>
          </cell>
        </row>
        <row r="206">
          <cell r="B206">
            <v>258</v>
          </cell>
          <cell r="C206">
            <v>474</v>
          </cell>
          <cell r="D206">
            <v>483</v>
          </cell>
          <cell r="E206">
            <v>489</v>
          </cell>
          <cell r="F206">
            <v>785</v>
          </cell>
          <cell r="G206">
            <v>792</v>
          </cell>
          <cell r="H206">
            <v>733</v>
          </cell>
          <cell r="I206">
            <v>752</v>
          </cell>
          <cell r="J206">
            <v>745</v>
          </cell>
          <cell r="K206">
            <v>750</v>
          </cell>
          <cell r="L206">
            <v>713</v>
          </cell>
          <cell r="M206">
            <v>720</v>
          </cell>
          <cell r="N206">
            <v>836</v>
          </cell>
          <cell r="O206">
            <v>843</v>
          </cell>
          <cell r="P206">
            <v>752</v>
          </cell>
          <cell r="Q206">
            <v>773</v>
          </cell>
          <cell r="R206">
            <v>714</v>
          </cell>
          <cell r="S206">
            <v>653</v>
          </cell>
          <cell r="T206">
            <v>945</v>
          </cell>
          <cell r="U206">
            <v>952</v>
          </cell>
          <cell r="V206">
            <v>803</v>
          </cell>
          <cell r="W206">
            <v>845</v>
          </cell>
          <cell r="X206">
            <v>853</v>
          </cell>
          <cell r="Y206">
            <v>857</v>
          </cell>
          <cell r="Z206">
            <v>760</v>
          </cell>
          <cell r="AA206">
            <v>782</v>
          </cell>
          <cell r="AB206">
            <v>943</v>
          </cell>
          <cell r="AC206">
            <v>950</v>
          </cell>
          <cell r="AD206">
            <v>799</v>
          </cell>
          <cell r="AE206">
            <v>835</v>
          </cell>
          <cell r="AF206">
            <v>905</v>
          </cell>
          <cell r="AG206">
            <v>912</v>
          </cell>
          <cell r="AH206">
            <v>785</v>
          </cell>
          <cell r="AI206">
            <v>821</v>
          </cell>
          <cell r="AJ206">
            <v>812</v>
          </cell>
          <cell r="AK206">
            <v>817</v>
          </cell>
          <cell r="AL206">
            <v>742</v>
          </cell>
          <cell r="AM206">
            <v>759</v>
          </cell>
          <cell r="AN206">
            <v>903</v>
          </cell>
          <cell r="AO206">
            <v>910</v>
          </cell>
          <cell r="AP206">
            <v>781</v>
          </cell>
          <cell r="AQ206">
            <v>812</v>
          </cell>
        </row>
        <row r="207">
          <cell r="B207">
            <v>254</v>
          </cell>
          <cell r="C207">
            <v>460</v>
          </cell>
          <cell r="D207">
            <v>470</v>
          </cell>
          <cell r="E207">
            <v>477</v>
          </cell>
          <cell r="F207">
            <v>755</v>
          </cell>
          <cell r="G207">
            <v>776</v>
          </cell>
          <cell r="H207">
            <v>693</v>
          </cell>
          <cell r="I207">
            <v>749</v>
          </cell>
          <cell r="J207">
            <v>718</v>
          </cell>
          <cell r="K207">
            <v>732</v>
          </cell>
          <cell r="L207">
            <v>670</v>
          </cell>
          <cell r="M207">
            <v>695</v>
          </cell>
          <cell r="N207">
            <v>803</v>
          </cell>
          <cell r="O207">
            <v>824</v>
          </cell>
          <cell r="P207">
            <v>694</v>
          </cell>
          <cell r="Q207">
            <v>761</v>
          </cell>
          <cell r="R207">
            <v>693</v>
          </cell>
          <cell r="S207">
            <v>664</v>
          </cell>
          <cell r="T207">
            <v>909</v>
          </cell>
          <cell r="U207">
            <v>930</v>
          </cell>
          <cell r="V207">
            <v>722</v>
          </cell>
          <cell r="W207">
            <v>866</v>
          </cell>
          <cell r="X207">
            <v>821</v>
          </cell>
          <cell r="Y207">
            <v>835</v>
          </cell>
          <cell r="Z207">
            <v>690</v>
          </cell>
          <cell r="AA207">
            <v>774</v>
          </cell>
          <cell r="AB207">
            <v>906</v>
          </cell>
          <cell r="AC207">
            <v>927</v>
          </cell>
          <cell r="AD207">
            <v>713</v>
          </cell>
          <cell r="AE207">
            <v>839</v>
          </cell>
          <cell r="AF207">
            <v>870</v>
          </cell>
          <cell r="AG207">
            <v>891</v>
          </cell>
          <cell r="AH207">
            <v>714</v>
          </cell>
          <cell r="AI207">
            <v>837</v>
          </cell>
          <cell r="AJ207">
            <v>782</v>
          </cell>
          <cell r="AK207">
            <v>796</v>
          </cell>
          <cell r="AL207">
            <v>682</v>
          </cell>
          <cell r="AM207">
            <v>744</v>
          </cell>
          <cell r="AN207">
            <v>867</v>
          </cell>
          <cell r="AO207">
            <v>888</v>
          </cell>
          <cell r="AP207">
            <v>706</v>
          </cell>
          <cell r="AQ207">
            <v>810</v>
          </cell>
        </row>
        <row r="208">
          <cell r="B208">
            <v>285</v>
          </cell>
          <cell r="C208">
            <v>491</v>
          </cell>
          <cell r="D208">
            <v>505</v>
          </cell>
          <cell r="E208">
            <v>509</v>
          </cell>
          <cell r="F208">
            <v>848</v>
          </cell>
          <cell r="G208">
            <v>831</v>
          </cell>
          <cell r="H208">
            <v>810</v>
          </cell>
          <cell r="I208">
            <v>764</v>
          </cell>
          <cell r="J208">
            <v>794</v>
          </cell>
          <cell r="K208">
            <v>783</v>
          </cell>
          <cell r="L208">
            <v>790</v>
          </cell>
          <cell r="M208">
            <v>765</v>
          </cell>
          <cell r="N208">
            <v>903</v>
          </cell>
          <cell r="O208">
            <v>885</v>
          </cell>
          <cell r="P208">
            <v>860</v>
          </cell>
          <cell r="Q208">
            <v>800</v>
          </cell>
          <cell r="R208">
            <v>757</v>
          </cell>
          <cell r="S208">
            <v>637</v>
          </cell>
          <cell r="T208">
            <v>1026</v>
          </cell>
          <cell r="U208">
            <v>1008</v>
          </cell>
          <cell r="V208">
            <v>954</v>
          </cell>
          <cell r="W208">
            <v>817</v>
          </cell>
          <cell r="X208">
            <v>913</v>
          </cell>
          <cell r="Y208">
            <v>901</v>
          </cell>
          <cell r="Z208">
            <v>886</v>
          </cell>
          <cell r="AA208">
            <v>801</v>
          </cell>
          <cell r="AB208">
            <v>1021</v>
          </cell>
          <cell r="AC208">
            <v>1004</v>
          </cell>
          <cell r="AD208">
            <v>956</v>
          </cell>
          <cell r="AE208">
            <v>836</v>
          </cell>
          <cell r="AF208">
            <v>981</v>
          </cell>
          <cell r="AG208">
            <v>964</v>
          </cell>
          <cell r="AH208">
            <v>918</v>
          </cell>
          <cell r="AI208">
            <v>803</v>
          </cell>
          <cell r="AJ208">
            <v>868</v>
          </cell>
          <cell r="AK208">
            <v>857</v>
          </cell>
          <cell r="AL208">
            <v>850</v>
          </cell>
          <cell r="AM208">
            <v>787</v>
          </cell>
          <cell r="AN208">
            <v>977</v>
          </cell>
          <cell r="AO208">
            <v>959</v>
          </cell>
          <cell r="AP208">
            <v>920</v>
          </cell>
          <cell r="AQ208">
            <v>822</v>
          </cell>
        </row>
        <row r="209">
          <cell r="B209">
            <v>283</v>
          </cell>
          <cell r="C209">
            <v>484</v>
          </cell>
          <cell r="D209">
            <v>498</v>
          </cell>
          <cell r="E209">
            <v>503</v>
          </cell>
          <cell r="F209">
            <v>833</v>
          </cell>
          <cell r="G209">
            <v>823</v>
          </cell>
          <cell r="H209">
            <v>790</v>
          </cell>
          <cell r="I209">
            <v>762</v>
          </cell>
          <cell r="J209">
            <v>781</v>
          </cell>
          <cell r="K209">
            <v>774</v>
          </cell>
          <cell r="L209">
            <v>768</v>
          </cell>
          <cell r="M209">
            <v>753</v>
          </cell>
          <cell r="N209">
            <v>886</v>
          </cell>
          <cell r="O209">
            <v>876</v>
          </cell>
          <cell r="P209">
            <v>831</v>
          </cell>
          <cell r="Q209">
            <v>794</v>
          </cell>
          <cell r="R209">
            <v>747</v>
          </cell>
          <cell r="S209">
            <v>643</v>
          </cell>
          <cell r="T209">
            <v>1008</v>
          </cell>
          <cell r="U209">
            <v>997</v>
          </cell>
          <cell r="V209">
            <v>914</v>
          </cell>
          <cell r="W209">
            <v>828</v>
          </cell>
          <cell r="X209">
            <v>897</v>
          </cell>
          <cell r="Y209">
            <v>890</v>
          </cell>
          <cell r="Z209">
            <v>851</v>
          </cell>
          <cell r="AA209">
            <v>797</v>
          </cell>
          <cell r="AB209">
            <v>1003</v>
          </cell>
          <cell r="AC209">
            <v>992</v>
          </cell>
          <cell r="AD209">
            <v>913</v>
          </cell>
          <cell r="AE209">
            <v>838</v>
          </cell>
          <cell r="AF209">
            <v>964</v>
          </cell>
          <cell r="AG209">
            <v>953</v>
          </cell>
          <cell r="AH209">
            <v>882</v>
          </cell>
          <cell r="AI209">
            <v>811</v>
          </cell>
          <cell r="AJ209">
            <v>853</v>
          </cell>
          <cell r="AK209">
            <v>846</v>
          </cell>
          <cell r="AL209">
            <v>820</v>
          </cell>
          <cell r="AM209">
            <v>780</v>
          </cell>
          <cell r="AN209">
            <v>959</v>
          </cell>
          <cell r="AO209">
            <v>948</v>
          </cell>
          <cell r="AP209">
            <v>882</v>
          </cell>
          <cell r="AQ209">
            <v>821</v>
          </cell>
        </row>
        <row r="210">
          <cell r="B210">
            <v>277</v>
          </cell>
          <cell r="C210">
            <v>464</v>
          </cell>
          <cell r="D210">
            <v>479</v>
          </cell>
          <cell r="E210">
            <v>486</v>
          </cell>
          <cell r="F210">
            <v>789</v>
          </cell>
          <cell r="G210">
            <v>799</v>
          </cell>
          <cell r="H210">
            <v>730</v>
          </cell>
          <cell r="I210">
            <v>758</v>
          </cell>
          <cell r="J210">
            <v>739</v>
          </cell>
          <cell r="K210">
            <v>746</v>
          </cell>
          <cell r="L210">
            <v>703</v>
          </cell>
          <cell r="M210">
            <v>716</v>
          </cell>
          <cell r="N210">
            <v>837</v>
          </cell>
          <cell r="O210">
            <v>848</v>
          </cell>
          <cell r="P210">
            <v>743</v>
          </cell>
          <cell r="Q210">
            <v>776</v>
          </cell>
          <cell r="R210">
            <v>716</v>
          </cell>
          <cell r="S210">
            <v>660</v>
          </cell>
          <cell r="T210">
            <v>954</v>
          </cell>
          <cell r="U210">
            <v>964</v>
          </cell>
          <cell r="V210">
            <v>793</v>
          </cell>
          <cell r="W210">
            <v>860</v>
          </cell>
          <cell r="X210">
            <v>849</v>
          </cell>
          <cell r="Y210">
            <v>856</v>
          </cell>
          <cell r="Z210">
            <v>745</v>
          </cell>
          <cell r="AA210">
            <v>784</v>
          </cell>
          <cell r="AB210">
            <v>947</v>
          </cell>
          <cell r="AC210">
            <v>958</v>
          </cell>
          <cell r="AD210">
            <v>785</v>
          </cell>
          <cell r="AE210">
            <v>844</v>
          </cell>
          <cell r="AF210">
            <v>912</v>
          </cell>
          <cell r="AG210">
            <v>922</v>
          </cell>
          <cell r="AH210">
            <v>777</v>
          </cell>
          <cell r="AI210">
            <v>835</v>
          </cell>
          <cell r="AJ210">
            <v>808</v>
          </cell>
          <cell r="AK210">
            <v>815</v>
          </cell>
          <cell r="AL210">
            <v>729</v>
          </cell>
          <cell r="AM210">
            <v>758</v>
          </cell>
          <cell r="AN210">
            <v>906</v>
          </cell>
          <cell r="AO210">
            <v>916</v>
          </cell>
          <cell r="AP210">
            <v>769</v>
          </cell>
          <cell r="AQ210">
            <v>819</v>
          </cell>
        </row>
        <row r="211">
          <cell r="B211">
            <v>274</v>
          </cell>
          <cell r="C211">
            <v>457</v>
          </cell>
          <cell r="D211">
            <v>472</v>
          </cell>
          <cell r="E211">
            <v>480</v>
          </cell>
          <cell r="F211">
            <v>774</v>
          </cell>
          <cell r="G211">
            <v>791</v>
          </cell>
          <cell r="H211">
            <v>710</v>
          </cell>
          <cell r="I211">
            <v>756</v>
          </cell>
          <cell r="J211">
            <v>726</v>
          </cell>
          <cell r="K211">
            <v>737</v>
          </cell>
          <cell r="L211">
            <v>682</v>
          </cell>
          <cell r="M211">
            <v>703</v>
          </cell>
          <cell r="N211">
            <v>821</v>
          </cell>
          <cell r="O211">
            <v>839</v>
          </cell>
          <cell r="P211">
            <v>714</v>
          </cell>
          <cell r="Q211">
            <v>770</v>
          </cell>
          <cell r="R211">
            <v>705</v>
          </cell>
          <cell r="S211">
            <v>666</v>
          </cell>
          <cell r="T211">
            <v>935</v>
          </cell>
          <cell r="U211">
            <v>953</v>
          </cell>
          <cell r="V211">
            <v>752</v>
          </cell>
          <cell r="W211">
            <v>871</v>
          </cell>
          <cell r="X211">
            <v>833</v>
          </cell>
          <cell r="Y211">
            <v>845</v>
          </cell>
          <cell r="Z211">
            <v>710</v>
          </cell>
          <cell r="AA211">
            <v>779</v>
          </cell>
          <cell r="AB211">
            <v>929</v>
          </cell>
          <cell r="AC211">
            <v>946</v>
          </cell>
          <cell r="AD211">
            <v>742</v>
          </cell>
          <cell r="AE211">
            <v>846</v>
          </cell>
          <cell r="AF211">
            <v>895</v>
          </cell>
          <cell r="AG211">
            <v>912</v>
          </cell>
          <cell r="AH211">
            <v>741</v>
          </cell>
          <cell r="AI211">
            <v>842</v>
          </cell>
          <cell r="AJ211">
            <v>793</v>
          </cell>
          <cell r="AK211">
            <v>804</v>
          </cell>
          <cell r="AL211">
            <v>699</v>
          </cell>
          <cell r="AM211">
            <v>751</v>
          </cell>
          <cell r="AN211">
            <v>888</v>
          </cell>
          <cell r="AO211">
            <v>906</v>
          </cell>
          <cell r="AP211">
            <v>731</v>
          </cell>
          <cell r="AQ211">
            <v>818</v>
          </cell>
        </row>
        <row r="212">
          <cell r="B212">
            <v>306</v>
          </cell>
          <cell r="C212">
            <v>487</v>
          </cell>
          <cell r="D212">
            <v>507</v>
          </cell>
          <cell r="E212">
            <v>512</v>
          </cell>
          <cell r="F212">
            <v>867</v>
          </cell>
          <cell r="G212">
            <v>846</v>
          </cell>
          <cell r="H212">
            <v>827</v>
          </cell>
          <cell r="I212">
            <v>772</v>
          </cell>
          <cell r="J212">
            <v>802</v>
          </cell>
          <cell r="K212">
            <v>788</v>
          </cell>
          <cell r="L212">
            <v>801</v>
          </cell>
          <cell r="M212">
            <v>773</v>
          </cell>
          <cell r="N212">
            <v>921</v>
          </cell>
          <cell r="O212">
            <v>899</v>
          </cell>
          <cell r="P212">
            <v>880</v>
          </cell>
          <cell r="Q212">
            <v>809</v>
          </cell>
          <cell r="R212">
            <v>769</v>
          </cell>
          <cell r="S212">
            <v>639</v>
          </cell>
          <cell r="T212">
            <v>1052</v>
          </cell>
          <cell r="U212">
            <v>1031</v>
          </cell>
          <cell r="V212">
            <v>984</v>
          </cell>
          <cell r="W212">
            <v>822</v>
          </cell>
          <cell r="X212">
            <v>926</v>
          </cell>
          <cell r="Y212">
            <v>912</v>
          </cell>
          <cell r="Z212">
            <v>907</v>
          </cell>
          <cell r="AA212">
            <v>807</v>
          </cell>
          <cell r="AB212">
            <v>1044</v>
          </cell>
          <cell r="AC212">
            <v>1023</v>
          </cell>
          <cell r="AD212">
            <v>985</v>
          </cell>
          <cell r="AE212">
            <v>843</v>
          </cell>
          <cell r="AF212">
            <v>1006</v>
          </cell>
          <cell r="AG212">
            <v>985</v>
          </cell>
          <cell r="AH212">
            <v>945</v>
          </cell>
          <cell r="AI212">
            <v>809</v>
          </cell>
          <cell r="AJ212">
            <v>879</v>
          </cell>
          <cell r="AK212">
            <v>865</v>
          </cell>
          <cell r="AL212">
            <v>867</v>
          </cell>
          <cell r="AM212">
            <v>794</v>
          </cell>
          <cell r="AN212">
            <v>998</v>
          </cell>
          <cell r="AO212">
            <v>976</v>
          </cell>
          <cell r="AP212">
            <v>945</v>
          </cell>
          <cell r="AQ212">
            <v>830</v>
          </cell>
        </row>
        <row r="213">
          <cell r="B213">
            <v>301</v>
          </cell>
          <cell r="C213">
            <v>474</v>
          </cell>
          <cell r="D213">
            <v>495</v>
          </cell>
          <cell r="E213">
            <v>501</v>
          </cell>
          <cell r="F213">
            <v>837</v>
          </cell>
          <cell r="G213">
            <v>830</v>
          </cell>
          <cell r="H213">
            <v>787</v>
          </cell>
          <cell r="I213">
            <v>769</v>
          </cell>
          <cell r="J213">
            <v>775</v>
          </cell>
          <cell r="K213">
            <v>770</v>
          </cell>
          <cell r="L213">
            <v>758</v>
          </cell>
          <cell r="M213">
            <v>748</v>
          </cell>
          <cell r="N213">
            <v>888</v>
          </cell>
          <cell r="O213">
            <v>881</v>
          </cell>
          <cell r="P213">
            <v>821</v>
          </cell>
          <cell r="Q213">
            <v>797</v>
          </cell>
          <cell r="R213">
            <v>748</v>
          </cell>
          <cell r="S213">
            <v>650</v>
          </cell>
          <cell r="T213">
            <v>1016</v>
          </cell>
          <cell r="U213">
            <v>1009</v>
          </cell>
          <cell r="V213">
            <v>903</v>
          </cell>
          <cell r="W213">
            <v>843</v>
          </cell>
          <cell r="X213">
            <v>894</v>
          </cell>
          <cell r="Y213">
            <v>889</v>
          </cell>
          <cell r="Z213">
            <v>836</v>
          </cell>
          <cell r="AA213">
            <v>798</v>
          </cell>
          <cell r="AB213">
            <v>1007</v>
          </cell>
          <cell r="AC213">
            <v>1000</v>
          </cell>
          <cell r="AD213">
            <v>899</v>
          </cell>
          <cell r="AE213">
            <v>847</v>
          </cell>
          <cell r="AF213">
            <v>971</v>
          </cell>
          <cell r="AG213">
            <v>964</v>
          </cell>
          <cell r="AH213">
            <v>874</v>
          </cell>
          <cell r="AI213">
            <v>824</v>
          </cell>
          <cell r="AJ213">
            <v>849</v>
          </cell>
          <cell r="AK213">
            <v>844</v>
          </cell>
          <cell r="AL213">
            <v>807</v>
          </cell>
          <cell r="AM213">
            <v>779</v>
          </cell>
          <cell r="AN213">
            <v>962</v>
          </cell>
          <cell r="AO213">
            <v>955</v>
          </cell>
          <cell r="AP213">
            <v>870</v>
          </cell>
          <cell r="AQ213">
            <v>828</v>
          </cell>
        </row>
        <row r="214">
          <cell r="B214">
            <v>338</v>
          </cell>
          <cell r="C214">
            <v>293</v>
          </cell>
          <cell r="D214">
            <v>411</v>
          </cell>
          <cell r="E214">
            <v>415</v>
          </cell>
          <cell r="F214">
            <v>953</v>
          </cell>
          <cell r="G214">
            <v>759</v>
          </cell>
          <cell r="H214">
            <v>894</v>
          </cell>
          <cell r="I214">
            <v>684</v>
          </cell>
          <cell r="J214">
            <v>817</v>
          </cell>
          <cell r="K214">
            <v>624</v>
          </cell>
          <cell r="L214">
            <v>810</v>
          </cell>
          <cell r="M214">
            <v>997</v>
          </cell>
          <cell r="N214">
            <v>952</v>
          </cell>
          <cell r="O214">
            <v>758</v>
          </cell>
          <cell r="P214">
            <v>886</v>
          </cell>
          <cell r="Q214">
            <v>1056</v>
          </cell>
          <cell r="R214">
            <v>421</v>
          </cell>
          <cell r="S214">
            <v>429</v>
          </cell>
          <cell r="T214">
            <v>970</v>
          </cell>
          <cell r="U214">
            <v>776</v>
          </cell>
          <cell r="V214">
            <v>880</v>
          </cell>
          <cell r="W214">
            <v>707</v>
          </cell>
          <cell r="X214">
            <v>827</v>
          </cell>
          <cell r="Y214">
            <v>635</v>
          </cell>
          <cell r="Z214">
            <v>803</v>
          </cell>
          <cell r="AA214">
            <v>1010</v>
          </cell>
          <cell r="AB214">
            <v>962</v>
          </cell>
          <cell r="AC214">
            <v>768</v>
          </cell>
          <cell r="AD214">
            <v>875</v>
          </cell>
          <cell r="AE214">
            <v>1071</v>
          </cell>
          <cell r="AF214">
            <v>966</v>
          </cell>
          <cell r="AG214">
            <v>773</v>
          </cell>
          <cell r="AH214">
            <v>886</v>
          </cell>
          <cell r="AI214">
            <v>700</v>
          </cell>
          <cell r="AJ214">
            <v>824</v>
          </cell>
          <cell r="AK214">
            <v>631</v>
          </cell>
          <cell r="AL214">
            <v>806</v>
          </cell>
          <cell r="AM214">
            <v>1005</v>
          </cell>
          <cell r="AN214">
            <v>958</v>
          </cell>
          <cell r="AO214">
            <v>765</v>
          </cell>
          <cell r="AP214">
            <v>881</v>
          </cell>
          <cell r="AQ214">
            <v>1064</v>
          </cell>
        </row>
        <row r="215">
          <cell r="B215">
            <v>299</v>
          </cell>
          <cell r="C215">
            <v>467</v>
          </cell>
          <cell r="D215">
            <v>488</v>
          </cell>
          <cell r="E215">
            <v>495</v>
          </cell>
          <cell r="F215">
            <v>822</v>
          </cell>
          <cell r="G215">
            <v>822</v>
          </cell>
          <cell r="H215">
            <v>767</v>
          </cell>
          <cell r="I215">
            <v>767</v>
          </cell>
          <cell r="J215">
            <v>761</v>
          </cell>
          <cell r="K215">
            <v>761</v>
          </cell>
          <cell r="L215">
            <v>737</v>
          </cell>
          <cell r="M215">
            <v>736</v>
          </cell>
          <cell r="N215">
            <v>872</v>
          </cell>
          <cell r="O215">
            <v>871</v>
          </cell>
          <cell r="P215">
            <v>792</v>
          </cell>
          <cell r="Q215">
            <v>791</v>
          </cell>
          <cell r="R215">
            <v>738</v>
          </cell>
          <cell r="S215">
            <v>656</v>
          </cell>
          <cell r="T215">
            <v>998</v>
          </cell>
          <cell r="U215">
            <v>998</v>
          </cell>
          <cell r="V215">
            <v>863</v>
          </cell>
          <cell r="W215">
            <v>854</v>
          </cell>
          <cell r="X215">
            <v>878</v>
          </cell>
          <cell r="Y215">
            <v>878</v>
          </cell>
          <cell r="Z215">
            <v>801</v>
          </cell>
          <cell r="AA215">
            <v>794</v>
          </cell>
          <cell r="AB215">
            <v>989</v>
          </cell>
          <cell r="AC215">
            <v>988</v>
          </cell>
          <cell r="AD215">
            <v>856</v>
          </cell>
          <cell r="AE215">
            <v>849</v>
          </cell>
          <cell r="AF215">
            <v>954</v>
          </cell>
          <cell r="AG215">
            <v>954</v>
          </cell>
          <cell r="AH215">
            <v>839</v>
          </cell>
          <cell r="AI215">
            <v>832</v>
          </cell>
          <cell r="AJ215">
            <v>834</v>
          </cell>
          <cell r="AK215">
            <v>834</v>
          </cell>
          <cell r="AL215">
            <v>777</v>
          </cell>
          <cell r="AM215">
            <v>772</v>
          </cell>
          <cell r="AN215">
            <v>944</v>
          </cell>
          <cell r="AO215">
            <v>944</v>
          </cell>
          <cell r="AP215">
            <v>832</v>
          </cell>
          <cell r="AQ215">
            <v>827</v>
          </cell>
        </row>
        <row r="216">
          <cell r="B216">
            <v>352</v>
          </cell>
          <cell r="C216">
            <v>301</v>
          </cell>
          <cell r="D216">
            <v>425</v>
          </cell>
          <cell r="E216">
            <v>437</v>
          </cell>
          <cell r="F216">
            <v>719</v>
          </cell>
          <cell r="G216">
            <v>913</v>
          </cell>
          <cell r="H216">
            <v>645</v>
          </cell>
          <cell r="I216">
            <v>854</v>
          </cell>
          <cell r="J216">
            <v>587</v>
          </cell>
          <cell r="K216">
            <v>779</v>
          </cell>
          <cell r="L216">
            <v>588</v>
          </cell>
          <cell r="M216">
            <v>407</v>
          </cell>
          <cell r="N216">
            <v>720</v>
          </cell>
          <cell r="O216">
            <v>913</v>
          </cell>
          <cell r="P216">
            <v>647</v>
          </cell>
          <cell r="Q216">
            <v>482</v>
          </cell>
          <cell r="R216">
            <v>442</v>
          </cell>
          <cell r="S216">
            <v>432</v>
          </cell>
          <cell r="T216">
            <v>741</v>
          </cell>
          <cell r="U216">
            <v>935</v>
          </cell>
          <cell r="V216">
            <v>672</v>
          </cell>
          <cell r="W216">
            <v>851</v>
          </cell>
          <cell r="X216">
            <v>601</v>
          </cell>
          <cell r="Y216">
            <v>793</v>
          </cell>
          <cell r="Z216">
            <v>604</v>
          </cell>
          <cell r="AA216">
            <v>406</v>
          </cell>
          <cell r="AB216">
            <v>734</v>
          </cell>
          <cell r="AC216">
            <v>927</v>
          </cell>
          <cell r="AD216">
            <v>665</v>
          </cell>
          <cell r="AE216">
            <v>479</v>
          </cell>
          <cell r="AF216">
            <v>737</v>
          </cell>
          <cell r="AG216">
            <v>930</v>
          </cell>
          <cell r="AH216">
            <v>663</v>
          </cell>
          <cell r="AI216">
            <v>854</v>
          </cell>
          <cell r="AJ216">
            <v>596</v>
          </cell>
          <cell r="AK216">
            <v>788</v>
          </cell>
          <cell r="AL216">
            <v>598</v>
          </cell>
          <cell r="AM216">
            <v>407</v>
          </cell>
          <cell r="AN216">
            <v>729</v>
          </cell>
          <cell r="AO216">
            <v>922</v>
          </cell>
          <cell r="AP216">
            <v>656</v>
          </cell>
          <cell r="AQ216">
            <v>482</v>
          </cell>
        </row>
        <row r="217">
          <cell r="B217">
            <v>297</v>
          </cell>
          <cell r="C217">
            <v>461</v>
          </cell>
          <cell r="D217">
            <v>482</v>
          </cell>
          <cell r="E217">
            <v>489</v>
          </cell>
          <cell r="F217">
            <v>808</v>
          </cell>
          <cell r="G217">
            <v>815</v>
          </cell>
          <cell r="H217">
            <v>747</v>
          </cell>
          <cell r="I217">
            <v>766</v>
          </cell>
          <cell r="J217">
            <v>747</v>
          </cell>
          <cell r="K217">
            <v>752</v>
          </cell>
          <cell r="L217">
            <v>715</v>
          </cell>
          <cell r="M217">
            <v>724</v>
          </cell>
          <cell r="N217">
            <v>855</v>
          </cell>
          <cell r="O217">
            <v>862</v>
          </cell>
          <cell r="P217">
            <v>763</v>
          </cell>
          <cell r="Q217">
            <v>785</v>
          </cell>
          <cell r="R217">
            <v>728</v>
          </cell>
          <cell r="S217">
            <v>662</v>
          </cell>
          <cell r="T217">
            <v>980</v>
          </cell>
          <cell r="U217">
            <v>987</v>
          </cell>
          <cell r="V217">
            <v>823</v>
          </cell>
          <cell r="W217">
            <v>865</v>
          </cell>
          <cell r="X217">
            <v>862</v>
          </cell>
          <cell r="Y217">
            <v>867</v>
          </cell>
          <cell r="Z217">
            <v>766</v>
          </cell>
          <cell r="AA217">
            <v>790</v>
          </cell>
          <cell r="AB217">
            <v>970</v>
          </cell>
          <cell r="AC217">
            <v>977</v>
          </cell>
          <cell r="AD217">
            <v>813</v>
          </cell>
          <cell r="AE217">
            <v>851</v>
          </cell>
          <cell r="AF217">
            <v>937</v>
          </cell>
          <cell r="AG217">
            <v>943</v>
          </cell>
          <cell r="AH217">
            <v>803</v>
          </cell>
          <cell r="AI217">
            <v>840</v>
          </cell>
          <cell r="AJ217">
            <v>819</v>
          </cell>
          <cell r="AK217">
            <v>823</v>
          </cell>
          <cell r="AL217">
            <v>747</v>
          </cell>
          <cell r="AM217">
            <v>765</v>
          </cell>
          <cell r="AN217">
            <v>927</v>
          </cell>
          <cell r="AO217">
            <v>934</v>
          </cell>
          <cell r="AP217">
            <v>794</v>
          </cell>
          <cell r="AQ217">
            <v>826</v>
          </cell>
        </row>
        <row r="218">
          <cell r="B218">
            <v>292</v>
          </cell>
          <cell r="C218">
            <v>447</v>
          </cell>
          <cell r="D218">
            <v>469</v>
          </cell>
          <cell r="E218">
            <v>478</v>
          </cell>
          <cell r="F218">
            <v>778</v>
          </cell>
          <cell r="G218">
            <v>799</v>
          </cell>
          <cell r="H218">
            <v>707</v>
          </cell>
          <cell r="I218">
            <v>763</v>
          </cell>
          <cell r="J218">
            <v>720</v>
          </cell>
          <cell r="K218">
            <v>734</v>
          </cell>
          <cell r="L218">
            <v>672</v>
          </cell>
          <cell r="M218">
            <v>699</v>
          </cell>
          <cell r="N218">
            <v>822</v>
          </cell>
          <cell r="O218">
            <v>844</v>
          </cell>
          <cell r="P218">
            <v>704</v>
          </cell>
          <cell r="Q218">
            <v>773</v>
          </cell>
          <cell r="R218">
            <v>707</v>
          </cell>
          <cell r="S218">
            <v>673</v>
          </cell>
          <cell r="T218">
            <v>944</v>
          </cell>
          <cell r="U218">
            <v>965</v>
          </cell>
          <cell r="V218">
            <v>742</v>
          </cell>
          <cell r="W218">
            <v>886</v>
          </cell>
          <cell r="X218">
            <v>830</v>
          </cell>
          <cell r="Y218">
            <v>844</v>
          </cell>
          <cell r="Z218">
            <v>695</v>
          </cell>
          <cell r="AA218">
            <v>781</v>
          </cell>
          <cell r="AB218">
            <v>933</v>
          </cell>
          <cell r="AC218">
            <v>954</v>
          </cell>
          <cell r="AD218">
            <v>728</v>
          </cell>
          <cell r="AE218">
            <v>855</v>
          </cell>
          <cell r="AF218">
            <v>902</v>
          </cell>
          <cell r="AG218">
            <v>923</v>
          </cell>
          <cell r="AH218">
            <v>733</v>
          </cell>
          <cell r="AI218">
            <v>856</v>
          </cell>
          <cell r="AJ218">
            <v>788</v>
          </cell>
          <cell r="AK218">
            <v>802</v>
          </cell>
          <cell r="AL218">
            <v>686</v>
          </cell>
          <cell r="AM218">
            <v>750</v>
          </cell>
          <cell r="AN218">
            <v>891</v>
          </cell>
          <cell r="AO218">
            <v>912</v>
          </cell>
          <cell r="AP218">
            <v>719</v>
          </cell>
          <cell r="AQ218">
            <v>824</v>
          </cell>
        </row>
      </sheetData>
      <sheetData sheetId="1">
        <row r="1">
          <cell r="B1" t="str">
            <v>Förskjutni</v>
          </cell>
          <cell r="C1" t="str">
            <v>ngar..........</v>
          </cell>
        </row>
        <row r="2">
          <cell r="B2" t="str">
            <v>x</v>
          </cell>
          <cell r="C2" t="str">
            <v>y</v>
          </cell>
        </row>
        <row r="3">
          <cell r="B3" t="str">
            <v>mm</v>
          </cell>
          <cell r="C3" t="str">
            <v>mm</v>
          </cell>
        </row>
        <row r="4">
          <cell r="B4">
            <v>0.25</v>
          </cell>
          <cell r="C4">
            <v>-1.2</v>
          </cell>
        </row>
        <row r="5">
          <cell r="B5">
            <v>0.08</v>
          </cell>
          <cell r="C5">
            <v>4.4000000000000004</v>
          </cell>
        </row>
        <row r="6">
          <cell r="B6">
            <v>0.28999999999999998</v>
          </cell>
          <cell r="C6">
            <v>1.81</v>
          </cell>
        </row>
        <row r="7">
          <cell r="B7">
            <v>0.36</v>
          </cell>
          <cell r="C7">
            <v>1.78</v>
          </cell>
        </row>
        <row r="8">
          <cell r="B8">
            <v>-2.64</v>
          </cell>
          <cell r="C8">
            <v>-0.36</v>
          </cell>
        </row>
        <row r="9">
          <cell r="B9">
            <v>2.31</v>
          </cell>
          <cell r="C9">
            <v>-0.37</v>
          </cell>
        </row>
        <row r="10">
          <cell r="B10">
            <v>-2.54</v>
          </cell>
          <cell r="C10">
            <v>-0.08</v>
          </cell>
        </row>
        <row r="11">
          <cell r="B11">
            <v>2.14</v>
          </cell>
          <cell r="C11">
            <v>-0.05</v>
          </cell>
        </row>
        <row r="12">
          <cell r="B12">
            <v>-2.84</v>
          </cell>
          <cell r="C12">
            <v>1.53</v>
          </cell>
        </row>
        <row r="13">
          <cell r="B13">
            <v>2.23</v>
          </cell>
          <cell r="C13">
            <v>1.52</v>
          </cell>
        </row>
        <row r="14">
          <cell r="B14">
            <v>-3.21</v>
          </cell>
          <cell r="C14">
            <v>1</v>
          </cell>
        </row>
        <row r="15">
          <cell r="B15">
            <v>-7.03</v>
          </cell>
          <cell r="C15">
            <v>0.85</v>
          </cell>
        </row>
        <row r="16">
          <cell r="B16">
            <v>-2.7</v>
          </cell>
          <cell r="C16">
            <v>0.92</v>
          </cell>
        </row>
        <row r="17">
          <cell r="B17">
            <v>2.2400000000000002</v>
          </cell>
          <cell r="C17">
            <v>0.92</v>
          </cell>
        </row>
        <row r="18">
          <cell r="B18">
            <v>-2.98</v>
          </cell>
          <cell r="C18">
            <v>0.68</v>
          </cell>
        </row>
        <row r="19">
          <cell r="B19">
            <v>-7.19</v>
          </cell>
          <cell r="C19">
            <v>0.56999999999999995</v>
          </cell>
        </row>
        <row r="20">
          <cell r="B20">
            <v>-0.05</v>
          </cell>
          <cell r="C20">
            <v>7.94</v>
          </cell>
        </row>
        <row r="21">
          <cell r="B21">
            <v>1.32</v>
          </cell>
          <cell r="C21">
            <v>5.76</v>
          </cell>
        </row>
        <row r="22">
          <cell r="B22">
            <v>-2.91</v>
          </cell>
          <cell r="C22">
            <v>3.69</v>
          </cell>
        </row>
        <row r="23">
          <cell r="B23">
            <v>2.04</v>
          </cell>
          <cell r="C23">
            <v>3.69</v>
          </cell>
        </row>
        <row r="24">
          <cell r="B24">
            <v>-4.17</v>
          </cell>
          <cell r="C24">
            <v>2.37</v>
          </cell>
        </row>
        <row r="25">
          <cell r="B25">
            <v>3.08</v>
          </cell>
          <cell r="C25">
            <v>1.86</v>
          </cell>
        </row>
        <row r="26">
          <cell r="B26">
            <v>-3.02</v>
          </cell>
          <cell r="C26">
            <v>4.26</v>
          </cell>
        </row>
        <row r="27">
          <cell r="B27">
            <v>2.0499999999999998</v>
          </cell>
          <cell r="C27">
            <v>4.25</v>
          </cell>
        </row>
        <row r="28">
          <cell r="B28">
            <v>-4.3600000000000003</v>
          </cell>
          <cell r="C28">
            <v>2.66</v>
          </cell>
        </row>
        <row r="29">
          <cell r="B29">
            <v>-6.36</v>
          </cell>
          <cell r="C29">
            <v>2.14</v>
          </cell>
        </row>
        <row r="30">
          <cell r="B30">
            <v>-2.88</v>
          </cell>
          <cell r="C30">
            <v>3.65</v>
          </cell>
        </row>
        <row r="31">
          <cell r="B31">
            <v>2.06</v>
          </cell>
          <cell r="C31">
            <v>3.65</v>
          </cell>
        </row>
        <row r="32">
          <cell r="B32">
            <v>-4.04</v>
          </cell>
          <cell r="C32">
            <v>2.33</v>
          </cell>
        </row>
        <row r="33">
          <cell r="B33">
            <v>-6.6</v>
          </cell>
          <cell r="C33">
            <v>1.85</v>
          </cell>
        </row>
        <row r="34">
          <cell r="B34">
            <v>-2.84</v>
          </cell>
          <cell r="C34">
            <v>2.65</v>
          </cell>
        </row>
        <row r="35">
          <cell r="B35">
            <v>2.11</v>
          </cell>
          <cell r="C35">
            <v>2.65</v>
          </cell>
        </row>
        <row r="36">
          <cell r="B36">
            <v>-3.82</v>
          </cell>
          <cell r="C36">
            <v>1.74</v>
          </cell>
        </row>
        <row r="37">
          <cell r="B37">
            <v>2.91</v>
          </cell>
          <cell r="C37">
            <v>1.37</v>
          </cell>
        </row>
        <row r="38">
          <cell r="B38">
            <v>-2.95</v>
          </cell>
          <cell r="C38">
            <v>3.22</v>
          </cell>
        </row>
        <row r="39">
          <cell r="B39">
            <v>2.12</v>
          </cell>
          <cell r="C39">
            <v>3.21</v>
          </cell>
        </row>
        <row r="40">
          <cell r="B40">
            <v>-3.92</v>
          </cell>
          <cell r="C40">
            <v>2.02</v>
          </cell>
        </row>
        <row r="41">
          <cell r="B41">
            <v>-6.61</v>
          </cell>
          <cell r="C41">
            <v>1.65</v>
          </cell>
        </row>
        <row r="42">
          <cell r="B42">
            <v>-2.82</v>
          </cell>
          <cell r="C42">
            <v>2.61</v>
          </cell>
        </row>
        <row r="43">
          <cell r="B43">
            <v>2.12</v>
          </cell>
          <cell r="C43">
            <v>2.61</v>
          </cell>
        </row>
        <row r="44">
          <cell r="B44">
            <v>-3.69</v>
          </cell>
          <cell r="C44">
            <v>1.7</v>
          </cell>
        </row>
        <row r="45">
          <cell r="B45">
            <v>-6.77</v>
          </cell>
          <cell r="C45">
            <v>1.36</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4_6A_ULS_610b-DA3"/>
      <sheetName val="Sheet1"/>
    </sheetNames>
    <sheetDataSet>
      <sheetData sheetId="0">
        <row r="111">
          <cell r="B111">
            <v>-28</v>
          </cell>
          <cell r="C111">
            <v>569</v>
          </cell>
          <cell r="D111">
            <v>503</v>
          </cell>
          <cell r="E111">
            <v>497</v>
          </cell>
          <cell r="F111">
            <v>589</v>
          </cell>
          <cell r="G111">
            <v>571</v>
          </cell>
          <cell r="H111">
            <v>636</v>
          </cell>
          <cell r="I111">
            <v>568</v>
          </cell>
          <cell r="J111">
            <v>717</v>
          </cell>
          <cell r="K111">
            <v>710</v>
          </cell>
          <cell r="L111">
            <v>711</v>
          </cell>
          <cell r="M111">
            <v>658</v>
          </cell>
          <cell r="N111">
            <v>678</v>
          </cell>
          <cell r="O111">
            <v>661</v>
          </cell>
          <cell r="P111">
            <v>720</v>
          </cell>
          <cell r="Q111">
            <v>605</v>
          </cell>
          <cell r="R111">
            <v>585</v>
          </cell>
          <cell r="S111">
            <v>530</v>
          </cell>
          <cell r="T111">
            <v>672</v>
          </cell>
          <cell r="U111">
            <v>654</v>
          </cell>
          <cell r="V111">
            <v>738</v>
          </cell>
          <cell r="W111">
            <v>602</v>
          </cell>
          <cell r="X111">
            <v>787</v>
          </cell>
          <cell r="Y111">
            <v>781</v>
          </cell>
          <cell r="Z111">
            <v>795</v>
          </cell>
          <cell r="AA111">
            <v>693</v>
          </cell>
          <cell r="AB111">
            <v>748</v>
          </cell>
          <cell r="AC111">
            <v>731</v>
          </cell>
          <cell r="AD111">
            <v>803</v>
          </cell>
          <cell r="AE111">
            <v>640</v>
          </cell>
          <cell r="AF111">
            <v>658</v>
          </cell>
          <cell r="AG111">
            <v>640</v>
          </cell>
          <cell r="AH111">
            <v>719</v>
          </cell>
          <cell r="AI111">
            <v>602</v>
          </cell>
          <cell r="AJ111">
            <v>773</v>
          </cell>
          <cell r="AK111">
            <v>766</v>
          </cell>
          <cell r="AL111">
            <v>775</v>
          </cell>
          <cell r="AM111">
            <v>693</v>
          </cell>
          <cell r="AN111">
            <v>734</v>
          </cell>
          <cell r="AO111">
            <v>717</v>
          </cell>
          <cell r="AP111">
            <v>784</v>
          </cell>
          <cell r="AQ111">
            <v>640</v>
          </cell>
        </row>
        <row r="112">
          <cell r="B112">
            <v>-30</v>
          </cell>
          <cell r="C112">
            <v>563</v>
          </cell>
          <cell r="D112">
            <v>496</v>
          </cell>
          <cell r="E112">
            <v>491</v>
          </cell>
          <cell r="F112">
            <v>574</v>
          </cell>
          <cell r="G112">
            <v>562</v>
          </cell>
          <cell r="H112">
            <v>614</v>
          </cell>
          <cell r="I112">
            <v>569</v>
          </cell>
          <cell r="J112">
            <v>705</v>
          </cell>
          <cell r="K112">
            <v>701</v>
          </cell>
          <cell r="L112">
            <v>694</v>
          </cell>
          <cell r="M112">
            <v>651</v>
          </cell>
          <cell r="N112">
            <v>662</v>
          </cell>
          <cell r="O112">
            <v>651</v>
          </cell>
          <cell r="P112">
            <v>691</v>
          </cell>
          <cell r="Q112">
            <v>608</v>
          </cell>
          <cell r="R112">
            <v>576</v>
          </cell>
          <cell r="S112">
            <v>531</v>
          </cell>
          <cell r="T112">
            <v>655</v>
          </cell>
          <cell r="U112">
            <v>643</v>
          </cell>
          <cell r="V112">
            <v>703</v>
          </cell>
          <cell r="W112">
            <v>610</v>
          </cell>
          <cell r="X112">
            <v>774</v>
          </cell>
          <cell r="Y112">
            <v>769</v>
          </cell>
          <cell r="Z112">
            <v>767</v>
          </cell>
          <cell r="AA112">
            <v>692</v>
          </cell>
          <cell r="AB112">
            <v>731</v>
          </cell>
          <cell r="AC112">
            <v>719</v>
          </cell>
          <cell r="AD112">
            <v>765</v>
          </cell>
          <cell r="AE112">
            <v>648</v>
          </cell>
          <cell r="AF112">
            <v>641</v>
          </cell>
          <cell r="AG112">
            <v>630</v>
          </cell>
          <cell r="AH112">
            <v>687</v>
          </cell>
          <cell r="AI112">
            <v>607</v>
          </cell>
          <cell r="AJ112">
            <v>760</v>
          </cell>
          <cell r="AK112">
            <v>756</v>
          </cell>
          <cell r="AL112">
            <v>752</v>
          </cell>
          <cell r="AM112">
            <v>689</v>
          </cell>
          <cell r="AN112">
            <v>717</v>
          </cell>
          <cell r="AO112">
            <v>706</v>
          </cell>
          <cell r="AP112">
            <v>749</v>
          </cell>
          <cell r="AQ112">
            <v>645</v>
          </cell>
        </row>
        <row r="113">
          <cell r="B113">
            <v>-33</v>
          </cell>
          <cell r="C113">
            <v>556</v>
          </cell>
          <cell r="D113">
            <v>490</v>
          </cell>
          <cell r="E113">
            <v>486</v>
          </cell>
          <cell r="F113">
            <v>560</v>
          </cell>
          <cell r="G113">
            <v>554</v>
          </cell>
          <cell r="H113">
            <v>592</v>
          </cell>
          <cell r="I113">
            <v>569</v>
          </cell>
          <cell r="J113">
            <v>693</v>
          </cell>
          <cell r="K113">
            <v>691</v>
          </cell>
          <cell r="L113">
            <v>676</v>
          </cell>
          <cell r="M113">
            <v>645</v>
          </cell>
          <cell r="N113">
            <v>647</v>
          </cell>
          <cell r="O113">
            <v>641</v>
          </cell>
          <cell r="P113">
            <v>662</v>
          </cell>
          <cell r="Q113">
            <v>610</v>
          </cell>
          <cell r="R113">
            <v>567</v>
          </cell>
          <cell r="S113">
            <v>533</v>
          </cell>
          <cell r="T113">
            <v>638</v>
          </cell>
          <cell r="U113">
            <v>632</v>
          </cell>
          <cell r="V113">
            <v>668</v>
          </cell>
          <cell r="W113">
            <v>617</v>
          </cell>
          <cell r="X113">
            <v>760</v>
          </cell>
          <cell r="Y113">
            <v>758</v>
          </cell>
          <cell r="Z113">
            <v>740</v>
          </cell>
          <cell r="AA113">
            <v>690</v>
          </cell>
          <cell r="AB113">
            <v>713</v>
          </cell>
          <cell r="AC113">
            <v>708</v>
          </cell>
          <cell r="AD113">
            <v>726</v>
          </cell>
          <cell r="AE113">
            <v>655</v>
          </cell>
          <cell r="AF113">
            <v>625</v>
          </cell>
          <cell r="AG113">
            <v>619</v>
          </cell>
          <cell r="AH113">
            <v>656</v>
          </cell>
          <cell r="AI113">
            <v>613</v>
          </cell>
          <cell r="AJ113">
            <v>747</v>
          </cell>
          <cell r="AK113">
            <v>745</v>
          </cell>
          <cell r="AL113">
            <v>728</v>
          </cell>
          <cell r="AM113">
            <v>686</v>
          </cell>
          <cell r="AN113">
            <v>700</v>
          </cell>
          <cell r="AO113">
            <v>695</v>
          </cell>
          <cell r="AP113">
            <v>714</v>
          </cell>
          <cell r="AQ113">
            <v>651</v>
          </cell>
        </row>
        <row r="114">
          <cell r="B114">
            <v>-37</v>
          </cell>
          <cell r="C114">
            <v>544</v>
          </cell>
          <cell r="D114">
            <v>477</v>
          </cell>
          <cell r="E114">
            <v>474</v>
          </cell>
          <cell r="F114">
            <v>531</v>
          </cell>
          <cell r="G114">
            <v>536</v>
          </cell>
          <cell r="H114">
            <v>548</v>
          </cell>
          <cell r="I114">
            <v>571</v>
          </cell>
          <cell r="J114">
            <v>669</v>
          </cell>
          <cell r="K114">
            <v>672</v>
          </cell>
          <cell r="L114">
            <v>640</v>
          </cell>
          <cell r="M114">
            <v>632</v>
          </cell>
          <cell r="N114">
            <v>615</v>
          </cell>
          <cell r="O114">
            <v>621</v>
          </cell>
          <cell r="P114">
            <v>603</v>
          </cell>
          <cell r="Q114">
            <v>616</v>
          </cell>
          <cell r="R114">
            <v>549</v>
          </cell>
          <cell r="S114">
            <v>535</v>
          </cell>
          <cell r="T114">
            <v>604</v>
          </cell>
          <cell r="U114">
            <v>610</v>
          </cell>
          <cell r="V114">
            <v>599</v>
          </cell>
          <cell r="W114">
            <v>633</v>
          </cell>
          <cell r="X114">
            <v>733</v>
          </cell>
          <cell r="Y114">
            <v>735</v>
          </cell>
          <cell r="Z114">
            <v>686</v>
          </cell>
          <cell r="AA114">
            <v>686</v>
          </cell>
          <cell r="AB114">
            <v>678</v>
          </cell>
          <cell r="AC114">
            <v>685</v>
          </cell>
          <cell r="AD114">
            <v>649</v>
          </cell>
          <cell r="AE114">
            <v>670</v>
          </cell>
          <cell r="AF114">
            <v>592</v>
          </cell>
          <cell r="AG114">
            <v>598</v>
          </cell>
          <cell r="AH114">
            <v>593</v>
          </cell>
          <cell r="AI114">
            <v>625</v>
          </cell>
          <cell r="AJ114">
            <v>720</v>
          </cell>
          <cell r="AK114">
            <v>723</v>
          </cell>
          <cell r="AL114">
            <v>681</v>
          </cell>
          <cell r="AM114">
            <v>678</v>
          </cell>
          <cell r="AN114">
            <v>666</v>
          </cell>
          <cell r="AO114">
            <v>673</v>
          </cell>
          <cell r="AP114">
            <v>644</v>
          </cell>
          <cell r="AQ114">
            <v>662</v>
          </cell>
        </row>
        <row r="115">
          <cell r="B115">
            <v>-40</v>
          </cell>
          <cell r="C115">
            <v>537</v>
          </cell>
          <cell r="D115">
            <v>470</v>
          </cell>
          <cell r="E115">
            <v>469</v>
          </cell>
          <cell r="F115">
            <v>516</v>
          </cell>
          <cell r="G115">
            <v>528</v>
          </cell>
          <cell r="H115">
            <v>526</v>
          </cell>
          <cell r="I115">
            <v>572</v>
          </cell>
          <cell r="J115">
            <v>658</v>
          </cell>
          <cell r="K115">
            <v>663</v>
          </cell>
          <cell r="L115">
            <v>622</v>
          </cell>
          <cell r="M115">
            <v>626</v>
          </cell>
          <cell r="N115">
            <v>599</v>
          </cell>
          <cell r="O115">
            <v>612</v>
          </cell>
          <cell r="P115">
            <v>574</v>
          </cell>
          <cell r="Q115">
            <v>619</v>
          </cell>
          <cell r="R115">
            <v>540</v>
          </cell>
          <cell r="S115">
            <v>537</v>
          </cell>
          <cell r="T115">
            <v>587</v>
          </cell>
          <cell r="U115">
            <v>599</v>
          </cell>
          <cell r="V115">
            <v>564</v>
          </cell>
          <cell r="W115">
            <v>640</v>
          </cell>
          <cell r="X115">
            <v>719</v>
          </cell>
          <cell r="Y115">
            <v>724</v>
          </cell>
          <cell r="Z115">
            <v>659</v>
          </cell>
          <cell r="AA115">
            <v>684</v>
          </cell>
          <cell r="AB115">
            <v>661</v>
          </cell>
          <cell r="AC115">
            <v>673</v>
          </cell>
          <cell r="AD115">
            <v>611</v>
          </cell>
          <cell r="AE115">
            <v>678</v>
          </cell>
          <cell r="AF115">
            <v>576</v>
          </cell>
          <cell r="AG115">
            <v>587</v>
          </cell>
          <cell r="AH115">
            <v>562</v>
          </cell>
          <cell r="AI115">
            <v>630</v>
          </cell>
          <cell r="AJ115">
            <v>707</v>
          </cell>
          <cell r="AK115">
            <v>713</v>
          </cell>
          <cell r="AL115">
            <v>657</v>
          </cell>
          <cell r="AM115">
            <v>674</v>
          </cell>
          <cell r="AN115">
            <v>649</v>
          </cell>
          <cell r="AO115">
            <v>662</v>
          </cell>
          <cell r="AP115">
            <v>609</v>
          </cell>
          <cell r="AQ115">
            <v>667</v>
          </cell>
        </row>
        <row r="116">
          <cell r="B116">
            <v>-42</v>
          </cell>
          <cell r="C116">
            <v>531</v>
          </cell>
          <cell r="D116">
            <v>464</v>
          </cell>
          <cell r="E116">
            <v>463</v>
          </cell>
          <cell r="F116">
            <v>501</v>
          </cell>
          <cell r="G116">
            <v>519</v>
          </cell>
          <cell r="H116">
            <v>504</v>
          </cell>
          <cell r="I116">
            <v>573</v>
          </cell>
          <cell r="J116">
            <v>646</v>
          </cell>
          <cell r="K116">
            <v>653</v>
          </cell>
          <cell r="L116">
            <v>604</v>
          </cell>
          <cell r="M116">
            <v>619</v>
          </cell>
          <cell r="N116">
            <v>584</v>
          </cell>
          <cell r="O116">
            <v>602</v>
          </cell>
          <cell r="P116">
            <v>544</v>
          </cell>
          <cell r="Q116">
            <v>622</v>
          </cell>
          <cell r="R116">
            <v>532</v>
          </cell>
          <cell r="S116">
            <v>538</v>
          </cell>
          <cell r="T116">
            <v>570</v>
          </cell>
          <cell r="U116">
            <v>588</v>
          </cell>
          <cell r="V116">
            <v>529</v>
          </cell>
          <cell r="W116">
            <v>648</v>
          </cell>
          <cell r="X116">
            <v>705</v>
          </cell>
          <cell r="Y116">
            <v>713</v>
          </cell>
          <cell r="Z116">
            <v>632</v>
          </cell>
          <cell r="AA116">
            <v>683</v>
          </cell>
          <cell r="AB116">
            <v>643</v>
          </cell>
          <cell r="AC116">
            <v>661</v>
          </cell>
          <cell r="AD116">
            <v>573</v>
          </cell>
          <cell r="AE116">
            <v>685</v>
          </cell>
          <cell r="AF116">
            <v>559</v>
          </cell>
          <cell r="AG116">
            <v>577</v>
          </cell>
          <cell r="AH116">
            <v>530</v>
          </cell>
          <cell r="AI116">
            <v>636</v>
          </cell>
          <cell r="AJ116">
            <v>694</v>
          </cell>
          <cell r="AK116">
            <v>702</v>
          </cell>
          <cell r="AL116">
            <v>633</v>
          </cell>
          <cell r="AM116">
            <v>670</v>
          </cell>
          <cell r="AN116">
            <v>632</v>
          </cell>
          <cell r="AO116">
            <v>650</v>
          </cell>
          <cell r="AP116">
            <v>574</v>
          </cell>
          <cell r="AQ116">
            <v>673</v>
          </cell>
        </row>
        <row r="117">
          <cell r="B117">
            <v>56</v>
          </cell>
          <cell r="C117">
            <v>279</v>
          </cell>
          <cell r="D117">
            <v>381</v>
          </cell>
          <cell r="E117">
            <v>378</v>
          </cell>
          <cell r="F117">
            <v>614</v>
          </cell>
          <cell r="G117">
            <v>578</v>
          </cell>
          <cell r="H117">
            <v>640</v>
          </cell>
          <cell r="I117">
            <v>537</v>
          </cell>
          <cell r="J117">
            <v>595</v>
          </cell>
          <cell r="K117">
            <v>574</v>
          </cell>
          <cell r="L117">
            <v>601</v>
          </cell>
          <cell r="M117">
            <v>587</v>
          </cell>
          <cell r="N117">
            <v>617</v>
          </cell>
          <cell r="O117">
            <v>581</v>
          </cell>
          <cell r="P117">
            <v>649</v>
          </cell>
          <cell r="Q117">
            <v>554</v>
          </cell>
          <cell r="R117">
            <v>39</v>
          </cell>
          <cell r="S117">
            <v>207</v>
          </cell>
          <cell r="T117">
            <v>270</v>
          </cell>
          <cell r="U117">
            <v>235</v>
          </cell>
          <cell r="V117">
            <v>341</v>
          </cell>
          <cell r="W117">
            <v>366</v>
          </cell>
          <cell r="X117">
            <v>324</v>
          </cell>
          <cell r="Y117">
            <v>303</v>
          </cell>
          <cell r="Z117">
            <v>361</v>
          </cell>
          <cell r="AA117">
            <v>437</v>
          </cell>
          <cell r="AB117">
            <v>345</v>
          </cell>
          <cell r="AC117">
            <v>310</v>
          </cell>
          <cell r="AD117">
            <v>409</v>
          </cell>
          <cell r="AE117">
            <v>404</v>
          </cell>
          <cell r="AF117">
            <v>339</v>
          </cell>
          <cell r="AG117">
            <v>304</v>
          </cell>
          <cell r="AH117">
            <v>398</v>
          </cell>
          <cell r="AI117">
            <v>387</v>
          </cell>
          <cell r="AJ117">
            <v>393</v>
          </cell>
          <cell r="AK117">
            <v>372</v>
          </cell>
          <cell r="AL117">
            <v>418</v>
          </cell>
          <cell r="AM117">
            <v>458</v>
          </cell>
          <cell r="AN117">
            <v>414</v>
          </cell>
          <cell r="AO117">
            <v>379</v>
          </cell>
          <cell r="AP117">
            <v>466</v>
          </cell>
          <cell r="AQ117">
            <v>424</v>
          </cell>
        </row>
        <row r="118">
          <cell r="B118">
            <v>53</v>
          </cell>
          <cell r="C118">
            <v>274</v>
          </cell>
          <cell r="D118">
            <v>375</v>
          </cell>
          <cell r="E118">
            <v>373</v>
          </cell>
          <cell r="F118">
            <v>592</v>
          </cell>
          <cell r="G118">
            <v>570</v>
          </cell>
          <cell r="H118">
            <v>606</v>
          </cell>
          <cell r="I118">
            <v>544</v>
          </cell>
          <cell r="J118">
            <v>579</v>
          </cell>
          <cell r="K118">
            <v>567</v>
          </cell>
          <cell r="L118">
            <v>588</v>
          </cell>
          <cell r="M118">
            <v>574</v>
          </cell>
          <cell r="N118">
            <v>595</v>
          </cell>
          <cell r="O118">
            <v>574</v>
          </cell>
          <cell r="P118">
            <v>618</v>
          </cell>
          <cell r="Q118">
            <v>555</v>
          </cell>
          <cell r="R118">
            <v>38</v>
          </cell>
          <cell r="S118">
            <v>187</v>
          </cell>
          <cell r="T118">
            <v>253</v>
          </cell>
          <cell r="U118">
            <v>232</v>
          </cell>
          <cell r="V118">
            <v>337</v>
          </cell>
          <cell r="W118">
            <v>357</v>
          </cell>
          <cell r="X118">
            <v>312</v>
          </cell>
          <cell r="Y118">
            <v>300</v>
          </cell>
          <cell r="Z118">
            <v>369</v>
          </cell>
          <cell r="AA118">
            <v>413</v>
          </cell>
          <cell r="AB118">
            <v>328</v>
          </cell>
          <cell r="AC118">
            <v>307</v>
          </cell>
          <cell r="AD118">
            <v>399</v>
          </cell>
          <cell r="AE118">
            <v>395</v>
          </cell>
          <cell r="AF118">
            <v>321</v>
          </cell>
          <cell r="AG118">
            <v>300</v>
          </cell>
          <cell r="AH118">
            <v>386</v>
          </cell>
          <cell r="AI118">
            <v>383</v>
          </cell>
          <cell r="AJ118">
            <v>380</v>
          </cell>
          <cell r="AK118">
            <v>368</v>
          </cell>
          <cell r="AL118">
            <v>418</v>
          </cell>
          <cell r="AM118">
            <v>439</v>
          </cell>
          <cell r="AN118">
            <v>396</v>
          </cell>
          <cell r="AO118">
            <v>375</v>
          </cell>
          <cell r="AP118">
            <v>448</v>
          </cell>
          <cell r="AQ118">
            <v>420</v>
          </cell>
        </row>
        <row r="119">
          <cell r="B119">
            <v>50</v>
          </cell>
          <cell r="C119">
            <v>270</v>
          </cell>
          <cell r="D119">
            <v>369</v>
          </cell>
          <cell r="E119">
            <v>369</v>
          </cell>
          <cell r="F119">
            <v>570</v>
          </cell>
          <cell r="G119">
            <v>562</v>
          </cell>
          <cell r="H119">
            <v>572</v>
          </cell>
          <cell r="I119">
            <v>552</v>
          </cell>
          <cell r="J119">
            <v>564</v>
          </cell>
          <cell r="K119">
            <v>560</v>
          </cell>
          <cell r="L119">
            <v>574</v>
          </cell>
          <cell r="M119">
            <v>561</v>
          </cell>
          <cell r="N119">
            <v>573</v>
          </cell>
          <cell r="O119">
            <v>566</v>
          </cell>
          <cell r="P119">
            <v>586</v>
          </cell>
          <cell r="Q119">
            <v>557</v>
          </cell>
          <cell r="R119">
            <v>37</v>
          </cell>
          <cell r="S119">
            <v>166</v>
          </cell>
          <cell r="T119">
            <v>237</v>
          </cell>
          <cell r="U119">
            <v>230</v>
          </cell>
          <cell r="V119">
            <v>332</v>
          </cell>
          <cell r="W119">
            <v>349</v>
          </cell>
          <cell r="X119">
            <v>301</v>
          </cell>
          <cell r="Y119">
            <v>297</v>
          </cell>
          <cell r="Z119">
            <v>376</v>
          </cell>
          <cell r="AA119">
            <v>390</v>
          </cell>
          <cell r="AB119">
            <v>310</v>
          </cell>
          <cell r="AC119">
            <v>303</v>
          </cell>
          <cell r="AD119">
            <v>389</v>
          </cell>
          <cell r="AE119">
            <v>386</v>
          </cell>
          <cell r="AF119">
            <v>303</v>
          </cell>
          <cell r="AG119">
            <v>296</v>
          </cell>
          <cell r="AH119">
            <v>373</v>
          </cell>
          <cell r="AI119">
            <v>379</v>
          </cell>
          <cell r="AJ119">
            <v>367</v>
          </cell>
          <cell r="AK119">
            <v>364</v>
          </cell>
          <cell r="AL119">
            <v>417</v>
          </cell>
          <cell r="AM119">
            <v>420</v>
          </cell>
          <cell r="AN119">
            <v>377</v>
          </cell>
          <cell r="AO119">
            <v>370</v>
          </cell>
          <cell r="AP119">
            <v>429</v>
          </cell>
          <cell r="AQ119">
            <v>416</v>
          </cell>
        </row>
        <row r="120">
          <cell r="B120">
            <v>47</v>
          </cell>
          <cell r="C120">
            <v>265</v>
          </cell>
          <cell r="D120">
            <v>363</v>
          </cell>
          <cell r="E120">
            <v>364</v>
          </cell>
          <cell r="F120">
            <v>547</v>
          </cell>
          <cell r="G120">
            <v>555</v>
          </cell>
          <cell r="H120">
            <v>538</v>
          </cell>
          <cell r="I120">
            <v>559</v>
          </cell>
          <cell r="J120">
            <v>548</v>
          </cell>
          <cell r="K120">
            <v>553</v>
          </cell>
          <cell r="L120">
            <v>561</v>
          </cell>
          <cell r="M120">
            <v>548</v>
          </cell>
          <cell r="N120">
            <v>551</v>
          </cell>
          <cell r="O120">
            <v>559</v>
          </cell>
          <cell r="P120">
            <v>555</v>
          </cell>
          <cell r="Q120">
            <v>559</v>
          </cell>
          <cell r="R120">
            <v>36</v>
          </cell>
          <cell r="S120">
            <v>146</v>
          </cell>
          <cell r="T120">
            <v>220</v>
          </cell>
          <cell r="U120">
            <v>227</v>
          </cell>
          <cell r="V120">
            <v>328</v>
          </cell>
          <cell r="W120">
            <v>340</v>
          </cell>
          <cell r="X120">
            <v>289</v>
          </cell>
          <cell r="Y120">
            <v>294</v>
          </cell>
          <cell r="Z120">
            <v>384</v>
          </cell>
          <cell r="AA120">
            <v>366</v>
          </cell>
          <cell r="AB120">
            <v>293</v>
          </cell>
          <cell r="AC120">
            <v>300</v>
          </cell>
          <cell r="AD120">
            <v>378</v>
          </cell>
          <cell r="AE120">
            <v>377</v>
          </cell>
          <cell r="AF120">
            <v>285</v>
          </cell>
          <cell r="AG120">
            <v>292</v>
          </cell>
          <cell r="AH120">
            <v>361</v>
          </cell>
          <cell r="AI120">
            <v>375</v>
          </cell>
          <cell r="AJ120">
            <v>355</v>
          </cell>
          <cell r="AK120">
            <v>360</v>
          </cell>
          <cell r="AL120">
            <v>417</v>
          </cell>
          <cell r="AM120">
            <v>401</v>
          </cell>
          <cell r="AN120">
            <v>358</v>
          </cell>
          <cell r="AO120">
            <v>366</v>
          </cell>
          <cell r="AP120">
            <v>411</v>
          </cell>
          <cell r="AQ120">
            <v>411</v>
          </cell>
        </row>
        <row r="121">
          <cell r="B121">
            <v>45</v>
          </cell>
          <cell r="C121">
            <v>261</v>
          </cell>
          <cell r="D121">
            <v>357</v>
          </cell>
          <cell r="E121">
            <v>359</v>
          </cell>
          <cell r="F121">
            <v>525</v>
          </cell>
          <cell r="G121">
            <v>547</v>
          </cell>
          <cell r="H121">
            <v>504</v>
          </cell>
          <cell r="I121">
            <v>566</v>
          </cell>
          <cell r="J121">
            <v>532</v>
          </cell>
          <cell r="K121">
            <v>546</v>
          </cell>
          <cell r="L121">
            <v>547</v>
          </cell>
          <cell r="M121">
            <v>535</v>
          </cell>
          <cell r="N121">
            <v>530</v>
          </cell>
          <cell r="O121">
            <v>552</v>
          </cell>
          <cell r="P121">
            <v>524</v>
          </cell>
          <cell r="Q121">
            <v>560</v>
          </cell>
          <cell r="R121">
            <v>35</v>
          </cell>
          <cell r="S121">
            <v>125</v>
          </cell>
          <cell r="T121">
            <v>203</v>
          </cell>
          <cell r="U121">
            <v>225</v>
          </cell>
          <cell r="V121">
            <v>323</v>
          </cell>
          <cell r="W121">
            <v>331</v>
          </cell>
          <cell r="X121">
            <v>278</v>
          </cell>
          <cell r="Y121">
            <v>291</v>
          </cell>
          <cell r="Z121">
            <v>391</v>
          </cell>
          <cell r="AA121">
            <v>342</v>
          </cell>
          <cell r="AB121">
            <v>275</v>
          </cell>
          <cell r="AC121">
            <v>297</v>
          </cell>
          <cell r="AD121">
            <v>368</v>
          </cell>
          <cell r="AE121">
            <v>368</v>
          </cell>
          <cell r="AF121">
            <v>268</v>
          </cell>
          <cell r="AG121">
            <v>289</v>
          </cell>
          <cell r="AH121">
            <v>348</v>
          </cell>
          <cell r="AI121">
            <v>371</v>
          </cell>
          <cell r="AJ121">
            <v>342</v>
          </cell>
          <cell r="AK121">
            <v>355</v>
          </cell>
          <cell r="AL121">
            <v>417</v>
          </cell>
          <cell r="AM121">
            <v>382</v>
          </cell>
          <cell r="AN121">
            <v>339</v>
          </cell>
          <cell r="AO121">
            <v>361</v>
          </cell>
          <cell r="AP121">
            <v>393</v>
          </cell>
          <cell r="AQ121">
            <v>407</v>
          </cell>
        </row>
        <row r="122">
          <cell r="B122">
            <v>42</v>
          </cell>
          <cell r="C122">
            <v>257</v>
          </cell>
          <cell r="D122">
            <v>350</v>
          </cell>
          <cell r="E122">
            <v>355</v>
          </cell>
          <cell r="F122">
            <v>503</v>
          </cell>
          <cell r="G122">
            <v>539</v>
          </cell>
          <cell r="H122">
            <v>470</v>
          </cell>
          <cell r="I122">
            <v>573</v>
          </cell>
          <cell r="J122">
            <v>517</v>
          </cell>
          <cell r="K122">
            <v>539</v>
          </cell>
          <cell r="L122">
            <v>534</v>
          </cell>
          <cell r="M122">
            <v>522</v>
          </cell>
          <cell r="N122">
            <v>508</v>
          </cell>
          <cell r="O122">
            <v>544</v>
          </cell>
          <cell r="P122">
            <v>492</v>
          </cell>
          <cell r="Q122">
            <v>562</v>
          </cell>
          <cell r="R122">
            <v>35</v>
          </cell>
          <cell r="S122">
            <v>105</v>
          </cell>
          <cell r="T122">
            <v>187</v>
          </cell>
          <cell r="U122">
            <v>222</v>
          </cell>
          <cell r="V122">
            <v>318</v>
          </cell>
          <cell r="W122">
            <v>323</v>
          </cell>
          <cell r="X122">
            <v>266</v>
          </cell>
          <cell r="Y122">
            <v>288</v>
          </cell>
          <cell r="Z122">
            <v>399</v>
          </cell>
          <cell r="AA122">
            <v>319</v>
          </cell>
          <cell r="AB122">
            <v>257</v>
          </cell>
          <cell r="AC122">
            <v>294</v>
          </cell>
          <cell r="AD122">
            <v>357</v>
          </cell>
          <cell r="AE122">
            <v>359</v>
          </cell>
          <cell r="AF122">
            <v>250</v>
          </cell>
          <cell r="AG122">
            <v>285</v>
          </cell>
          <cell r="AH122">
            <v>335</v>
          </cell>
          <cell r="AI122">
            <v>367</v>
          </cell>
          <cell r="AJ122">
            <v>329</v>
          </cell>
          <cell r="AK122">
            <v>351</v>
          </cell>
          <cell r="AL122">
            <v>416</v>
          </cell>
          <cell r="AM122">
            <v>363</v>
          </cell>
          <cell r="AN122">
            <v>320</v>
          </cell>
          <cell r="AO122">
            <v>357</v>
          </cell>
          <cell r="AP122">
            <v>374</v>
          </cell>
          <cell r="AQ122">
            <v>403</v>
          </cell>
        </row>
        <row r="123">
          <cell r="B123">
            <v>6</v>
          </cell>
          <cell r="C123">
            <v>559</v>
          </cell>
          <cell r="D123">
            <v>502</v>
          </cell>
          <cell r="E123">
            <v>498</v>
          </cell>
          <cell r="F123">
            <v>616</v>
          </cell>
          <cell r="G123">
            <v>599</v>
          </cell>
          <cell r="H123">
            <v>653</v>
          </cell>
          <cell r="I123">
            <v>585</v>
          </cell>
          <cell r="J123">
            <v>719</v>
          </cell>
          <cell r="K123">
            <v>712</v>
          </cell>
          <cell r="L123">
            <v>714</v>
          </cell>
          <cell r="M123">
            <v>662</v>
          </cell>
          <cell r="N123">
            <v>701</v>
          </cell>
          <cell r="O123">
            <v>684</v>
          </cell>
          <cell r="P123">
            <v>733</v>
          </cell>
          <cell r="Q123">
            <v>619</v>
          </cell>
          <cell r="R123">
            <v>604</v>
          </cell>
          <cell r="S123">
            <v>543</v>
          </cell>
          <cell r="T123">
            <v>719</v>
          </cell>
          <cell r="U123">
            <v>702</v>
          </cell>
          <cell r="V123">
            <v>767</v>
          </cell>
          <cell r="W123">
            <v>631</v>
          </cell>
          <cell r="X123">
            <v>804</v>
          </cell>
          <cell r="Y123">
            <v>797</v>
          </cell>
          <cell r="Z123">
            <v>806</v>
          </cell>
          <cell r="AA123">
            <v>707</v>
          </cell>
          <cell r="AB123">
            <v>786</v>
          </cell>
          <cell r="AC123">
            <v>769</v>
          </cell>
          <cell r="AD123">
            <v>825</v>
          </cell>
          <cell r="AE123">
            <v>664</v>
          </cell>
          <cell r="AF123">
            <v>701</v>
          </cell>
          <cell r="AG123">
            <v>683</v>
          </cell>
          <cell r="AH123">
            <v>746</v>
          </cell>
          <cell r="AI123">
            <v>628</v>
          </cell>
          <cell r="AJ123">
            <v>785</v>
          </cell>
          <cell r="AK123">
            <v>779</v>
          </cell>
          <cell r="AL123">
            <v>785</v>
          </cell>
          <cell r="AM123">
            <v>704</v>
          </cell>
          <cell r="AN123">
            <v>768</v>
          </cell>
          <cell r="AO123">
            <v>750</v>
          </cell>
          <cell r="AP123">
            <v>804</v>
          </cell>
          <cell r="AQ123">
            <v>662</v>
          </cell>
        </row>
        <row r="124">
          <cell r="B124">
            <v>4</v>
          </cell>
          <cell r="C124">
            <v>552</v>
          </cell>
          <cell r="D124">
            <v>496</v>
          </cell>
          <cell r="E124">
            <v>492</v>
          </cell>
          <cell r="F124">
            <v>602</v>
          </cell>
          <cell r="G124">
            <v>590</v>
          </cell>
          <cell r="H124">
            <v>631</v>
          </cell>
          <cell r="I124">
            <v>586</v>
          </cell>
          <cell r="J124">
            <v>707</v>
          </cell>
          <cell r="K124">
            <v>703</v>
          </cell>
          <cell r="L124">
            <v>696</v>
          </cell>
          <cell r="M124">
            <v>656</v>
          </cell>
          <cell r="N124">
            <v>685</v>
          </cell>
          <cell r="O124">
            <v>674</v>
          </cell>
          <cell r="P124">
            <v>704</v>
          </cell>
          <cell r="Q124">
            <v>622</v>
          </cell>
          <cell r="R124">
            <v>595</v>
          </cell>
          <cell r="S124">
            <v>544</v>
          </cell>
          <cell r="T124">
            <v>702</v>
          </cell>
          <cell r="U124">
            <v>691</v>
          </cell>
          <cell r="V124">
            <v>732</v>
          </cell>
          <cell r="W124">
            <v>639</v>
          </cell>
          <cell r="X124">
            <v>790</v>
          </cell>
          <cell r="Y124">
            <v>786</v>
          </cell>
          <cell r="Z124">
            <v>779</v>
          </cell>
          <cell r="AA124">
            <v>705</v>
          </cell>
          <cell r="AB124">
            <v>769</v>
          </cell>
          <cell r="AC124">
            <v>757</v>
          </cell>
          <cell r="AD124">
            <v>787</v>
          </cell>
          <cell r="AE124">
            <v>672</v>
          </cell>
          <cell r="AF124">
            <v>684</v>
          </cell>
          <cell r="AG124">
            <v>673</v>
          </cell>
          <cell r="AH124">
            <v>714</v>
          </cell>
          <cell r="AI124">
            <v>634</v>
          </cell>
          <cell r="AJ124">
            <v>772</v>
          </cell>
          <cell r="AK124">
            <v>768</v>
          </cell>
          <cell r="AL124">
            <v>761</v>
          </cell>
          <cell r="AM124">
            <v>701</v>
          </cell>
          <cell r="AN124">
            <v>751</v>
          </cell>
          <cell r="AO124">
            <v>739</v>
          </cell>
          <cell r="AP124">
            <v>769</v>
          </cell>
          <cell r="AQ124">
            <v>667</v>
          </cell>
        </row>
        <row r="125">
          <cell r="B125">
            <v>2</v>
          </cell>
          <cell r="C125">
            <v>546</v>
          </cell>
          <cell r="D125">
            <v>489</v>
          </cell>
          <cell r="E125">
            <v>487</v>
          </cell>
          <cell r="F125">
            <v>587</v>
          </cell>
          <cell r="G125">
            <v>582</v>
          </cell>
          <cell r="H125">
            <v>609</v>
          </cell>
          <cell r="I125">
            <v>587</v>
          </cell>
          <cell r="J125">
            <v>695</v>
          </cell>
          <cell r="K125">
            <v>693</v>
          </cell>
          <cell r="L125">
            <v>678</v>
          </cell>
          <cell r="M125">
            <v>649</v>
          </cell>
          <cell r="N125">
            <v>670</v>
          </cell>
          <cell r="O125">
            <v>664</v>
          </cell>
          <cell r="P125">
            <v>674</v>
          </cell>
          <cell r="Q125">
            <v>625</v>
          </cell>
          <cell r="R125">
            <v>587</v>
          </cell>
          <cell r="S125">
            <v>545</v>
          </cell>
          <cell r="T125">
            <v>686</v>
          </cell>
          <cell r="U125">
            <v>680</v>
          </cell>
          <cell r="V125">
            <v>697</v>
          </cell>
          <cell r="W125">
            <v>646</v>
          </cell>
          <cell r="X125">
            <v>777</v>
          </cell>
          <cell r="Y125">
            <v>775</v>
          </cell>
          <cell r="Z125">
            <v>752</v>
          </cell>
          <cell r="AA125">
            <v>703</v>
          </cell>
          <cell r="AB125">
            <v>751</v>
          </cell>
          <cell r="AC125">
            <v>746</v>
          </cell>
          <cell r="AD125">
            <v>748</v>
          </cell>
          <cell r="AE125">
            <v>679</v>
          </cell>
          <cell r="AF125">
            <v>668</v>
          </cell>
          <cell r="AG125">
            <v>662</v>
          </cell>
          <cell r="AH125">
            <v>683</v>
          </cell>
          <cell r="AI125">
            <v>640</v>
          </cell>
          <cell r="AJ125">
            <v>759</v>
          </cell>
          <cell r="AK125">
            <v>757</v>
          </cell>
          <cell r="AL125">
            <v>737</v>
          </cell>
          <cell r="AM125">
            <v>697</v>
          </cell>
          <cell r="AN125">
            <v>734</v>
          </cell>
          <cell r="AO125">
            <v>728</v>
          </cell>
          <cell r="AP125">
            <v>734</v>
          </cell>
          <cell r="AQ125">
            <v>673</v>
          </cell>
        </row>
        <row r="126">
          <cell r="B126">
            <v>-3</v>
          </cell>
          <cell r="C126">
            <v>533</v>
          </cell>
          <cell r="D126">
            <v>476</v>
          </cell>
          <cell r="E126">
            <v>475</v>
          </cell>
          <cell r="F126">
            <v>558</v>
          </cell>
          <cell r="G126">
            <v>564</v>
          </cell>
          <cell r="H126">
            <v>565</v>
          </cell>
          <cell r="I126">
            <v>588</v>
          </cell>
          <cell r="J126">
            <v>671</v>
          </cell>
          <cell r="K126">
            <v>674</v>
          </cell>
          <cell r="L126">
            <v>642</v>
          </cell>
          <cell r="M126">
            <v>636</v>
          </cell>
          <cell r="N126">
            <v>638</v>
          </cell>
          <cell r="O126">
            <v>644</v>
          </cell>
          <cell r="P126">
            <v>616</v>
          </cell>
          <cell r="Q126">
            <v>631</v>
          </cell>
          <cell r="R126">
            <v>569</v>
          </cell>
          <cell r="S126">
            <v>548</v>
          </cell>
          <cell r="T126">
            <v>652</v>
          </cell>
          <cell r="U126">
            <v>657</v>
          </cell>
          <cell r="V126">
            <v>628</v>
          </cell>
          <cell r="W126">
            <v>662</v>
          </cell>
          <cell r="X126">
            <v>749</v>
          </cell>
          <cell r="Y126">
            <v>752</v>
          </cell>
          <cell r="Z126">
            <v>697</v>
          </cell>
          <cell r="AA126">
            <v>700</v>
          </cell>
          <cell r="AB126">
            <v>716</v>
          </cell>
          <cell r="AC126">
            <v>723</v>
          </cell>
          <cell r="AD126">
            <v>672</v>
          </cell>
          <cell r="AE126">
            <v>694</v>
          </cell>
          <cell r="AF126">
            <v>635</v>
          </cell>
          <cell r="AG126">
            <v>641</v>
          </cell>
          <cell r="AH126">
            <v>620</v>
          </cell>
          <cell r="AI126">
            <v>651</v>
          </cell>
          <cell r="AJ126">
            <v>733</v>
          </cell>
          <cell r="AK126">
            <v>736</v>
          </cell>
          <cell r="AL126">
            <v>690</v>
          </cell>
          <cell r="AM126">
            <v>689</v>
          </cell>
          <cell r="AN126">
            <v>700</v>
          </cell>
          <cell r="AO126">
            <v>706</v>
          </cell>
          <cell r="AP126">
            <v>664</v>
          </cell>
          <cell r="AQ126">
            <v>684</v>
          </cell>
        </row>
        <row r="127">
          <cell r="B127">
            <v>-5</v>
          </cell>
          <cell r="C127">
            <v>527</v>
          </cell>
          <cell r="D127">
            <v>470</v>
          </cell>
          <cell r="E127">
            <v>470</v>
          </cell>
          <cell r="F127">
            <v>544</v>
          </cell>
          <cell r="G127">
            <v>555</v>
          </cell>
          <cell r="H127">
            <v>543</v>
          </cell>
          <cell r="I127">
            <v>589</v>
          </cell>
          <cell r="J127">
            <v>659</v>
          </cell>
          <cell r="K127">
            <v>665</v>
          </cell>
          <cell r="L127">
            <v>624</v>
          </cell>
          <cell r="M127">
            <v>630</v>
          </cell>
          <cell r="N127">
            <v>622</v>
          </cell>
          <cell r="O127">
            <v>635</v>
          </cell>
          <cell r="P127">
            <v>586</v>
          </cell>
          <cell r="Q127">
            <v>634</v>
          </cell>
          <cell r="R127">
            <v>560</v>
          </cell>
          <cell r="S127">
            <v>549</v>
          </cell>
          <cell r="T127">
            <v>635</v>
          </cell>
          <cell r="U127">
            <v>646</v>
          </cell>
          <cell r="V127">
            <v>593</v>
          </cell>
          <cell r="W127">
            <v>669</v>
          </cell>
          <cell r="X127">
            <v>736</v>
          </cell>
          <cell r="Y127">
            <v>741</v>
          </cell>
          <cell r="Z127">
            <v>670</v>
          </cell>
          <cell r="AA127">
            <v>698</v>
          </cell>
          <cell r="AB127">
            <v>699</v>
          </cell>
          <cell r="AC127">
            <v>711</v>
          </cell>
          <cell r="AD127">
            <v>633</v>
          </cell>
          <cell r="AE127">
            <v>702</v>
          </cell>
          <cell r="AF127">
            <v>619</v>
          </cell>
          <cell r="AG127">
            <v>630</v>
          </cell>
          <cell r="AH127">
            <v>589</v>
          </cell>
          <cell r="AI127">
            <v>657</v>
          </cell>
          <cell r="AJ127">
            <v>720</v>
          </cell>
          <cell r="AK127">
            <v>725</v>
          </cell>
          <cell r="AL127">
            <v>666</v>
          </cell>
          <cell r="AM127">
            <v>685</v>
          </cell>
          <cell r="AN127">
            <v>683</v>
          </cell>
          <cell r="AO127">
            <v>695</v>
          </cell>
          <cell r="AP127">
            <v>629</v>
          </cell>
          <cell r="AQ127">
            <v>689</v>
          </cell>
        </row>
        <row r="128">
          <cell r="B128">
            <v>-8</v>
          </cell>
          <cell r="C128">
            <v>520</v>
          </cell>
          <cell r="D128">
            <v>463</v>
          </cell>
          <cell r="E128">
            <v>464</v>
          </cell>
          <cell r="F128">
            <v>529</v>
          </cell>
          <cell r="G128">
            <v>547</v>
          </cell>
          <cell r="H128">
            <v>521</v>
          </cell>
          <cell r="I128">
            <v>590</v>
          </cell>
          <cell r="J128">
            <v>648</v>
          </cell>
          <cell r="K128">
            <v>655</v>
          </cell>
          <cell r="L128">
            <v>606</v>
          </cell>
          <cell r="M128">
            <v>623</v>
          </cell>
          <cell r="N128">
            <v>607</v>
          </cell>
          <cell r="O128">
            <v>625</v>
          </cell>
          <cell r="P128">
            <v>557</v>
          </cell>
          <cell r="Q128">
            <v>637</v>
          </cell>
          <cell r="R128">
            <v>551</v>
          </cell>
          <cell r="S128">
            <v>551</v>
          </cell>
          <cell r="T128">
            <v>618</v>
          </cell>
          <cell r="U128">
            <v>635</v>
          </cell>
          <cell r="V128">
            <v>558</v>
          </cell>
          <cell r="W128">
            <v>677</v>
          </cell>
          <cell r="X128">
            <v>722</v>
          </cell>
          <cell r="Y128">
            <v>729</v>
          </cell>
          <cell r="Z128">
            <v>643</v>
          </cell>
          <cell r="AA128">
            <v>696</v>
          </cell>
          <cell r="AB128">
            <v>681</v>
          </cell>
          <cell r="AC128">
            <v>699</v>
          </cell>
          <cell r="AD128">
            <v>595</v>
          </cell>
          <cell r="AE128">
            <v>709</v>
          </cell>
          <cell r="AF128">
            <v>603</v>
          </cell>
          <cell r="AG128">
            <v>620</v>
          </cell>
          <cell r="AH128">
            <v>557</v>
          </cell>
          <cell r="AI128">
            <v>663</v>
          </cell>
          <cell r="AJ128">
            <v>707</v>
          </cell>
          <cell r="AK128">
            <v>714</v>
          </cell>
          <cell r="AL128">
            <v>643</v>
          </cell>
          <cell r="AM128">
            <v>682</v>
          </cell>
          <cell r="AN128">
            <v>666</v>
          </cell>
          <cell r="AO128">
            <v>684</v>
          </cell>
          <cell r="AP128">
            <v>594</v>
          </cell>
          <cell r="AQ128">
            <v>695</v>
          </cell>
        </row>
        <row r="129">
          <cell r="B129">
            <v>90</v>
          </cell>
          <cell r="C129">
            <v>268</v>
          </cell>
          <cell r="D129">
            <v>381</v>
          </cell>
          <cell r="E129">
            <v>379</v>
          </cell>
          <cell r="F129">
            <v>641</v>
          </cell>
          <cell r="G129">
            <v>606</v>
          </cell>
          <cell r="H129">
            <v>658</v>
          </cell>
          <cell r="I129">
            <v>554</v>
          </cell>
          <cell r="J129">
            <v>597</v>
          </cell>
          <cell r="K129">
            <v>576</v>
          </cell>
          <cell r="L129">
            <v>603</v>
          </cell>
          <cell r="M129">
            <v>592</v>
          </cell>
          <cell r="N129">
            <v>640</v>
          </cell>
          <cell r="O129">
            <v>604</v>
          </cell>
          <cell r="P129">
            <v>662</v>
          </cell>
          <cell r="Q129">
            <v>568</v>
          </cell>
          <cell r="R129">
            <v>58</v>
          </cell>
          <cell r="S129">
            <v>220</v>
          </cell>
          <cell r="T129">
            <v>317</v>
          </cell>
          <cell r="U129">
            <v>282</v>
          </cell>
          <cell r="V129">
            <v>370</v>
          </cell>
          <cell r="W129">
            <v>395</v>
          </cell>
          <cell r="X129">
            <v>341</v>
          </cell>
          <cell r="Y129">
            <v>319</v>
          </cell>
          <cell r="Z129">
            <v>373</v>
          </cell>
          <cell r="AA129">
            <v>450</v>
          </cell>
          <cell r="AB129">
            <v>383</v>
          </cell>
          <cell r="AC129">
            <v>348</v>
          </cell>
          <cell r="AD129">
            <v>431</v>
          </cell>
          <cell r="AE129">
            <v>428</v>
          </cell>
          <cell r="AF129">
            <v>382</v>
          </cell>
          <cell r="AG129">
            <v>347</v>
          </cell>
          <cell r="AH129">
            <v>425</v>
          </cell>
          <cell r="AI129">
            <v>413</v>
          </cell>
          <cell r="AJ129">
            <v>405</v>
          </cell>
          <cell r="AK129">
            <v>384</v>
          </cell>
          <cell r="AL129">
            <v>427</v>
          </cell>
          <cell r="AM129">
            <v>469</v>
          </cell>
          <cell r="AN129">
            <v>448</v>
          </cell>
          <cell r="AO129">
            <v>413</v>
          </cell>
          <cell r="AP129">
            <v>486</v>
          </cell>
          <cell r="AQ129">
            <v>446</v>
          </cell>
        </row>
        <row r="130">
          <cell r="B130">
            <v>87</v>
          </cell>
          <cell r="C130">
            <v>264</v>
          </cell>
          <cell r="D130">
            <v>375</v>
          </cell>
          <cell r="E130">
            <v>374</v>
          </cell>
          <cell r="F130">
            <v>619</v>
          </cell>
          <cell r="G130">
            <v>598</v>
          </cell>
          <cell r="H130">
            <v>624</v>
          </cell>
          <cell r="I130">
            <v>562</v>
          </cell>
          <cell r="J130">
            <v>581</v>
          </cell>
          <cell r="K130">
            <v>569</v>
          </cell>
          <cell r="L130">
            <v>590</v>
          </cell>
          <cell r="M130">
            <v>579</v>
          </cell>
          <cell r="N130">
            <v>618</v>
          </cell>
          <cell r="O130">
            <v>597</v>
          </cell>
          <cell r="P130">
            <v>631</v>
          </cell>
          <cell r="Q130">
            <v>570</v>
          </cell>
          <cell r="R130">
            <v>57</v>
          </cell>
          <cell r="S130">
            <v>199</v>
          </cell>
          <cell r="T130">
            <v>301</v>
          </cell>
          <cell r="U130">
            <v>280</v>
          </cell>
          <cell r="V130">
            <v>366</v>
          </cell>
          <cell r="W130">
            <v>386</v>
          </cell>
          <cell r="X130">
            <v>329</v>
          </cell>
          <cell r="Y130">
            <v>316</v>
          </cell>
          <cell r="Z130">
            <v>380</v>
          </cell>
          <cell r="AA130">
            <v>427</v>
          </cell>
          <cell r="AB130">
            <v>366</v>
          </cell>
          <cell r="AC130">
            <v>345</v>
          </cell>
          <cell r="AD130">
            <v>421</v>
          </cell>
          <cell r="AE130">
            <v>419</v>
          </cell>
          <cell r="AF130">
            <v>364</v>
          </cell>
          <cell r="AG130">
            <v>343</v>
          </cell>
          <cell r="AH130">
            <v>413</v>
          </cell>
          <cell r="AI130">
            <v>409</v>
          </cell>
          <cell r="AJ130">
            <v>393</v>
          </cell>
          <cell r="AK130">
            <v>380</v>
          </cell>
          <cell r="AL130">
            <v>427</v>
          </cell>
          <cell r="AM130">
            <v>450</v>
          </cell>
          <cell r="AN130">
            <v>429</v>
          </cell>
          <cell r="AO130">
            <v>408</v>
          </cell>
          <cell r="AP130">
            <v>468</v>
          </cell>
          <cell r="AQ130">
            <v>442</v>
          </cell>
        </row>
        <row r="131">
          <cell r="B131">
            <v>84</v>
          </cell>
          <cell r="C131">
            <v>259</v>
          </cell>
          <cell r="D131">
            <v>369</v>
          </cell>
          <cell r="E131">
            <v>370</v>
          </cell>
          <cell r="F131">
            <v>597</v>
          </cell>
          <cell r="G131">
            <v>590</v>
          </cell>
          <cell r="H131">
            <v>590</v>
          </cell>
          <cell r="I131">
            <v>569</v>
          </cell>
          <cell r="J131">
            <v>566</v>
          </cell>
          <cell r="K131">
            <v>562</v>
          </cell>
          <cell r="L131">
            <v>576</v>
          </cell>
          <cell r="M131">
            <v>565</v>
          </cell>
          <cell r="N131">
            <v>596</v>
          </cell>
          <cell r="O131">
            <v>589</v>
          </cell>
          <cell r="P131">
            <v>599</v>
          </cell>
          <cell r="Q131">
            <v>572</v>
          </cell>
          <cell r="R131">
            <v>57</v>
          </cell>
          <cell r="S131">
            <v>179</v>
          </cell>
          <cell r="T131">
            <v>284</v>
          </cell>
          <cell r="U131">
            <v>277</v>
          </cell>
          <cell r="V131">
            <v>361</v>
          </cell>
          <cell r="W131">
            <v>377</v>
          </cell>
          <cell r="X131">
            <v>318</v>
          </cell>
          <cell r="Y131">
            <v>314</v>
          </cell>
          <cell r="Z131">
            <v>388</v>
          </cell>
          <cell r="AA131">
            <v>403</v>
          </cell>
          <cell r="AB131">
            <v>348</v>
          </cell>
          <cell r="AC131">
            <v>341</v>
          </cell>
          <cell r="AD131">
            <v>411</v>
          </cell>
          <cell r="AE131">
            <v>410</v>
          </cell>
          <cell r="AF131">
            <v>346</v>
          </cell>
          <cell r="AG131">
            <v>339</v>
          </cell>
          <cell r="AH131">
            <v>400</v>
          </cell>
          <cell r="AI131">
            <v>406</v>
          </cell>
          <cell r="AJ131">
            <v>380</v>
          </cell>
          <cell r="AK131">
            <v>376</v>
          </cell>
          <cell r="AL131">
            <v>427</v>
          </cell>
          <cell r="AM131">
            <v>431</v>
          </cell>
          <cell r="AN131">
            <v>410</v>
          </cell>
          <cell r="AO131">
            <v>404</v>
          </cell>
          <cell r="AP131">
            <v>449</v>
          </cell>
          <cell r="AQ131">
            <v>438</v>
          </cell>
        </row>
        <row r="132">
          <cell r="B132">
            <v>82</v>
          </cell>
          <cell r="C132">
            <v>255</v>
          </cell>
          <cell r="D132">
            <v>362</v>
          </cell>
          <cell r="E132">
            <v>365</v>
          </cell>
          <cell r="F132">
            <v>575</v>
          </cell>
          <cell r="G132">
            <v>582</v>
          </cell>
          <cell r="H132">
            <v>556</v>
          </cell>
          <cell r="I132">
            <v>576</v>
          </cell>
          <cell r="J132">
            <v>550</v>
          </cell>
          <cell r="K132">
            <v>555</v>
          </cell>
          <cell r="L132">
            <v>563</v>
          </cell>
          <cell r="M132">
            <v>552</v>
          </cell>
          <cell r="N132">
            <v>574</v>
          </cell>
          <cell r="O132">
            <v>582</v>
          </cell>
          <cell r="P132">
            <v>568</v>
          </cell>
          <cell r="Q132">
            <v>574</v>
          </cell>
          <cell r="R132">
            <v>56</v>
          </cell>
          <cell r="S132">
            <v>159</v>
          </cell>
          <cell r="T132">
            <v>268</v>
          </cell>
          <cell r="U132">
            <v>275</v>
          </cell>
          <cell r="V132">
            <v>357</v>
          </cell>
          <cell r="W132">
            <v>369</v>
          </cell>
          <cell r="X132">
            <v>306</v>
          </cell>
          <cell r="Y132">
            <v>311</v>
          </cell>
          <cell r="Z132">
            <v>395</v>
          </cell>
          <cell r="AA132">
            <v>380</v>
          </cell>
          <cell r="AB132">
            <v>331</v>
          </cell>
          <cell r="AC132">
            <v>338</v>
          </cell>
          <cell r="AD132">
            <v>400</v>
          </cell>
          <cell r="AE132">
            <v>401</v>
          </cell>
          <cell r="AF132">
            <v>329</v>
          </cell>
          <cell r="AG132">
            <v>336</v>
          </cell>
          <cell r="AH132">
            <v>387</v>
          </cell>
          <cell r="AI132">
            <v>402</v>
          </cell>
          <cell r="AJ132">
            <v>367</v>
          </cell>
          <cell r="AK132">
            <v>372</v>
          </cell>
          <cell r="AL132">
            <v>426</v>
          </cell>
          <cell r="AM132">
            <v>412</v>
          </cell>
          <cell r="AN132">
            <v>392</v>
          </cell>
          <cell r="AO132">
            <v>399</v>
          </cell>
          <cell r="AP132">
            <v>431</v>
          </cell>
          <cell r="AQ132">
            <v>433</v>
          </cell>
        </row>
        <row r="133">
          <cell r="B133">
            <v>79</v>
          </cell>
          <cell r="C133">
            <v>250</v>
          </cell>
          <cell r="D133">
            <v>356</v>
          </cell>
          <cell r="E133">
            <v>360</v>
          </cell>
          <cell r="F133">
            <v>553</v>
          </cell>
          <cell r="G133">
            <v>574</v>
          </cell>
          <cell r="H133">
            <v>522</v>
          </cell>
          <cell r="I133">
            <v>583</v>
          </cell>
          <cell r="J133">
            <v>534</v>
          </cell>
          <cell r="K133">
            <v>548</v>
          </cell>
          <cell r="L133">
            <v>549</v>
          </cell>
          <cell r="M133">
            <v>539</v>
          </cell>
          <cell r="N133">
            <v>553</v>
          </cell>
          <cell r="O133">
            <v>575</v>
          </cell>
          <cell r="P133">
            <v>536</v>
          </cell>
          <cell r="Q133">
            <v>575</v>
          </cell>
          <cell r="R133">
            <v>55</v>
          </cell>
          <cell r="S133">
            <v>138</v>
          </cell>
          <cell r="T133">
            <v>251</v>
          </cell>
          <cell r="U133">
            <v>272</v>
          </cell>
          <cell r="V133">
            <v>352</v>
          </cell>
          <cell r="W133">
            <v>360</v>
          </cell>
          <cell r="X133">
            <v>295</v>
          </cell>
          <cell r="Y133">
            <v>308</v>
          </cell>
          <cell r="Z133">
            <v>403</v>
          </cell>
          <cell r="AA133">
            <v>356</v>
          </cell>
          <cell r="AB133">
            <v>313</v>
          </cell>
          <cell r="AC133">
            <v>335</v>
          </cell>
          <cell r="AD133">
            <v>390</v>
          </cell>
          <cell r="AE133">
            <v>392</v>
          </cell>
          <cell r="AF133">
            <v>311</v>
          </cell>
          <cell r="AG133">
            <v>332</v>
          </cell>
          <cell r="AH133">
            <v>375</v>
          </cell>
          <cell r="AI133">
            <v>398</v>
          </cell>
          <cell r="AJ133">
            <v>354</v>
          </cell>
          <cell r="AK133">
            <v>368</v>
          </cell>
          <cell r="AL133">
            <v>426</v>
          </cell>
          <cell r="AM133">
            <v>393</v>
          </cell>
          <cell r="AN133">
            <v>373</v>
          </cell>
          <cell r="AO133">
            <v>395</v>
          </cell>
          <cell r="AP133">
            <v>412</v>
          </cell>
          <cell r="AQ133">
            <v>429</v>
          </cell>
        </row>
        <row r="134">
          <cell r="B134">
            <v>76</v>
          </cell>
          <cell r="C134">
            <v>246</v>
          </cell>
          <cell r="D134">
            <v>350</v>
          </cell>
          <cell r="E134">
            <v>356</v>
          </cell>
          <cell r="F134">
            <v>531</v>
          </cell>
          <cell r="G134">
            <v>566</v>
          </cell>
          <cell r="H134">
            <v>488</v>
          </cell>
          <cell r="I134">
            <v>591</v>
          </cell>
          <cell r="J134">
            <v>519</v>
          </cell>
          <cell r="K134">
            <v>541</v>
          </cell>
          <cell r="L134">
            <v>536</v>
          </cell>
          <cell r="M134">
            <v>526</v>
          </cell>
          <cell r="N134">
            <v>531</v>
          </cell>
          <cell r="O134">
            <v>567</v>
          </cell>
          <cell r="P134">
            <v>505</v>
          </cell>
          <cell r="Q134">
            <v>577</v>
          </cell>
          <cell r="R134">
            <v>54</v>
          </cell>
          <cell r="S134">
            <v>118</v>
          </cell>
          <cell r="T134">
            <v>234</v>
          </cell>
          <cell r="U134">
            <v>270</v>
          </cell>
          <cell r="V134">
            <v>348</v>
          </cell>
          <cell r="W134">
            <v>352</v>
          </cell>
          <cell r="X134">
            <v>283</v>
          </cell>
          <cell r="Y134">
            <v>305</v>
          </cell>
          <cell r="Z134">
            <v>410</v>
          </cell>
          <cell r="AA134">
            <v>332</v>
          </cell>
          <cell r="AB134">
            <v>295</v>
          </cell>
          <cell r="AC134">
            <v>332</v>
          </cell>
          <cell r="AD134">
            <v>379</v>
          </cell>
          <cell r="AE134">
            <v>383</v>
          </cell>
          <cell r="AF134">
            <v>293</v>
          </cell>
          <cell r="AG134">
            <v>328</v>
          </cell>
          <cell r="AH134">
            <v>362</v>
          </cell>
          <cell r="AI134">
            <v>394</v>
          </cell>
          <cell r="AJ134">
            <v>342</v>
          </cell>
          <cell r="AK134">
            <v>364</v>
          </cell>
          <cell r="AL134">
            <v>425</v>
          </cell>
          <cell r="AM134">
            <v>374</v>
          </cell>
          <cell r="AN134">
            <v>354</v>
          </cell>
          <cell r="AO134">
            <v>390</v>
          </cell>
          <cell r="AP134">
            <v>394</v>
          </cell>
          <cell r="AQ134">
            <v>425</v>
          </cell>
        </row>
        <row r="135">
          <cell r="B135">
            <v>41</v>
          </cell>
          <cell r="C135">
            <v>548</v>
          </cell>
          <cell r="D135">
            <v>502</v>
          </cell>
          <cell r="E135">
            <v>499</v>
          </cell>
          <cell r="F135">
            <v>644</v>
          </cell>
          <cell r="G135">
            <v>627</v>
          </cell>
          <cell r="H135">
            <v>671</v>
          </cell>
          <cell r="I135">
            <v>602</v>
          </cell>
          <cell r="J135">
            <v>720</v>
          </cell>
          <cell r="K135">
            <v>714</v>
          </cell>
          <cell r="L135">
            <v>716</v>
          </cell>
          <cell r="M135">
            <v>666</v>
          </cell>
          <cell r="N135">
            <v>724</v>
          </cell>
          <cell r="O135">
            <v>707</v>
          </cell>
          <cell r="P135">
            <v>746</v>
          </cell>
          <cell r="Q135">
            <v>634</v>
          </cell>
          <cell r="R135">
            <v>624</v>
          </cell>
          <cell r="S135">
            <v>555</v>
          </cell>
          <cell r="T135">
            <v>767</v>
          </cell>
          <cell r="U135">
            <v>750</v>
          </cell>
          <cell r="V135">
            <v>796</v>
          </cell>
          <cell r="W135">
            <v>660</v>
          </cell>
          <cell r="X135">
            <v>821</v>
          </cell>
          <cell r="Y135">
            <v>814</v>
          </cell>
          <cell r="Z135">
            <v>817</v>
          </cell>
          <cell r="AA135">
            <v>720</v>
          </cell>
          <cell r="AB135">
            <v>824</v>
          </cell>
          <cell r="AC135">
            <v>807</v>
          </cell>
          <cell r="AD135">
            <v>847</v>
          </cell>
          <cell r="AE135">
            <v>688</v>
          </cell>
          <cell r="AF135">
            <v>744</v>
          </cell>
          <cell r="AG135">
            <v>727</v>
          </cell>
          <cell r="AH135">
            <v>772</v>
          </cell>
          <cell r="AI135">
            <v>655</v>
          </cell>
          <cell r="AJ135">
            <v>798</v>
          </cell>
          <cell r="AK135">
            <v>791</v>
          </cell>
          <cell r="AL135">
            <v>794</v>
          </cell>
          <cell r="AM135">
            <v>716</v>
          </cell>
          <cell r="AN135">
            <v>801</v>
          </cell>
          <cell r="AO135">
            <v>784</v>
          </cell>
          <cell r="AP135">
            <v>824</v>
          </cell>
          <cell r="AQ135">
            <v>684</v>
          </cell>
        </row>
        <row r="136">
          <cell r="B136">
            <v>38</v>
          </cell>
          <cell r="C136">
            <v>542</v>
          </cell>
          <cell r="D136">
            <v>495</v>
          </cell>
          <cell r="E136">
            <v>493</v>
          </cell>
          <cell r="F136">
            <v>630</v>
          </cell>
          <cell r="G136">
            <v>618</v>
          </cell>
          <cell r="H136">
            <v>649</v>
          </cell>
          <cell r="I136">
            <v>603</v>
          </cell>
          <cell r="J136">
            <v>709</v>
          </cell>
          <cell r="K136">
            <v>704</v>
          </cell>
          <cell r="L136">
            <v>698</v>
          </cell>
          <cell r="M136">
            <v>660</v>
          </cell>
          <cell r="N136">
            <v>708</v>
          </cell>
          <cell r="O136">
            <v>697</v>
          </cell>
          <cell r="P136">
            <v>716</v>
          </cell>
          <cell r="Q136">
            <v>637</v>
          </cell>
          <cell r="R136">
            <v>615</v>
          </cell>
          <cell r="S136">
            <v>557</v>
          </cell>
          <cell r="T136">
            <v>750</v>
          </cell>
          <cell r="U136">
            <v>738</v>
          </cell>
          <cell r="V136">
            <v>761</v>
          </cell>
          <cell r="W136">
            <v>668</v>
          </cell>
          <cell r="X136">
            <v>807</v>
          </cell>
          <cell r="Y136">
            <v>803</v>
          </cell>
          <cell r="Z136">
            <v>790</v>
          </cell>
          <cell r="AA136">
            <v>718</v>
          </cell>
          <cell r="AB136">
            <v>807</v>
          </cell>
          <cell r="AC136">
            <v>795</v>
          </cell>
          <cell r="AD136">
            <v>809</v>
          </cell>
          <cell r="AE136">
            <v>696</v>
          </cell>
          <cell r="AF136">
            <v>728</v>
          </cell>
          <cell r="AG136">
            <v>716</v>
          </cell>
          <cell r="AH136">
            <v>741</v>
          </cell>
          <cell r="AI136">
            <v>661</v>
          </cell>
          <cell r="AJ136">
            <v>785</v>
          </cell>
          <cell r="AK136">
            <v>780</v>
          </cell>
          <cell r="AL136">
            <v>770</v>
          </cell>
          <cell r="AM136">
            <v>712</v>
          </cell>
          <cell r="AN136">
            <v>784</v>
          </cell>
          <cell r="AO136">
            <v>773</v>
          </cell>
          <cell r="AP136">
            <v>789</v>
          </cell>
          <cell r="AQ136">
            <v>689</v>
          </cell>
        </row>
        <row r="137">
          <cell r="B137">
            <v>36</v>
          </cell>
          <cell r="C137">
            <v>535</v>
          </cell>
          <cell r="D137">
            <v>489</v>
          </cell>
          <cell r="E137">
            <v>487</v>
          </cell>
          <cell r="F137">
            <v>615</v>
          </cell>
          <cell r="G137">
            <v>609</v>
          </cell>
          <cell r="H137">
            <v>627</v>
          </cell>
          <cell r="I137">
            <v>604</v>
          </cell>
          <cell r="J137">
            <v>697</v>
          </cell>
          <cell r="K137">
            <v>695</v>
          </cell>
          <cell r="L137">
            <v>680</v>
          </cell>
          <cell r="M137">
            <v>653</v>
          </cell>
          <cell r="N137">
            <v>693</v>
          </cell>
          <cell r="O137">
            <v>687</v>
          </cell>
          <cell r="P137">
            <v>687</v>
          </cell>
          <cell r="Q137">
            <v>640</v>
          </cell>
          <cell r="R137">
            <v>606</v>
          </cell>
          <cell r="S137">
            <v>558</v>
          </cell>
          <cell r="T137">
            <v>733</v>
          </cell>
          <cell r="U137">
            <v>727</v>
          </cell>
          <cell r="V137">
            <v>726</v>
          </cell>
          <cell r="W137">
            <v>675</v>
          </cell>
          <cell r="X137">
            <v>793</v>
          </cell>
          <cell r="Y137">
            <v>791</v>
          </cell>
          <cell r="Z137">
            <v>763</v>
          </cell>
          <cell r="AA137">
            <v>717</v>
          </cell>
          <cell r="AB137">
            <v>789</v>
          </cell>
          <cell r="AC137">
            <v>784</v>
          </cell>
          <cell r="AD137">
            <v>770</v>
          </cell>
          <cell r="AE137">
            <v>703</v>
          </cell>
          <cell r="AF137">
            <v>711</v>
          </cell>
          <cell r="AG137">
            <v>705</v>
          </cell>
          <cell r="AH137">
            <v>710</v>
          </cell>
          <cell r="AI137">
            <v>667</v>
          </cell>
          <cell r="AJ137">
            <v>772</v>
          </cell>
          <cell r="AK137">
            <v>770</v>
          </cell>
          <cell r="AL137">
            <v>747</v>
          </cell>
          <cell r="AM137">
            <v>708</v>
          </cell>
          <cell r="AN137">
            <v>767</v>
          </cell>
          <cell r="AO137">
            <v>762</v>
          </cell>
          <cell r="AP137">
            <v>754</v>
          </cell>
          <cell r="AQ137">
            <v>695</v>
          </cell>
        </row>
        <row r="138">
          <cell r="B138">
            <v>31</v>
          </cell>
          <cell r="C138">
            <v>523</v>
          </cell>
          <cell r="D138">
            <v>476</v>
          </cell>
          <cell r="E138">
            <v>476</v>
          </cell>
          <cell r="F138">
            <v>586</v>
          </cell>
          <cell r="G138">
            <v>592</v>
          </cell>
          <cell r="H138">
            <v>583</v>
          </cell>
          <cell r="I138">
            <v>605</v>
          </cell>
          <cell r="J138">
            <v>673</v>
          </cell>
          <cell r="K138">
            <v>676</v>
          </cell>
          <cell r="L138">
            <v>644</v>
          </cell>
          <cell r="M138">
            <v>640</v>
          </cell>
          <cell r="N138">
            <v>661</v>
          </cell>
          <cell r="O138">
            <v>667</v>
          </cell>
          <cell r="P138">
            <v>628</v>
          </cell>
          <cell r="Q138">
            <v>646</v>
          </cell>
          <cell r="R138">
            <v>588</v>
          </cell>
          <cell r="S138">
            <v>561</v>
          </cell>
          <cell r="T138">
            <v>699</v>
          </cell>
          <cell r="U138">
            <v>705</v>
          </cell>
          <cell r="V138">
            <v>657</v>
          </cell>
          <cell r="W138">
            <v>691</v>
          </cell>
          <cell r="X138">
            <v>766</v>
          </cell>
          <cell r="Y138">
            <v>769</v>
          </cell>
          <cell r="Z138">
            <v>709</v>
          </cell>
          <cell r="AA138">
            <v>713</v>
          </cell>
          <cell r="AB138">
            <v>754</v>
          </cell>
          <cell r="AC138">
            <v>760</v>
          </cell>
          <cell r="AD138">
            <v>694</v>
          </cell>
          <cell r="AE138">
            <v>718</v>
          </cell>
          <cell r="AF138">
            <v>678</v>
          </cell>
          <cell r="AG138">
            <v>684</v>
          </cell>
          <cell r="AH138">
            <v>647</v>
          </cell>
          <cell r="AI138">
            <v>678</v>
          </cell>
          <cell r="AJ138">
            <v>745</v>
          </cell>
          <cell r="AK138">
            <v>748</v>
          </cell>
          <cell r="AL138">
            <v>699</v>
          </cell>
          <cell r="AM138">
            <v>701</v>
          </cell>
          <cell r="AN138">
            <v>733</v>
          </cell>
          <cell r="AO138">
            <v>740</v>
          </cell>
          <cell r="AP138">
            <v>684</v>
          </cell>
          <cell r="AQ138">
            <v>706</v>
          </cell>
        </row>
        <row r="139">
          <cell r="B139">
            <v>29</v>
          </cell>
          <cell r="C139">
            <v>516</v>
          </cell>
          <cell r="D139">
            <v>469</v>
          </cell>
          <cell r="E139">
            <v>471</v>
          </cell>
          <cell r="F139">
            <v>572</v>
          </cell>
          <cell r="G139">
            <v>583</v>
          </cell>
          <cell r="H139">
            <v>561</v>
          </cell>
          <cell r="I139">
            <v>606</v>
          </cell>
          <cell r="J139">
            <v>661</v>
          </cell>
          <cell r="K139">
            <v>666</v>
          </cell>
          <cell r="L139">
            <v>626</v>
          </cell>
          <cell r="M139">
            <v>634</v>
          </cell>
          <cell r="N139">
            <v>645</v>
          </cell>
          <cell r="O139">
            <v>658</v>
          </cell>
          <cell r="P139">
            <v>599</v>
          </cell>
          <cell r="Q139">
            <v>649</v>
          </cell>
          <cell r="R139">
            <v>579</v>
          </cell>
          <cell r="S139">
            <v>562</v>
          </cell>
          <cell r="T139">
            <v>682</v>
          </cell>
          <cell r="U139">
            <v>694</v>
          </cell>
          <cell r="V139">
            <v>622</v>
          </cell>
          <cell r="W139">
            <v>698</v>
          </cell>
          <cell r="X139">
            <v>752</v>
          </cell>
          <cell r="Y139">
            <v>757</v>
          </cell>
          <cell r="Z139">
            <v>682</v>
          </cell>
          <cell r="AA139">
            <v>711</v>
          </cell>
          <cell r="AB139">
            <v>737</v>
          </cell>
          <cell r="AC139">
            <v>749</v>
          </cell>
          <cell r="AD139">
            <v>655</v>
          </cell>
          <cell r="AE139">
            <v>726</v>
          </cell>
          <cell r="AF139">
            <v>662</v>
          </cell>
          <cell r="AG139">
            <v>674</v>
          </cell>
          <cell r="AH139">
            <v>616</v>
          </cell>
          <cell r="AI139">
            <v>684</v>
          </cell>
          <cell r="AJ139">
            <v>732</v>
          </cell>
          <cell r="AK139">
            <v>737</v>
          </cell>
          <cell r="AL139">
            <v>676</v>
          </cell>
          <cell r="AM139">
            <v>697</v>
          </cell>
          <cell r="AN139">
            <v>716</v>
          </cell>
          <cell r="AO139">
            <v>729</v>
          </cell>
          <cell r="AP139">
            <v>649</v>
          </cell>
          <cell r="AQ139">
            <v>711</v>
          </cell>
        </row>
        <row r="140">
          <cell r="B140">
            <v>27</v>
          </cell>
          <cell r="C140">
            <v>510</v>
          </cell>
          <cell r="D140">
            <v>463</v>
          </cell>
          <cell r="E140">
            <v>465</v>
          </cell>
          <cell r="F140">
            <v>557</v>
          </cell>
          <cell r="G140">
            <v>574</v>
          </cell>
          <cell r="H140">
            <v>539</v>
          </cell>
          <cell r="I140">
            <v>607</v>
          </cell>
          <cell r="J140">
            <v>649</v>
          </cell>
          <cell r="K140">
            <v>657</v>
          </cell>
          <cell r="L140">
            <v>608</v>
          </cell>
          <cell r="M140">
            <v>628</v>
          </cell>
          <cell r="N140">
            <v>630</v>
          </cell>
          <cell r="O140">
            <v>648</v>
          </cell>
          <cell r="P140">
            <v>570</v>
          </cell>
          <cell r="Q140">
            <v>651</v>
          </cell>
          <cell r="R140">
            <v>571</v>
          </cell>
          <cell r="S140">
            <v>563</v>
          </cell>
          <cell r="T140">
            <v>665</v>
          </cell>
          <cell r="U140">
            <v>683</v>
          </cell>
          <cell r="V140">
            <v>587</v>
          </cell>
          <cell r="W140">
            <v>706</v>
          </cell>
          <cell r="X140">
            <v>739</v>
          </cell>
          <cell r="Y140">
            <v>746</v>
          </cell>
          <cell r="Z140">
            <v>655</v>
          </cell>
          <cell r="AA140">
            <v>709</v>
          </cell>
          <cell r="AB140">
            <v>719</v>
          </cell>
          <cell r="AC140">
            <v>737</v>
          </cell>
          <cell r="AD140">
            <v>617</v>
          </cell>
          <cell r="AE140">
            <v>733</v>
          </cell>
          <cell r="AF140">
            <v>646</v>
          </cell>
          <cell r="AG140">
            <v>663</v>
          </cell>
          <cell r="AH140">
            <v>584</v>
          </cell>
          <cell r="AI140">
            <v>690</v>
          </cell>
          <cell r="AJ140">
            <v>719</v>
          </cell>
          <cell r="AK140">
            <v>726</v>
          </cell>
          <cell r="AL140">
            <v>652</v>
          </cell>
          <cell r="AM140">
            <v>693</v>
          </cell>
          <cell r="AN140">
            <v>699</v>
          </cell>
          <cell r="AO140">
            <v>718</v>
          </cell>
          <cell r="AP140">
            <v>614</v>
          </cell>
          <cell r="AQ140">
            <v>717</v>
          </cell>
        </row>
        <row r="141">
          <cell r="B141">
            <v>124</v>
          </cell>
          <cell r="C141">
            <v>258</v>
          </cell>
          <cell r="D141">
            <v>381</v>
          </cell>
          <cell r="E141">
            <v>380</v>
          </cell>
          <cell r="F141">
            <v>669</v>
          </cell>
          <cell r="G141">
            <v>634</v>
          </cell>
          <cell r="H141">
            <v>675</v>
          </cell>
          <cell r="I141">
            <v>572</v>
          </cell>
          <cell r="J141">
            <v>599</v>
          </cell>
          <cell r="K141">
            <v>577</v>
          </cell>
          <cell r="L141">
            <v>605</v>
          </cell>
          <cell r="M141">
            <v>596</v>
          </cell>
          <cell r="N141">
            <v>663</v>
          </cell>
          <cell r="O141">
            <v>627</v>
          </cell>
          <cell r="P141">
            <v>675</v>
          </cell>
          <cell r="Q141">
            <v>583</v>
          </cell>
          <cell r="R141">
            <v>78</v>
          </cell>
          <cell r="S141">
            <v>233</v>
          </cell>
          <cell r="T141">
            <v>365</v>
          </cell>
          <cell r="U141">
            <v>330</v>
          </cell>
          <cell r="V141">
            <v>399</v>
          </cell>
          <cell r="W141">
            <v>424</v>
          </cell>
          <cell r="X141">
            <v>357</v>
          </cell>
          <cell r="Y141">
            <v>336</v>
          </cell>
          <cell r="Z141">
            <v>384</v>
          </cell>
          <cell r="AA141">
            <v>464</v>
          </cell>
          <cell r="AB141">
            <v>421</v>
          </cell>
          <cell r="AC141">
            <v>386</v>
          </cell>
          <cell r="AD141">
            <v>453</v>
          </cell>
          <cell r="AE141">
            <v>452</v>
          </cell>
          <cell r="AF141">
            <v>425</v>
          </cell>
          <cell r="AG141">
            <v>390</v>
          </cell>
          <cell r="AH141">
            <v>452</v>
          </cell>
          <cell r="AI141">
            <v>440</v>
          </cell>
          <cell r="AJ141">
            <v>418</v>
          </cell>
          <cell r="AK141">
            <v>396</v>
          </cell>
          <cell r="AL141">
            <v>437</v>
          </cell>
          <cell r="AM141">
            <v>481</v>
          </cell>
          <cell r="AN141">
            <v>482</v>
          </cell>
          <cell r="AO141">
            <v>446</v>
          </cell>
          <cell r="AP141">
            <v>506</v>
          </cell>
          <cell r="AQ141">
            <v>468</v>
          </cell>
        </row>
        <row r="142">
          <cell r="B142">
            <v>122</v>
          </cell>
          <cell r="C142">
            <v>253</v>
          </cell>
          <cell r="D142">
            <v>375</v>
          </cell>
          <cell r="E142">
            <v>375</v>
          </cell>
          <cell r="F142">
            <v>647</v>
          </cell>
          <cell r="G142">
            <v>626</v>
          </cell>
          <cell r="H142">
            <v>641</v>
          </cell>
          <cell r="I142">
            <v>579</v>
          </cell>
          <cell r="J142">
            <v>583</v>
          </cell>
          <cell r="K142">
            <v>571</v>
          </cell>
          <cell r="L142">
            <v>592</v>
          </cell>
          <cell r="M142">
            <v>583</v>
          </cell>
          <cell r="N142">
            <v>641</v>
          </cell>
          <cell r="O142">
            <v>620</v>
          </cell>
          <cell r="P142">
            <v>643</v>
          </cell>
          <cell r="Q142">
            <v>585</v>
          </cell>
          <cell r="R142">
            <v>77</v>
          </cell>
          <cell r="S142">
            <v>212</v>
          </cell>
          <cell r="T142">
            <v>348</v>
          </cell>
          <cell r="U142">
            <v>327</v>
          </cell>
          <cell r="V142">
            <v>395</v>
          </cell>
          <cell r="W142">
            <v>415</v>
          </cell>
          <cell r="X142">
            <v>346</v>
          </cell>
          <cell r="Y142">
            <v>333</v>
          </cell>
          <cell r="Z142">
            <v>392</v>
          </cell>
          <cell r="AA142">
            <v>440</v>
          </cell>
          <cell r="AB142">
            <v>404</v>
          </cell>
          <cell r="AC142">
            <v>382</v>
          </cell>
          <cell r="AD142">
            <v>443</v>
          </cell>
          <cell r="AE142">
            <v>443</v>
          </cell>
          <cell r="AF142">
            <v>407</v>
          </cell>
          <cell r="AG142">
            <v>386</v>
          </cell>
          <cell r="AH142">
            <v>440</v>
          </cell>
          <cell r="AI142">
            <v>436</v>
          </cell>
          <cell r="AJ142">
            <v>405</v>
          </cell>
          <cell r="AK142">
            <v>392</v>
          </cell>
          <cell r="AL142">
            <v>436</v>
          </cell>
          <cell r="AM142">
            <v>462</v>
          </cell>
          <cell r="AN142">
            <v>463</v>
          </cell>
          <cell r="AO142">
            <v>442</v>
          </cell>
          <cell r="AP142">
            <v>488</v>
          </cell>
          <cell r="AQ142">
            <v>464</v>
          </cell>
        </row>
        <row r="143">
          <cell r="B143">
            <v>119</v>
          </cell>
          <cell r="C143">
            <v>249</v>
          </cell>
          <cell r="D143">
            <v>368</v>
          </cell>
          <cell r="E143">
            <v>370</v>
          </cell>
          <cell r="F143">
            <v>625</v>
          </cell>
          <cell r="G143">
            <v>618</v>
          </cell>
          <cell r="H143">
            <v>607</v>
          </cell>
          <cell r="I143">
            <v>586</v>
          </cell>
          <cell r="J143">
            <v>567</v>
          </cell>
          <cell r="K143">
            <v>564</v>
          </cell>
          <cell r="L143">
            <v>578</v>
          </cell>
          <cell r="M143">
            <v>570</v>
          </cell>
          <cell r="N143">
            <v>619</v>
          </cell>
          <cell r="O143">
            <v>612</v>
          </cell>
          <cell r="P143">
            <v>612</v>
          </cell>
          <cell r="Q143">
            <v>587</v>
          </cell>
          <cell r="R143">
            <v>76</v>
          </cell>
          <cell r="S143">
            <v>192</v>
          </cell>
          <cell r="T143">
            <v>332</v>
          </cell>
          <cell r="U143">
            <v>325</v>
          </cell>
          <cell r="V143">
            <v>390</v>
          </cell>
          <cell r="W143">
            <v>406</v>
          </cell>
          <cell r="X143">
            <v>334</v>
          </cell>
          <cell r="Y143">
            <v>330</v>
          </cell>
          <cell r="Z143">
            <v>399</v>
          </cell>
          <cell r="AA143">
            <v>417</v>
          </cell>
          <cell r="AB143">
            <v>386</v>
          </cell>
          <cell r="AC143">
            <v>379</v>
          </cell>
          <cell r="AD143">
            <v>433</v>
          </cell>
          <cell r="AE143">
            <v>434</v>
          </cell>
          <cell r="AF143">
            <v>390</v>
          </cell>
          <cell r="AG143">
            <v>383</v>
          </cell>
          <cell r="AH143">
            <v>427</v>
          </cell>
          <cell r="AI143">
            <v>432</v>
          </cell>
          <cell r="AJ143">
            <v>392</v>
          </cell>
          <cell r="AK143">
            <v>388</v>
          </cell>
          <cell r="AL143">
            <v>436</v>
          </cell>
          <cell r="AM143">
            <v>443</v>
          </cell>
          <cell r="AN143">
            <v>444</v>
          </cell>
          <cell r="AO143">
            <v>437</v>
          </cell>
          <cell r="AP143">
            <v>469</v>
          </cell>
          <cell r="AQ143">
            <v>460</v>
          </cell>
        </row>
        <row r="144">
          <cell r="B144">
            <v>116</v>
          </cell>
          <cell r="C144">
            <v>244</v>
          </cell>
          <cell r="D144">
            <v>362</v>
          </cell>
          <cell r="E144">
            <v>366</v>
          </cell>
          <cell r="F144">
            <v>603</v>
          </cell>
          <cell r="G144">
            <v>610</v>
          </cell>
          <cell r="H144">
            <v>573</v>
          </cell>
          <cell r="I144">
            <v>593</v>
          </cell>
          <cell r="J144">
            <v>552</v>
          </cell>
          <cell r="K144">
            <v>557</v>
          </cell>
          <cell r="L144">
            <v>565</v>
          </cell>
          <cell r="M144">
            <v>557</v>
          </cell>
          <cell r="N144">
            <v>598</v>
          </cell>
          <cell r="O144">
            <v>605</v>
          </cell>
          <cell r="P144">
            <v>580</v>
          </cell>
          <cell r="Q144">
            <v>588</v>
          </cell>
          <cell r="R144">
            <v>75</v>
          </cell>
          <cell r="S144">
            <v>171</v>
          </cell>
          <cell r="T144">
            <v>315</v>
          </cell>
          <cell r="U144">
            <v>322</v>
          </cell>
          <cell r="V144">
            <v>386</v>
          </cell>
          <cell r="W144">
            <v>398</v>
          </cell>
          <cell r="X144">
            <v>323</v>
          </cell>
          <cell r="Y144">
            <v>328</v>
          </cell>
          <cell r="Z144">
            <v>407</v>
          </cell>
          <cell r="AA144">
            <v>393</v>
          </cell>
          <cell r="AB144">
            <v>369</v>
          </cell>
          <cell r="AC144">
            <v>376</v>
          </cell>
          <cell r="AD144">
            <v>422</v>
          </cell>
          <cell r="AE144">
            <v>425</v>
          </cell>
          <cell r="AF144">
            <v>372</v>
          </cell>
          <cell r="AG144">
            <v>379</v>
          </cell>
          <cell r="AH144">
            <v>414</v>
          </cell>
          <cell r="AI144">
            <v>428</v>
          </cell>
          <cell r="AJ144">
            <v>380</v>
          </cell>
          <cell r="AK144">
            <v>384</v>
          </cell>
          <cell r="AL144">
            <v>435</v>
          </cell>
          <cell r="AM144">
            <v>424</v>
          </cell>
          <cell r="AN144">
            <v>425</v>
          </cell>
          <cell r="AO144">
            <v>433</v>
          </cell>
          <cell r="AP144">
            <v>451</v>
          </cell>
          <cell r="AQ144">
            <v>455</v>
          </cell>
        </row>
        <row r="145">
          <cell r="B145">
            <v>113</v>
          </cell>
          <cell r="C145">
            <v>240</v>
          </cell>
          <cell r="D145">
            <v>356</v>
          </cell>
          <cell r="E145">
            <v>361</v>
          </cell>
          <cell r="F145">
            <v>581</v>
          </cell>
          <cell r="G145">
            <v>602</v>
          </cell>
          <cell r="H145">
            <v>539</v>
          </cell>
          <cell r="I145">
            <v>601</v>
          </cell>
          <cell r="J145">
            <v>536</v>
          </cell>
          <cell r="K145">
            <v>550</v>
          </cell>
          <cell r="L145">
            <v>552</v>
          </cell>
          <cell r="M145">
            <v>543</v>
          </cell>
          <cell r="N145">
            <v>576</v>
          </cell>
          <cell r="O145">
            <v>598</v>
          </cell>
          <cell r="P145">
            <v>549</v>
          </cell>
          <cell r="Q145">
            <v>590</v>
          </cell>
          <cell r="R145">
            <v>74</v>
          </cell>
          <cell r="S145">
            <v>151</v>
          </cell>
          <cell r="T145">
            <v>299</v>
          </cell>
          <cell r="U145">
            <v>320</v>
          </cell>
          <cell r="V145">
            <v>381</v>
          </cell>
          <cell r="W145">
            <v>389</v>
          </cell>
          <cell r="X145">
            <v>311</v>
          </cell>
          <cell r="Y145">
            <v>325</v>
          </cell>
          <cell r="Z145">
            <v>414</v>
          </cell>
          <cell r="AA145">
            <v>369</v>
          </cell>
          <cell r="AB145">
            <v>351</v>
          </cell>
          <cell r="AC145">
            <v>373</v>
          </cell>
          <cell r="AD145">
            <v>412</v>
          </cell>
          <cell r="AE145">
            <v>416</v>
          </cell>
          <cell r="AF145">
            <v>354</v>
          </cell>
          <cell r="AG145">
            <v>375</v>
          </cell>
          <cell r="AH145">
            <v>402</v>
          </cell>
          <cell r="AI145">
            <v>424</v>
          </cell>
          <cell r="AJ145">
            <v>367</v>
          </cell>
          <cell r="AK145">
            <v>380</v>
          </cell>
          <cell r="AL145">
            <v>435</v>
          </cell>
          <cell r="AM145">
            <v>404</v>
          </cell>
          <cell r="AN145">
            <v>406</v>
          </cell>
          <cell r="AO145">
            <v>428</v>
          </cell>
          <cell r="AP145">
            <v>432</v>
          </cell>
          <cell r="AQ145">
            <v>451</v>
          </cell>
        </row>
        <row r="146">
          <cell r="B146">
            <v>110</v>
          </cell>
          <cell r="C146">
            <v>235</v>
          </cell>
          <cell r="D146">
            <v>350</v>
          </cell>
          <cell r="E146">
            <v>357</v>
          </cell>
          <cell r="F146">
            <v>559</v>
          </cell>
          <cell r="G146">
            <v>594</v>
          </cell>
          <cell r="H146">
            <v>505</v>
          </cell>
          <cell r="I146">
            <v>608</v>
          </cell>
          <cell r="J146">
            <v>521</v>
          </cell>
          <cell r="K146">
            <v>543</v>
          </cell>
          <cell r="L146">
            <v>538</v>
          </cell>
          <cell r="M146">
            <v>530</v>
          </cell>
          <cell r="N146">
            <v>554</v>
          </cell>
          <cell r="O146">
            <v>590</v>
          </cell>
          <cell r="P146">
            <v>517</v>
          </cell>
          <cell r="Q146">
            <v>592</v>
          </cell>
          <cell r="R146">
            <v>73</v>
          </cell>
          <cell r="S146">
            <v>130</v>
          </cell>
          <cell r="T146">
            <v>282</v>
          </cell>
          <cell r="U146">
            <v>317</v>
          </cell>
          <cell r="V146">
            <v>377</v>
          </cell>
          <cell r="W146">
            <v>380</v>
          </cell>
          <cell r="X146">
            <v>300</v>
          </cell>
          <cell r="Y146">
            <v>322</v>
          </cell>
          <cell r="Z146">
            <v>422</v>
          </cell>
          <cell r="AA146">
            <v>346</v>
          </cell>
          <cell r="AB146">
            <v>333</v>
          </cell>
          <cell r="AC146">
            <v>370</v>
          </cell>
          <cell r="AD146">
            <v>401</v>
          </cell>
          <cell r="AE146">
            <v>407</v>
          </cell>
          <cell r="AF146">
            <v>336</v>
          </cell>
          <cell r="AG146">
            <v>371</v>
          </cell>
          <cell r="AH146">
            <v>389</v>
          </cell>
          <cell r="AI146">
            <v>421</v>
          </cell>
          <cell r="AJ146">
            <v>354</v>
          </cell>
          <cell r="AK146">
            <v>376</v>
          </cell>
          <cell r="AL146">
            <v>435</v>
          </cell>
          <cell r="AM146">
            <v>385</v>
          </cell>
          <cell r="AN146">
            <v>388</v>
          </cell>
          <cell r="AO146">
            <v>424</v>
          </cell>
          <cell r="AP146">
            <v>414</v>
          </cell>
          <cell r="AQ146">
            <v>447</v>
          </cell>
        </row>
        <row r="147">
          <cell r="B147">
            <v>75</v>
          </cell>
          <cell r="C147">
            <v>538</v>
          </cell>
          <cell r="D147">
            <v>502</v>
          </cell>
          <cell r="E147">
            <v>500</v>
          </cell>
          <cell r="F147">
            <v>672</v>
          </cell>
          <cell r="G147">
            <v>655</v>
          </cell>
          <cell r="H147">
            <v>688</v>
          </cell>
          <cell r="I147">
            <v>619</v>
          </cell>
          <cell r="J147">
            <v>722</v>
          </cell>
          <cell r="K147">
            <v>716</v>
          </cell>
          <cell r="L147">
            <v>718</v>
          </cell>
          <cell r="M147">
            <v>670</v>
          </cell>
          <cell r="N147">
            <v>747</v>
          </cell>
          <cell r="O147">
            <v>730</v>
          </cell>
          <cell r="P147">
            <v>758</v>
          </cell>
          <cell r="Q147">
            <v>649</v>
          </cell>
          <cell r="R147">
            <v>643</v>
          </cell>
          <cell r="S147">
            <v>568</v>
          </cell>
          <cell r="T147">
            <v>814</v>
          </cell>
          <cell r="U147">
            <v>797</v>
          </cell>
          <cell r="V147">
            <v>825</v>
          </cell>
          <cell r="W147">
            <v>689</v>
          </cell>
          <cell r="X147">
            <v>838</v>
          </cell>
          <cell r="Y147">
            <v>831</v>
          </cell>
          <cell r="Z147">
            <v>829</v>
          </cell>
          <cell r="AA147">
            <v>734</v>
          </cell>
          <cell r="AB147">
            <v>862</v>
          </cell>
          <cell r="AC147">
            <v>845</v>
          </cell>
          <cell r="AD147">
            <v>869</v>
          </cell>
          <cell r="AE147">
            <v>713</v>
          </cell>
          <cell r="AF147">
            <v>787</v>
          </cell>
          <cell r="AG147">
            <v>770</v>
          </cell>
          <cell r="AH147">
            <v>799</v>
          </cell>
          <cell r="AI147">
            <v>682</v>
          </cell>
          <cell r="AJ147">
            <v>810</v>
          </cell>
          <cell r="AK147">
            <v>804</v>
          </cell>
          <cell r="AL147">
            <v>803</v>
          </cell>
          <cell r="AM147">
            <v>727</v>
          </cell>
          <cell r="AN147">
            <v>835</v>
          </cell>
          <cell r="AO147">
            <v>818</v>
          </cell>
          <cell r="AP147">
            <v>844</v>
          </cell>
          <cell r="AQ147">
            <v>706</v>
          </cell>
        </row>
        <row r="148">
          <cell r="B148">
            <v>73</v>
          </cell>
          <cell r="C148">
            <v>531</v>
          </cell>
          <cell r="D148">
            <v>495</v>
          </cell>
          <cell r="E148">
            <v>494</v>
          </cell>
          <cell r="F148">
            <v>657</v>
          </cell>
          <cell r="G148">
            <v>646</v>
          </cell>
          <cell r="H148">
            <v>666</v>
          </cell>
          <cell r="I148">
            <v>620</v>
          </cell>
          <cell r="J148">
            <v>710</v>
          </cell>
          <cell r="K148">
            <v>706</v>
          </cell>
          <cell r="L148">
            <v>700</v>
          </cell>
          <cell r="M148">
            <v>664</v>
          </cell>
          <cell r="N148">
            <v>731</v>
          </cell>
          <cell r="O148">
            <v>720</v>
          </cell>
          <cell r="P148">
            <v>729</v>
          </cell>
          <cell r="Q148">
            <v>652</v>
          </cell>
          <cell r="R148">
            <v>634</v>
          </cell>
          <cell r="S148">
            <v>569</v>
          </cell>
          <cell r="T148">
            <v>798</v>
          </cell>
          <cell r="U148">
            <v>786</v>
          </cell>
          <cell r="V148">
            <v>790</v>
          </cell>
          <cell r="W148">
            <v>696</v>
          </cell>
          <cell r="X148">
            <v>824</v>
          </cell>
          <cell r="Y148">
            <v>819</v>
          </cell>
          <cell r="Z148">
            <v>802</v>
          </cell>
          <cell r="AA148">
            <v>732</v>
          </cell>
          <cell r="AB148">
            <v>845</v>
          </cell>
          <cell r="AC148">
            <v>833</v>
          </cell>
          <cell r="AD148">
            <v>831</v>
          </cell>
          <cell r="AE148">
            <v>720</v>
          </cell>
          <cell r="AF148">
            <v>771</v>
          </cell>
          <cell r="AG148">
            <v>759</v>
          </cell>
          <cell r="AH148">
            <v>768</v>
          </cell>
          <cell r="AI148">
            <v>688</v>
          </cell>
          <cell r="AJ148">
            <v>797</v>
          </cell>
          <cell r="AK148">
            <v>793</v>
          </cell>
          <cell r="AL148">
            <v>780</v>
          </cell>
          <cell r="AM148">
            <v>723</v>
          </cell>
          <cell r="AN148">
            <v>818</v>
          </cell>
          <cell r="AO148">
            <v>806</v>
          </cell>
          <cell r="AP148">
            <v>809</v>
          </cell>
          <cell r="AQ148">
            <v>711</v>
          </cell>
        </row>
        <row r="149">
          <cell r="B149">
            <v>70</v>
          </cell>
          <cell r="C149">
            <v>525</v>
          </cell>
          <cell r="D149">
            <v>489</v>
          </cell>
          <cell r="E149">
            <v>488</v>
          </cell>
          <cell r="F149">
            <v>643</v>
          </cell>
          <cell r="G149">
            <v>637</v>
          </cell>
          <cell r="H149">
            <v>644</v>
          </cell>
          <cell r="I149">
            <v>621</v>
          </cell>
          <cell r="J149">
            <v>699</v>
          </cell>
          <cell r="K149">
            <v>697</v>
          </cell>
          <cell r="L149">
            <v>682</v>
          </cell>
          <cell r="M149">
            <v>657</v>
          </cell>
          <cell r="N149">
            <v>716</v>
          </cell>
          <cell r="O149">
            <v>710</v>
          </cell>
          <cell r="P149">
            <v>700</v>
          </cell>
          <cell r="Q149">
            <v>655</v>
          </cell>
          <cell r="R149">
            <v>625</v>
          </cell>
          <cell r="S149">
            <v>571</v>
          </cell>
          <cell r="T149">
            <v>781</v>
          </cell>
          <cell r="U149">
            <v>775</v>
          </cell>
          <cell r="V149">
            <v>755</v>
          </cell>
          <cell r="W149">
            <v>704</v>
          </cell>
          <cell r="X149">
            <v>810</v>
          </cell>
          <cell r="Y149">
            <v>808</v>
          </cell>
          <cell r="Z149">
            <v>775</v>
          </cell>
          <cell r="AA149">
            <v>730</v>
          </cell>
          <cell r="AB149">
            <v>827</v>
          </cell>
          <cell r="AC149">
            <v>822</v>
          </cell>
          <cell r="AD149">
            <v>793</v>
          </cell>
          <cell r="AE149">
            <v>727</v>
          </cell>
          <cell r="AF149">
            <v>754</v>
          </cell>
          <cell r="AG149">
            <v>749</v>
          </cell>
          <cell r="AH149">
            <v>737</v>
          </cell>
          <cell r="AI149">
            <v>693</v>
          </cell>
          <cell r="AJ149">
            <v>784</v>
          </cell>
          <cell r="AK149">
            <v>782</v>
          </cell>
          <cell r="AL149">
            <v>756</v>
          </cell>
          <cell r="AM149">
            <v>720</v>
          </cell>
          <cell r="AN149">
            <v>801</v>
          </cell>
          <cell r="AO149">
            <v>795</v>
          </cell>
          <cell r="AP149">
            <v>774</v>
          </cell>
          <cell r="AQ149">
            <v>717</v>
          </cell>
        </row>
        <row r="150">
          <cell r="B150">
            <v>66</v>
          </cell>
          <cell r="C150">
            <v>512</v>
          </cell>
          <cell r="D150">
            <v>476</v>
          </cell>
          <cell r="E150">
            <v>477</v>
          </cell>
          <cell r="F150">
            <v>614</v>
          </cell>
          <cell r="G150">
            <v>620</v>
          </cell>
          <cell r="H150">
            <v>600</v>
          </cell>
          <cell r="I150">
            <v>623</v>
          </cell>
          <cell r="J150">
            <v>675</v>
          </cell>
          <cell r="K150">
            <v>678</v>
          </cell>
          <cell r="L150">
            <v>646</v>
          </cell>
          <cell r="M150">
            <v>645</v>
          </cell>
          <cell r="N150">
            <v>684</v>
          </cell>
          <cell r="O150">
            <v>690</v>
          </cell>
          <cell r="P150">
            <v>641</v>
          </cell>
          <cell r="Q150">
            <v>660</v>
          </cell>
          <cell r="R150">
            <v>608</v>
          </cell>
          <cell r="S150">
            <v>573</v>
          </cell>
          <cell r="T150">
            <v>747</v>
          </cell>
          <cell r="U150">
            <v>753</v>
          </cell>
          <cell r="V150">
            <v>686</v>
          </cell>
          <cell r="W150">
            <v>719</v>
          </cell>
          <cell r="X150">
            <v>783</v>
          </cell>
          <cell r="Y150">
            <v>785</v>
          </cell>
          <cell r="Z150">
            <v>720</v>
          </cell>
          <cell r="AA150">
            <v>727</v>
          </cell>
          <cell r="AB150">
            <v>792</v>
          </cell>
          <cell r="AC150">
            <v>798</v>
          </cell>
          <cell r="AD150">
            <v>716</v>
          </cell>
          <cell r="AE150">
            <v>742</v>
          </cell>
          <cell r="AF150">
            <v>722</v>
          </cell>
          <cell r="AG150">
            <v>727</v>
          </cell>
          <cell r="AH150">
            <v>674</v>
          </cell>
          <cell r="AI150">
            <v>705</v>
          </cell>
          <cell r="AJ150">
            <v>758</v>
          </cell>
          <cell r="AK150">
            <v>760</v>
          </cell>
          <cell r="AL150">
            <v>709</v>
          </cell>
          <cell r="AM150">
            <v>712</v>
          </cell>
          <cell r="AN150">
            <v>767</v>
          </cell>
          <cell r="AO150">
            <v>773</v>
          </cell>
          <cell r="AP150">
            <v>704</v>
          </cell>
          <cell r="AQ150">
            <v>728</v>
          </cell>
        </row>
        <row r="151">
          <cell r="B151">
            <v>63</v>
          </cell>
          <cell r="C151">
            <v>506</v>
          </cell>
          <cell r="D151">
            <v>469</v>
          </cell>
          <cell r="E151">
            <v>472</v>
          </cell>
          <cell r="F151">
            <v>599</v>
          </cell>
          <cell r="G151">
            <v>611</v>
          </cell>
          <cell r="H151">
            <v>578</v>
          </cell>
          <cell r="I151">
            <v>623</v>
          </cell>
          <cell r="J151">
            <v>663</v>
          </cell>
          <cell r="K151">
            <v>668</v>
          </cell>
          <cell r="L151">
            <v>628</v>
          </cell>
          <cell r="M151">
            <v>638</v>
          </cell>
          <cell r="N151">
            <v>668</v>
          </cell>
          <cell r="O151">
            <v>681</v>
          </cell>
          <cell r="P151">
            <v>612</v>
          </cell>
          <cell r="Q151">
            <v>663</v>
          </cell>
          <cell r="R151">
            <v>599</v>
          </cell>
          <cell r="S151">
            <v>575</v>
          </cell>
          <cell r="T151">
            <v>730</v>
          </cell>
          <cell r="U151">
            <v>741</v>
          </cell>
          <cell r="V151">
            <v>651</v>
          </cell>
          <cell r="W151">
            <v>727</v>
          </cell>
          <cell r="X151">
            <v>769</v>
          </cell>
          <cell r="Y151">
            <v>774</v>
          </cell>
          <cell r="Z151">
            <v>693</v>
          </cell>
          <cell r="AA151">
            <v>725</v>
          </cell>
          <cell r="AB151">
            <v>775</v>
          </cell>
          <cell r="AC151">
            <v>787</v>
          </cell>
          <cell r="AD151">
            <v>677</v>
          </cell>
          <cell r="AE151">
            <v>750</v>
          </cell>
          <cell r="AF151">
            <v>705</v>
          </cell>
          <cell r="AG151">
            <v>717</v>
          </cell>
          <cell r="AH151">
            <v>642</v>
          </cell>
          <cell r="AI151">
            <v>711</v>
          </cell>
          <cell r="AJ151">
            <v>745</v>
          </cell>
          <cell r="AK151">
            <v>750</v>
          </cell>
          <cell r="AL151">
            <v>685</v>
          </cell>
          <cell r="AM151">
            <v>708</v>
          </cell>
          <cell r="AN151">
            <v>750</v>
          </cell>
          <cell r="AO151">
            <v>762</v>
          </cell>
          <cell r="AP151">
            <v>669</v>
          </cell>
          <cell r="AQ151">
            <v>733</v>
          </cell>
        </row>
        <row r="152">
          <cell r="B152">
            <v>61</v>
          </cell>
          <cell r="C152">
            <v>499</v>
          </cell>
          <cell r="D152">
            <v>462</v>
          </cell>
          <cell r="E152">
            <v>466</v>
          </cell>
          <cell r="F152">
            <v>585</v>
          </cell>
          <cell r="G152">
            <v>602</v>
          </cell>
          <cell r="H152">
            <v>556</v>
          </cell>
          <cell r="I152">
            <v>624</v>
          </cell>
          <cell r="J152">
            <v>651</v>
          </cell>
          <cell r="K152">
            <v>659</v>
          </cell>
          <cell r="L152">
            <v>610</v>
          </cell>
          <cell r="M152">
            <v>632</v>
          </cell>
          <cell r="N152">
            <v>653</v>
          </cell>
          <cell r="O152">
            <v>671</v>
          </cell>
          <cell r="P152">
            <v>582</v>
          </cell>
          <cell r="Q152">
            <v>666</v>
          </cell>
          <cell r="R152">
            <v>590</v>
          </cell>
          <cell r="S152">
            <v>576</v>
          </cell>
          <cell r="T152">
            <v>713</v>
          </cell>
          <cell r="U152">
            <v>730</v>
          </cell>
          <cell r="V152">
            <v>616</v>
          </cell>
          <cell r="W152">
            <v>735</v>
          </cell>
          <cell r="X152">
            <v>756</v>
          </cell>
          <cell r="Y152">
            <v>763</v>
          </cell>
          <cell r="Z152">
            <v>666</v>
          </cell>
          <cell r="AA152">
            <v>723</v>
          </cell>
          <cell r="AB152">
            <v>757</v>
          </cell>
          <cell r="AC152">
            <v>775</v>
          </cell>
          <cell r="AD152">
            <v>639</v>
          </cell>
          <cell r="AE152">
            <v>757</v>
          </cell>
          <cell r="AF152">
            <v>689</v>
          </cell>
          <cell r="AG152">
            <v>706</v>
          </cell>
          <cell r="AH152">
            <v>611</v>
          </cell>
          <cell r="AI152">
            <v>716</v>
          </cell>
          <cell r="AJ152">
            <v>732</v>
          </cell>
          <cell r="AK152">
            <v>739</v>
          </cell>
          <cell r="AL152">
            <v>661</v>
          </cell>
          <cell r="AM152">
            <v>704</v>
          </cell>
          <cell r="AN152">
            <v>733</v>
          </cell>
          <cell r="AO152">
            <v>751</v>
          </cell>
          <cell r="AP152">
            <v>634</v>
          </cell>
          <cell r="AQ152">
            <v>739</v>
          </cell>
        </row>
        <row r="153">
          <cell r="B153">
            <v>159</v>
          </cell>
          <cell r="C153">
            <v>247</v>
          </cell>
          <cell r="D153">
            <v>380</v>
          </cell>
          <cell r="E153">
            <v>381</v>
          </cell>
          <cell r="F153">
            <v>697</v>
          </cell>
          <cell r="G153">
            <v>662</v>
          </cell>
          <cell r="H153">
            <v>692</v>
          </cell>
          <cell r="I153">
            <v>589</v>
          </cell>
          <cell r="J153">
            <v>601</v>
          </cell>
          <cell r="K153">
            <v>579</v>
          </cell>
          <cell r="L153">
            <v>607</v>
          </cell>
          <cell r="M153">
            <v>600</v>
          </cell>
          <cell r="N153">
            <v>686</v>
          </cell>
          <cell r="O153">
            <v>650</v>
          </cell>
          <cell r="P153">
            <v>687</v>
          </cell>
          <cell r="Q153">
            <v>598</v>
          </cell>
          <cell r="R153">
            <v>97</v>
          </cell>
          <cell r="S153">
            <v>245</v>
          </cell>
          <cell r="T153">
            <v>412</v>
          </cell>
          <cell r="U153">
            <v>377</v>
          </cell>
          <cell r="V153">
            <v>429</v>
          </cell>
          <cell r="W153">
            <v>453</v>
          </cell>
          <cell r="X153">
            <v>374</v>
          </cell>
          <cell r="Y153">
            <v>353</v>
          </cell>
          <cell r="Z153">
            <v>396</v>
          </cell>
          <cell r="AA153">
            <v>477</v>
          </cell>
          <cell r="AB153">
            <v>459</v>
          </cell>
          <cell r="AC153">
            <v>424</v>
          </cell>
          <cell r="AD153">
            <v>475</v>
          </cell>
          <cell r="AE153">
            <v>476</v>
          </cell>
          <cell r="AF153">
            <v>468</v>
          </cell>
          <cell r="AG153">
            <v>433</v>
          </cell>
          <cell r="AH153">
            <v>479</v>
          </cell>
          <cell r="AI153">
            <v>467</v>
          </cell>
          <cell r="AJ153">
            <v>430</v>
          </cell>
          <cell r="AK153">
            <v>409</v>
          </cell>
          <cell r="AL153">
            <v>446</v>
          </cell>
          <cell r="AM153">
            <v>492</v>
          </cell>
          <cell r="AN153">
            <v>515</v>
          </cell>
          <cell r="AO153">
            <v>480</v>
          </cell>
          <cell r="AP153">
            <v>526</v>
          </cell>
          <cell r="AQ153">
            <v>490</v>
          </cell>
        </row>
        <row r="154">
          <cell r="B154">
            <v>156</v>
          </cell>
          <cell r="C154">
            <v>243</v>
          </cell>
          <cell r="D154">
            <v>374</v>
          </cell>
          <cell r="E154">
            <v>376</v>
          </cell>
          <cell r="F154">
            <v>675</v>
          </cell>
          <cell r="G154">
            <v>654</v>
          </cell>
          <cell r="H154">
            <v>658</v>
          </cell>
          <cell r="I154">
            <v>596</v>
          </cell>
          <cell r="J154">
            <v>585</v>
          </cell>
          <cell r="K154">
            <v>572</v>
          </cell>
          <cell r="L154">
            <v>594</v>
          </cell>
          <cell r="M154">
            <v>587</v>
          </cell>
          <cell r="N154">
            <v>664</v>
          </cell>
          <cell r="O154">
            <v>643</v>
          </cell>
          <cell r="P154">
            <v>656</v>
          </cell>
          <cell r="Q154">
            <v>600</v>
          </cell>
          <cell r="R154">
            <v>96</v>
          </cell>
          <cell r="S154">
            <v>225</v>
          </cell>
          <cell r="T154">
            <v>396</v>
          </cell>
          <cell r="U154">
            <v>375</v>
          </cell>
          <cell r="V154">
            <v>424</v>
          </cell>
          <cell r="W154">
            <v>444</v>
          </cell>
          <cell r="X154">
            <v>363</v>
          </cell>
          <cell r="Y154">
            <v>350</v>
          </cell>
          <cell r="Z154">
            <v>403</v>
          </cell>
          <cell r="AA154">
            <v>454</v>
          </cell>
          <cell r="AB154">
            <v>442</v>
          </cell>
          <cell r="AC154">
            <v>420</v>
          </cell>
          <cell r="AD154">
            <v>465</v>
          </cell>
          <cell r="AE154">
            <v>467</v>
          </cell>
          <cell r="AF154">
            <v>451</v>
          </cell>
          <cell r="AG154">
            <v>430</v>
          </cell>
          <cell r="AH154">
            <v>466</v>
          </cell>
          <cell r="AI154">
            <v>463</v>
          </cell>
          <cell r="AJ154">
            <v>417</v>
          </cell>
          <cell r="AK154">
            <v>405</v>
          </cell>
          <cell r="AL154">
            <v>445</v>
          </cell>
          <cell r="AM154">
            <v>473</v>
          </cell>
          <cell r="AN154">
            <v>496</v>
          </cell>
          <cell r="AO154">
            <v>475</v>
          </cell>
          <cell r="AP154">
            <v>507</v>
          </cell>
          <cell r="AQ154">
            <v>486</v>
          </cell>
        </row>
        <row r="155">
          <cell r="B155">
            <v>153</v>
          </cell>
          <cell r="C155">
            <v>238</v>
          </cell>
          <cell r="D155">
            <v>368</v>
          </cell>
          <cell r="E155">
            <v>371</v>
          </cell>
          <cell r="F155">
            <v>653</v>
          </cell>
          <cell r="G155">
            <v>646</v>
          </cell>
          <cell r="H155">
            <v>624</v>
          </cell>
          <cell r="I155">
            <v>603</v>
          </cell>
          <cell r="J155">
            <v>569</v>
          </cell>
          <cell r="K155">
            <v>565</v>
          </cell>
          <cell r="L155">
            <v>580</v>
          </cell>
          <cell r="M155">
            <v>574</v>
          </cell>
          <cell r="N155">
            <v>642</v>
          </cell>
          <cell r="O155">
            <v>635</v>
          </cell>
          <cell r="P155">
            <v>624</v>
          </cell>
          <cell r="Q155">
            <v>601</v>
          </cell>
          <cell r="R155">
            <v>95</v>
          </cell>
          <cell r="S155">
            <v>204</v>
          </cell>
          <cell r="T155">
            <v>379</v>
          </cell>
          <cell r="U155">
            <v>372</v>
          </cell>
          <cell r="V155">
            <v>419</v>
          </cell>
          <cell r="W155">
            <v>435</v>
          </cell>
          <cell r="X155">
            <v>351</v>
          </cell>
          <cell r="Y155">
            <v>347</v>
          </cell>
          <cell r="Z155">
            <v>411</v>
          </cell>
          <cell r="AA155">
            <v>430</v>
          </cell>
          <cell r="AB155">
            <v>424</v>
          </cell>
          <cell r="AC155">
            <v>417</v>
          </cell>
          <cell r="AD155">
            <v>455</v>
          </cell>
          <cell r="AE155">
            <v>458</v>
          </cell>
          <cell r="AF155">
            <v>433</v>
          </cell>
          <cell r="AG155">
            <v>426</v>
          </cell>
          <cell r="AH155">
            <v>454</v>
          </cell>
          <cell r="AI155">
            <v>459</v>
          </cell>
          <cell r="AJ155">
            <v>405</v>
          </cell>
          <cell r="AK155">
            <v>401</v>
          </cell>
          <cell r="AL155">
            <v>445</v>
          </cell>
          <cell r="AM155">
            <v>454</v>
          </cell>
          <cell r="AN155">
            <v>478</v>
          </cell>
          <cell r="AO155">
            <v>471</v>
          </cell>
          <cell r="AP155">
            <v>489</v>
          </cell>
          <cell r="AQ155">
            <v>482</v>
          </cell>
        </row>
        <row r="156">
          <cell r="B156">
            <v>150</v>
          </cell>
          <cell r="C156">
            <v>234</v>
          </cell>
          <cell r="D156">
            <v>362</v>
          </cell>
          <cell r="E156">
            <v>367</v>
          </cell>
          <cell r="F156">
            <v>631</v>
          </cell>
          <cell r="G156">
            <v>638</v>
          </cell>
          <cell r="H156">
            <v>590</v>
          </cell>
          <cell r="I156">
            <v>611</v>
          </cell>
          <cell r="J156">
            <v>554</v>
          </cell>
          <cell r="K156">
            <v>558</v>
          </cell>
          <cell r="L156">
            <v>567</v>
          </cell>
          <cell r="M156">
            <v>561</v>
          </cell>
          <cell r="N156">
            <v>621</v>
          </cell>
          <cell r="O156">
            <v>628</v>
          </cell>
          <cell r="P156">
            <v>593</v>
          </cell>
          <cell r="Q156">
            <v>603</v>
          </cell>
          <cell r="R156">
            <v>95</v>
          </cell>
          <cell r="S156">
            <v>184</v>
          </cell>
          <cell r="T156">
            <v>363</v>
          </cell>
          <cell r="U156">
            <v>370</v>
          </cell>
          <cell r="V156">
            <v>415</v>
          </cell>
          <cell r="W156">
            <v>427</v>
          </cell>
          <cell r="X156">
            <v>340</v>
          </cell>
          <cell r="Y156">
            <v>344</v>
          </cell>
          <cell r="Z156">
            <v>418</v>
          </cell>
          <cell r="AA156">
            <v>406</v>
          </cell>
          <cell r="AB156">
            <v>406</v>
          </cell>
          <cell r="AC156">
            <v>414</v>
          </cell>
          <cell r="AD156">
            <v>444</v>
          </cell>
          <cell r="AE156">
            <v>449</v>
          </cell>
          <cell r="AF156">
            <v>415</v>
          </cell>
          <cell r="AG156">
            <v>422</v>
          </cell>
          <cell r="AH156">
            <v>441</v>
          </cell>
          <cell r="AI156">
            <v>455</v>
          </cell>
          <cell r="AJ156">
            <v>392</v>
          </cell>
          <cell r="AK156">
            <v>397</v>
          </cell>
          <cell r="AL156">
            <v>445</v>
          </cell>
          <cell r="AM156">
            <v>435</v>
          </cell>
          <cell r="AN156">
            <v>459</v>
          </cell>
          <cell r="AO156">
            <v>466</v>
          </cell>
          <cell r="AP156">
            <v>471</v>
          </cell>
          <cell r="AQ156">
            <v>477</v>
          </cell>
        </row>
        <row r="157">
          <cell r="B157">
            <v>148</v>
          </cell>
          <cell r="C157">
            <v>229</v>
          </cell>
          <cell r="D157">
            <v>355</v>
          </cell>
          <cell r="E157">
            <v>362</v>
          </cell>
          <cell r="F157">
            <v>609</v>
          </cell>
          <cell r="G157">
            <v>630</v>
          </cell>
          <cell r="H157">
            <v>556</v>
          </cell>
          <cell r="I157">
            <v>618</v>
          </cell>
          <cell r="J157">
            <v>538</v>
          </cell>
          <cell r="K157">
            <v>551</v>
          </cell>
          <cell r="L157">
            <v>554</v>
          </cell>
          <cell r="M157">
            <v>548</v>
          </cell>
          <cell r="N157">
            <v>599</v>
          </cell>
          <cell r="O157">
            <v>621</v>
          </cell>
          <cell r="P157">
            <v>561</v>
          </cell>
          <cell r="Q157">
            <v>605</v>
          </cell>
          <cell r="R157">
            <v>94</v>
          </cell>
          <cell r="S157">
            <v>164</v>
          </cell>
          <cell r="T157">
            <v>346</v>
          </cell>
          <cell r="U157">
            <v>367</v>
          </cell>
          <cell r="V157">
            <v>410</v>
          </cell>
          <cell r="W157">
            <v>418</v>
          </cell>
          <cell r="X157">
            <v>328</v>
          </cell>
          <cell r="Y157">
            <v>341</v>
          </cell>
          <cell r="Z157">
            <v>426</v>
          </cell>
          <cell r="AA157">
            <v>383</v>
          </cell>
          <cell r="AB157">
            <v>389</v>
          </cell>
          <cell r="AC157">
            <v>411</v>
          </cell>
          <cell r="AD157">
            <v>434</v>
          </cell>
          <cell r="AE157">
            <v>440</v>
          </cell>
          <cell r="AF157">
            <v>397</v>
          </cell>
          <cell r="AG157">
            <v>418</v>
          </cell>
          <cell r="AH157">
            <v>429</v>
          </cell>
          <cell r="AI157">
            <v>451</v>
          </cell>
          <cell r="AJ157">
            <v>379</v>
          </cell>
          <cell r="AK157">
            <v>393</v>
          </cell>
          <cell r="AL157">
            <v>444</v>
          </cell>
          <cell r="AM157">
            <v>416</v>
          </cell>
          <cell r="AN157">
            <v>440</v>
          </cell>
          <cell r="AO157">
            <v>462</v>
          </cell>
          <cell r="AP157">
            <v>452</v>
          </cell>
          <cell r="AQ157">
            <v>473</v>
          </cell>
        </row>
        <row r="158">
          <cell r="B158">
            <v>145</v>
          </cell>
          <cell r="C158">
            <v>225</v>
          </cell>
          <cell r="D158">
            <v>349</v>
          </cell>
          <cell r="E158">
            <v>357</v>
          </cell>
          <cell r="F158">
            <v>587</v>
          </cell>
          <cell r="G158">
            <v>622</v>
          </cell>
          <cell r="H158">
            <v>522</v>
          </cell>
          <cell r="I158">
            <v>625</v>
          </cell>
          <cell r="J158">
            <v>522</v>
          </cell>
          <cell r="K158">
            <v>544</v>
          </cell>
          <cell r="L158">
            <v>540</v>
          </cell>
          <cell r="M158">
            <v>534</v>
          </cell>
          <cell r="N158">
            <v>577</v>
          </cell>
          <cell r="O158">
            <v>613</v>
          </cell>
          <cell r="P158">
            <v>530</v>
          </cell>
          <cell r="Q158">
            <v>607</v>
          </cell>
          <cell r="R158">
            <v>93</v>
          </cell>
          <cell r="S158">
            <v>143</v>
          </cell>
          <cell r="T158">
            <v>330</v>
          </cell>
          <cell r="U158">
            <v>365</v>
          </cell>
          <cell r="V158">
            <v>406</v>
          </cell>
          <cell r="W158">
            <v>409</v>
          </cell>
          <cell r="X158">
            <v>317</v>
          </cell>
          <cell r="Y158">
            <v>339</v>
          </cell>
          <cell r="Z158">
            <v>433</v>
          </cell>
          <cell r="AA158">
            <v>359</v>
          </cell>
          <cell r="AB158">
            <v>371</v>
          </cell>
          <cell r="AC158">
            <v>407</v>
          </cell>
          <cell r="AD158">
            <v>423</v>
          </cell>
          <cell r="AE158">
            <v>431</v>
          </cell>
          <cell r="AF158">
            <v>379</v>
          </cell>
          <cell r="AG158">
            <v>415</v>
          </cell>
          <cell r="AH158">
            <v>416</v>
          </cell>
          <cell r="AI158">
            <v>447</v>
          </cell>
          <cell r="AJ158">
            <v>367</v>
          </cell>
          <cell r="AK158">
            <v>388</v>
          </cell>
          <cell r="AL158">
            <v>444</v>
          </cell>
          <cell r="AM158">
            <v>397</v>
          </cell>
          <cell r="AN158">
            <v>421</v>
          </cell>
          <cell r="AO158">
            <v>457</v>
          </cell>
          <cell r="AP158">
            <v>434</v>
          </cell>
          <cell r="AQ158">
            <v>469</v>
          </cell>
        </row>
        <row r="159">
          <cell r="B159">
            <v>109</v>
          </cell>
          <cell r="C159">
            <v>527</v>
          </cell>
          <cell r="D159">
            <v>501</v>
          </cell>
          <cell r="E159">
            <v>500</v>
          </cell>
          <cell r="F159">
            <v>700</v>
          </cell>
          <cell r="G159">
            <v>682</v>
          </cell>
          <cell r="H159">
            <v>705</v>
          </cell>
          <cell r="I159">
            <v>636</v>
          </cell>
          <cell r="J159">
            <v>724</v>
          </cell>
          <cell r="K159">
            <v>717</v>
          </cell>
          <cell r="L159">
            <v>720</v>
          </cell>
          <cell r="M159">
            <v>674</v>
          </cell>
          <cell r="N159">
            <v>770</v>
          </cell>
          <cell r="O159">
            <v>753</v>
          </cell>
          <cell r="P159">
            <v>771</v>
          </cell>
          <cell r="Q159">
            <v>664</v>
          </cell>
          <cell r="R159">
            <v>663</v>
          </cell>
          <cell r="S159">
            <v>581</v>
          </cell>
          <cell r="T159">
            <v>862</v>
          </cell>
          <cell r="U159">
            <v>845</v>
          </cell>
          <cell r="V159">
            <v>854</v>
          </cell>
          <cell r="W159">
            <v>718</v>
          </cell>
          <cell r="X159">
            <v>854</v>
          </cell>
          <cell r="Y159">
            <v>847</v>
          </cell>
          <cell r="Z159">
            <v>840</v>
          </cell>
          <cell r="AA159">
            <v>747</v>
          </cell>
          <cell r="AB159">
            <v>900</v>
          </cell>
          <cell r="AC159">
            <v>883</v>
          </cell>
          <cell r="AD159">
            <v>892</v>
          </cell>
          <cell r="AE159">
            <v>737</v>
          </cell>
          <cell r="AF159">
            <v>830</v>
          </cell>
          <cell r="AG159">
            <v>813</v>
          </cell>
          <cell r="AH159">
            <v>826</v>
          </cell>
          <cell r="AI159">
            <v>709</v>
          </cell>
          <cell r="AJ159">
            <v>823</v>
          </cell>
          <cell r="AK159">
            <v>816</v>
          </cell>
          <cell r="AL159">
            <v>812</v>
          </cell>
          <cell r="AM159">
            <v>738</v>
          </cell>
          <cell r="AN159">
            <v>869</v>
          </cell>
          <cell r="AO159">
            <v>851</v>
          </cell>
          <cell r="AP159">
            <v>864</v>
          </cell>
          <cell r="AQ159">
            <v>728</v>
          </cell>
        </row>
        <row r="160">
          <cell r="B160">
            <v>107</v>
          </cell>
          <cell r="C160">
            <v>521</v>
          </cell>
          <cell r="D160">
            <v>495</v>
          </cell>
          <cell r="E160">
            <v>495</v>
          </cell>
          <cell r="F160">
            <v>685</v>
          </cell>
          <cell r="G160">
            <v>674</v>
          </cell>
          <cell r="H160">
            <v>683</v>
          </cell>
          <cell r="I160">
            <v>637</v>
          </cell>
          <cell r="J160">
            <v>712</v>
          </cell>
          <cell r="K160">
            <v>708</v>
          </cell>
          <cell r="L160">
            <v>702</v>
          </cell>
          <cell r="M160">
            <v>668</v>
          </cell>
          <cell r="N160">
            <v>754</v>
          </cell>
          <cell r="O160">
            <v>743</v>
          </cell>
          <cell r="P160">
            <v>742</v>
          </cell>
          <cell r="Q160">
            <v>667</v>
          </cell>
          <cell r="R160">
            <v>654</v>
          </cell>
          <cell r="S160">
            <v>582</v>
          </cell>
          <cell r="T160">
            <v>845</v>
          </cell>
          <cell r="U160">
            <v>833</v>
          </cell>
          <cell r="V160">
            <v>819</v>
          </cell>
          <cell r="W160">
            <v>725</v>
          </cell>
          <cell r="X160">
            <v>841</v>
          </cell>
          <cell r="Y160">
            <v>836</v>
          </cell>
          <cell r="Z160">
            <v>813</v>
          </cell>
          <cell r="AA160">
            <v>745</v>
          </cell>
          <cell r="AB160">
            <v>883</v>
          </cell>
          <cell r="AC160">
            <v>871</v>
          </cell>
          <cell r="AD160">
            <v>853</v>
          </cell>
          <cell r="AE160">
            <v>744</v>
          </cell>
          <cell r="AF160">
            <v>814</v>
          </cell>
          <cell r="AG160">
            <v>802</v>
          </cell>
          <cell r="AH160">
            <v>795</v>
          </cell>
          <cell r="AI160">
            <v>714</v>
          </cell>
          <cell r="AJ160">
            <v>810</v>
          </cell>
          <cell r="AK160">
            <v>805</v>
          </cell>
          <cell r="AL160">
            <v>789</v>
          </cell>
          <cell r="AM160">
            <v>735</v>
          </cell>
          <cell r="AN160">
            <v>852</v>
          </cell>
          <cell r="AO160">
            <v>840</v>
          </cell>
          <cell r="AP160">
            <v>829</v>
          </cell>
          <cell r="AQ160">
            <v>733</v>
          </cell>
        </row>
        <row r="161">
          <cell r="B161">
            <v>105</v>
          </cell>
          <cell r="C161">
            <v>514</v>
          </cell>
          <cell r="D161">
            <v>488</v>
          </cell>
          <cell r="E161">
            <v>489</v>
          </cell>
          <cell r="F161">
            <v>671</v>
          </cell>
          <cell r="G161">
            <v>665</v>
          </cell>
          <cell r="H161">
            <v>661</v>
          </cell>
          <cell r="I161">
            <v>638</v>
          </cell>
          <cell r="J161">
            <v>700</v>
          </cell>
          <cell r="K161">
            <v>698</v>
          </cell>
          <cell r="L161">
            <v>684</v>
          </cell>
          <cell r="M161">
            <v>662</v>
          </cell>
          <cell r="N161">
            <v>739</v>
          </cell>
          <cell r="O161">
            <v>733</v>
          </cell>
          <cell r="P161">
            <v>712</v>
          </cell>
          <cell r="Q161">
            <v>669</v>
          </cell>
          <cell r="R161">
            <v>645</v>
          </cell>
          <cell r="S161">
            <v>583</v>
          </cell>
          <cell r="T161">
            <v>828</v>
          </cell>
          <cell r="U161">
            <v>822</v>
          </cell>
          <cell r="V161">
            <v>784</v>
          </cell>
          <cell r="W161">
            <v>733</v>
          </cell>
          <cell r="X161">
            <v>827</v>
          </cell>
          <cell r="Y161">
            <v>825</v>
          </cell>
          <cell r="Z161">
            <v>786</v>
          </cell>
          <cell r="AA161">
            <v>744</v>
          </cell>
          <cell r="AB161">
            <v>865</v>
          </cell>
          <cell r="AC161">
            <v>859</v>
          </cell>
          <cell r="AD161">
            <v>815</v>
          </cell>
          <cell r="AE161">
            <v>752</v>
          </cell>
          <cell r="AF161">
            <v>798</v>
          </cell>
          <cell r="AG161">
            <v>792</v>
          </cell>
          <cell r="AH161">
            <v>763</v>
          </cell>
          <cell r="AI161">
            <v>720</v>
          </cell>
          <cell r="AJ161">
            <v>796</v>
          </cell>
          <cell r="AK161">
            <v>794</v>
          </cell>
          <cell r="AL161">
            <v>765</v>
          </cell>
          <cell r="AM161">
            <v>731</v>
          </cell>
          <cell r="AN161">
            <v>835</v>
          </cell>
          <cell r="AO161">
            <v>829</v>
          </cell>
          <cell r="AP161">
            <v>794</v>
          </cell>
          <cell r="AQ161">
            <v>739</v>
          </cell>
        </row>
        <row r="162">
          <cell r="B162">
            <v>100</v>
          </cell>
          <cell r="C162">
            <v>502</v>
          </cell>
          <cell r="D162">
            <v>475</v>
          </cell>
          <cell r="E162">
            <v>478</v>
          </cell>
          <cell r="F162">
            <v>642</v>
          </cell>
          <cell r="G162">
            <v>647</v>
          </cell>
          <cell r="H162">
            <v>617</v>
          </cell>
          <cell r="I162">
            <v>640</v>
          </cell>
          <cell r="J162">
            <v>677</v>
          </cell>
          <cell r="K162">
            <v>679</v>
          </cell>
          <cell r="L162">
            <v>648</v>
          </cell>
          <cell r="M162">
            <v>649</v>
          </cell>
          <cell r="N162">
            <v>707</v>
          </cell>
          <cell r="O162">
            <v>713</v>
          </cell>
          <cell r="P162">
            <v>654</v>
          </cell>
          <cell r="Q162">
            <v>675</v>
          </cell>
          <cell r="R162">
            <v>627</v>
          </cell>
          <cell r="S162">
            <v>586</v>
          </cell>
          <cell r="T162">
            <v>794</v>
          </cell>
          <cell r="U162">
            <v>800</v>
          </cell>
          <cell r="V162">
            <v>715</v>
          </cell>
          <cell r="W162">
            <v>748</v>
          </cell>
          <cell r="X162">
            <v>800</v>
          </cell>
          <cell r="Y162">
            <v>802</v>
          </cell>
          <cell r="Z162">
            <v>732</v>
          </cell>
          <cell r="AA162">
            <v>740</v>
          </cell>
          <cell r="AB162">
            <v>830</v>
          </cell>
          <cell r="AC162">
            <v>836</v>
          </cell>
          <cell r="AD162">
            <v>738</v>
          </cell>
          <cell r="AE162">
            <v>766</v>
          </cell>
          <cell r="AF162">
            <v>765</v>
          </cell>
          <cell r="AG162">
            <v>771</v>
          </cell>
          <cell r="AH162">
            <v>701</v>
          </cell>
          <cell r="AI162">
            <v>732</v>
          </cell>
          <cell r="AJ162">
            <v>770</v>
          </cell>
          <cell r="AK162">
            <v>773</v>
          </cell>
          <cell r="AL162">
            <v>718</v>
          </cell>
          <cell r="AM162">
            <v>723</v>
          </cell>
          <cell r="AN162">
            <v>801</v>
          </cell>
          <cell r="AO162">
            <v>807</v>
          </cell>
          <cell r="AP162">
            <v>724</v>
          </cell>
          <cell r="AQ162">
            <v>750</v>
          </cell>
        </row>
        <row r="163">
          <cell r="B163">
            <v>98</v>
          </cell>
          <cell r="C163">
            <v>495</v>
          </cell>
          <cell r="D163">
            <v>469</v>
          </cell>
          <cell r="E163">
            <v>473</v>
          </cell>
          <cell r="F163">
            <v>627</v>
          </cell>
          <cell r="G163">
            <v>639</v>
          </cell>
          <cell r="H163">
            <v>595</v>
          </cell>
          <cell r="I163">
            <v>641</v>
          </cell>
          <cell r="J163">
            <v>665</v>
          </cell>
          <cell r="K163">
            <v>670</v>
          </cell>
          <cell r="L163">
            <v>630</v>
          </cell>
          <cell r="M163">
            <v>642</v>
          </cell>
          <cell r="N163">
            <v>691</v>
          </cell>
          <cell r="O163">
            <v>704</v>
          </cell>
          <cell r="P163">
            <v>624</v>
          </cell>
          <cell r="Q163">
            <v>678</v>
          </cell>
          <cell r="R163">
            <v>618</v>
          </cell>
          <cell r="S163">
            <v>587</v>
          </cell>
          <cell r="T163">
            <v>777</v>
          </cell>
          <cell r="U163">
            <v>789</v>
          </cell>
          <cell r="V163">
            <v>680</v>
          </cell>
          <cell r="W163">
            <v>756</v>
          </cell>
          <cell r="X163">
            <v>786</v>
          </cell>
          <cell r="Y163">
            <v>791</v>
          </cell>
          <cell r="Z163">
            <v>705</v>
          </cell>
          <cell r="AA163">
            <v>738</v>
          </cell>
          <cell r="AB163">
            <v>812</v>
          </cell>
          <cell r="AC163">
            <v>825</v>
          </cell>
          <cell r="AD163">
            <v>699</v>
          </cell>
          <cell r="AE163">
            <v>774</v>
          </cell>
          <cell r="AF163">
            <v>749</v>
          </cell>
          <cell r="AG163">
            <v>760</v>
          </cell>
          <cell r="AH163">
            <v>669</v>
          </cell>
          <cell r="AI163">
            <v>737</v>
          </cell>
          <cell r="AJ163">
            <v>757</v>
          </cell>
          <cell r="AK163">
            <v>762</v>
          </cell>
          <cell r="AL163">
            <v>694</v>
          </cell>
          <cell r="AM163">
            <v>720</v>
          </cell>
          <cell r="AN163">
            <v>784</v>
          </cell>
          <cell r="AO163">
            <v>796</v>
          </cell>
          <cell r="AP163">
            <v>688</v>
          </cell>
          <cell r="AQ163">
            <v>755</v>
          </cell>
        </row>
        <row r="164">
          <cell r="B164">
            <v>95</v>
          </cell>
          <cell r="C164">
            <v>489</v>
          </cell>
          <cell r="D164">
            <v>462</v>
          </cell>
          <cell r="E164">
            <v>467</v>
          </cell>
          <cell r="F164">
            <v>613</v>
          </cell>
          <cell r="G164">
            <v>630</v>
          </cell>
          <cell r="H164">
            <v>573</v>
          </cell>
          <cell r="I164">
            <v>642</v>
          </cell>
          <cell r="J164">
            <v>653</v>
          </cell>
          <cell r="K164">
            <v>660</v>
          </cell>
          <cell r="L164">
            <v>612</v>
          </cell>
          <cell r="M164">
            <v>636</v>
          </cell>
          <cell r="N164">
            <v>676</v>
          </cell>
          <cell r="O164">
            <v>694</v>
          </cell>
          <cell r="P164">
            <v>595</v>
          </cell>
          <cell r="Q164">
            <v>681</v>
          </cell>
          <cell r="R164">
            <v>609</v>
          </cell>
          <cell r="S164">
            <v>589</v>
          </cell>
          <cell r="T164">
            <v>760</v>
          </cell>
          <cell r="U164">
            <v>778</v>
          </cell>
          <cell r="V164">
            <v>645</v>
          </cell>
          <cell r="W164">
            <v>764</v>
          </cell>
          <cell r="X164">
            <v>772</v>
          </cell>
          <cell r="Y164">
            <v>780</v>
          </cell>
          <cell r="Z164">
            <v>678</v>
          </cell>
          <cell r="AA164">
            <v>736</v>
          </cell>
          <cell r="AB164">
            <v>795</v>
          </cell>
          <cell r="AC164">
            <v>813</v>
          </cell>
          <cell r="AD164">
            <v>661</v>
          </cell>
          <cell r="AE164">
            <v>781</v>
          </cell>
          <cell r="AF164">
            <v>732</v>
          </cell>
          <cell r="AG164">
            <v>750</v>
          </cell>
          <cell r="AH164">
            <v>638</v>
          </cell>
          <cell r="AI164">
            <v>743</v>
          </cell>
          <cell r="AJ164">
            <v>744</v>
          </cell>
          <cell r="AK164">
            <v>751</v>
          </cell>
          <cell r="AL164">
            <v>670</v>
          </cell>
          <cell r="AM164">
            <v>716</v>
          </cell>
          <cell r="AN164">
            <v>767</v>
          </cell>
          <cell r="AO164">
            <v>785</v>
          </cell>
          <cell r="AP164">
            <v>653</v>
          </cell>
          <cell r="AQ164">
            <v>761</v>
          </cell>
        </row>
        <row r="165">
          <cell r="B165">
            <v>193</v>
          </cell>
          <cell r="C165">
            <v>237</v>
          </cell>
          <cell r="D165">
            <v>380</v>
          </cell>
          <cell r="E165">
            <v>382</v>
          </cell>
          <cell r="F165">
            <v>725</v>
          </cell>
          <cell r="G165">
            <v>690</v>
          </cell>
          <cell r="H165">
            <v>709</v>
          </cell>
          <cell r="I165">
            <v>606</v>
          </cell>
          <cell r="J165">
            <v>602</v>
          </cell>
          <cell r="K165">
            <v>581</v>
          </cell>
          <cell r="L165">
            <v>609</v>
          </cell>
          <cell r="M165">
            <v>604</v>
          </cell>
          <cell r="N165">
            <v>709</v>
          </cell>
          <cell r="O165">
            <v>673</v>
          </cell>
          <cell r="P165">
            <v>700</v>
          </cell>
          <cell r="Q165">
            <v>613</v>
          </cell>
          <cell r="R165">
            <v>117</v>
          </cell>
          <cell r="S165">
            <v>258</v>
          </cell>
          <cell r="T165">
            <v>460</v>
          </cell>
          <cell r="U165">
            <v>425</v>
          </cell>
          <cell r="V165">
            <v>458</v>
          </cell>
          <cell r="W165">
            <v>482</v>
          </cell>
          <cell r="X165">
            <v>391</v>
          </cell>
          <cell r="Y165">
            <v>369</v>
          </cell>
          <cell r="Z165">
            <v>407</v>
          </cell>
          <cell r="AA165">
            <v>491</v>
          </cell>
          <cell r="AB165">
            <v>497</v>
          </cell>
          <cell r="AC165">
            <v>461</v>
          </cell>
          <cell r="AD165">
            <v>497</v>
          </cell>
          <cell r="AE165">
            <v>500</v>
          </cell>
          <cell r="AF165">
            <v>512</v>
          </cell>
          <cell r="AG165">
            <v>476</v>
          </cell>
          <cell r="AH165">
            <v>506</v>
          </cell>
          <cell r="AI165">
            <v>494</v>
          </cell>
          <cell r="AJ165">
            <v>443</v>
          </cell>
          <cell r="AK165">
            <v>421</v>
          </cell>
          <cell r="AL165">
            <v>455</v>
          </cell>
          <cell r="AM165">
            <v>504</v>
          </cell>
          <cell r="AN165">
            <v>549</v>
          </cell>
          <cell r="AO165">
            <v>513</v>
          </cell>
          <cell r="AP165">
            <v>546</v>
          </cell>
          <cell r="AQ165">
            <v>512</v>
          </cell>
        </row>
        <row r="166">
          <cell r="B166">
            <v>190</v>
          </cell>
          <cell r="C166">
            <v>232</v>
          </cell>
          <cell r="D166">
            <v>374</v>
          </cell>
          <cell r="E166">
            <v>377</v>
          </cell>
          <cell r="F166">
            <v>703</v>
          </cell>
          <cell r="G166">
            <v>682</v>
          </cell>
          <cell r="H166">
            <v>675</v>
          </cell>
          <cell r="I166">
            <v>613</v>
          </cell>
          <cell r="J166">
            <v>587</v>
          </cell>
          <cell r="K166">
            <v>574</v>
          </cell>
          <cell r="L166">
            <v>596</v>
          </cell>
          <cell r="M166">
            <v>591</v>
          </cell>
          <cell r="N166">
            <v>687</v>
          </cell>
          <cell r="O166">
            <v>666</v>
          </cell>
          <cell r="P166">
            <v>668</v>
          </cell>
          <cell r="Q166">
            <v>614</v>
          </cell>
          <cell r="R166">
            <v>116</v>
          </cell>
          <cell r="S166">
            <v>238</v>
          </cell>
          <cell r="T166">
            <v>443</v>
          </cell>
          <cell r="U166">
            <v>422</v>
          </cell>
          <cell r="V166">
            <v>453</v>
          </cell>
          <cell r="W166">
            <v>473</v>
          </cell>
          <cell r="X166">
            <v>379</v>
          </cell>
          <cell r="Y166">
            <v>367</v>
          </cell>
          <cell r="Z166">
            <v>415</v>
          </cell>
          <cell r="AA166">
            <v>467</v>
          </cell>
          <cell r="AB166">
            <v>480</v>
          </cell>
          <cell r="AC166">
            <v>458</v>
          </cell>
          <cell r="AD166">
            <v>487</v>
          </cell>
          <cell r="AE166">
            <v>491</v>
          </cell>
          <cell r="AF166">
            <v>494</v>
          </cell>
          <cell r="AG166">
            <v>473</v>
          </cell>
          <cell r="AH166">
            <v>493</v>
          </cell>
          <cell r="AI166">
            <v>490</v>
          </cell>
          <cell r="AJ166">
            <v>430</v>
          </cell>
          <cell r="AK166">
            <v>417</v>
          </cell>
          <cell r="AL166">
            <v>455</v>
          </cell>
          <cell r="AM166">
            <v>484</v>
          </cell>
          <cell r="AN166">
            <v>530</v>
          </cell>
          <cell r="AO166">
            <v>509</v>
          </cell>
          <cell r="AP166">
            <v>527</v>
          </cell>
          <cell r="AQ166">
            <v>508</v>
          </cell>
        </row>
        <row r="167">
          <cell r="B167">
            <v>187</v>
          </cell>
          <cell r="C167">
            <v>228</v>
          </cell>
          <cell r="D167">
            <v>368</v>
          </cell>
          <cell r="E167">
            <v>372</v>
          </cell>
          <cell r="F167">
            <v>681</v>
          </cell>
          <cell r="G167">
            <v>674</v>
          </cell>
          <cell r="H167">
            <v>641</v>
          </cell>
          <cell r="I167">
            <v>620</v>
          </cell>
          <cell r="J167">
            <v>571</v>
          </cell>
          <cell r="K167">
            <v>567</v>
          </cell>
          <cell r="L167">
            <v>582</v>
          </cell>
          <cell r="M167">
            <v>578</v>
          </cell>
          <cell r="N167">
            <v>665</v>
          </cell>
          <cell r="O167">
            <v>658</v>
          </cell>
          <cell r="P167">
            <v>637</v>
          </cell>
          <cell r="Q167">
            <v>616</v>
          </cell>
          <cell r="R167">
            <v>115</v>
          </cell>
          <cell r="S167">
            <v>217</v>
          </cell>
          <cell r="T167">
            <v>427</v>
          </cell>
          <cell r="U167">
            <v>420</v>
          </cell>
          <cell r="V167">
            <v>448</v>
          </cell>
          <cell r="W167">
            <v>464</v>
          </cell>
          <cell r="X167">
            <v>368</v>
          </cell>
          <cell r="Y167">
            <v>364</v>
          </cell>
          <cell r="Z167">
            <v>422</v>
          </cell>
          <cell r="AA167">
            <v>444</v>
          </cell>
          <cell r="AB167">
            <v>462</v>
          </cell>
          <cell r="AC167">
            <v>455</v>
          </cell>
          <cell r="AD167">
            <v>477</v>
          </cell>
          <cell r="AE167">
            <v>482</v>
          </cell>
          <cell r="AF167">
            <v>476</v>
          </cell>
          <cell r="AG167">
            <v>469</v>
          </cell>
          <cell r="AH167">
            <v>481</v>
          </cell>
          <cell r="AI167">
            <v>486</v>
          </cell>
          <cell r="AJ167">
            <v>417</v>
          </cell>
          <cell r="AK167">
            <v>413</v>
          </cell>
          <cell r="AL167">
            <v>454</v>
          </cell>
          <cell r="AM167">
            <v>465</v>
          </cell>
          <cell r="AN167">
            <v>511</v>
          </cell>
          <cell r="AO167">
            <v>504</v>
          </cell>
          <cell r="AP167">
            <v>509</v>
          </cell>
          <cell r="AQ167">
            <v>504</v>
          </cell>
        </row>
        <row r="168">
          <cell r="B168">
            <v>185</v>
          </cell>
          <cell r="C168">
            <v>223</v>
          </cell>
          <cell r="D168">
            <v>361</v>
          </cell>
          <cell r="E168">
            <v>368</v>
          </cell>
          <cell r="F168">
            <v>659</v>
          </cell>
          <cell r="G168">
            <v>666</v>
          </cell>
          <cell r="H168">
            <v>607</v>
          </cell>
          <cell r="I168">
            <v>628</v>
          </cell>
          <cell r="J168">
            <v>556</v>
          </cell>
          <cell r="K168">
            <v>560</v>
          </cell>
          <cell r="L168">
            <v>569</v>
          </cell>
          <cell r="M168">
            <v>565</v>
          </cell>
          <cell r="N168">
            <v>644</v>
          </cell>
          <cell r="O168">
            <v>651</v>
          </cell>
          <cell r="P168">
            <v>606</v>
          </cell>
          <cell r="Q168">
            <v>618</v>
          </cell>
          <cell r="R168">
            <v>114</v>
          </cell>
          <cell r="S168">
            <v>197</v>
          </cell>
          <cell r="T168">
            <v>410</v>
          </cell>
          <cell r="U168">
            <v>417</v>
          </cell>
          <cell r="V168">
            <v>444</v>
          </cell>
          <cell r="W168">
            <v>456</v>
          </cell>
          <cell r="X168">
            <v>356</v>
          </cell>
          <cell r="Y168">
            <v>361</v>
          </cell>
          <cell r="Z168">
            <v>430</v>
          </cell>
          <cell r="AA168">
            <v>420</v>
          </cell>
          <cell r="AB168">
            <v>444</v>
          </cell>
          <cell r="AC168">
            <v>452</v>
          </cell>
          <cell r="AD168">
            <v>466</v>
          </cell>
          <cell r="AE168">
            <v>473</v>
          </cell>
          <cell r="AF168">
            <v>458</v>
          </cell>
          <cell r="AG168">
            <v>465</v>
          </cell>
          <cell r="AH168">
            <v>468</v>
          </cell>
          <cell r="AI168">
            <v>482</v>
          </cell>
          <cell r="AJ168">
            <v>404</v>
          </cell>
          <cell r="AK168">
            <v>409</v>
          </cell>
          <cell r="AL168">
            <v>454</v>
          </cell>
          <cell r="AM168">
            <v>446</v>
          </cell>
          <cell r="AN168">
            <v>492</v>
          </cell>
          <cell r="AO168">
            <v>500</v>
          </cell>
          <cell r="AP168">
            <v>491</v>
          </cell>
          <cell r="AQ168">
            <v>499</v>
          </cell>
        </row>
        <row r="169">
          <cell r="B169">
            <v>182</v>
          </cell>
          <cell r="C169">
            <v>219</v>
          </cell>
          <cell r="D169">
            <v>355</v>
          </cell>
          <cell r="E169">
            <v>363</v>
          </cell>
          <cell r="F169">
            <v>637</v>
          </cell>
          <cell r="G169">
            <v>658</v>
          </cell>
          <cell r="H169">
            <v>573</v>
          </cell>
          <cell r="I169">
            <v>635</v>
          </cell>
          <cell r="J169">
            <v>540</v>
          </cell>
          <cell r="K169">
            <v>553</v>
          </cell>
          <cell r="L169">
            <v>556</v>
          </cell>
          <cell r="M169">
            <v>552</v>
          </cell>
          <cell r="N169">
            <v>622</v>
          </cell>
          <cell r="O169">
            <v>644</v>
          </cell>
          <cell r="P169">
            <v>574</v>
          </cell>
          <cell r="Q169">
            <v>620</v>
          </cell>
          <cell r="R169">
            <v>113</v>
          </cell>
          <cell r="S169">
            <v>176</v>
          </cell>
          <cell r="T169">
            <v>394</v>
          </cell>
          <cell r="U169">
            <v>415</v>
          </cell>
          <cell r="V169">
            <v>439</v>
          </cell>
          <cell r="W169">
            <v>447</v>
          </cell>
          <cell r="X169">
            <v>345</v>
          </cell>
          <cell r="Y169">
            <v>358</v>
          </cell>
          <cell r="Z169">
            <v>437</v>
          </cell>
          <cell r="AA169">
            <v>396</v>
          </cell>
          <cell r="AB169">
            <v>427</v>
          </cell>
          <cell r="AC169">
            <v>449</v>
          </cell>
          <cell r="AD169">
            <v>456</v>
          </cell>
          <cell r="AE169">
            <v>464</v>
          </cell>
          <cell r="AF169">
            <v>440</v>
          </cell>
          <cell r="AG169">
            <v>462</v>
          </cell>
          <cell r="AH169">
            <v>455</v>
          </cell>
          <cell r="AI169">
            <v>478</v>
          </cell>
          <cell r="AJ169">
            <v>392</v>
          </cell>
          <cell r="AK169">
            <v>405</v>
          </cell>
          <cell r="AL169">
            <v>454</v>
          </cell>
          <cell r="AM169">
            <v>427</v>
          </cell>
          <cell r="AN169">
            <v>474</v>
          </cell>
          <cell r="AO169">
            <v>495</v>
          </cell>
          <cell r="AP169">
            <v>472</v>
          </cell>
          <cell r="AQ169">
            <v>495</v>
          </cell>
        </row>
        <row r="170">
          <cell r="B170">
            <v>179</v>
          </cell>
          <cell r="C170">
            <v>214</v>
          </cell>
          <cell r="D170">
            <v>349</v>
          </cell>
          <cell r="E170">
            <v>358</v>
          </cell>
          <cell r="F170">
            <v>614</v>
          </cell>
          <cell r="G170">
            <v>650</v>
          </cell>
          <cell r="H170">
            <v>539</v>
          </cell>
          <cell r="I170">
            <v>642</v>
          </cell>
          <cell r="J170">
            <v>524</v>
          </cell>
          <cell r="K170">
            <v>546</v>
          </cell>
          <cell r="L170">
            <v>542</v>
          </cell>
          <cell r="M170">
            <v>539</v>
          </cell>
          <cell r="N170">
            <v>600</v>
          </cell>
          <cell r="O170">
            <v>636</v>
          </cell>
          <cell r="P170">
            <v>543</v>
          </cell>
          <cell r="Q170">
            <v>621</v>
          </cell>
          <cell r="R170">
            <v>112</v>
          </cell>
          <cell r="S170">
            <v>156</v>
          </cell>
          <cell r="T170">
            <v>377</v>
          </cell>
          <cell r="U170">
            <v>412</v>
          </cell>
          <cell r="V170">
            <v>435</v>
          </cell>
          <cell r="W170">
            <v>438</v>
          </cell>
          <cell r="X170">
            <v>333</v>
          </cell>
          <cell r="Y170">
            <v>355</v>
          </cell>
          <cell r="Z170">
            <v>445</v>
          </cell>
          <cell r="AA170">
            <v>373</v>
          </cell>
          <cell r="AB170">
            <v>409</v>
          </cell>
          <cell r="AC170">
            <v>445</v>
          </cell>
          <cell r="AD170">
            <v>446</v>
          </cell>
          <cell r="AE170">
            <v>455</v>
          </cell>
          <cell r="AF170">
            <v>423</v>
          </cell>
          <cell r="AG170">
            <v>458</v>
          </cell>
          <cell r="AH170">
            <v>443</v>
          </cell>
          <cell r="AI170">
            <v>474</v>
          </cell>
          <cell r="AJ170">
            <v>379</v>
          </cell>
          <cell r="AK170">
            <v>401</v>
          </cell>
          <cell r="AL170">
            <v>453</v>
          </cell>
          <cell r="AM170">
            <v>408</v>
          </cell>
          <cell r="AN170">
            <v>455</v>
          </cell>
          <cell r="AO170">
            <v>491</v>
          </cell>
          <cell r="AP170">
            <v>454</v>
          </cell>
          <cell r="AQ170">
            <v>491</v>
          </cell>
        </row>
        <row r="171">
          <cell r="B171">
            <v>144</v>
          </cell>
          <cell r="C171">
            <v>516</v>
          </cell>
          <cell r="D171">
            <v>501</v>
          </cell>
          <cell r="E171">
            <v>501</v>
          </cell>
          <cell r="F171">
            <v>727</v>
          </cell>
          <cell r="G171">
            <v>710</v>
          </cell>
          <cell r="H171">
            <v>722</v>
          </cell>
          <cell r="I171">
            <v>654</v>
          </cell>
          <cell r="J171">
            <v>726</v>
          </cell>
          <cell r="K171">
            <v>719</v>
          </cell>
          <cell r="L171">
            <v>722</v>
          </cell>
          <cell r="M171">
            <v>679</v>
          </cell>
          <cell r="N171">
            <v>793</v>
          </cell>
          <cell r="O171">
            <v>776</v>
          </cell>
          <cell r="P171">
            <v>784</v>
          </cell>
          <cell r="Q171">
            <v>678</v>
          </cell>
          <cell r="R171">
            <v>682</v>
          </cell>
          <cell r="S171">
            <v>593</v>
          </cell>
          <cell r="T171">
            <v>910</v>
          </cell>
          <cell r="U171">
            <v>892</v>
          </cell>
          <cell r="V171">
            <v>883</v>
          </cell>
          <cell r="W171">
            <v>747</v>
          </cell>
          <cell r="X171">
            <v>871</v>
          </cell>
          <cell r="Y171">
            <v>864</v>
          </cell>
          <cell r="Z171">
            <v>852</v>
          </cell>
          <cell r="AA171">
            <v>761</v>
          </cell>
          <cell r="AB171">
            <v>938</v>
          </cell>
          <cell r="AC171">
            <v>921</v>
          </cell>
          <cell r="AD171">
            <v>914</v>
          </cell>
          <cell r="AE171">
            <v>761</v>
          </cell>
          <cell r="AF171">
            <v>874</v>
          </cell>
          <cell r="AG171">
            <v>856</v>
          </cell>
          <cell r="AH171">
            <v>853</v>
          </cell>
          <cell r="AI171">
            <v>736</v>
          </cell>
          <cell r="AJ171">
            <v>835</v>
          </cell>
          <cell r="AK171">
            <v>828</v>
          </cell>
          <cell r="AL171">
            <v>822</v>
          </cell>
          <cell r="AM171">
            <v>750</v>
          </cell>
          <cell r="AN171">
            <v>902</v>
          </cell>
          <cell r="AO171">
            <v>885</v>
          </cell>
          <cell r="AP171">
            <v>884</v>
          </cell>
          <cell r="AQ171">
            <v>750</v>
          </cell>
        </row>
        <row r="172">
          <cell r="B172">
            <v>141</v>
          </cell>
          <cell r="C172">
            <v>510</v>
          </cell>
          <cell r="D172">
            <v>494</v>
          </cell>
          <cell r="E172">
            <v>496</v>
          </cell>
          <cell r="F172">
            <v>713</v>
          </cell>
          <cell r="G172">
            <v>701</v>
          </cell>
          <cell r="H172">
            <v>700</v>
          </cell>
          <cell r="I172">
            <v>654</v>
          </cell>
          <cell r="J172">
            <v>714</v>
          </cell>
          <cell r="K172">
            <v>710</v>
          </cell>
          <cell r="L172">
            <v>704</v>
          </cell>
          <cell r="M172">
            <v>672</v>
          </cell>
          <cell r="N172">
            <v>777</v>
          </cell>
          <cell r="O172">
            <v>766</v>
          </cell>
          <cell r="P172">
            <v>754</v>
          </cell>
          <cell r="Q172">
            <v>681</v>
          </cell>
          <cell r="R172">
            <v>673</v>
          </cell>
          <cell r="S172">
            <v>595</v>
          </cell>
          <cell r="T172">
            <v>893</v>
          </cell>
          <cell r="U172">
            <v>881</v>
          </cell>
          <cell r="V172">
            <v>848</v>
          </cell>
          <cell r="W172">
            <v>754</v>
          </cell>
          <cell r="X172">
            <v>857</v>
          </cell>
          <cell r="Y172">
            <v>853</v>
          </cell>
          <cell r="Z172">
            <v>825</v>
          </cell>
          <cell r="AA172">
            <v>759</v>
          </cell>
          <cell r="AB172">
            <v>921</v>
          </cell>
          <cell r="AC172">
            <v>909</v>
          </cell>
          <cell r="AD172">
            <v>875</v>
          </cell>
          <cell r="AE172">
            <v>768</v>
          </cell>
          <cell r="AF172">
            <v>857</v>
          </cell>
          <cell r="AG172">
            <v>846</v>
          </cell>
          <cell r="AH172">
            <v>822</v>
          </cell>
          <cell r="AI172">
            <v>741</v>
          </cell>
          <cell r="AJ172">
            <v>822</v>
          </cell>
          <cell r="AK172">
            <v>818</v>
          </cell>
          <cell r="AL172">
            <v>798</v>
          </cell>
          <cell r="AM172">
            <v>746</v>
          </cell>
          <cell r="AN172">
            <v>885</v>
          </cell>
          <cell r="AO172">
            <v>874</v>
          </cell>
          <cell r="AP172">
            <v>849</v>
          </cell>
          <cell r="AQ172">
            <v>755</v>
          </cell>
        </row>
        <row r="173">
          <cell r="B173">
            <v>139</v>
          </cell>
          <cell r="C173">
            <v>504</v>
          </cell>
          <cell r="D173">
            <v>488</v>
          </cell>
          <cell r="E173">
            <v>490</v>
          </cell>
          <cell r="F173">
            <v>698</v>
          </cell>
          <cell r="G173">
            <v>693</v>
          </cell>
          <cell r="H173">
            <v>678</v>
          </cell>
          <cell r="I173">
            <v>655</v>
          </cell>
          <cell r="J173">
            <v>702</v>
          </cell>
          <cell r="K173">
            <v>700</v>
          </cell>
          <cell r="L173">
            <v>686</v>
          </cell>
          <cell r="M173">
            <v>666</v>
          </cell>
          <cell r="N173">
            <v>762</v>
          </cell>
          <cell r="O173">
            <v>756</v>
          </cell>
          <cell r="P173">
            <v>725</v>
          </cell>
          <cell r="Q173">
            <v>684</v>
          </cell>
          <cell r="R173">
            <v>664</v>
          </cell>
          <cell r="S173">
            <v>596</v>
          </cell>
          <cell r="T173">
            <v>876</v>
          </cell>
          <cell r="U173">
            <v>870</v>
          </cell>
          <cell r="V173">
            <v>813</v>
          </cell>
          <cell r="W173">
            <v>762</v>
          </cell>
          <cell r="X173">
            <v>844</v>
          </cell>
          <cell r="Y173">
            <v>842</v>
          </cell>
          <cell r="Z173">
            <v>797</v>
          </cell>
          <cell r="AA173">
            <v>757</v>
          </cell>
          <cell r="AB173">
            <v>903</v>
          </cell>
          <cell r="AC173">
            <v>897</v>
          </cell>
          <cell r="AD173">
            <v>837</v>
          </cell>
          <cell r="AE173">
            <v>776</v>
          </cell>
          <cell r="AF173">
            <v>841</v>
          </cell>
          <cell r="AG173">
            <v>835</v>
          </cell>
          <cell r="AH173">
            <v>790</v>
          </cell>
          <cell r="AI173">
            <v>747</v>
          </cell>
          <cell r="AJ173">
            <v>809</v>
          </cell>
          <cell r="AK173">
            <v>807</v>
          </cell>
          <cell r="AL173">
            <v>774</v>
          </cell>
          <cell r="AM173">
            <v>742</v>
          </cell>
          <cell r="AN173">
            <v>868</v>
          </cell>
          <cell r="AO173">
            <v>863</v>
          </cell>
          <cell r="AP173">
            <v>814</v>
          </cell>
          <cell r="AQ173">
            <v>761</v>
          </cell>
        </row>
        <row r="174">
          <cell r="B174">
            <v>134</v>
          </cell>
          <cell r="C174">
            <v>491</v>
          </cell>
          <cell r="D174">
            <v>475</v>
          </cell>
          <cell r="E174">
            <v>479</v>
          </cell>
          <cell r="F174">
            <v>669</v>
          </cell>
          <cell r="G174">
            <v>675</v>
          </cell>
          <cell r="H174">
            <v>634</v>
          </cell>
          <cell r="I174">
            <v>657</v>
          </cell>
          <cell r="J174">
            <v>679</v>
          </cell>
          <cell r="K174">
            <v>681</v>
          </cell>
          <cell r="L174">
            <v>650</v>
          </cell>
          <cell r="M174">
            <v>653</v>
          </cell>
          <cell r="N174">
            <v>730</v>
          </cell>
          <cell r="O174">
            <v>736</v>
          </cell>
          <cell r="P174">
            <v>666</v>
          </cell>
          <cell r="Q174">
            <v>690</v>
          </cell>
          <cell r="R174">
            <v>647</v>
          </cell>
          <cell r="S174">
            <v>599</v>
          </cell>
          <cell r="T174">
            <v>842</v>
          </cell>
          <cell r="U174">
            <v>848</v>
          </cell>
          <cell r="V174">
            <v>744</v>
          </cell>
          <cell r="W174">
            <v>777</v>
          </cell>
          <cell r="X174">
            <v>816</v>
          </cell>
          <cell r="Y174">
            <v>819</v>
          </cell>
          <cell r="Z174">
            <v>743</v>
          </cell>
          <cell r="AA174">
            <v>754</v>
          </cell>
          <cell r="AB174">
            <v>868</v>
          </cell>
          <cell r="AC174">
            <v>874</v>
          </cell>
          <cell r="AD174">
            <v>760</v>
          </cell>
          <cell r="AE174">
            <v>791</v>
          </cell>
          <cell r="AF174">
            <v>808</v>
          </cell>
          <cell r="AG174">
            <v>814</v>
          </cell>
          <cell r="AH174">
            <v>728</v>
          </cell>
          <cell r="AI174">
            <v>758</v>
          </cell>
          <cell r="AJ174">
            <v>783</v>
          </cell>
          <cell r="AK174">
            <v>785</v>
          </cell>
          <cell r="AL174">
            <v>727</v>
          </cell>
          <cell r="AM174">
            <v>735</v>
          </cell>
          <cell r="AN174">
            <v>834</v>
          </cell>
          <cell r="AO174">
            <v>840</v>
          </cell>
          <cell r="AP174">
            <v>743</v>
          </cell>
          <cell r="AQ174">
            <v>772</v>
          </cell>
        </row>
        <row r="175">
          <cell r="B175">
            <v>132</v>
          </cell>
          <cell r="C175">
            <v>485</v>
          </cell>
          <cell r="D175">
            <v>468</v>
          </cell>
          <cell r="E175">
            <v>473</v>
          </cell>
          <cell r="F175">
            <v>655</v>
          </cell>
          <cell r="G175">
            <v>666</v>
          </cell>
          <cell r="H175">
            <v>612</v>
          </cell>
          <cell r="I175">
            <v>658</v>
          </cell>
          <cell r="J175">
            <v>667</v>
          </cell>
          <cell r="K175">
            <v>672</v>
          </cell>
          <cell r="L175">
            <v>632</v>
          </cell>
          <cell r="M175">
            <v>646</v>
          </cell>
          <cell r="N175">
            <v>715</v>
          </cell>
          <cell r="O175">
            <v>727</v>
          </cell>
          <cell r="P175">
            <v>637</v>
          </cell>
          <cell r="Q175">
            <v>693</v>
          </cell>
          <cell r="R175">
            <v>638</v>
          </cell>
          <cell r="S175">
            <v>600</v>
          </cell>
          <cell r="T175">
            <v>825</v>
          </cell>
          <cell r="U175">
            <v>837</v>
          </cell>
          <cell r="V175">
            <v>709</v>
          </cell>
          <cell r="W175">
            <v>785</v>
          </cell>
          <cell r="X175">
            <v>803</v>
          </cell>
          <cell r="Y175">
            <v>808</v>
          </cell>
          <cell r="Z175">
            <v>716</v>
          </cell>
          <cell r="AA175">
            <v>752</v>
          </cell>
          <cell r="AB175">
            <v>850</v>
          </cell>
          <cell r="AC175">
            <v>863</v>
          </cell>
          <cell r="AD175">
            <v>721</v>
          </cell>
          <cell r="AE175">
            <v>798</v>
          </cell>
          <cell r="AF175">
            <v>792</v>
          </cell>
          <cell r="AG175">
            <v>803</v>
          </cell>
          <cell r="AH175">
            <v>696</v>
          </cell>
          <cell r="AI175">
            <v>764</v>
          </cell>
          <cell r="AJ175">
            <v>770</v>
          </cell>
          <cell r="AK175">
            <v>774</v>
          </cell>
          <cell r="AL175">
            <v>703</v>
          </cell>
          <cell r="AM175">
            <v>731</v>
          </cell>
          <cell r="AN175">
            <v>817</v>
          </cell>
          <cell r="AO175">
            <v>829</v>
          </cell>
          <cell r="AP175">
            <v>708</v>
          </cell>
          <cell r="AQ175">
            <v>777</v>
          </cell>
        </row>
        <row r="176">
          <cell r="B176">
            <v>130</v>
          </cell>
          <cell r="C176">
            <v>478</v>
          </cell>
          <cell r="D176">
            <v>462</v>
          </cell>
          <cell r="E176">
            <v>468</v>
          </cell>
          <cell r="F176">
            <v>640</v>
          </cell>
          <cell r="G176">
            <v>658</v>
          </cell>
          <cell r="H176">
            <v>590</v>
          </cell>
          <cell r="I176">
            <v>659</v>
          </cell>
          <cell r="J176">
            <v>655</v>
          </cell>
          <cell r="K176">
            <v>662</v>
          </cell>
          <cell r="L176">
            <v>614</v>
          </cell>
          <cell r="M176">
            <v>640</v>
          </cell>
          <cell r="N176">
            <v>699</v>
          </cell>
          <cell r="O176">
            <v>717</v>
          </cell>
          <cell r="P176">
            <v>607</v>
          </cell>
          <cell r="Q176">
            <v>696</v>
          </cell>
          <cell r="R176">
            <v>629</v>
          </cell>
          <cell r="S176">
            <v>601</v>
          </cell>
          <cell r="T176">
            <v>808</v>
          </cell>
          <cell r="U176">
            <v>825</v>
          </cell>
          <cell r="V176">
            <v>674</v>
          </cell>
          <cell r="W176">
            <v>793</v>
          </cell>
          <cell r="X176">
            <v>789</v>
          </cell>
          <cell r="Y176">
            <v>796</v>
          </cell>
          <cell r="Z176">
            <v>689</v>
          </cell>
          <cell r="AA176">
            <v>750</v>
          </cell>
          <cell r="AB176">
            <v>833</v>
          </cell>
          <cell r="AC176">
            <v>851</v>
          </cell>
          <cell r="AD176">
            <v>683</v>
          </cell>
          <cell r="AE176">
            <v>805</v>
          </cell>
          <cell r="AF176">
            <v>775</v>
          </cell>
          <cell r="AG176">
            <v>793</v>
          </cell>
          <cell r="AH176">
            <v>665</v>
          </cell>
          <cell r="AI176">
            <v>770</v>
          </cell>
          <cell r="AJ176">
            <v>756</v>
          </cell>
          <cell r="AK176">
            <v>764</v>
          </cell>
          <cell r="AL176">
            <v>680</v>
          </cell>
          <cell r="AM176">
            <v>727</v>
          </cell>
          <cell r="AN176">
            <v>800</v>
          </cell>
          <cell r="AO176">
            <v>818</v>
          </cell>
          <cell r="AP176">
            <v>673</v>
          </cell>
          <cell r="AQ176">
            <v>783</v>
          </cell>
        </row>
        <row r="177">
          <cell r="B177">
            <v>227</v>
          </cell>
          <cell r="C177">
            <v>226</v>
          </cell>
          <cell r="D177">
            <v>380</v>
          </cell>
          <cell r="E177">
            <v>382</v>
          </cell>
          <cell r="F177">
            <v>752</v>
          </cell>
          <cell r="G177">
            <v>717</v>
          </cell>
          <cell r="H177">
            <v>726</v>
          </cell>
          <cell r="I177">
            <v>623</v>
          </cell>
          <cell r="J177">
            <v>604</v>
          </cell>
          <cell r="K177">
            <v>583</v>
          </cell>
          <cell r="L177">
            <v>611</v>
          </cell>
          <cell r="M177">
            <v>608</v>
          </cell>
          <cell r="N177">
            <v>732</v>
          </cell>
          <cell r="O177">
            <v>696</v>
          </cell>
          <cell r="P177">
            <v>713</v>
          </cell>
          <cell r="Q177">
            <v>627</v>
          </cell>
          <cell r="R177">
            <v>136</v>
          </cell>
          <cell r="S177">
            <v>271</v>
          </cell>
          <cell r="T177">
            <v>507</v>
          </cell>
          <cell r="U177">
            <v>472</v>
          </cell>
          <cell r="V177">
            <v>487</v>
          </cell>
          <cell r="W177">
            <v>510</v>
          </cell>
          <cell r="X177">
            <v>408</v>
          </cell>
          <cell r="Y177">
            <v>386</v>
          </cell>
          <cell r="Z177">
            <v>419</v>
          </cell>
          <cell r="AA177">
            <v>504</v>
          </cell>
          <cell r="AB177">
            <v>535</v>
          </cell>
          <cell r="AC177">
            <v>499</v>
          </cell>
          <cell r="AD177">
            <v>519</v>
          </cell>
          <cell r="AE177">
            <v>524</v>
          </cell>
          <cell r="AF177">
            <v>555</v>
          </cell>
          <cell r="AG177">
            <v>520</v>
          </cell>
          <cell r="AH177">
            <v>533</v>
          </cell>
          <cell r="AI177">
            <v>520</v>
          </cell>
          <cell r="AJ177">
            <v>455</v>
          </cell>
          <cell r="AK177">
            <v>433</v>
          </cell>
          <cell r="AL177">
            <v>464</v>
          </cell>
          <cell r="AM177">
            <v>515</v>
          </cell>
          <cell r="AN177">
            <v>583</v>
          </cell>
          <cell r="AO177">
            <v>547</v>
          </cell>
          <cell r="AP177">
            <v>566</v>
          </cell>
          <cell r="AQ177">
            <v>534</v>
          </cell>
        </row>
        <row r="178">
          <cell r="B178">
            <v>225</v>
          </cell>
          <cell r="C178">
            <v>222</v>
          </cell>
          <cell r="D178">
            <v>373</v>
          </cell>
          <cell r="E178">
            <v>378</v>
          </cell>
          <cell r="F178">
            <v>730</v>
          </cell>
          <cell r="G178">
            <v>709</v>
          </cell>
          <cell r="H178">
            <v>692</v>
          </cell>
          <cell r="I178">
            <v>630</v>
          </cell>
          <cell r="J178">
            <v>589</v>
          </cell>
          <cell r="K178">
            <v>576</v>
          </cell>
          <cell r="L178">
            <v>598</v>
          </cell>
          <cell r="M178">
            <v>595</v>
          </cell>
          <cell r="N178">
            <v>710</v>
          </cell>
          <cell r="O178">
            <v>689</v>
          </cell>
          <cell r="P178">
            <v>681</v>
          </cell>
          <cell r="Q178">
            <v>629</v>
          </cell>
          <cell r="R178">
            <v>135</v>
          </cell>
          <cell r="S178">
            <v>250</v>
          </cell>
          <cell r="T178">
            <v>491</v>
          </cell>
          <cell r="U178">
            <v>470</v>
          </cell>
          <cell r="V178">
            <v>482</v>
          </cell>
          <cell r="W178">
            <v>502</v>
          </cell>
          <cell r="X178">
            <v>396</v>
          </cell>
          <cell r="Y178">
            <v>383</v>
          </cell>
          <cell r="Z178">
            <v>426</v>
          </cell>
          <cell r="AA178">
            <v>481</v>
          </cell>
          <cell r="AB178">
            <v>518</v>
          </cell>
          <cell r="AC178">
            <v>496</v>
          </cell>
          <cell r="AD178">
            <v>509</v>
          </cell>
          <cell r="AE178">
            <v>515</v>
          </cell>
          <cell r="AF178">
            <v>537</v>
          </cell>
          <cell r="AG178">
            <v>516</v>
          </cell>
          <cell r="AH178">
            <v>520</v>
          </cell>
          <cell r="AI178">
            <v>517</v>
          </cell>
          <cell r="AJ178">
            <v>442</v>
          </cell>
          <cell r="AK178">
            <v>429</v>
          </cell>
          <cell r="AL178">
            <v>464</v>
          </cell>
          <cell r="AM178">
            <v>496</v>
          </cell>
          <cell r="AN178">
            <v>564</v>
          </cell>
          <cell r="AO178">
            <v>542</v>
          </cell>
          <cell r="AP178">
            <v>547</v>
          </cell>
          <cell r="AQ178">
            <v>530</v>
          </cell>
        </row>
        <row r="179">
          <cell r="B179">
            <v>222</v>
          </cell>
          <cell r="C179">
            <v>217</v>
          </cell>
          <cell r="D179">
            <v>367</v>
          </cell>
          <cell r="E179">
            <v>373</v>
          </cell>
          <cell r="F179">
            <v>708</v>
          </cell>
          <cell r="G179">
            <v>701</v>
          </cell>
          <cell r="H179">
            <v>658</v>
          </cell>
          <cell r="I179">
            <v>638</v>
          </cell>
          <cell r="J179">
            <v>573</v>
          </cell>
          <cell r="K179">
            <v>569</v>
          </cell>
          <cell r="L179">
            <v>584</v>
          </cell>
          <cell r="M179">
            <v>582</v>
          </cell>
          <cell r="N179">
            <v>688</v>
          </cell>
          <cell r="O179">
            <v>681</v>
          </cell>
          <cell r="P179">
            <v>650</v>
          </cell>
          <cell r="Q179">
            <v>631</v>
          </cell>
          <cell r="R179">
            <v>134</v>
          </cell>
          <cell r="S179">
            <v>230</v>
          </cell>
          <cell r="T179">
            <v>474</v>
          </cell>
          <cell r="U179">
            <v>467</v>
          </cell>
          <cell r="V179">
            <v>477</v>
          </cell>
          <cell r="W179">
            <v>493</v>
          </cell>
          <cell r="X179">
            <v>385</v>
          </cell>
          <cell r="Y179">
            <v>380</v>
          </cell>
          <cell r="Z179">
            <v>434</v>
          </cell>
          <cell r="AA179">
            <v>457</v>
          </cell>
          <cell r="AB179">
            <v>500</v>
          </cell>
          <cell r="AC179">
            <v>493</v>
          </cell>
          <cell r="AD179">
            <v>499</v>
          </cell>
          <cell r="AE179">
            <v>506</v>
          </cell>
          <cell r="AF179">
            <v>519</v>
          </cell>
          <cell r="AG179">
            <v>512</v>
          </cell>
          <cell r="AH179">
            <v>508</v>
          </cell>
          <cell r="AI179">
            <v>513</v>
          </cell>
          <cell r="AJ179">
            <v>430</v>
          </cell>
          <cell r="AK179">
            <v>425</v>
          </cell>
          <cell r="AL179">
            <v>464</v>
          </cell>
          <cell r="AM179">
            <v>477</v>
          </cell>
          <cell r="AN179">
            <v>545</v>
          </cell>
          <cell r="AO179">
            <v>538</v>
          </cell>
          <cell r="AP179">
            <v>529</v>
          </cell>
          <cell r="AQ179">
            <v>525</v>
          </cell>
        </row>
        <row r="180">
          <cell r="B180">
            <v>219</v>
          </cell>
          <cell r="C180">
            <v>213</v>
          </cell>
          <cell r="D180">
            <v>361</v>
          </cell>
          <cell r="E180">
            <v>369</v>
          </cell>
          <cell r="F180">
            <v>686</v>
          </cell>
          <cell r="G180">
            <v>693</v>
          </cell>
          <cell r="H180">
            <v>624</v>
          </cell>
          <cell r="I180">
            <v>645</v>
          </cell>
          <cell r="J180">
            <v>557</v>
          </cell>
          <cell r="K180">
            <v>562</v>
          </cell>
          <cell r="L180">
            <v>571</v>
          </cell>
          <cell r="M180">
            <v>569</v>
          </cell>
          <cell r="N180">
            <v>667</v>
          </cell>
          <cell r="O180">
            <v>674</v>
          </cell>
          <cell r="P180">
            <v>618</v>
          </cell>
          <cell r="Q180">
            <v>633</v>
          </cell>
          <cell r="R180">
            <v>133</v>
          </cell>
          <cell r="S180">
            <v>209</v>
          </cell>
          <cell r="T180">
            <v>458</v>
          </cell>
          <cell r="U180">
            <v>465</v>
          </cell>
          <cell r="V180">
            <v>473</v>
          </cell>
          <cell r="W180">
            <v>484</v>
          </cell>
          <cell r="X180">
            <v>373</v>
          </cell>
          <cell r="Y180">
            <v>378</v>
          </cell>
          <cell r="Z180">
            <v>441</v>
          </cell>
          <cell r="AA180">
            <v>433</v>
          </cell>
          <cell r="AB180">
            <v>482</v>
          </cell>
          <cell r="AC180">
            <v>490</v>
          </cell>
          <cell r="AD180">
            <v>488</v>
          </cell>
          <cell r="AE180">
            <v>497</v>
          </cell>
          <cell r="AF180">
            <v>501</v>
          </cell>
          <cell r="AG180">
            <v>509</v>
          </cell>
          <cell r="AH180">
            <v>495</v>
          </cell>
          <cell r="AI180">
            <v>509</v>
          </cell>
          <cell r="AJ180">
            <v>417</v>
          </cell>
          <cell r="AK180">
            <v>421</v>
          </cell>
          <cell r="AL180">
            <v>463</v>
          </cell>
          <cell r="AM180">
            <v>458</v>
          </cell>
          <cell r="AN180">
            <v>526</v>
          </cell>
          <cell r="AO180">
            <v>533</v>
          </cell>
          <cell r="AP180">
            <v>510</v>
          </cell>
          <cell r="AQ180">
            <v>521</v>
          </cell>
        </row>
        <row r="181">
          <cell r="B181">
            <v>216</v>
          </cell>
          <cell r="C181">
            <v>208</v>
          </cell>
          <cell r="D181">
            <v>355</v>
          </cell>
          <cell r="E181">
            <v>364</v>
          </cell>
          <cell r="F181">
            <v>664</v>
          </cell>
          <cell r="G181">
            <v>685</v>
          </cell>
          <cell r="H181">
            <v>590</v>
          </cell>
          <cell r="I181">
            <v>652</v>
          </cell>
          <cell r="J181">
            <v>542</v>
          </cell>
          <cell r="K181">
            <v>555</v>
          </cell>
          <cell r="L181">
            <v>558</v>
          </cell>
          <cell r="M181">
            <v>556</v>
          </cell>
          <cell r="N181">
            <v>645</v>
          </cell>
          <cell r="O181">
            <v>667</v>
          </cell>
          <cell r="P181">
            <v>587</v>
          </cell>
          <cell r="Q181">
            <v>634</v>
          </cell>
          <cell r="R181">
            <v>133</v>
          </cell>
          <cell r="S181">
            <v>189</v>
          </cell>
          <cell r="T181">
            <v>441</v>
          </cell>
          <cell r="U181">
            <v>462</v>
          </cell>
          <cell r="V181">
            <v>468</v>
          </cell>
          <cell r="W181">
            <v>476</v>
          </cell>
          <cell r="X181">
            <v>362</v>
          </cell>
          <cell r="Y181">
            <v>375</v>
          </cell>
          <cell r="Z181">
            <v>449</v>
          </cell>
          <cell r="AA181">
            <v>410</v>
          </cell>
          <cell r="AB181">
            <v>465</v>
          </cell>
          <cell r="AC181">
            <v>486</v>
          </cell>
          <cell r="AD181">
            <v>478</v>
          </cell>
          <cell r="AE181">
            <v>488</v>
          </cell>
          <cell r="AF181">
            <v>484</v>
          </cell>
          <cell r="AG181">
            <v>505</v>
          </cell>
          <cell r="AH181">
            <v>482</v>
          </cell>
          <cell r="AI181">
            <v>505</v>
          </cell>
          <cell r="AJ181">
            <v>404</v>
          </cell>
          <cell r="AK181">
            <v>417</v>
          </cell>
          <cell r="AL181">
            <v>463</v>
          </cell>
          <cell r="AM181">
            <v>438</v>
          </cell>
          <cell r="AN181">
            <v>507</v>
          </cell>
          <cell r="AO181">
            <v>529</v>
          </cell>
          <cell r="AP181">
            <v>492</v>
          </cell>
          <cell r="AQ181">
            <v>517</v>
          </cell>
        </row>
        <row r="182">
          <cell r="B182">
            <v>213</v>
          </cell>
          <cell r="C182">
            <v>204</v>
          </cell>
          <cell r="D182">
            <v>348</v>
          </cell>
          <cell r="E182">
            <v>359</v>
          </cell>
          <cell r="F182">
            <v>642</v>
          </cell>
          <cell r="G182">
            <v>677</v>
          </cell>
          <cell r="H182">
            <v>556</v>
          </cell>
          <cell r="I182">
            <v>659</v>
          </cell>
          <cell r="J182">
            <v>526</v>
          </cell>
          <cell r="K182">
            <v>548</v>
          </cell>
          <cell r="L182">
            <v>544</v>
          </cell>
          <cell r="M182">
            <v>543</v>
          </cell>
          <cell r="N182">
            <v>623</v>
          </cell>
          <cell r="O182">
            <v>659</v>
          </cell>
          <cell r="P182">
            <v>555</v>
          </cell>
          <cell r="Q182">
            <v>636</v>
          </cell>
          <cell r="R182">
            <v>132</v>
          </cell>
          <cell r="S182">
            <v>169</v>
          </cell>
          <cell r="T182">
            <v>425</v>
          </cell>
          <cell r="U182">
            <v>460</v>
          </cell>
          <cell r="V182">
            <v>464</v>
          </cell>
          <cell r="W182">
            <v>467</v>
          </cell>
          <cell r="X182">
            <v>350</v>
          </cell>
          <cell r="Y182">
            <v>372</v>
          </cell>
          <cell r="Z182">
            <v>456</v>
          </cell>
          <cell r="AA182">
            <v>386</v>
          </cell>
          <cell r="AB182">
            <v>447</v>
          </cell>
          <cell r="AC182">
            <v>483</v>
          </cell>
          <cell r="AD182">
            <v>468</v>
          </cell>
          <cell r="AE182">
            <v>479</v>
          </cell>
          <cell r="AF182">
            <v>466</v>
          </cell>
          <cell r="AG182">
            <v>501</v>
          </cell>
          <cell r="AH182">
            <v>470</v>
          </cell>
          <cell r="AI182">
            <v>501</v>
          </cell>
          <cell r="AJ182">
            <v>391</v>
          </cell>
          <cell r="AK182">
            <v>413</v>
          </cell>
          <cell r="AL182">
            <v>462</v>
          </cell>
          <cell r="AM182">
            <v>419</v>
          </cell>
          <cell r="AN182">
            <v>489</v>
          </cell>
          <cell r="AO182">
            <v>525</v>
          </cell>
          <cell r="AP182">
            <v>474</v>
          </cell>
          <cell r="AQ182">
            <v>513</v>
          </cell>
        </row>
        <row r="183">
          <cell r="B183">
            <v>178</v>
          </cell>
          <cell r="C183">
            <v>506</v>
          </cell>
          <cell r="D183">
            <v>500</v>
          </cell>
          <cell r="E183">
            <v>502</v>
          </cell>
          <cell r="F183">
            <v>755</v>
          </cell>
          <cell r="G183">
            <v>738</v>
          </cell>
          <cell r="H183">
            <v>739</v>
          </cell>
          <cell r="I183">
            <v>671</v>
          </cell>
          <cell r="J183">
            <v>728</v>
          </cell>
          <cell r="K183">
            <v>721</v>
          </cell>
          <cell r="L183">
            <v>724</v>
          </cell>
          <cell r="M183">
            <v>683</v>
          </cell>
          <cell r="N183">
            <v>816</v>
          </cell>
          <cell r="O183">
            <v>799</v>
          </cell>
          <cell r="P183">
            <v>796</v>
          </cell>
          <cell r="Q183">
            <v>693</v>
          </cell>
          <cell r="R183">
            <v>702</v>
          </cell>
          <cell r="S183">
            <v>606</v>
          </cell>
          <cell r="T183">
            <v>957</v>
          </cell>
          <cell r="U183">
            <v>940</v>
          </cell>
          <cell r="V183">
            <v>912</v>
          </cell>
          <cell r="W183">
            <v>775</v>
          </cell>
          <cell r="X183">
            <v>888</v>
          </cell>
          <cell r="Y183">
            <v>881</v>
          </cell>
          <cell r="Z183">
            <v>863</v>
          </cell>
          <cell r="AA183">
            <v>774</v>
          </cell>
          <cell r="AB183">
            <v>976</v>
          </cell>
          <cell r="AC183">
            <v>958</v>
          </cell>
          <cell r="AD183">
            <v>936</v>
          </cell>
          <cell r="AE183">
            <v>785</v>
          </cell>
          <cell r="AF183">
            <v>917</v>
          </cell>
          <cell r="AG183">
            <v>899</v>
          </cell>
          <cell r="AH183">
            <v>880</v>
          </cell>
          <cell r="AI183">
            <v>762</v>
          </cell>
          <cell r="AJ183">
            <v>848</v>
          </cell>
          <cell r="AK183">
            <v>841</v>
          </cell>
          <cell r="AL183">
            <v>831</v>
          </cell>
          <cell r="AM183">
            <v>761</v>
          </cell>
          <cell r="AN183">
            <v>936</v>
          </cell>
          <cell r="AO183">
            <v>918</v>
          </cell>
          <cell r="AP183">
            <v>904</v>
          </cell>
          <cell r="AQ183">
            <v>772</v>
          </cell>
        </row>
        <row r="184">
          <cell r="B184">
            <v>176</v>
          </cell>
          <cell r="C184">
            <v>500</v>
          </cell>
          <cell r="D184">
            <v>494</v>
          </cell>
          <cell r="E184">
            <v>497</v>
          </cell>
          <cell r="F184">
            <v>741</v>
          </cell>
          <cell r="G184">
            <v>729</v>
          </cell>
          <cell r="H184">
            <v>717</v>
          </cell>
          <cell r="I184">
            <v>672</v>
          </cell>
          <cell r="J184">
            <v>716</v>
          </cell>
          <cell r="K184">
            <v>711</v>
          </cell>
          <cell r="L184">
            <v>706</v>
          </cell>
          <cell r="M184">
            <v>676</v>
          </cell>
          <cell r="N184">
            <v>801</v>
          </cell>
          <cell r="O184">
            <v>789</v>
          </cell>
          <cell r="P184">
            <v>767</v>
          </cell>
          <cell r="Q184">
            <v>696</v>
          </cell>
          <cell r="R184">
            <v>693</v>
          </cell>
          <cell r="S184">
            <v>607</v>
          </cell>
          <cell r="T184">
            <v>940</v>
          </cell>
          <cell r="U184">
            <v>929</v>
          </cell>
          <cell r="V184">
            <v>877</v>
          </cell>
          <cell r="W184">
            <v>783</v>
          </cell>
          <cell r="X184">
            <v>874</v>
          </cell>
          <cell r="Y184">
            <v>870</v>
          </cell>
          <cell r="Z184">
            <v>836</v>
          </cell>
          <cell r="AA184">
            <v>772</v>
          </cell>
          <cell r="AB184">
            <v>959</v>
          </cell>
          <cell r="AC184">
            <v>947</v>
          </cell>
          <cell r="AD184">
            <v>897</v>
          </cell>
          <cell r="AE184">
            <v>792</v>
          </cell>
          <cell r="AF184">
            <v>900</v>
          </cell>
          <cell r="AG184">
            <v>889</v>
          </cell>
          <cell r="AH184">
            <v>849</v>
          </cell>
          <cell r="AI184">
            <v>768</v>
          </cell>
          <cell r="AJ184">
            <v>834</v>
          </cell>
          <cell r="AK184">
            <v>830</v>
          </cell>
          <cell r="AL184">
            <v>807</v>
          </cell>
          <cell r="AM184">
            <v>757</v>
          </cell>
          <cell r="AN184">
            <v>919</v>
          </cell>
          <cell r="AO184">
            <v>907</v>
          </cell>
          <cell r="AP184">
            <v>868</v>
          </cell>
          <cell r="AQ184">
            <v>777</v>
          </cell>
        </row>
        <row r="185">
          <cell r="B185">
            <v>171</v>
          </cell>
          <cell r="C185">
            <v>487</v>
          </cell>
          <cell r="D185">
            <v>481</v>
          </cell>
          <cell r="E185">
            <v>486</v>
          </cell>
          <cell r="F185">
            <v>712</v>
          </cell>
          <cell r="G185">
            <v>712</v>
          </cell>
          <cell r="H185">
            <v>673</v>
          </cell>
          <cell r="I185">
            <v>673</v>
          </cell>
          <cell r="J185">
            <v>692</v>
          </cell>
          <cell r="K185">
            <v>692</v>
          </cell>
          <cell r="L185">
            <v>670</v>
          </cell>
          <cell r="M185">
            <v>663</v>
          </cell>
          <cell r="N185">
            <v>769</v>
          </cell>
          <cell r="O185">
            <v>769</v>
          </cell>
          <cell r="P185">
            <v>708</v>
          </cell>
          <cell r="Q185">
            <v>702</v>
          </cell>
          <cell r="R185">
            <v>675</v>
          </cell>
          <cell r="S185">
            <v>610</v>
          </cell>
          <cell r="T185">
            <v>906</v>
          </cell>
          <cell r="U185">
            <v>906</v>
          </cell>
          <cell r="V185">
            <v>808</v>
          </cell>
          <cell r="W185">
            <v>799</v>
          </cell>
          <cell r="X185">
            <v>847</v>
          </cell>
          <cell r="Y185">
            <v>847</v>
          </cell>
          <cell r="Z185">
            <v>782</v>
          </cell>
          <cell r="AA185">
            <v>769</v>
          </cell>
          <cell r="AB185">
            <v>923</v>
          </cell>
          <cell r="AC185">
            <v>924</v>
          </cell>
          <cell r="AD185">
            <v>820</v>
          </cell>
          <cell r="AE185">
            <v>807</v>
          </cell>
          <cell r="AF185">
            <v>868</v>
          </cell>
          <cell r="AG185">
            <v>868</v>
          </cell>
          <cell r="AH185">
            <v>786</v>
          </cell>
          <cell r="AI185">
            <v>780</v>
          </cell>
          <cell r="AJ185">
            <v>808</v>
          </cell>
          <cell r="AK185">
            <v>808</v>
          </cell>
          <cell r="AL185">
            <v>760</v>
          </cell>
          <cell r="AM185">
            <v>750</v>
          </cell>
          <cell r="AN185">
            <v>885</v>
          </cell>
          <cell r="AO185">
            <v>885</v>
          </cell>
          <cell r="AP185">
            <v>798</v>
          </cell>
          <cell r="AQ185">
            <v>788</v>
          </cell>
        </row>
        <row r="186">
          <cell r="B186">
            <v>166</v>
          </cell>
          <cell r="C186">
            <v>474</v>
          </cell>
          <cell r="D186">
            <v>468</v>
          </cell>
          <cell r="E186">
            <v>474</v>
          </cell>
          <cell r="F186">
            <v>683</v>
          </cell>
          <cell r="G186">
            <v>694</v>
          </cell>
          <cell r="H186">
            <v>629</v>
          </cell>
          <cell r="I186">
            <v>675</v>
          </cell>
          <cell r="J186">
            <v>669</v>
          </cell>
          <cell r="K186">
            <v>673</v>
          </cell>
          <cell r="L186">
            <v>634</v>
          </cell>
          <cell r="M186">
            <v>651</v>
          </cell>
          <cell r="N186">
            <v>738</v>
          </cell>
          <cell r="O186">
            <v>750</v>
          </cell>
          <cell r="P186">
            <v>649</v>
          </cell>
          <cell r="Q186">
            <v>708</v>
          </cell>
          <cell r="R186">
            <v>657</v>
          </cell>
          <cell r="S186">
            <v>613</v>
          </cell>
          <cell r="T186">
            <v>872</v>
          </cell>
          <cell r="U186">
            <v>884</v>
          </cell>
          <cell r="V186">
            <v>738</v>
          </cell>
          <cell r="W186">
            <v>814</v>
          </cell>
          <cell r="X186">
            <v>819</v>
          </cell>
          <cell r="Y186">
            <v>824</v>
          </cell>
          <cell r="Z186">
            <v>727</v>
          </cell>
          <cell r="AA186">
            <v>765</v>
          </cell>
          <cell r="AB186">
            <v>888</v>
          </cell>
          <cell r="AC186">
            <v>900</v>
          </cell>
          <cell r="AD186">
            <v>743</v>
          </cell>
          <cell r="AE186">
            <v>822</v>
          </cell>
          <cell r="AF186">
            <v>835</v>
          </cell>
          <cell r="AG186">
            <v>847</v>
          </cell>
          <cell r="AH186">
            <v>723</v>
          </cell>
          <cell r="AI186">
            <v>791</v>
          </cell>
          <cell r="AJ186">
            <v>782</v>
          </cell>
          <cell r="AK186">
            <v>787</v>
          </cell>
          <cell r="AL186">
            <v>713</v>
          </cell>
          <cell r="AM186">
            <v>742</v>
          </cell>
          <cell r="AN186">
            <v>851</v>
          </cell>
          <cell r="AO186">
            <v>863</v>
          </cell>
          <cell r="AP186">
            <v>728</v>
          </cell>
          <cell r="AQ186">
            <v>799</v>
          </cell>
        </row>
        <row r="187">
          <cell r="B187">
            <v>164</v>
          </cell>
          <cell r="C187">
            <v>468</v>
          </cell>
          <cell r="D187">
            <v>461</v>
          </cell>
          <cell r="E187">
            <v>469</v>
          </cell>
          <cell r="F187">
            <v>668</v>
          </cell>
          <cell r="G187">
            <v>685</v>
          </cell>
          <cell r="H187">
            <v>607</v>
          </cell>
          <cell r="I187">
            <v>676</v>
          </cell>
          <cell r="J187">
            <v>657</v>
          </cell>
          <cell r="K187">
            <v>664</v>
          </cell>
          <cell r="L187">
            <v>616</v>
          </cell>
          <cell r="M187">
            <v>644</v>
          </cell>
          <cell r="N187">
            <v>722</v>
          </cell>
          <cell r="O187">
            <v>740</v>
          </cell>
          <cell r="P187">
            <v>620</v>
          </cell>
          <cell r="Q187">
            <v>710</v>
          </cell>
          <cell r="R187">
            <v>648</v>
          </cell>
          <cell r="S187">
            <v>614</v>
          </cell>
          <cell r="T187">
            <v>856</v>
          </cell>
          <cell r="U187">
            <v>873</v>
          </cell>
          <cell r="V187">
            <v>703</v>
          </cell>
          <cell r="W187">
            <v>822</v>
          </cell>
          <cell r="X187">
            <v>806</v>
          </cell>
          <cell r="Y187">
            <v>813</v>
          </cell>
          <cell r="Z187">
            <v>700</v>
          </cell>
          <cell r="AA187">
            <v>763</v>
          </cell>
          <cell r="AB187">
            <v>871</v>
          </cell>
          <cell r="AC187">
            <v>889</v>
          </cell>
          <cell r="AD187">
            <v>705</v>
          </cell>
          <cell r="AE187">
            <v>830</v>
          </cell>
          <cell r="AF187">
            <v>819</v>
          </cell>
          <cell r="AG187">
            <v>836</v>
          </cell>
          <cell r="AH187">
            <v>692</v>
          </cell>
          <cell r="AI187">
            <v>797</v>
          </cell>
          <cell r="AJ187">
            <v>769</v>
          </cell>
          <cell r="AK187">
            <v>776</v>
          </cell>
          <cell r="AL187">
            <v>689</v>
          </cell>
          <cell r="AM187">
            <v>738</v>
          </cell>
          <cell r="AN187">
            <v>834</v>
          </cell>
          <cell r="AO187">
            <v>852</v>
          </cell>
          <cell r="AP187">
            <v>693</v>
          </cell>
          <cell r="AQ187">
            <v>805</v>
          </cell>
        </row>
        <row r="188">
          <cell r="B188">
            <v>262</v>
          </cell>
          <cell r="C188">
            <v>216</v>
          </cell>
          <cell r="D188">
            <v>379</v>
          </cell>
          <cell r="E188">
            <v>383</v>
          </cell>
          <cell r="F188">
            <v>780</v>
          </cell>
          <cell r="G188">
            <v>745</v>
          </cell>
          <cell r="H188">
            <v>743</v>
          </cell>
          <cell r="I188">
            <v>640</v>
          </cell>
          <cell r="J188">
            <v>606</v>
          </cell>
          <cell r="K188">
            <v>585</v>
          </cell>
          <cell r="L188">
            <v>613</v>
          </cell>
          <cell r="M188">
            <v>612</v>
          </cell>
          <cell r="N188">
            <v>755</v>
          </cell>
          <cell r="O188">
            <v>719</v>
          </cell>
          <cell r="P188">
            <v>725</v>
          </cell>
          <cell r="Q188">
            <v>642</v>
          </cell>
          <cell r="R188">
            <v>155</v>
          </cell>
          <cell r="S188">
            <v>283</v>
          </cell>
          <cell r="T188">
            <v>555</v>
          </cell>
          <cell r="U188">
            <v>520</v>
          </cell>
          <cell r="V188">
            <v>516</v>
          </cell>
          <cell r="W188">
            <v>539</v>
          </cell>
          <cell r="X188">
            <v>424</v>
          </cell>
          <cell r="Y188">
            <v>403</v>
          </cell>
          <cell r="Z188">
            <v>430</v>
          </cell>
          <cell r="AA188">
            <v>518</v>
          </cell>
          <cell r="AB188">
            <v>573</v>
          </cell>
          <cell r="AC188">
            <v>537</v>
          </cell>
          <cell r="AD188">
            <v>541</v>
          </cell>
          <cell r="AE188">
            <v>548</v>
          </cell>
          <cell r="AF188">
            <v>598</v>
          </cell>
          <cell r="AG188">
            <v>563</v>
          </cell>
          <cell r="AH188">
            <v>560</v>
          </cell>
          <cell r="AI188">
            <v>547</v>
          </cell>
          <cell r="AJ188">
            <v>467</v>
          </cell>
          <cell r="AK188">
            <v>446</v>
          </cell>
          <cell r="AL188">
            <v>474</v>
          </cell>
          <cell r="AM188">
            <v>526</v>
          </cell>
          <cell r="AN188">
            <v>616</v>
          </cell>
          <cell r="AO188">
            <v>580</v>
          </cell>
          <cell r="AP188">
            <v>585</v>
          </cell>
          <cell r="AQ188">
            <v>556</v>
          </cell>
        </row>
        <row r="189">
          <cell r="B189">
            <v>259</v>
          </cell>
          <cell r="C189">
            <v>211</v>
          </cell>
          <cell r="D189">
            <v>373</v>
          </cell>
          <cell r="E189">
            <v>379</v>
          </cell>
          <cell r="F189">
            <v>758</v>
          </cell>
          <cell r="G189">
            <v>737</v>
          </cell>
          <cell r="H189">
            <v>709</v>
          </cell>
          <cell r="I189">
            <v>648</v>
          </cell>
          <cell r="J189">
            <v>591</v>
          </cell>
          <cell r="K189">
            <v>578</v>
          </cell>
          <cell r="L189">
            <v>600</v>
          </cell>
          <cell r="M189">
            <v>599</v>
          </cell>
          <cell r="N189">
            <v>733</v>
          </cell>
          <cell r="O189">
            <v>712</v>
          </cell>
          <cell r="P189">
            <v>694</v>
          </cell>
          <cell r="Q189">
            <v>644</v>
          </cell>
          <cell r="R189">
            <v>155</v>
          </cell>
          <cell r="S189">
            <v>263</v>
          </cell>
          <cell r="T189">
            <v>538</v>
          </cell>
          <cell r="U189">
            <v>517</v>
          </cell>
          <cell r="V189">
            <v>511</v>
          </cell>
          <cell r="W189">
            <v>531</v>
          </cell>
          <cell r="X189">
            <v>413</v>
          </cell>
          <cell r="Y189">
            <v>400</v>
          </cell>
          <cell r="Z189">
            <v>437</v>
          </cell>
          <cell r="AA189">
            <v>494</v>
          </cell>
          <cell r="AB189">
            <v>555</v>
          </cell>
          <cell r="AC189">
            <v>534</v>
          </cell>
          <cell r="AD189">
            <v>531</v>
          </cell>
          <cell r="AE189">
            <v>539</v>
          </cell>
          <cell r="AF189">
            <v>580</v>
          </cell>
          <cell r="AG189">
            <v>559</v>
          </cell>
          <cell r="AH189">
            <v>547</v>
          </cell>
          <cell r="AI189">
            <v>543</v>
          </cell>
          <cell r="AJ189">
            <v>455</v>
          </cell>
          <cell r="AK189">
            <v>442</v>
          </cell>
          <cell r="AL189">
            <v>473</v>
          </cell>
          <cell r="AM189">
            <v>507</v>
          </cell>
          <cell r="AN189">
            <v>597</v>
          </cell>
          <cell r="AO189">
            <v>576</v>
          </cell>
          <cell r="AP189">
            <v>567</v>
          </cell>
          <cell r="AQ189">
            <v>552</v>
          </cell>
        </row>
        <row r="190">
          <cell r="B190">
            <v>250</v>
          </cell>
          <cell r="C190">
            <v>198</v>
          </cell>
          <cell r="D190">
            <v>354</v>
          </cell>
          <cell r="E190">
            <v>365</v>
          </cell>
          <cell r="F190">
            <v>692</v>
          </cell>
          <cell r="G190">
            <v>713</v>
          </cell>
          <cell r="H190">
            <v>607</v>
          </cell>
          <cell r="I190">
            <v>669</v>
          </cell>
          <cell r="J190">
            <v>544</v>
          </cell>
          <cell r="K190">
            <v>557</v>
          </cell>
          <cell r="L190">
            <v>560</v>
          </cell>
          <cell r="M190">
            <v>560</v>
          </cell>
          <cell r="N190">
            <v>668</v>
          </cell>
          <cell r="O190">
            <v>690</v>
          </cell>
          <cell r="P190">
            <v>599</v>
          </cell>
          <cell r="Q190">
            <v>649</v>
          </cell>
          <cell r="R190">
            <v>152</v>
          </cell>
          <cell r="S190">
            <v>202</v>
          </cell>
          <cell r="T190">
            <v>489</v>
          </cell>
          <cell r="U190">
            <v>510</v>
          </cell>
          <cell r="V190">
            <v>497</v>
          </cell>
          <cell r="W190">
            <v>505</v>
          </cell>
          <cell r="X190">
            <v>378</v>
          </cell>
          <cell r="Y190">
            <v>391</v>
          </cell>
          <cell r="Z190">
            <v>460</v>
          </cell>
          <cell r="AA190">
            <v>423</v>
          </cell>
          <cell r="AB190">
            <v>503</v>
          </cell>
          <cell r="AC190">
            <v>524</v>
          </cell>
          <cell r="AD190">
            <v>500</v>
          </cell>
          <cell r="AE190">
            <v>512</v>
          </cell>
          <cell r="AF190">
            <v>527</v>
          </cell>
          <cell r="AG190">
            <v>548</v>
          </cell>
          <cell r="AH190">
            <v>509</v>
          </cell>
          <cell r="AI190">
            <v>532</v>
          </cell>
          <cell r="AJ190">
            <v>417</v>
          </cell>
          <cell r="AK190">
            <v>430</v>
          </cell>
          <cell r="AL190">
            <v>472</v>
          </cell>
          <cell r="AM190">
            <v>450</v>
          </cell>
          <cell r="AN190">
            <v>541</v>
          </cell>
          <cell r="AO190">
            <v>563</v>
          </cell>
          <cell r="AP190">
            <v>512</v>
          </cell>
          <cell r="AQ190">
            <v>539</v>
          </cell>
        </row>
        <row r="191">
          <cell r="B191">
            <v>248</v>
          </cell>
          <cell r="C191">
            <v>193</v>
          </cell>
          <cell r="D191">
            <v>348</v>
          </cell>
          <cell r="E191">
            <v>360</v>
          </cell>
          <cell r="F191">
            <v>670</v>
          </cell>
          <cell r="G191">
            <v>705</v>
          </cell>
          <cell r="H191">
            <v>573</v>
          </cell>
          <cell r="I191">
            <v>677</v>
          </cell>
          <cell r="J191">
            <v>528</v>
          </cell>
          <cell r="K191">
            <v>550</v>
          </cell>
          <cell r="L191">
            <v>546</v>
          </cell>
          <cell r="M191">
            <v>547</v>
          </cell>
          <cell r="N191">
            <v>646</v>
          </cell>
          <cell r="O191">
            <v>682</v>
          </cell>
          <cell r="P191">
            <v>568</v>
          </cell>
          <cell r="Q191">
            <v>651</v>
          </cell>
          <cell r="R191">
            <v>151</v>
          </cell>
          <cell r="S191">
            <v>181</v>
          </cell>
          <cell r="T191">
            <v>472</v>
          </cell>
          <cell r="U191">
            <v>507</v>
          </cell>
          <cell r="V191">
            <v>493</v>
          </cell>
          <cell r="W191">
            <v>496</v>
          </cell>
          <cell r="X191">
            <v>367</v>
          </cell>
          <cell r="Y191">
            <v>389</v>
          </cell>
          <cell r="Z191">
            <v>467</v>
          </cell>
          <cell r="AA191">
            <v>400</v>
          </cell>
          <cell r="AB191">
            <v>485</v>
          </cell>
          <cell r="AC191">
            <v>521</v>
          </cell>
          <cell r="AD191">
            <v>490</v>
          </cell>
          <cell r="AE191">
            <v>503</v>
          </cell>
          <cell r="AF191">
            <v>509</v>
          </cell>
          <cell r="AG191">
            <v>544</v>
          </cell>
          <cell r="AH191">
            <v>497</v>
          </cell>
          <cell r="AI191">
            <v>528</v>
          </cell>
          <cell r="AJ191">
            <v>404</v>
          </cell>
          <cell r="AK191">
            <v>426</v>
          </cell>
          <cell r="AL191">
            <v>472</v>
          </cell>
          <cell r="AM191">
            <v>431</v>
          </cell>
          <cell r="AN191">
            <v>522</v>
          </cell>
          <cell r="AO191">
            <v>558</v>
          </cell>
          <cell r="AP191">
            <v>493</v>
          </cell>
          <cell r="AQ191">
            <v>535</v>
          </cell>
        </row>
        <row r="192">
          <cell r="B192">
            <v>212</v>
          </cell>
          <cell r="C192">
            <v>495</v>
          </cell>
          <cell r="D192">
            <v>500</v>
          </cell>
          <cell r="E192">
            <v>503</v>
          </cell>
          <cell r="F192">
            <v>783</v>
          </cell>
          <cell r="G192">
            <v>766</v>
          </cell>
          <cell r="H192">
            <v>757</v>
          </cell>
          <cell r="I192">
            <v>688</v>
          </cell>
          <cell r="J192">
            <v>730</v>
          </cell>
          <cell r="K192">
            <v>723</v>
          </cell>
          <cell r="L192">
            <v>726</v>
          </cell>
          <cell r="M192">
            <v>687</v>
          </cell>
          <cell r="N192">
            <v>839</v>
          </cell>
          <cell r="O192">
            <v>821</v>
          </cell>
          <cell r="P192">
            <v>809</v>
          </cell>
          <cell r="Q192">
            <v>708</v>
          </cell>
          <cell r="R192">
            <v>721</v>
          </cell>
          <cell r="S192">
            <v>619</v>
          </cell>
          <cell r="T192">
            <v>1005</v>
          </cell>
          <cell r="U192">
            <v>987</v>
          </cell>
          <cell r="V192">
            <v>941</v>
          </cell>
          <cell r="W192">
            <v>804</v>
          </cell>
          <cell r="X192">
            <v>905</v>
          </cell>
          <cell r="Y192">
            <v>898</v>
          </cell>
          <cell r="Z192">
            <v>875</v>
          </cell>
          <cell r="AA192">
            <v>788</v>
          </cell>
          <cell r="AB192">
            <v>1014</v>
          </cell>
          <cell r="AC192">
            <v>996</v>
          </cell>
          <cell r="AD192">
            <v>958</v>
          </cell>
          <cell r="AE192">
            <v>809</v>
          </cell>
          <cell r="AF192">
            <v>960</v>
          </cell>
          <cell r="AG192">
            <v>943</v>
          </cell>
          <cell r="AH192">
            <v>907</v>
          </cell>
          <cell r="AI192">
            <v>789</v>
          </cell>
          <cell r="AJ192">
            <v>860</v>
          </cell>
          <cell r="AK192">
            <v>853</v>
          </cell>
          <cell r="AL192">
            <v>840</v>
          </cell>
          <cell r="AM192">
            <v>773</v>
          </cell>
          <cell r="AN192">
            <v>970</v>
          </cell>
          <cell r="AO192">
            <v>952</v>
          </cell>
          <cell r="AP192">
            <v>923</v>
          </cell>
          <cell r="AQ192">
            <v>794</v>
          </cell>
        </row>
        <row r="193">
          <cell r="B193">
            <v>210</v>
          </cell>
          <cell r="C193">
            <v>489</v>
          </cell>
          <cell r="D193">
            <v>494</v>
          </cell>
          <cell r="E193">
            <v>498</v>
          </cell>
          <cell r="F193">
            <v>768</v>
          </cell>
          <cell r="G193">
            <v>757</v>
          </cell>
          <cell r="H193">
            <v>735</v>
          </cell>
          <cell r="I193">
            <v>689</v>
          </cell>
          <cell r="J193">
            <v>718</v>
          </cell>
          <cell r="K193">
            <v>713</v>
          </cell>
          <cell r="L193">
            <v>708</v>
          </cell>
          <cell r="M193">
            <v>680</v>
          </cell>
          <cell r="N193">
            <v>824</v>
          </cell>
          <cell r="O193">
            <v>812</v>
          </cell>
          <cell r="P193">
            <v>779</v>
          </cell>
          <cell r="Q193">
            <v>711</v>
          </cell>
          <cell r="R193">
            <v>712</v>
          </cell>
          <cell r="S193">
            <v>620</v>
          </cell>
          <cell r="T193">
            <v>988</v>
          </cell>
          <cell r="U193">
            <v>976</v>
          </cell>
          <cell r="V193">
            <v>906</v>
          </cell>
          <cell r="W193">
            <v>812</v>
          </cell>
          <cell r="X193">
            <v>891</v>
          </cell>
          <cell r="Y193">
            <v>886</v>
          </cell>
          <cell r="Z193">
            <v>847</v>
          </cell>
          <cell r="AA193">
            <v>786</v>
          </cell>
          <cell r="AB193">
            <v>997</v>
          </cell>
          <cell r="AC193">
            <v>985</v>
          </cell>
          <cell r="AD193">
            <v>919</v>
          </cell>
          <cell r="AE193">
            <v>816</v>
          </cell>
          <cell r="AF193">
            <v>944</v>
          </cell>
          <cell r="AG193">
            <v>932</v>
          </cell>
          <cell r="AH193">
            <v>875</v>
          </cell>
          <cell r="AI193">
            <v>795</v>
          </cell>
          <cell r="AJ193">
            <v>847</v>
          </cell>
          <cell r="AK193">
            <v>842</v>
          </cell>
          <cell r="AL193">
            <v>817</v>
          </cell>
          <cell r="AM193">
            <v>769</v>
          </cell>
          <cell r="AN193">
            <v>953</v>
          </cell>
          <cell r="AO193">
            <v>941</v>
          </cell>
          <cell r="AP193">
            <v>888</v>
          </cell>
          <cell r="AQ193">
            <v>799</v>
          </cell>
        </row>
        <row r="194">
          <cell r="B194">
            <v>205</v>
          </cell>
          <cell r="C194">
            <v>476</v>
          </cell>
          <cell r="D194">
            <v>481</v>
          </cell>
          <cell r="E194">
            <v>486</v>
          </cell>
          <cell r="F194">
            <v>739</v>
          </cell>
          <cell r="G194">
            <v>739</v>
          </cell>
          <cell r="H194">
            <v>691</v>
          </cell>
          <cell r="I194">
            <v>691</v>
          </cell>
          <cell r="J194">
            <v>694</v>
          </cell>
          <cell r="K194">
            <v>694</v>
          </cell>
          <cell r="L194">
            <v>672</v>
          </cell>
          <cell r="M194">
            <v>668</v>
          </cell>
          <cell r="N194">
            <v>792</v>
          </cell>
          <cell r="O194">
            <v>792</v>
          </cell>
          <cell r="P194">
            <v>721</v>
          </cell>
          <cell r="Q194">
            <v>717</v>
          </cell>
          <cell r="R194">
            <v>694</v>
          </cell>
          <cell r="S194">
            <v>623</v>
          </cell>
          <cell r="T194">
            <v>954</v>
          </cell>
          <cell r="U194">
            <v>954</v>
          </cell>
          <cell r="V194">
            <v>837</v>
          </cell>
          <cell r="W194">
            <v>827</v>
          </cell>
          <cell r="X194">
            <v>864</v>
          </cell>
          <cell r="Y194">
            <v>864</v>
          </cell>
          <cell r="Z194">
            <v>793</v>
          </cell>
          <cell r="AA194">
            <v>782</v>
          </cell>
          <cell r="AB194">
            <v>961</v>
          </cell>
          <cell r="AC194">
            <v>961</v>
          </cell>
          <cell r="AD194">
            <v>842</v>
          </cell>
          <cell r="AE194">
            <v>831</v>
          </cell>
          <cell r="AF194">
            <v>911</v>
          </cell>
          <cell r="AG194">
            <v>911</v>
          </cell>
          <cell r="AH194">
            <v>813</v>
          </cell>
          <cell r="AI194">
            <v>806</v>
          </cell>
          <cell r="AJ194">
            <v>821</v>
          </cell>
          <cell r="AK194">
            <v>821</v>
          </cell>
          <cell r="AL194">
            <v>769</v>
          </cell>
          <cell r="AM194">
            <v>761</v>
          </cell>
          <cell r="AN194">
            <v>919</v>
          </cell>
          <cell r="AO194">
            <v>919</v>
          </cell>
          <cell r="AP194">
            <v>818</v>
          </cell>
          <cell r="AQ194">
            <v>810</v>
          </cell>
        </row>
        <row r="195">
          <cell r="B195">
            <v>201</v>
          </cell>
          <cell r="C195">
            <v>463</v>
          </cell>
          <cell r="D195">
            <v>468</v>
          </cell>
          <cell r="E195">
            <v>475</v>
          </cell>
          <cell r="F195">
            <v>710</v>
          </cell>
          <cell r="G195">
            <v>722</v>
          </cell>
          <cell r="H195">
            <v>647</v>
          </cell>
          <cell r="I195">
            <v>692</v>
          </cell>
          <cell r="J195">
            <v>671</v>
          </cell>
          <cell r="K195">
            <v>675</v>
          </cell>
          <cell r="L195">
            <v>636</v>
          </cell>
          <cell r="M195">
            <v>655</v>
          </cell>
          <cell r="N195">
            <v>761</v>
          </cell>
          <cell r="O195">
            <v>773</v>
          </cell>
          <cell r="P195">
            <v>662</v>
          </cell>
          <cell r="Q195">
            <v>722</v>
          </cell>
          <cell r="R195">
            <v>677</v>
          </cell>
          <cell r="S195">
            <v>626</v>
          </cell>
          <cell r="T195">
            <v>920</v>
          </cell>
          <cell r="U195">
            <v>932</v>
          </cell>
          <cell r="V195">
            <v>767</v>
          </cell>
          <cell r="W195">
            <v>843</v>
          </cell>
          <cell r="X195">
            <v>836</v>
          </cell>
          <cell r="Y195">
            <v>841</v>
          </cell>
          <cell r="Z195">
            <v>739</v>
          </cell>
          <cell r="AA195">
            <v>779</v>
          </cell>
          <cell r="AB195">
            <v>926</v>
          </cell>
          <cell r="AC195">
            <v>938</v>
          </cell>
          <cell r="AD195">
            <v>765</v>
          </cell>
          <cell r="AE195">
            <v>846</v>
          </cell>
          <cell r="AF195">
            <v>878</v>
          </cell>
          <cell r="AG195">
            <v>890</v>
          </cell>
          <cell r="AH195">
            <v>750</v>
          </cell>
          <cell r="AI195">
            <v>818</v>
          </cell>
          <cell r="AJ195">
            <v>794</v>
          </cell>
          <cell r="AK195">
            <v>799</v>
          </cell>
          <cell r="AL195">
            <v>722</v>
          </cell>
          <cell r="AM195">
            <v>754</v>
          </cell>
          <cell r="AN195">
            <v>884</v>
          </cell>
          <cell r="AO195">
            <v>896</v>
          </cell>
          <cell r="AP195">
            <v>748</v>
          </cell>
          <cell r="AQ195">
            <v>821</v>
          </cell>
        </row>
        <row r="196">
          <cell r="B196">
            <v>198</v>
          </cell>
          <cell r="C196">
            <v>457</v>
          </cell>
          <cell r="D196">
            <v>461</v>
          </cell>
          <cell r="E196">
            <v>470</v>
          </cell>
          <cell r="F196">
            <v>696</v>
          </cell>
          <cell r="G196">
            <v>713</v>
          </cell>
          <cell r="H196">
            <v>625</v>
          </cell>
          <cell r="I196">
            <v>693</v>
          </cell>
          <cell r="J196">
            <v>659</v>
          </cell>
          <cell r="K196">
            <v>666</v>
          </cell>
          <cell r="L196">
            <v>618</v>
          </cell>
          <cell r="M196">
            <v>648</v>
          </cell>
          <cell r="N196">
            <v>745</v>
          </cell>
          <cell r="O196">
            <v>763</v>
          </cell>
          <cell r="P196">
            <v>633</v>
          </cell>
          <cell r="Q196">
            <v>725</v>
          </cell>
          <cell r="R196">
            <v>668</v>
          </cell>
          <cell r="S196">
            <v>627</v>
          </cell>
          <cell r="T196">
            <v>903</v>
          </cell>
          <cell r="U196">
            <v>920</v>
          </cell>
          <cell r="V196">
            <v>732</v>
          </cell>
          <cell r="W196">
            <v>851</v>
          </cell>
          <cell r="X196">
            <v>823</v>
          </cell>
          <cell r="Y196">
            <v>830</v>
          </cell>
          <cell r="Z196">
            <v>712</v>
          </cell>
          <cell r="AA196">
            <v>777</v>
          </cell>
          <cell r="AB196">
            <v>909</v>
          </cell>
          <cell r="AC196">
            <v>927</v>
          </cell>
          <cell r="AD196">
            <v>727</v>
          </cell>
          <cell r="AE196">
            <v>854</v>
          </cell>
          <cell r="AF196">
            <v>862</v>
          </cell>
          <cell r="AG196">
            <v>879</v>
          </cell>
          <cell r="AH196">
            <v>719</v>
          </cell>
          <cell r="AI196">
            <v>824</v>
          </cell>
          <cell r="AJ196">
            <v>781</v>
          </cell>
          <cell r="AK196">
            <v>788</v>
          </cell>
          <cell r="AL196">
            <v>698</v>
          </cell>
          <cell r="AM196">
            <v>750</v>
          </cell>
          <cell r="AN196">
            <v>867</v>
          </cell>
          <cell r="AO196">
            <v>885</v>
          </cell>
          <cell r="AP196">
            <v>713</v>
          </cell>
          <cell r="AQ196">
            <v>827</v>
          </cell>
        </row>
        <row r="197">
          <cell r="B197">
            <v>228</v>
          </cell>
          <cell r="C197">
            <v>487</v>
          </cell>
          <cell r="D197">
            <v>497</v>
          </cell>
          <cell r="E197">
            <v>501</v>
          </cell>
          <cell r="F197">
            <v>790</v>
          </cell>
          <cell r="G197">
            <v>775</v>
          </cell>
          <cell r="H197">
            <v>754</v>
          </cell>
          <cell r="I197">
            <v>697</v>
          </cell>
          <cell r="J197">
            <v>725</v>
          </cell>
          <cell r="K197">
            <v>719</v>
          </cell>
          <cell r="L197">
            <v>718</v>
          </cell>
          <cell r="M197">
            <v>686</v>
          </cell>
          <cell r="N197">
            <v>843</v>
          </cell>
          <cell r="O197">
            <v>828</v>
          </cell>
          <cell r="P197">
            <v>800</v>
          </cell>
          <cell r="Q197">
            <v>717</v>
          </cell>
          <cell r="R197">
            <v>726</v>
          </cell>
          <cell r="S197">
            <v>626</v>
          </cell>
          <cell r="T197">
            <v>1020</v>
          </cell>
          <cell r="U197">
            <v>1005</v>
          </cell>
          <cell r="V197">
            <v>938</v>
          </cell>
          <cell r="W197">
            <v>823</v>
          </cell>
          <cell r="X197">
            <v>906</v>
          </cell>
          <cell r="Y197">
            <v>900</v>
          </cell>
          <cell r="Z197">
            <v>867</v>
          </cell>
          <cell r="AA197">
            <v>794</v>
          </cell>
          <cell r="AB197">
            <v>1024</v>
          </cell>
          <cell r="AC197">
            <v>1009</v>
          </cell>
          <cell r="AD197">
            <v>949</v>
          </cell>
          <cell r="AE197">
            <v>825</v>
          </cell>
          <cell r="AF197">
            <v>973</v>
          </cell>
          <cell r="AG197">
            <v>959</v>
          </cell>
          <cell r="AH197">
            <v>905</v>
          </cell>
          <cell r="AI197">
            <v>805</v>
          </cell>
          <cell r="AJ197">
            <v>860</v>
          </cell>
          <cell r="AK197">
            <v>854</v>
          </cell>
          <cell r="AL197">
            <v>833</v>
          </cell>
          <cell r="AM197">
            <v>776</v>
          </cell>
          <cell r="AN197">
            <v>978</v>
          </cell>
          <cell r="AO197">
            <v>963</v>
          </cell>
          <cell r="AP197">
            <v>916</v>
          </cell>
          <cell r="AQ197">
            <v>807</v>
          </cell>
        </row>
        <row r="198">
          <cell r="B198">
            <v>226</v>
          </cell>
          <cell r="C198">
            <v>481</v>
          </cell>
          <cell r="D198">
            <v>490</v>
          </cell>
          <cell r="E198">
            <v>495</v>
          </cell>
          <cell r="F198">
            <v>775</v>
          </cell>
          <cell r="G198">
            <v>766</v>
          </cell>
          <cell r="H198">
            <v>732</v>
          </cell>
          <cell r="I198">
            <v>698</v>
          </cell>
          <cell r="J198">
            <v>713</v>
          </cell>
          <cell r="K198">
            <v>709</v>
          </cell>
          <cell r="L198">
            <v>700</v>
          </cell>
          <cell r="M198">
            <v>679</v>
          </cell>
          <cell r="N198">
            <v>827</v>
          </cell>
          <cell r="O198">
            <v>818</v>
          </cell>
          <cell r="P198">
            <v>771</v>
          </cell>
          <cell r="Q198">
            <v>720</v>
          </cell>
          <cell r="R198">
            <v>717</v>
          </cell>
          <cell r="S198">
            <v>627</v>
          </cell>
          <cell r="T198">
            <v>1003</v>
          </cell>
          <cell r="U198">
            <v>994</v>
          </cell>
          <cell r="V198">
            <v>903</v>
          </cell>
          <cell r="W198">
            <v>830</v>
          </cell>
          <cell r="X198">
            <v>892</v>
          </cell>
          <cell r="Y198">
            <v>889</v>
          </cell>
          <cell r="Z198">
            <v>840</v>
          </cell>
          <cell r="AA198">
            <v>792</v>
          </cell>
          <cell r="AB198">
            <v>1007</v>
          </cell>
          <cell r="AC198">
            <v>998</v>
          </cell>
          <cell r="AD198">
            <v>911</v>
          </cell>
          <cell r="AE198">
            <v>832</v>
          </cell>
          <cell r="AF198">
            <v>957</v>
          </cell>
          <cell r="AG198">
            <v>948</v>
          </cell>
          <cell r="AH198">
            <v>873</v>
          </cell>
          <cell r="AI198">
            <v>811</v>
          </cell>
          <cell r="AJ198">
            <v>847</v>
          </cell>
          <cell r="AK198">
            <v>843</v>
          </cell>
          <cell r="AL198">
            <v>809</v>
          </cell>
          <cell r="AM198">
            <v>772</v>
          </cell>
          <cell r="AN198">
            <v>961</v>
          </cell>
          <cell r="AO198">
            <v>952</v>
          </cell>
          <cell r="AP198">
            <v>881</v>
          </cell>
          <cell r="AQ198">
            <v>813</v>
          </cell>
        </row>
        <row r="199">
          <cell r="B199">
            <v>219</v>
          </cell>
          <cell r="C199">
            <v>461</v>
          </cell>
          <cell r="D199">
            <v>471</v>
          </cell>
          <cell r="E199">
            <v>479</v>
          </cell>
          <cell r="F199">
            <v>732</v>
          </cell>
          <cell r="G199">
            <v>740</v>
          </cell>
          <cell r="H199">
            <v>666</v>
          </cell>
          <cell r="I199">
            <v>700</v>
          </cell>
          <cell r="J199">
            <v>677</v>
          </cell>
          <cell r="K199">
            <v>681</v>
          </cell>
          <cell r="L199">
            <v>646</v>
          </cell>
          <cell r="M199">
            <v>660</v>
          </cell>
          <cell r="N199">
            <v>780</v>
          </cell>
          <cell r="O199">
            <v>789</v>
          </cell>
          <cell r="P199">
            <v>683</v>
          </cell>
          <cell r="Q199">
            <v>728</v>
          </cell>
          <cell r="R199">
            <v>691</v>
          </cell>
          <cell r="S199">
            <v>631</v>
          </cell>
          <cell r="T199">
            <v>952</v>
          </cell>
          <cell r="U199">
            <v>961</v>
          </cell>
          <cell r="V199">
            <v>799</v>
          </cell>
          <cell r="W199">
            <v>853</v>
          </cell>
          <cell r="X199">
            <v>851</v>
          </cell>
          <cell r="Y199">
            <v>855</v>
          </cell>
          <cell r="Z199">
            <v>758</v>
          </cell>
          <cell r="AA199">
            <v>786</v>
          </cell>
          <cell r="AB199">
            <v>954</v>
          </cell>
          <cell r="AC199">
            <v>963</v>
          </cell>
          <cell r="AD199">
            <v>795</v>
          </cell>
          <cell r="AE199">
            <v>854</v>
          </cell>
          <cell r="AF199">
            <v>908</v>
          </cell>
          <cell r="AG199">
            <v>917</v>
          </cell>
          <cell r="AH199">
            <v>779</v>
          </cell>
          <cell r="AI199">
            <v>828</v>
          </cell>
          <cell r="AJ199">
            <v>807</v>
          </cell>
          <cell r="AK199">
            <v>811</v>
          </cell>
          <cell r="AL199">
            <v>738</v>
          </cell>
          <cell r="AM199">
            <v>761</v>
          </cell>
          <cell r="AN199">
            <v>910</v>
          </cell>
          <cell r="AO199">
            <v>919</v>
          </cell>
          <cell r="AP199">
            <v>776</v>
          </cell>
          <cell r="AQ199">
            <v>829</v>
          </cell>
        </row>
        <row r="200">
          <cell r="B200">
            <v>217</v>
          </cell>
          <cell r="C200">
            <v>455</v>
          </cell>
          <cell r="D200">
            <v>464</v>
          </cell>
          <cell r="E200">
            <v>473</v>
          </cell>
          <cell r="F200">
            <v>717</v>
          </cell>
          <cell r="G200">
            <v>731</v>
          </cell>
          <cell r="H200">
            <v>644</v>
          </cell>
          <cell r="I200">
            <v>701</v>
          </cell>
          <cell r="J200">
            <v>666</v>
          </cell>
          <cell r="K200">
            <v>671</v>
          </cell>
          <cell r="L200">
            <v>628</v>
          </cell>
          <cell r="M200">
            <v>654</v>
          </cell>
          <cell r="N200">
            <v>764</v>
          </cell>
          <cell r="O200">
            <v>779</v>
          </cell>
          <cell r="P200">
            <v>654</v>
          </cell>
          <cell r="Q200">
            <v>731</v>
          </cell>
          <cell r="R200">
            <v>682</v>
          </cell>
          <cell r="S200">
            <v>633</v>
          </cell>
          <cell r="T200">
            <v>935</v>
          </cell>
          <cell r="U200">
            <v>950</v>
          </cell>
          <cell r="V200">
            <v>764</v>
          </cell>
          <cell r="W200">
            <v>861</v>
          </cell>
          <cell r="X200">
            <v>838</v>
          </cell>
          <cell r="Y200">
            <v>844</v>
          </cell>
          <cell r="Z200">
            <v>731</v>
          </cell>
          <cell r="AA200">
            <v>785</v>
          </cell>
          <cell r="AB200">
            <v>937</v>
          </cell>
          <cell r="AC200">
            <v>951</v>
          </cell>
          <cell r="AD200">
            <v>757</v>
          </cell>
          <cell r="AE200">
            <v>862</v>
          </cell>
          <cell r="AF200">
            <v>892</v>
          </cell>
          <cell r="AG200">
            <v>906</v>
          </cell>
          <cell r="AH200">
            <v>748</v>
          </cell>
          <cell r="AI200">
            <v>834</v>
          </cell>
          <cell r="AJ200">
            <v>794</v>
          </cell>
          <cell r="AK200">
            <v>800</v>
          </cell>
          <cell r="AL200">
            <v>715</v>
          </cell>
          <cell r="AM200">
            <v>757</v>
          </cell>
          <cell r="AN200">
            <v>893</v>
          </cell>
          <cell r="AO200">
            <v>908</v>
          </cell>
          <cell r="AP200">
            <v>740</v>
          </cell>
          <cell r="AQ200">
            <v>835</v>
          </cell>
        </row>
        <row r="201">
          <cell r="B201">
            <v>247</v>
          </cell>
          <cell r="C201">
            <v>485</v>
          </cell>
          <cell r="D201">
            <v>500</v>
          </cell>
          <cell r="E201">
            <v>504</v>
          </cell>
          <cell r="F201">
            <v>811</v>
          </cell>
          <cell r="G201">
            <v>793</v>
          </cell>
          <cell r="H201">
            <v>774</v>
          </cell>
          <cell r="I201">
            <v>705</v>
          </cell>
          <cell r="J201">
            <v>732</v>
          </cell>
          <cell r="K201">
            <v>725</v>
          </cell>
          <cell r="L201">
            <v>728</v>
          </cell>
          <cell r="M201">
            <v>691</v>
          </cell>
          <cell r="N201">
            <v>862</v>
          </cell>
          <cell r="O201">
            <v>844</v>
          </cell>
          <cell r="P201">
            <v>821</v>
          </cell>
          <cell r="Q201">
            <v>723</v>
          </cell>
          <cell r="R201">
            <v>740</v>
          </cell>
          <cell r="S201">
            <v>631</v>
          </cell>
          <cell r="T201">
            <v>1052</v>
          </cell>
          <cell r="U201">
            <v>1035</v>
          </cell>
          <cell r="V201">
            <v>970</v>
          </cell>
          <cell r="W201">
            <v>833</v>
          </cell>
          <cell r="X201">
            <v>921</v>
          </cell>
          <cell r="Y201">
            <v>914</v>
          </cell>
          <cell r="Z201">
            <v>886</v>
          </cell>
          <cell r="AA201">
            <v>801</v>
          </cell>
          <cell r="AB201">
            <v>1052</v>
          </cell>
          <cell r="AC201">
            <v>1034</v>
          </cell>
          <cell r="AD201">
            <v>980</v>
          </cell>
          <cell r="AE201">
            <v>833</v>
          </cell>
          <cell r="AF201">
            <v>1003</v>
          </cell>
          <cell r="AG201">
            <v>986</v>
          </cell>
          <cell r="AH201">
            <v>934</v>
          </cell>
          <cell r="AI201">
            <v>816</v>
          </cell>
          <cell r="AJ201">
            <v>872</v>
          </cell>
          <cell r="AK201">
            <v>865</v>
          </cell>
          <cell r="AL201">
            <v>850</v>
          </cell>
          <cell r="AM201">
            <v>784</v>
          </cell>
          <cell r="AN201">
            <v>1003</v>
          </cell>
          <cell r="AO201">
            <v>985</v>
          </cell>
          <cell r="AP201">
            <v>943</v>
          </cell>
          <cell r="AQ201">
            <v>816</v>
          </cell>
        </row>
        <row r="202">
          <cell r="B202">
            <v>242</v>
          </cell>
          <cell r="C202">
            <v>472</v>
          </cell>
          <cell r="D202">
            <v>487</v>
          </cell>
          <cell r="E202">
            <v>493</v>
          </cell>
          <cell r="F202">
            <v>782</v>
          </cell>
          <cell r="G202">
            <v>776</v>
          </cell>
          <cell r="H202">
            <v>730</v>
          </cell>
          <cell r="I202">
            <v>707</v>
          </cell>
          <cell r="J202">
            <v>708</v>
          </cell>
          <cell r="K202">
            <v>706</v>
          </cell>
          <cell r="L202">
            <v>692</v>
          </cell>
          <cell r="M202">
            <v>678</v>
          </cell>
          <cell r="N202">
            <v>831</v>
          </cell>
          <cell r="O202">
            <v>825</v>
          </cell>
          <cell r="P202">
            <v>763</v>
          </cell>
          <cell r="Q202">
            <v>729</v>
          </cell>
          <cell r="R202">
            <v>723</v>
          </cell>
          <cell r="S202">
            <v>634</v>
          </cell>
          <cell r="T202">
            <v>1018</v>
          </cell>
          <cell r="U202">
            <v>1013</v>
          </cell>
          <cell r="V202">
            <v>900</v>
          </cell>
          <cell r="W202">
            <v>849</v>
          </cell>
          <cell r="X202">
            <v>894</v>
          </cell>
          <cell r="Y202">
            <v>892</v>
          </cell>
          <cell r="Z202">
            <v>832</v>
          </cell>
          <cell r="AA202">
            <v>798</v>
          </cell>
          <cell r="AB202">
            <v>1017</v>
          </cell>
          <cell r="AC202">
            <v>1011</v>
          </cell>
          <cell r="AD202">
            <v>903</v>
          </cell>
          <cell r="AE202">
            <v>848</v>
          </cell>
          <cell r="AF202">
            <v>971</v>
          </cell>
          <cell r="AG202">
            <v>965</v>
          </cell>
          <cell r="AH202">
            <v>871</v>
          </cell>
          <cell r="AI202">
            <v>827</v>
          </cell>
          <cell r="AJ202">
            <v>846</v>
          </cell>
          <cell r="AK202">
            <v>844</v>
          </cell>
          <cell r="AL202">
            <v>802</v>
          </cell>
          <cell r="AM202">
            <v>776</v>
          </cell>
          <cell r="AN202">
            <v>969</v>
          </cell>
          <cell r="AO202">
            <v>963</v>
          </cell>
          <cell r="AP202">
            <v>873</v>
          </cell>
          <cell r="AQ202">
            <v>827</v>
          </cell>
        </row>
        <row r="203">
          <cell r="B203">
            <v>274</v>
          </cell>
          <cell r="C203">
            <v>326</v>
          </cell>
          <cell r="D203">
            <v>423</v>
          </cell>
          <cell r="E203">
            <v>429</v>
          </cell>
          <cell r="F203">
            <v>804</v>
          </cell>
          <cell r="G203">
            <v>759</v>
          </cell>
          <cell r="H203">
            <v>745</v>
          </cell>
          <cell r="I203">
            <v>673</v>
          </cell>
          <cell r="J203">
            <v>662</v>
          </cell>
          <cell r="K203">
            <v>622</v>
          </cell>
          <cell r="L203">
            <v>646</v>
          </cell>
          <cell r="M203">
            <v>632</v>
          </cell>
          <cell r="N203">
            <v>810</v>
          </cell>
          <cell r="O203">
            <v>764</v>
          </cell>
          <cell r="P203">
            <v>735</v>
          </cell>
          <cell r="Q203">
            <v>689</v>
          </cell>
          <cell r="R203">
            <v>437</v>
          </cell>
          <cell r="S203">
            <v>479</v>
          </cell>
          <cell r="T203">
            <v>818</v>
          </cell>
          <cell r="U203">
            <v>772</v>
          </cell>
          <cell r="V203">
            <v>688</v>
          </cell>
          <cell r="W203">
            <v>722</v>
          </cell>
          <cell r="X203">
            <v>670</v>
          </cell>
          <cell r="Y203">
            <v>630</v>
          </cell>
          <cell r="Z203">
            <v>605</v>
          </cell>
          <cell r="AA203">
            <v>665</v>
          </cell>
          <cell r="AB203">
            <v>818</v>
          </cell>
          <cell r="AC203">
            <v>772</v>
          </cell>
          <cell r="AD203">
            <v>693</v>
          </cell>
          <cell r="AE203">
            <v>723</v>
          </cell>
          <cell r="AF203">
            <v>813</v>
          </cell>
          <cell r="AG203">
            <v>768</v>
          </cell>
          <cell r="AH203">
            <v>704</v>
          </cell>
          <cell r="AI203">
            <v>708</v>
          </cell>
          <cell r="AJ203">
            <v>666</v>
          </cell>
          <cell r="AK203">
            <v>626</v>
          </cell>
          <cell r="AL203">
            <v>620</v>
          </cell>
          <cell r="AM203">
            <v>651</v>
          </cell>
          <cell r="AN203">
            <v>814</v>
          </cell>
          <cell r="AO203">
            <v>768</v>
          </cell>
          <cell r="AP203">
            <v>709</v>
          </cell>
          <cell r="AQ203">
            <v>708</v>
          </cell>
        </row>
        <row r="204">
          <cell r="B204">
            <v>240</v>
          </cell>
          <cell r="C204">
            <v>466</v>
          </cell>
          <cell r="D204">
            <v>480</v>
          </cell>
          <cell r="E204">
            <v>487</v>
          </cell>
          <cell r="F204">
            <v>767</v>
          </cell>
          <cell r="G204">
            <v>767</v>
          </cell>
          <cell r="H204">
            <v>708</v>
          </cell>
          <cell r="I204">
            <v>708</v>
          </cell>
          <cell r="J204">
            <v>696</v>
          </cell>
          <cell r="K204">
            <v>696</v>
          </cell>
          <cell r="L204">
            <v>674</v>
          </cell>
          <cell r="M204">
            <v>672</v>
          </cell>
          <cell r="N204">
            <v>815</v>
          </cell>
          <cell r="O204">
            <v>815</v>
          </cell>
          <cell r="P204">
            <v>733</v>
          </cell>
          <cell r="Q204">
            <v>731</v>
          </cell>
          <cell r="R204">
            <v>714</v>
          </cell>
          <cell r="S204">
            <v>636</v>
          </cell>
          <cell r="T204">
            <v>1001</v>
          </cell>
          <cell r="U204">
            <v>1001</v>
          </cell>
          <cell r="V204">
            <v>866</v>
          </cell>
          <cell r="W204">
            <v>856</v>
          </cell>
          <cell r="X204">
            <v>880</v>
          </cell>
          <cell r="Y204">
            <v>880</v>
          </cell>
          <cell r="Z204">
            <v>805</v>
          </cell>
          <cell r="AA204">
            <v>796</v>
          </cell>
          <cell r="AB204">
            <v>999</v>
          </cell>
          <cell r="AC204">
            <v>999</v>
          </cell>
          <cell r="AD204">
            <v>864</v>
          </cell>
          <cell r="AE204">
            <v>855</v>
          </cell>
          <cell r="AF204">
            <v>954</v>
          </cell>
          <cell r="AG204">
            <v>954</v>
          </cell>
          <cell r="AH204">
            <v>840</v>
          </cell>
          <cell r="AI204">
            <v>833</v>
          </cell>
          <cell r="AJ204">
            <v>833</v>
          </cell>
          <cell r="AK204">
            <v>833</v>
          </cell>
          <cell r="AL204">
            <v>778</v>
          </cell>
          <cell r="AM204">
            <v>772</v>
          </cell>
          <cell r="AN204">
            <v>952</v>
          </cell>
          <cell r="AO204">
            <v>952</v>
          </cell>
          <cell r="AP204">
            <v>838</v>
          </cell>
          <cell r="AQ204">
            <v>832</v>
          </cell>
        </row>
        <row r="205">
          <cell r="B205">
            <v>271</v>
          </cell>
          <cell r="C205">
            <v>328</v>
          </cell>
          <cell r="D205">
            <v>420</v>
          </cell>
          <cell r="E205">
            <v>431</v>
          </cell>
          <cell r="F205">
            <v>730</v>
          </cell>
          <cell r="G205">
            <v>775</v>
          </cell>
          <cell r="H205">
            <v>647</v>
          </cell>
          <cell r="I205">
            <v>719</v>
          </cell>
          <cell r="J205">
            <v>603</v>
          </cell>
          <cell r="K205">
            <v>644</v>
          </cell>
          <cell r="L205">
            <v>611</v>
          </cell>
          <cell r="M205">
            <v>625</v>
          </cell>
          <cell r="N205">
            <v>740</v>
          </cell>
          <cell r="O205">
            <v>786</v>
          </cell>
          <cell r="P205">
            <v>664</v>
          </cell>
          <cell r="Q205">
            <v>711</v>
          </cell>
          <cell r="R205">
            <v>459</v>
          </cell>
          <cell r="S205">
            <v>408</v>
          </cell>
          <cell r="T205">
            <v>769</v>
          </cell>
          <cell r="U205">
            <v>814</v>
          </cell>
          <cell r="V205">
            <v>726</v>
          </cell>
          <cell r="W205">
            <v>695</v>
          </cell>
          <cell r="X205">
            <v>631</v>
          </cell>
          <cell r="Y205">
            <v>671</v>
          </cell>
          <cell r="Z205">
            <v>666</v>
          </cell>
          <cell r="AA205">
            <v>609</v>
          </cell>
          <cell r="AB205">
            <v>767</v>
          </cell>
          <cell r="AC205">
            <v>813</v>
          </cell>
          <cell r="AD205">
            <v>720</v>
          </cell>
          <cell r="AE205">
            <v>694</v>
          </cell>
          <cell r="AF205">
            <v>759</v>
          </cell>
          <cell r="AG205">
            <v>804</v>
          </cell>
          <cell r="AH205">
            <v>704</v>
          </cell>
          <cell r="AI205">
            <v>703</v>
          </cell>
          <cell r="AJ205">
            <v>621</v>
          </cell>
          <cell r="AK205">
            <v>661</v>
          </cell>
          <cell r="AL205">
            <v>645</v>
          </cell>
          <cell r="AM205">
            <v>617</v>
          </cell>
          <cell r="AN205">
            <v>758</v>
          </cell>
          <cell r="AO205">
            <v>803</v>
          </cell>
          <cell r="AP205">
            <v>698</v>
          </cell>
          <cell r="AQ205">
            <v>702</v>
          </cell>
        </row>
        <row r="206">
          <cell r="B206">
            <v>237</v>
          </cell>
          <cell r="C206">
            <v>459</v>
          </cell>
          <cell r="D206">
            <v>474</v>
          </cell>
          <cell r="E206">
            <v>482</v>
          </cell>
          <cell r="F206">
            <v>753</v>
          </cell>
          <cell r="G206">
            <v>758</v>
          </cell>
          <cell r="H206">
            <v>686</v>
          </cell>
          <cell r="I206">
            <v>709</v>
          </cell>
          <cell r="J206">
            <v>684</v>
          </cell>
          <cell r="K206">
            <v>687</v>
          </cell>
          <cell r="L206">
            <v>656</v>
          </cell>
          <cell r="M206">
            <v>665</v>
          </cell>
          <cell r="N206">
            <v>799</v>
          </cell>
          <cell r="O206">
            <v>805</v>
          </cell>
          <cell r="P206">
            <v>704</v>
          </cell>
          <cell r="Q206">
            <v>734</v>
          </cell>
          <cell r="R206">
            <v>705</v>
          </cell>
          <cell r="S206">
            <v>637</v>
          </cell>
          <cell r="T206">
            <v>984</v>
          </cell>
          <cell r="U206">
            <v>990</v>
          </cell>
          <cell r="V206">
            <v>831</v>
          </cell>
          <cell r="W206">
            <v>864</v>
          </cell>
          <cell r="X206">
            <v>867</v>
          </cell>
          <cell r="Y206">
            <v>869</v>
          </cell>
          <cell r="Z206">
            <v>777</v>
          </cell>
          <cell r="AA206">
            <v>794</v>
          </cell>
          <cell r="AB206">
            <v>982</v>
          </cell>
          <cell r="AC206">
            <v>988</v>
          </cell>
          <cell r="AD206">
            <v>826</v>
          </cell>
          <cell r="AE206">
            <v>863</v>
          </cell>
          <cell r="AF206">
            <v>938</v>
          </cell>
          <cell r="AG206">
            <v>944</v>
          </cell>
          <cell r="AH206">
            <v>808</v>
          </cell>
          <cell r="AI206">
            <v>839</v>
          </cell>
          <cell r="AJ206">
            <v>820</v>
          </cell>
          <cell r="AK206">
            <v>822</v>
          </cell>
          <cell r="AL206">
            <v>755</v>
          </cell>
          <cell r="AM206">
            <v>769</v>
          </cell>
          <cell r="AN206">
            <v>935</v>
          </cell>
          <cell r="AO206">
            <v>941</v>
          </cell>
          <cell r="AP206">
            <v>803</v>
          </cell>
          <cell r="AQ206">
            <v>838</v>
          </cell>
        </row>
        <row r="207">
          <cell r="B207">
            <v>233</v>
          </cell>
          <cell r="C207">
            <v>447</v>
          </cell>
          <cell r="D207">
            <v>461</v>
          </cell>
          <cell r="E207">
            <v>471</v>
          </cell>
          <cell r="F207">
            <v>724</v>
          </cell>
          <cell r="G207">
            <v>741</v>
          </cell>
          <cell r="H207">
            <v>642</v>
          </cell>
          <cell r="I207">
            <v>710</v>
          </cell>
          <cell r="J207">
            <v>661</v>
          </cell>
          <cell r="K207">
            <v>668</v>
          </cell>
          <cell r="L207">
            <v>620</v>
          </cell>
          <cell r="M207">
            <v>652</v>
          </cell>
          <cell r="N207">
            <v>768</v>
          </cell>
          <cell r="O207">
            <v>786</v>
          </cell>
          <cell r="P207">
            <v>645</v>
          </cell>
          <cell r="Q207">
            <v>740</v>
          </cell>
          <cell r="R207">
            <v>687</v>
          </cell>
          <cell r="S207">
            <v>640</v>
          </cell>
          <cell r="T207">
            <v>951</v>
          </cell>
          <cell r="U207">
            <v>968</v>
          </cell>
          <cell r="V207">
            <v>761</v>
          </cell>
          <cell r="W207">
            <v>879</v>
          </cell>
          <cell r="X207">
            <v>839</v>
          </cell>
          <cell r="Y207">
            <v>846</v>
          </cell>
          <cell r="Z207">
            <v>723</v>
          </cell>
          <cell r="AA207">
            <v>790</v>
          </cell>
          <cell r="AB207">
            <v>947</v>
          </cell>
          <cell r="AC207">
            <v>965</v>
          </cell>
          <cell r="AD207">
            <v>749</v>
          </cell>
          <cell r="AE207">
            <v>878</v>
          </cell>
          <cell r="AF207">
            <v>905</v>
          </cell>
          <cell r="AG207">
            <v>922</v>
          </cell>
          <cell r="AH207">
            <v>745</v>
          </cell>
          <cell r="AI207">
            <v>850</v>
          </cell>
          <cell r="AJ207">
            <v>794</v>
          </cell>
          <cell r="AK207">
            <v>801</v>
          </cell>
          <cell r="AL207">
            <v>707</v>
          </cell>
          <cell r="AM207">
            <v>761</v>
          </cell>
          <cell r="AN207">
            <v>901</v>
          </cell>
          <cell r="AO207">
            <v>919</v>
          </cell>
          <cell r="AP207">
            <v>733</v>
          </cell>
          <cell r="AQ207">
            <v>849</v>
          </cell>
        </row>
        <row r="208">
          <cell r="B208">
            <v>263</v>
          </cell>
          <cell r="C208">
            <v>476</v>
          </cell>
          <cell r="D208">
            <v>496</v>
          </cell>
          <cell r="E208">
            <v>502</v>
          </cell>
          <cell r="F208">
            <v>817</v>
          </cell>
          <cell r="G208">
            <v>803</v>
          </cell>
          <cell r="H208">
            <v>771</v>
          </cell>
          <cell r="I208">
            <v>714</v>
          </cell>
          <cell r="J208">
            <v>727</v>
          </cell>
          <cell r="K208">
            <v>721</v>
          </cell>
          <cell r="L208">
            <v>720</v>
          </cell>
          <cell r="M208">
            <v>690</v>
          </cell>
          <cell r="N208">
            <v>866</v>
          </cell>
          <cell r="O208">
            <v>851</v>
          </cell>
          <cell r="P208">
            <v>813</v>
          </cell>
          <cell r="Q208">
            <v>732</v>
          </cell>
          <cell r="R208">
            <v>746</v>
          </cell>
          <cell r="S208">
            <v>639</v>
          </cell>
          <cell r="T208">
            <v>1067</v>
          </cell>
          <cell r="U208">
            <v>1053</v>
          </cell>
          <cell r="V208">
            <v>967</v>
          </cell>
          <cell r="W208">
            <v>852</v>
          </cell>
          <cell r="X208">
            <v>923</v>
          </cell>
          <cell r="Y208">
            <v>917</v>
          </cell>
          <cell r="Z208">
            <v>878</v>
          </cell>
          <cell r="AA208">
            <v>807</v>
          </cell>
          <cell r="AB208">
            <v>1062</v>
          </cell>
          <cell r="AC208">
            <v>1047</v>
          </cell>
          <cell r="AD208">
            <v>971</v>
          </cell>
          <cell r="AE208">
            <v>849</v>
          </cell>
          <cell r="AF208">
            <v>1017</v>
          </cell>
          <cell r="AG208">
            <v>1002</v>
          </cell>
          <cell r="AH208">
            <v>931</v>
          </cell>
          <cell r="AI208">
            <v>832</v>
          </cell>
          <cell r="AJ208">
            <v>872</v>
          </cell>
          <cell r="AK208">
            <v>866</v>
          </cell>
          <cell r="AL208">
            <v>842</v>
          </cell>
          <cell r="AM208">
            <v>788</v>
          </cell>
          <cell r="AN208">
            <v>1012</v>
          </cell>
          <cell r="AO208">
            <v>997</v>
          </cell>
          <cell r="AP208">
            <v>936</v>
          </cell>
          <cell r="AQ208">
            <v>829</v>
          </cell>
        </row>
        <row r="209">
          <cell r="B209">
            <v>260</v>
          </cell>
          <cell r="C209">
            <v>470</v>
          </cell>
          <cell r="D209">
            <v>490</v>
          </cell>
          <cell r="E209">
            <v>496</v>
          </cell>
          <cell r="F209">
            <v>803</v>
          </cell>
          <cell r="G209">
            <v>794</v>
          </cell>
          <cell r="H209">
            <v>749</v>
          </cell>
          <cell r="I209">
            <v>715</v>
          </cell>
          <cell r="J209">
            <v>715</v>
          </cell>
          <cell r="K209">
            <v>711</v>
          </cell>
          <cell r="L209">
            <v>702</v>
          </cell>
          <cell r="M209">
            <v>684</v>
          </cell>
          <cell r="N209">
            <v>850</v>
          </cell>
          <cell r="O209">
            <v>841</v>
          </cell>
          <cell r="P209">
            <v>784</v>
          </cell>
          <cell r="Q209">
            <v>734</v>
          </cell>
          <cell r="R209">
            <v>737</v>
          </cell>
          <cell r="S209">
            <v>640</v>
          </cell>
          <cell r="T209">
            <v>1051</v>
          </cell>
          <cell r="U209">
            <v>1042</v>
          </cell>
          <cell r="V209">
            <v>932</v>
          </cell>
          <cell r="W209">
            <v>859</v>
          </cell>
          <cell r="X209">
            <v>909</v>
          </cell>
          <cell r="Y209">
            <v>906</v>
          </cell>
          <cell r="Z209">
            <v>851</v>
          </cell>
          <cell r="AA209">
            <v>805</v>
          </cell>
          <cell r="AB209">
            <v>1045</v>
          </cell>
          <cell r="AC209">
            <v>1036</v>
          </cell>
          <cell r="AD209">
            <v>933</v>
          </cell>
          <cell r="AE209">
            <v>856</v>
          </cell>
          <cell r="AF209">
            <v>1000</v>
          </cell>
          <cell r="AG209">
            <v>992</v>
          </cell>
          <cell r="AH209">
            <v>900</v>
          </cell>
          <cell r="AI209">
            <v>838</v>
          </cell>
          <cell r="AJ209">
            <v>859</v>
          </cell>
          <cell r="AK209">
            <v>855</v>
          </cell>
          <cell r="AL209">
            <v>819</v>
          </cell>
          <cell r="AM209">
            <v>784</v>
          </cell>
          <cell r="AN209">
            <v>994</v>
          </cell>
          <cell r="AO209">
            <v>985</v>
          </cell>
          <cell r="AP209">
            <v>901</v>
          </cell>
          <cell r="AQ209">
            <v>835</v>
          </cell>
        </row>
        <row r="210">
          <cell r="B210">
            <v>253</v>
          </cell>
          <cell r="C210">
            <v>451</v>
          </cell>
          <cell r="D210">
            <v>470</v>
          </cell>
          <cell r="E210">
            <v>479</v>
          </cell>
          <cell r="F210">
            <v>759</v>
          </cell>
          <cell r="G210">
            <v>768</v>
          </cell>
          <cell r="H210">
            <v>683</v>
          </cell>
          <cell r="I210">
            <v>718</v>
          </cell>
          <cell r="J210">
            <v>679</v>
          </cell>
          <cell r="K210">
            <v>683</v>
          </cell>
          <cell r="L210">
            <v>648</v>
          </cell>
          <cell r="M210">
            <v>664</v>
          </cell>
          <cell r="N210">
            <v>803</v>
          </cell>
          <cell r="O210">
            <v>812</v>
          </cell>
          <cell r="P210">
            <v>696</v>
          </cell>
          <cell r="Q210">
            <v>743</v>
          </cell>
          <cell r="R210">
            <v>710</v>
          </cell>
          <cell r="S210">
            <v>644</v>
          </cell>
          <cell r="T210">
            <v>1000</v>
          </cell>
          <cell r="U210">
            <v>1008</v>
          </cell>
          <cell r="V210">
            <v>828</v>
          </cell>
          <cell r="W210">
            <v>882</v>
          </cell>
          <cell r="X210">
            <v>868</v>
          </cell>
          <cell r="Y210">
            <v>872</v>
          </cell>
          <cell r="Z210">
            <v>770</v>
          </cell>
          <cell r="AA210">
            <v>800</v>
          </cell>
          <cell r="AB210">
            <v>992</v>
          </cell>
          <cell r="AC210">
            <v>1001</v>
          </cell>
          <cell r="AD210">
            <v>818</v>
          </cell>
          <cell r="AE210">
            <v>879</v>
          </cell>
          <cell r="AF210">
            <v>951</v>
          </cell>
          <cell r="AG210">
            <v>960</v>
          </cell>
          <cell r="AH210">
            <v>806</v>
          </cell>
          <cell r="AI210">
            <v>855</v>
          </cell>
          <cell r="AJ210">
            <v>820</v>
          </cell>
          <cell r="AK210">
            <v>823</v>
          </cell>
          <cell r="AL210">
            <v>748</v>
          </cell>
          <cell r="AM210">
            <v>772</v>
          </cell>
          <cell r="AN210">
            <v>943</v>
          </cell>
          <cell r="AO210">
            <v>952</v>
          </cell>
          <cell r="AP210">
            <v>795</v>
          </cell>
          <cell r="AQ210">
            <v>851</v>
          </cell>
        </row>
        <row r="211">
          <cell r="B211">
            <v>251</v>
          </cell>
          <cell r="C211">
            <v>444</v>
          </cell>
          <cell r="D211">
            <v>464</v>
          </cell>
          <cell r="E211">
            <v>474</v>
          </cell>
          <cell r="F211">
            <v>745</v>
          </cell>
          <cell r="G211">
            <v>759</v>
          </cell>
          <cell r="H211">
            <v>661</v>
          </cell>
          <cell r="I211">
            <v>718</v>
          </cell>
          <cell r="J211">
            <v>667</v>
          </cell>
          <cell r="K211">
            <v>673</v>
          </cell>
          <cell r="L211">
            <v>630</v>
          </cell>
          <cell r="M211">
            <v>658</v>
          </cell>
          <cell r="N211">
            <v>787</v>
          </cell>
          <cell r="O211">
            <v>802</v>
          </cell>
          <cell r="P211">
            <v>666</v>
          </cell>
          <cell r="Q211">
            <v>746</v>
          </cell>
          <cell r="R211">
            <v>701</v>
          </cell>
          <cell r="S211">
            <v>645</v>
          </cell>
          <cell r="T211">
            <v>983</v>
          </cell>
          <cell r="U211">
            <v>997</v>
          </cell>
          <cell r="V211">
            <v>793</v>
          </cell>
          <cell r="W211">
            <v>890</v>
          </cell>
          <cell r="X211">
            <v>855</v>
          </cell>
          <cell r="Y211">
            <v>860</v>
          </cell>
          <cell r="Z211">
            <v>742</v>
          </cell>
          <cell r="AA211">
            <v>798</v>
          </cell>
          <cell r="AB211">
            <v>974</v>
          </cell>
          <cell r="AC211">
            <v>989</v>
          </cell>
          <cell r="AD211">
            <v>779</v>
          </cell>
          <cell r="AE211">
            <v>886</v>
          </cell>
          <cell r="AF211">
            <v>935</v>
          </cell>
          <cell r="AG211">
            <v>949</v>
          </cell>
          <cell r="AH211">
            <v>775</v>
          </cell>
          <cell r="AI211">
            <v>861</v>
          </cell>
          <cell r="AJ211">
            <v>806</v>
          </cell>
          <cell r="AK211">
            <v>812</v>
          </cell>
          <cell r="AL211">
            <v>724</v>
          </cell>
          <cell r="AM211">
            <v>769</v>
          </cell>
          <cell r="AN211">
            <v>926</v>
          </cell>
          <cell r="AO211">
            <v>941</v>
          </cell>
          <cell r="AP211">
            <v>760</v>
          </cell>
          <cell r="AQ211">
            <v>857</v>
          </cell>
        </row>
        <row r="212">
          <cell r="B212">
            <v>281</v>
          </cell>
          <cell r="C212">
            <v>474</v>
          </cell>
          <cell r="D212">
            <v>499</v>
          </cell>
          <cell r="E212">
            <v>505</v>
          </cell>
          <cell r="F212">
            <v>839</v>
          </cell>
          <cell r="G212">
            <v>821</v>
          </cell>
          <cell r="H212">
            <v>791</v>
          </cell>
          <cell r="I212">
            <v>722</v>
          </cell>
          <cell r="J212">
            <v>733</v>
          </cell>
          <cell r="K212">
            <v>726</v>
          </cell>
          <cell r="L212">
            <v>730</v>
          </cell>
          <cell r="M212">
            <v>695</v>
          </cell>
          <cell r="N212">
            <v>885</v>
          </cell>
          <cell r="O212">
            <v>867</v>
          </cell>
          <cell r="P212">
            <v>834</v>
          </cell>
          <cell r="Q212">
            <v>738</v>
          </cell>
          <cell r="R212">
            <v>760</v>
          </cell>
          <cell r="S212">
            <v>644</v>
          </cell>
          <cell r="T212">
            <v>1100</v>
          </cell>
          <cell r="U212">
            <v>1082</v>
          </cell>
          <cell r="V212">
            <v>999</v>
          </cell>
          <cell r="W212">
            <v>862</v>
          </cell>
          <cell r="X212">
            <v>938</v>
          </cell>
          <cell r="Y212">
            <v>931</v>
          </cell>
          <cell r="Z212">
            <v>897</v>
          </cell>
          <cell r="AA212">
            <v>815</v>
          </cell>
          <cell r="AB212">
            <v>1090</v>
          </cell>
          <cell r="AC212">
            <v>1072</v>
          </cell>
          <cell r="AD212">
            <v>1002</v>
          </cell>
          <cell r="AE212">
            <v>857</v>
          </cell>
          <cell r="AF212">
            <v>1047</v>
          </cell>
          <cell r="AG212">
            <v>1029</v>
          </cell>
          <cell r="AH212">
            <v>961</v>
          </cell>
          <cell r="AI212">
            <v>843</v>
          </cell>
          <cell r="AJ212">
            <v>885</v>
          </cell>
          <cell r="AK212">
            <v>878</v>
          </cell>
          <cell r="AL212">
            <v>859</v>
          </cell>
          <cell r="AM212">
            <v>795</v>
          </cell>
          <cell r="AN212">
            <v>1037</v>
          </cell>
          <cell r="AO212">
            <v>1019</v>
          </cell>
          <cell r="AP212">
            <v>963</v>
          </cell>
          <cell r="AQ212">
            <v>837</v>
          </cell>
        </row>
        <row r="213">
          <cell r="B213">
            <v>276</v>
          </cell>
          <cell r="C213">
            <v>462</v>
          </cell>
          <cell r="D213">
            <v>486</v>
          </cell>
          <cell r="E213">
            <v>494</v>
          </cell>
          <cell r="F213">
            <v>809</v>
          </cell>
          <cell r="G213">
            <v>804</v>
          </cell>
          <cell r="H213">
            <v>747</v>
          </cell>
          <cell r="I213">
            <v>724</v>
          </cell>
          <cell r="J213">
            <v>710</v>
          </cell>
          <cell r="K213">
            <v>707</v>
          </cell>
          <cell r="L213">
            <v>694</v>
          </cell>
          <cell r="M213">
            <v>682</v>
          </cell>
          <cell r="N213">
            <v>854</v>
          </cell>
          <cell r="O213">
            <v>848</v>
          </cell>
          <cell r="P213">
            <v>775</v>
          </cell>
          <cell r="Q213">
            <v>743</v>
          </cell>
          <cell r="R213">
            <v>742</v>
          </cell>
          <cell r="S213">
            <v>647</v>
          </cell>
          <cell r="T213">
            <v>1066</v>
          </cell>
          <cell r="U213">
            <v>1060</v>
          </cell>
          <cell r="V213">
            <v>929</v>
          </cell>
          <cell r="W213">
            <v>878</v>
          </cell>
          <cell r="X213">
            <v>911</v>
          </cell>
          <cell r="Y213">
            <v>908</v>
          </cell>
          <cell r="Z213">
            <v>843</v>
          </cell>
          <cell r="AA213">
            <v>811</v>
          </cell>
          <cell r="AB213">
            <v>1055</v>
          </cell>
          <cell r="AC213">
            <v>1049</v>
          </cell>
          <cell r="AD213">
            <v>925</v>
          </cell>
          <cell r="AE213">
            <v>872</v>
          </cell>
          <cell r="AF213">
            <v>1014</v>
          </cell>
          <cell r="AG213">
            <v>1008</v>
          </cell>
          <cell r="AH213">
            <v>898</v>
          </cell>
          <cell r="AI213">
            <v>854</v>
          </cell>
          <cell r="AJ213">
            <v>859</v>
          </cell>
          <cell r="AK213">
            <v>856</v>
          </cell>
          <cell r="AL213">
            <v>811</v>
          </cell>
          <cell r="AM213">
            <v>788</v>
          </cell>
          <cell r="AN213">
            <v>1003</v>
          </cell>
          <cell r="AO213">
            <v>997</v>
          </cell>
          <cell r="AP213">
            <v>893</v>
          </cell>
          <cell r="AQ213">
            <v>849</v>
          </cell>
        </row>
        <row r="214">
          <cell r="B214">
            <v>309</v>
          </cell>
          <cell r="C214">
            <v>315</v>
          </cell>
          <cell r="D214">
            <v>422</v>
          </cell>
          <cell r="E214">
            <v>430</v>
          </cell>
          <cell r="F214">
            <v>835</v>
          </cell>
          <cell r="G214">
            <v>786</v>
          </cell>
          <cell r="H214">
            <v>768</v>
          </cell>
          <cell r="I214">
            <v>687</v>
          </cell>
          <cell r="J214">
            <v>666</v>
          </cell>
          <cell r="K214">
            <v>623</v>
          </cell>
          <cell r="L214">
            <v>646</v>
          </cell>
          <cell r="M214">
            <v>640</v>
          </cell>
          <cell r="N214">
            <v>836</v>
          </cell>
          <cell r="O214">
            <v>786</v>
          </cell>
          <cell r="P214">
            <v>748</v>
          </cell>
          <cell r="Q214">
            <v>704</v>
          </cell>
          <cell r="R214">
            <v>452</v>
          </cell>
          <cell r="S214">
            <v>502</v>
          </cell>
          <cell r="T214">
            <v>865</v>
          </cell>
          <cell r="U214">
            <v>815</v>
          </cell>
          <cell r="V214">
            <v>702</v>
          </cell>
          <cell r="W214">
            <v>760</v>
          </cell>
          <cell r="X214">
            <v>686</v>
          </cell>
          <cell r="Y214">
            <v>642</v>
          </cell>
          <cell r="Z214">
            <v>599</v>
          </cell>
          <cell r="AA214">
            <v>690</v>
          </cell>
          <cell r="AB214">
            <v>856</v>
          </cell>
          <cell r="AC214">
            <v>806</v>
          </cell>
          <cell r="AD214">
            <v>701</v>
          </cell>
          <cell r="AE214">
            <v>755</v>
          </cell>
          <cell r="AF214">
            <v>857</v>
          </cell>
          <cell r="AG214">
            <v>808</v>
          </cell>
          <cell r="AH214">
            <v>721</v>
          </cell>
          <cell r="AI214">
            <v>739</v>
          </cell>
          <cell r="AJ214">
            <v>679</v>
          </cell>
          <cell r="AK214">
            <v>635</v>
          </cell>
          <cell r="AL214">
            <v>618</v>
          </cell>
          <cell r="AM214">
            <v>670</v>
          </cell>
          <cell r="AN214">
            <v>848</v>
          </cell>
          <cell r="AO214">
            <v>799</v>
          </cell>
          <cell r="AP214">
            <v>720</v>
          </cell>
          <cell r="AQ214">
            <v>735</v>
          </cell>
        </row>
        <row r="215">
          <cell r="B215">
            <v>274</v>
          </cell>
          <cell r="C215">
            <v>455</v>
          </cell>
          <cell r="D215">
            <v>480</v>
          </cell>
          <cell r="E215">
            <v>488</v>
          </cell>
          <cell r="F215">
            <v>795</v>
          </cell>
          <cell r="G215">
            <v>795</v>
          </cell>
          <cell r="H215">
            <v>725</v>
          </cell>
          <cell r="I215">
            <v>725</v>
          </cell>
          <cell r="J215">
            <v>698</v>
          </cell>
          <cell r="K215">
            <v>698</v>
          </cell>
          <cell r="L215">
            <v>676</v>
          </cell>
          <cell r="M215">
            <v>676</v>
          </cell>
          <cell r="N215">
            <v>838</v>
          </cell>
          <cell r="O215">
            <v>838</v>
          </cell>
          <cell r="P215">
            <v>746</v>
          </cell>
          <cell r="Q215">
            <v>746</v>
          </cell>
          <cell r="R215">
            <v>733</v>
          </cell>
          <cell r="S215">
            <v>648</v>
          </cell>
          <cell r="T215">
            <v>1049</v>
          </cell>
          <cell r="U215">
            <v>1049</v>
          </cell>
          <cell r="V215">
            <v>895</v>
          </cell>
          <cell r="W215">
            <v>885</v>
          </cell>
          <cell r="X215">
            <v>897</v>
          </cell>
          <cell r="Y215">
            <v>897</v>
          </cell>
          <cell r="Z215">
            <v>816</v>
          </cell>
          <cell r="AA215">
            <v>809</v>
          </cell>
          <cell r="AB215">
            <v>1037</v>
          </cell>
          <cell r="AC215">
            <v>1037</v>
          </cell>
          <cell r="AD215">
            <v>886</v>
          </cell>
          <cell r="AE215">
            <v>879</v>
          </cell>
          <cell r="AF215">
            <v>997</v>
          </cell>
          <cell r="AG215">
            <v>997</v>
          </cell>
          <cell r="AH215">
            <v>866</v>
          </cell>
          <cell r="AI215">
            <v>860</v>
          </cell>
          <cell r="AJ215">
            <v>845</v>
          </cell>
          <cell r="AK215">
            <v>845</v>
          </cell>
          <cell r="AL215">
            <v>788</v>
          </cell>
          <cell r="AM215">
            <v>784</v>
          </cell>
          <cell r="AN215">
            <v>986</v>
          </cell>
          <cell r="AO215">
            <v>986</v>
          </cell>
          <cell r="AP215">
            <v>858</v>
          </cell>
          <cell r="AQ215">
            <v>854</v>
          </cell>
        </row>
        <row r="216">
          <cell r="B216">
            <v>305</v>
          </cell>
          <cell r="C216">
            <v>319</v>
          </cell>
          <cell r="D216">
            <v>420</v>
          </cell>
          <cell r="E216">
            <v>433</v>
          </cell>
          <cell r="F216">
            <v>754</v>
          </cell>
          <cell r="G216">
            <v>804</v>
          </cell>
          <cell r="H216">
            <v>658</v>
          </cell>
          <cell r="I216">
            <v>740</v>
          </cell>
          <cell r="J216">
            <v>603</v>
          </cell>
          <cell r="K216">
            <v>647</v>
          </cell>
          <cell r="L216">
            <v>615</v>
          </cell>
          <cell r="M216">
            <v>626</v>
          </cell>
          <cell r="N216">
            <v>760</v>
          </cell>
          <cell r="O216">
            <v>810</v>
          </cell>
          <cell r="P216">
            <v>676</v>
          </cell>
          <cell r="Q216">
            <v>725</v>
          </cell>
          <cell r="R216">
            <v>483</v>
          </cell>
          <cell r="S216">
            <v>410</v>
          </cell>
          <cell r="T216">
            <v>816</v>
          </cell>
          <cell r="U216">
            <v>866</v>
          </cell>
          <cell r="V216">
            <v>770</v>
          </cell>
          <cell r="W216">
            <v>716</v>
          </cell>
          <cell r="X216">
            <v>648</v>
          </cell>
          <cell r="Y216">
            <v>692</v>
          </cell>
          <cell r="Z216">
            <v>694</v>
          </cell>
          <cell r="AA216">
            <v>612</v>
          </cell>
          <cell r="AB216">
            <v>805</v>
          </cell>
          <cell r="AC216">
            <v>855</v>
          </cell>
          <cell r="AD216">
            <v>756</v>
          </cell>
          <cell r="AE216">
            <v>710</v>
          </cell>
          <cell r="AF216">
            <v>802</v>
          </cell>
          <cell r="AG216">
            <v>851</v>
          </cell>
          <cell r="AH216">
            <v>740</v>
          </cell>
          <cell r="AI216">
            <v>725</v>
          </cell>
          <cell r="AJ216">
            <v>633</v>
          </cell>
          <cell r="AK216">
            <v>677</v>
          </cell>
          <cell r="AL216">
            <v>666</v>
          </cell>
          <cell r="AM216">
            <v>620</v>
          </cell>
          <cell r="AN216">
            <v>790</v>
          </cell>
          <cell r="AO216">
            <v>840</v>
          </cell>
          <cell r="AP216">
            <v>727</v>
          </cell>
          <cell r="AQ216">
            <v>719</v>
          </cell>
        </row>
        <row r="217">
          <cell r="B217">
            <v>271</v>
          </cell>
          <cell r="C217">
            <v>449</v>
          </cell>
          <cell r="D217">
            <v>473</v>
          </cell>
          <cell r="E217">
            <v>483</v>
          </cell>
          <cell r="F217">
            <v>780</v>
          </cell>
          <cell r="G217">
            <v>786</v>
          </cell>
          <cell r="H217">
            <v>703</v>
          </cell>
          <cell r="I217">
            <v>726</v>
          </cell>
          <cell r="J217">
            <v>686</v>
          </cell>
          <cell r="K217">
            <v>688</v>
          </cell>
          <cell r="L217">
            <v>658</v>
          </cell>
          <cell r="M217">
            <v>670</v>
          </cell>
          <cell r="N217">
            <v>822</v>
          </cell>
          <cell r="O217">
            <v>828</v>
          </cell>
          <cell r="P217">
            <v>717</v>
          </cell>
          <cell r="Q217">
            <v>749</v>
          </cell>
          <cell r="R217">
            <v>724</v>
          </cell>
          <cell r="S217">
            <v>650</v>
          </cell>
          <cell r="T217">
            <v>1032</v>
          </cell>
          <cell r="U217">
            <v>1038</v>
          </cell>
          <cell r="V217">
            <v>860</v>
          </cell>
          <cell r="W217">
            <v>893</v>
          </cell>
          <cell r="X217">
            <v>883</v>
          </cell>
          <cell r="Y217">
            <v>886</v>
          </cell>
          <cell r="Z217">
            <v>789</v>
          </cell>
          <cell r="AA217">
            <v>807</v>
          </cell>
          <cell r="AB217">
            <v>1020</v>
          </cell>
          <cell r="AC217">
            <v>1026</v>
          </cell>
          <cell r="AD217">
            <v>848</v>
          </cell>
          <cell r="AE217">
            <v>887</v>
          </cell>
          <cell r="AF217">
            <v>981</v>
          </cell>
          <cell r="AG217">
            <v>987</v>
          </cell>
          <cell r="AH217">
            <v>835</v>
          </cell>
          <cell r="AI217">
            <v>866</v>
          </cell>
          <cell r="AJ217">
            <v>832</v>
          </cell>
          <cell r="AK217">
            <v>835</v>
          </cell>
          <cell r="AL217">
            <v>764</v>
          </cell>
          <cell r="AM217">
            <v>780</v>
          </cell>
          <cell r="AN217">
            <v>969</v>
          </cell>
          <cell r="AO217">
            <v>975</v>
          </cell>
          <cell r="AP217">
            <v>823</v>
          </cell>
          <cell r="AQ217">
            <v>860</v>
          </cell>
        </row>
        <row r="218">
          <cell r="B218">
            <v>267</v>
          </cell>
          <cell r="C218">
            <v>436</v>
          </cell>
          <cell r="D218">
            <v>460</v>
          </cell>
          <cell r="E218">
            <v>472</v>
          </cell>
          <cell r="F218">
            <v>751</v>
          </cell>
          <cell r="G218">
            <v>769</v>
          </cell>
          <cell r="H218">
            <v>659</v>
          </cell>
          <cell r="I218">
            <v>727</v>
          </cell>
          <cell r="J218">
            <v>662</v>
          </cell>
          <cell r="K218">
            <v>669</v>
          </cell>
          <cell r="L218">
            <v>622</v>
          </cell>
          <cell r="M218">
            <v>657</v>
          </cell>
          <cell r="N218">
            <v>791</v>
          </cell>
          <cell r="O218">
            <v>809</v>
          </cell>
          <cell r="P218">
            <v>658</v>
          </cell>
          <cell r="Q218">
            <v>755</v>
          </cell>
          <cell r="R218">
            <v>707</v>
          </cell>
          <cell r="S218">
            <v>652</v>
          </cell>
          <cell r="T218">
            <v>998</v>
          </cell>
          <cell r="U218">
            <v>1016</v>
          </cell>
          <cell r="V218">
            <v>790</v>
          </cell>
          <cell r="W218">
            <v>908</v>
          </cell>
          <cell r="X218">
            <v>856</v>
          </cell>
          <cell r="Y218">
            <v>863</v>
          </cell>
          <cell r="Z218">
            <v>735</v>
          </cell>
          <cell r="AA218">
            <v>804</v>
          </cell>
          <cell r="AB218">
            <v>985</v>
          </cell>
          <cell r="AC218">
            <v>1002</v>
          </cell>
          <cell r="AD218">
            <v>771</v>
          </cell>
          <cell r="AE218">
            <v>902</v>
          </cell>
          <cell r="AF218">
            <v>948</v>
          </cell>
          <cell r="AG218">
            <v>966</v>
          </cell>
          <cell r="AH218">
            <v>772</v>
          </cell>
          <cell r="AI218">
            <v>877</v>
          </cell>
          <cell r="AJ218">
            <v>806</v>
          </cell>
          <cell r="AK218">
            <v>813</v>
          </cell>
          <cell r="AL218">
            <v>717</v>
          </cell>
          <cell r="AM218">
            <v>772</v>
          </cell>
          <cell r="AN218">
            <v>935</v>
          </cell>
          <cell r="AO218">
            <v>952</v>
          </cell>
          <cell r="AP218">
            <v>753</v>
          </cell>
          <cell r="AQ218">
            <v>871</v>
          </cell>
        </row>
      </sheetData>
      <sheetData sheetId="1">
        <row r="1">
          <cell r="B1" t="str">
            <v>Förskjutni</v>
          </cell>
          <cell r="C1" t="str">
            <v>ngar..........</v>
          </cell>
        </row>
        <row r="2">
          <cell r="B2" t="str">
            <v>x</v>
          </cell>
          <cell r="C2" t="str">
            <v>y</v>
          </cell>
        </row>
        <row r="3">
          <cell r="B3" t="str">
            <v>mm</v>
          </cell>
          <cell r="C3" t="str">
            <v>mm</v>
          </cell>
        </row>
        <row r="4">
          <cell r="B4">
            <v>0</v>
          </cell>
          <cell r="C4">
            <v>-1.01</v>
          </cell>
        </row>
        <row r="5">
          <cell r="B5">
            <v>0.08</v>
          </cell>
          <cell r="C5">
            <v>4.18</v>
          </cell>
        </row>
        <row r="6">
          <cell r="B6">
            <v>0.05</v>
          </cell>
          <cell r="C6">
            <v>1.77</v>
          </cell>
        </row>
        <row r="7">
          <cell r="B7">
            <v>0.09</v>
          </cell>
          <cell r="C7">
            <v>1.72</v>
          </cell>
        </row>
        <row r="8">
          <cell r="B8">
            <v>-0.7</v>
          </cell>
          <cell r="C8">
            <v>-0.01</v>
          </cell>
        </row>
        <row r="9">
          <cell r="B9">
            <v>0.36</v>
          </cell>
          <cell r="C9">
            <v>0.01</v>
          </cell>
        </row>
        <row r="10">
          <cell r="B10">
            <v>-0.84</v>
          </cell>
          <cell r="C10">
            <v>0.33</v>
          </cell>
        </row>
        <row r="11">
          <cell r="B11">
            <v>0.53</v>
          </cell>
          <cell r="C11">
            <v>0.37</v>
          </cell>
        </row>
        <row r="12">
          <cell r="B12">
            <v>-0.62</v>
          </cell>
          <cell r="C12">
            <v>1.89</v>
          </cell>
        </row>
        <row r="13">
          <cell r="B13">
            <v>0.41</v>
          </cell>
          <cell r="C13">
            <v>1.91</v>
          </cell>
        </row>
        <row r="14">
          <cell r="B14">
            <v>-0.38</v>
          </cell>
          <cell r="C14">
            <v>1.38</v>
          </cell>
        </row>
        <row r="15">
          <cell r="B15">
            <v>0.16</v>
          </cell>
          <cell r="C15">
            <v>1.28</v>
          </cell>
        </row>
        <row r="16">
          <cell r="B16">
            <v>-0.66</v>
          </cell>
          <cell r="C16">
            <v>1.19</v>
          </cell>
        </row>
        <row r="17">
          <cell r="B17">
            <v>0.41</v>
          </cell>
          <cell r="C17">
            <v>1.21</v>
          </cell>
        </row>
        <row r="18">
          <cell r="B18">
            <v>-0.56000000000000005</v>
          </cell>
          <cell r="C18">
            <v>1.02</v>
          </cell>
        </row>
        <row r="19">
          <cell r="B19">
            <v>0.32</v>
          </cell>
          <cell r="C19">
            <v>0.94</v>
          </cell>
        </row>
        <row r="20">
          <cell r="B20">
            <v>0.27</v>
          </cell>
          <cell r="C20">
            <v>8.0299999999999994</v>
          </cell>
        </row>
        <row r="21">
          <cell r="B21">
            <v>-0.53</v>
          </cell>
          <cell r="C21">
            <v>5.74</v>
          </cell>
        </row>
        <row r="22">
          <cell r="B22">
            <v>-0.49</v>
          </cell>
          <cell r="C22">
            <v>6.28</v>
          </cell>
        </row>
        <row r="23">
          <cell r="B23">
            <v>0.57999999999999996</v>
          </cell>
          <cell r="C23">
            <v>6.3</v>
          </cell>
        </row>
        <row r="24">
          <cell r="B24">
            <v>0.33</v>
          </cell>
          <cell r="C24">
            <v>4.87</v>
          </cell>
        </row>
        <row r="25">
          <cell r="B25">
            <v>-0.11</v>
          </cell>
          <cell r="C25">
            <v>4.41</v>
          </cell>
        </row>
        <row r="26">
          <cell r="B26">
            <v>-0.45</v>
          </cell>
          <cell r="C26">
            <v>6.94</v>
          </cell>
        </row>
        <row r="27">
          <cell r="B27">
            <v>0.56999999999999995</v>
          </cell>
          <cell r="C27">
            <v>6.95</v>
          </cell>
        </row>
        <row r="28">
          <cell r="B28">
            <v>0.44</v>
          </cell>
          <cell r="C28">
            <v>5.19</v>
          </cell>
        </row>
        <row r="29">
          <cell r="B29">
            <v>-0.26</v>
          </cell>
          <cell r="C29">
            <v>4.7300000000000004</v>
          </cell>
        </row>
        <row r="30">
          <cell r="B30">
            <v>-0.5</v>
          </cell>
          <cell r="C30">
            <v>6.23</v>
          </cell>
        </row>
        <row r="31">
          <cell r="B31">
            <v>0.56999999999999995</v>
          </cell>
          <cell r="C31">
            <v>6.25</v>
          </cell>
        </row>
        <row r="32">
          <cell r="B32">
            <v>0.28000000000000003</v>
          </cell>
          <cell r="C32">
            <v>4.83</v>
          </cell>
        </row>
        <row r="33">
          <cell r="B33">
            <v>-0.12</v>
          </cell>
          <cell r="C33">
            <v>4.3899999999999997</v>
          </cell>
        </row>
        <row r="34">
          <cell r="B34">
            <v>-0.54</v>
          </cell>
          <cell r="C34">
            <v>5.0599999999999996</v>
          </cell>
        </row>
        <row r="35">
          <cell r="B35">
            <v>0.53</v>
          </cell>
          <cell r="C35">
            <v>5.08</v>
          </cell>
        </row>
        <row r="36">
          <cell r="B36">
            <v>0</v>
          </cell>
          <cell r="C36">
            <v>4.13</v>
          </cell>
        </row>
        <row r="37">
          <cell r="B37">
            <v>0.09</v>
          </cell>
          <cell r="C37">
            <v>3.83</v>
          </cell>
        </row>
        <row r="38">
          <cell r="B38">
            <v>-0.5</v>
          </cell>
          <cell r="C38">
            <v>5.71</v>
          </cell>
        </row>
        <row r="39">
          <cell r="B39">
            <v>0.52</v>
          </cell>
          <cell r="C39">
            <v>5.73</v>
          </cell>
        </row>
        <row r="40">
          <cell r="B40">
            <v>0.13</v>
          </cell>
          <cell r="C40">
            <v>4.46</v>
          </cell>
        </row>
        <row r="41">
          <cell r="B41">
            <v>-0.08</v>
          </cell>
          <cell r="C41">
            <v>4.1399999999999997</v>
          </cell>
        </row>
        <row r="42">
          <cell r="B42">
            <v>-0.55000000000000004</v>
          </cell>
          <cell r="C42">
            <v>5.01</v>
          </cell>
        </row>
        <row r="43">
          <cell r="B43">
            <v>0.53</v>
          </cell>
          <cell r="C43">
            <v>5.03</v>
          </cell>
        </row>
        <row r="44">
          <cell r="B44">
            <v>-0.05</v>
          </cell>
          <cell r="C44">
            <v>4.09</v>
          </cell>
        </row>
        <row r="45">
          <cell r="B45">
            <v>0.08</v>
          </cell>
          <cell r="C45">
            <v>3.81</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4_6B_ULS_610b-DA3"/>
      <sheetName val="Sheet1"/>
    </sheetNames>
    <sheetDataSet>
      <sheetData sheetId="0">
        <row r="111">
          <cell r="B111">
            <v>-38</v>
          </cell>
          <cell r="C111">
            <v>606</v>
          </cell>
          <cell r="D111">
            <v>516</v>
          </cell>
          <cell r="E111">
            <v>510</v>
          </cell>
          <cell r="F111">
            <v>587</v>
          </cell>
          <cell r="G111">
            <v>564</v>
          </cell>
          <cell r="H111">
            <v>635</v>
          </cell>
          <cell r="I111">
            <v>569</v>
          </cell>
          <cell r="J111">
            <v>736</v>
          </cell>
          <cell r="K111">
            <v>722</v>
          </cell>
          <cell r="L111">
            <v>732</v>
          </cell>
          <cell r="M111">
            <v>657</v>
          </cell>
          <cell r="N111">
            <v>688</v>
          </cell>
          <cell r="O111">
            <v>666</v>
          </cell>
          <cell r="P111">
            <v>732</v>
          </cell>
          <cell r="Q111">
            <v>605</v>
          </cell>
          <cell r="R111">
            <v>660</v>
          </cell>
          <cell r="S111">
            <v>561</v>
          </cell>
          <cell r="T111">
            <v>732</v>
          </cell>
          <cell r="U111">
            <v>709</v>
          </cell>
          <cell r="V111">
            <v>809</v>
          </cell>
          <cell r="W111">
            <v>621</v>
          </cell>
          <cell r="X111">
            <v>855</v>
          </cell>
          <cell r="Y111">
            <v>842</v>
          </cell>
          <cell r="Z111">
            <v>872</v>
          </cell>
          <cell r="AA111">
            <v>711</v>
          </cell>
          <cell r="AB111">
            <v>808</v>
          </cell>
          <cell r="AC111">
            <v>785</v>
          </cell>
          <cell r="AD111">
            <v>872</v>
          </cell>
          <cell r="AE111">
            <v>659</v>
          </cell>
          <cell r="AF111">
            <v>706</v>
          </cell>
          <cell r="AG111">
            <v>683</v>
          </cell>
          <cell r="AH111">
            <v>775</v>
          </cell>
          <cell r="AI111">
            <v>621</v>
          </cell>
          <cell r="AJ111">
            <v>829</v>
          </cell>
          <cell r="AK111">
            <v>815</v>
          </cell>
          <cell r="AL111">
            <v>838</v>
          </cell>
          <cell r="AM111">
            <v>711</v>
          </cell>
          <cell r="AN111">
            <v>782</v>
          </cell>
          <cell r="AO111">
            <v>759</v>
          </cell>
          <cell r="AP111">
            <v>838</v>
          </cell>
          <cell r="AQ111">
            <v>659</v>
          </cell>
        </row>
        <row r="112">
          <cell r="B112">
            <v>-41</v>
          </cell>
          <cell r="C112">
            <v>600</v>
          </cell>
          <cell r="D112">
            <v>510</v>
          </cell>
          <cell r="E112">
            <v>505</v>
          </cell>
          <cell r="F112">
            <v>572</v>
          </cell>
          <cell r="G112">
            <v>557</v>
          </cell>
          <cell r="H112">
            <v>614</v>
          </cell>
          <cell r="I112">
            <v>570</v>
          </cell>
          <cell r="J112">
            <v>723</v>
          </cell>
          <cell r="K112">
            <v>714</v>
          </cell>
          <cell r="L112">
            <v>711</v>
          </cell>
          <cell r="M112">
            <v>654</v>
          </cell>
          <cell r="N112">
            <v>672</v>
          </cell>
          <cell r="O112">
            <v>657</v>
          </cell>
          <cell r="P112">
            <v>701</v>
          </cell>
          <cell r="Q112">
            <v>610</v>
          </cell>
          <cell r="R112">
            <v>649</v>
          </cell>
          <cell r="S112">
            <v>569</v>
          </cell>
          <cell r="T112">
            <v>713</v>
          </cell>
          <cell r="U112">
            <v>698</v>
          </cell>
          <cell r="V112">
            <v>764</v>
          </cell>
          <cell r="W112">
            <v>635</v>
          </cell>
          <cell r="X112">
            <v>839</v>
          </cell>
          <cell r="Y112">
            <v>830</v>
          </cell>
          <cell r="Z112">
            <v>834</v>
          </cell>
          <cell r="AA112">
            <v>717</v>
          </cell>
          <cell r="AB112">
            <v>788</v>
          </cell>
          <cell r="AC112">
            <v>773</v>
          </cell>
          <cell r="AD112">
            <v>824</v>
          </cell>
          <cell r="AE112">
            <v>673</v>
          </cell>
          <cell r="AF112">
            <v>687</v>
          </cell>
          <cell r="AG112">
            <v>672</v>
          </cell>
          <cell r="AH112">
            <v>736</v>
          </cell>
          <cell r="AI112">
            <v>631</v>
          </cell>
          <cell r="AJ112">
            <v>813</v>
          </cell>
          <cell r="AK112">
            <v>804</v>
          </cell>
          <cell r="AL112">
            <v>806</v>
          </cell>
          <cell r="AM112">
            <v>713</v>
          </cell>
          <cell r="AN112">
            <v>763</v>
          </cell>
          <cell r="AO112">
            <v>748</v>
          </cell>
          <cell r="AP112">
            <v>796</v>
          </cell>
          <cell r="AQ112">
            <v>669</v>
          </cell>
        </row>
        <row r="113">
          <cell r="B113">
            <v>-43</v>
          </cell>
          <cell r="C113">
            <v>593</v>
          </cell>
          <cell r="D113">
            <v>504</v>
          </cell>
          <cell r="E113">
            <v>499</v>
          </cell>
          <cell r="F113">
            <v>557</v>
          </cell>
          <cell r="G113">
            <v>550</v>
          </cell>
          <cell r="H113">
            <v>592</v>
          </cell>
          <cell r="I113">
            <v>570</v>
          </cell>
          <cell r="J113">
            <v>709</v>
          </cell>
          <cell r="K113">
            <v>705</v>
          </cell>
          <cell r="L113">
            <v>689</v>
          </cell>
          <cell r="M113">
            <v>651</v>
          </cell>
          <cell r="N113">
            <v>655</v>
          </cell>
          <cell r="O113">
            <v>648</v>
          </cell>
          <cell r="P113">
            <v>670</v>
          </cell>
          <cell r="Q113">
            <v>615</v>
          </cell>
          <cell r="R113">
            <v>638</v>
          </cell>
          <cell r="S113">
            <v>576</v>
          </cell>
          <cell r="T113">
            <v>693</v>
          </cell>
          <cell r="U113">
            <v>686</v>
          </cell>
          <cell r="V113">
            <v>719</v>
          </cell>
          <cell r="W113">
            <v>649</v>
          </cell>
          <cell r="X113">
            <v>822</v>
          </cell>
          <cell r="Y113">
            <v>818</v>
          </cell>
          <cell r="Z113">
            <v>795</v>
          </cell>
          <cell r="AA113">
            <v>723</v>
          </cell>
          <cell r="AB113">
            <v>768</v>
          </cell>
          <cell r="AC113">
            <v>761</v>
          </cell>
          <cell r="AD113">
            <v>776</v>
          </cell>
          <cell r="AE113">
            <v>686</v>
          </cell>
          <cell r="AF113">
            <v>669</v>
          </cell>
          <cell r="AG113">
            <v>661</v>
          </cell>
          <cell r="AH113">
            <v>697</v>
          </cell>
          <cell r="AI113">
            <v>641</v>
          </cell>
          <cell r="AJ113">
            <v>798</v>
          </cell>
          <cell r="AK113">
            <v>794</v>
          </cell>
          <cell r="AL113">
            <v>774</v>
          </cell>
          <cell r="AM113">
            <v>715</v>
          </cell>
          <cell r="AN113">
            <v>744</v>
          </cell>
          <cell r="AO113">
            <v>737</v>
          </cell>
          <cell r="AP113">
            <v>755</v>
          </cell>
          <cell r="AQ113">
            <v>678</v>
          </cell>
        </row>
        <row r="114">
          <cell r="B114">
            <v>-47</v>
          </cell>
          <cell r="C114">
            <v>579</v>
          </cell>
          <cell r="D114">
            <v>491</v>
          </cell>
          <cell r="E114">
            <v>488</v>
          </cell>
          <cell r="F114">
            <v>528</v>
          </cell>
          <cell r="G114">
            <v>535</v>
          </cell>
          <cell r="H114">
            <v>550</v>
          </cell>
          <cell r="I114">
            <v>572</v>
          </cell>
          <cell r="J114">
            <v>683</v>
          </cell>
          <cell r="K114">
            <v>688</v>
          </cell>
          <cell r="L114">
            <v>646</v>
          </cell>
          <cell r="M114">
            <v>645</v>
          </cell>
          <cell r="N114">
            <v>623</v>
          </cell>
          <cell r="O114">
            <v>631</v>
          </cell>
          <cell r="P114">
            <v>608</v>
          </cell>
          <cell r="Q114">
            <v>624</v>
          </cell>
          <cell r="R114">
            <v>617</v>
          </cell>
          <cell r="S114">
            <v>591</v>
          </cell>
          <cell r="T114">
            <v>655</v>
          </cell>
          <cell r="U114">
            <v>662</v>
          </cell>
          <cell r="V114">
            <v>628</v>
          </cell>
          <cell r="W114">
            <v>676</v>
          </cell>
          <cell r="X114">
            <v>789</v>
          </cell>
          <cell r="Y114">
            <v>794</v>
          </cell>
          <cell r="Z114">
            <v>718</v>
          </cell>
          <cell r="AA114">
            <v>734</v>
          </cell>
          <cell r="AB114">
            <v>728</v>
          </cell>
          <cell r="AC114">
            <v>737</v>
          </cell>
          <cell r="AD114">
            <v>680</v>
          </cell>
          <cell r="AE114">
            <v>713</v>
          </cell>
          <cell r="AF114">
            <v>632</v>
          </cell>
          <cell r="AG114">
            <v>640</v>
          </cell>
          <cell r="AH114">
            <v>620</v>
          </cell>
          <cell r="AI114">
            <v>661</v>
          </cell>
          <cell r="AJ114">
            <v>766</v>
          </cell>
          <cell r="AK114">
            <v>772</v>
          </cell>
          <cell r="AL114">
            <v>709</v>
          </cell>
          <cell r="AM114">
            <v>719</v>
          </cell>
          <cell r="AN114">
            <v>706</v>
          </cell>
          <cell r="AO114">
            <v>714</v>
          </cell>
          <cell r="AP114">
            <v>671</v>
          </cell>
          <cell r="AQ114">
            <v>698</v>
          </cell>
        </row>
        <row r="115">
          <cell r="B115">
            <v>-49</v>
          </cell>
          <cell r="C115">
            <v>573</v>
          </cell>
          <cell r="D115">
            <v>485</v>
          </cell>
          <cell r="E115">
            <v>483</v>
          </cell>
          <cell r="F115">
            <v>513</v>
          </cell>
          <cell r="G115">
            <v>528</v>
          </cell>
          <cell r="H115">
            <v>529</v>
          </cell>
          <cell r="I115">
            <v>573</v>
          </cell>
          <cell r="J115">
            <v>670</v>
          </cell>
          <cell r="K115">
            <v>680</v>
          </cell>
          <cell r="L115">
            <v>625</v>
          </cell>
          <cell r="M115">
            <v>642</v>
          </cell>
          <cell r="N115">
            <v>606</v>
          </cell>
          <cell r="O115">
            <v>622</v>
          </cell>
          <cell r="P115">
            <v>577</v>
          </cell>
          <cell r="Q115">
            <v>629</v>
          </cell>
          <cell r="R115">
            <v>606</v>
          </cell>
          <cell r="S115">
            <v>599</v>
          </cell>
          <cell r="T115">
            <v>635</v>
          </cell>
          <cell r="U115">
            <v>651</v>
          </cell>
          <cell r="V115">
            <v>583</v>
          </cell>
          <cell r="W115">
            <v>689</v>
          </cell>
          <cell r="X115">
            <v>772</v>
          </cell>
          <cell r="Y115">
            <v>782</v>
          </cell>
          <cell r="Z115">
            <v>679</v>
          </cell>
          <cell r="AA115">
            <v>739</v>
          </cell>
          <cell r="AB115">
            <v>709</v>
          </cell>
          <cell r="AC115">
            <v>725</v>
          </cell>
          <cell r="AD115">
            <v>632</v>
          </cell>
          <cell r="AE115">
            <v>726</v>
          </cell>
          <cell r="AF115">
            <v>614</v>
          </cell>
          <cell r="AG115">
            <v>629</v>
          </cell>
          <cell r="AH115">
            <v>581</v>
          </cell>
          <cell r="AI115">
            <v>671</v>
          </cell>
          <cell r="AJ115">
            <v>751</v>
          </cell>
          <cell r="AK115">
            <v>761</v>
          </cell>
          <cell r="AL115">
            <v>677</v>
          </cell>
          <cell r="AM115">
            <v>720</v>
          </cell>
          <cell r="AN115">
            <v>687</v>
          </cell>
          <cell r="AO115">
            <v>703</v>
          </cell>
          <cell r="AP115">
            <v>629</v>
          </cell>
          <cell r="AQ115">
            <v>708</v>
          </cell>
        </row>
        <row r="116">
          <cell r="B116">
            <v>-51</v>
          </cell>
          <cell r="C116">
            <v>566</v>
          </cell>
          <cell r="D116">
            <v>478</v>
          </cell>
          <cell r="E116">
            <v>477</v>
          </cell>
          <cell r="F116">
            <v>498</v>
          </cell>
          <cell r="G116">
            <v>521</v>
          </cell>
          <cell r="H116">
            <v>508</v>
          </cell>
          <cell r="I116">
            <v>574</v>
          </cell>
          <cell r="J116">
            <v>656</v>
          </cell>
          <cell r="K116">
            <v>671</v>
          </cell>
          <cell r="L116">
            <v>603</v>
          </cell>
          <cell r="M116">
            <v>639</v>
          </cell>
          <cell r="N116">
            <v>590</v>
          </cell>
          <cell r="O116">
            <v>613</v>
          </cell>
          <cell r="P116">
            <v>546</v>
          </cell>
          <cell r="Q116">
            <v>634</v>
          </cell>
          <cell r="R116">
            <v>595</v>
          </cell>
          <cell r="S116">
            <v>606</v>
          </cell>
          <cell r="T116">
            <v>616</v>
          </cell>
          <cell r="U116">
            <v>639</v>
          </cell>
          <cell r="V116">
            <v>538</v>
          </cell>
          <cell r="W116">
            <v>703</v>
          </cell>
          <cell r="X116">
            <v>756</v>
          </cell>
          <cell r="Y116">
            <v>770</v>
          </cell>
          <cell r="Z116">
            <v>640</v>
          </cell>
          <cell r="AA116">
            <v>745</v>
          </cell>
          <cell r="AB116">
            <v>689</v>
          </cell>
          <cell r="AC116">
            <v>712</v>
          </cell>
          <cell r="AD116">
            <v>583</v>
          </cell>
          <cell r="AE116">
            <v>740</v>
          </cell>
          <cell r="AF116">
            <v>596</v>
          </cell>
          <cell r="AG116">
            <v>618</v>
          </cell>
          <cell r="AH116">
            <v>542</v>
          </cell>
          <cell r="AI116">
            <v>681</v>
          </cell>
          <cell r="AJ116">
            <v>735</v>
          </cell>
          <cell r="AK116">
            <v>750</v>
          </cell>
          <cell r="AL116">
            <v>645</v>
          </cell>
          <cell r="AM116">
            <v>722</v>
          </cell>
          <cell r="AN116">
            <v>668</v>
          </cell>
          <cell r="AO116">
            <v>692</v>
          </cell>
          <cell r="AP116">
            <v>587</v>
          </cell>
          <cell r="AQ116">
            <v>717</v>
          </cell>
        </row>
        <row r="117">
          <cell r="B117">
            <v>65</v>
          </cell>
          <cell r="C117">
            <v>248</v>
          </cell>
          <cell r="D117">
            <v>372</v>
          </cell>
          <cell r="E117">
            <v>368</v>
          </cell>
          <cell r="F117">
            <v>611</v>
          </cell>
          <cell r="G117">
            <v>593</v>
          </cell>
          <cell r="H117">
            <v>643</v>
          </cell>
          <cell r="I117">
            <v>539</v>
          </cell>
          <cell r="J117">
            <v>572</v>
          </cell>
          <cell r="K117">
            <v>571</v>
          </cell>
          <cell r="L117">
            <v>568</v>
          </cell>
          <cell r="M117">
            <v>604</v>
          </cell>
          <cell r="N117">
            <v>603</v>
          </cell>
          <cell r="O117">
            <v>584</v>
          </cell>
          <cell r="P117">
            <v>631</v>
          </cell>
          <cell r="Q117">
            <v>564</v>
          </cell>
          <cell r="R117">
            <v>-28</v>
          </cell>
          <cell r="S117">
            <v>207</v>
          </cell>
          <cell r="T117">
            <v>209</v>
          </cell>
          <cell r="U117">
            <v>191</v>
          </cell>
          <cell r="V117">
            <v>241</v>
          </cell>
          <cell r="W117">
            <v>376</v>
          </cell>
          <cell r="X117">
            <v>255</v>
          </cell>
          <cell r="Y117">
            <v>254</v>
          </cell>
          <cell r="Z117">
            <v>251</v>
          </cell>
          <cell r="AA117">
            <v>455</v>
          </cell>
          <cell r="AB117">
            <v>286</v>
          </cell>
          <cell r="AC117">
            <v>267</v>
          </cell>
          <cell r="AD117">
            <v>313</v>
          </cell>
          <cell r="AE117">
            <v>415</v>
          </cell>
          <cell r="AF117">
            <v>290</v>
          </cell>
          <cell r="AG117">
            <v>271</v>
          </cell>
          <cell r="AH117">
            <v>322</v>
          </cell>
          <cell r="AI117">
            <v>391</v>
          </cell>
          <cell r="AJ117">
            <v>336</v>
          </cell>
          <cell r="AK117">
            <v>335</v>
          </cell>
          <cell r="AL117">
            <v>332</v>
          </cell>
          <cell r="AM117">
            <v>469</v>
          </cell>
          <cell r="AN117">
            <v>367</v>
          </cell>
          <cell r="AO117">
            <v>348</v>
          </cell>
          <cell r="AP117">
            <v>394</v>
          </cell>
          <cell r="AQ117">
            <v>429</v>
          </cell>
        </row>
        <row r="118">
          <cell r="B118">
            <v>62</v>
          </cell>
          <cell r="C118">
            <v>245</v>
          </cell>
          <cell r="D118">
            <v>365</v>
          </cell>
          <cell r="E118">
            <v>363</v>
          </cell>
          <cell r="F118">
            <v>591</v>
          </cell>
          <cell r="G118">
            <v>580</v>
          </cell>
          <cell r="H118">
            <v>608</v>
          </cell>
          <cell r="I118">
            <v>546</v>
          </cell>
          <cell r="J118">
            <v>561</v>
          </cell>
          <cell r="K118">
            <v>561</v>
          </cell>
          <cell r="L118">
            <v>565</v>
          </cell>
          <cell r="M118">
            <v>582</v>
          </cell>
          <cell r="N118">
            <v>585</v>
          </cell>
          <cell r="O118">
            <v>573</v>
          </cell>
          <cell r="P118">
            <v>605</v>
          </cell>
          <cell r="Q118">
            <v>560</v>
          </cell>
          <cell r="R118">
            <v>-25</v>
          </cell>
          <cell r="S118">
            <v>171</v>
          </cell>
          <cell r="T118">
            <v>200</v>
          </cell>
          <cell r="U118">
            <v>189</v>
          </cell>
          <cell r="V118">
            <v>264</v>
          </cell>
          <cell r="W118">
            <v>352</v>
          </cell>
          <cell r="X118">
            <v>252</v>
          </cell>
          <cell r="Y118">
            <v>252</v>
          </cell>
          <cell r="Z118">
            <v>289</v>
          </cell>
          <cell r="AA118">
            <v>411</v>
          </cell>
          <cell r="AB118">
            <v>276</v>
          </cell>
          <cell r="AC118">
            <v>264</v>
          </cell>
          <cell r="AD118">
            <v>329</v>
          </cell>
          <cell r="AE118">
            <v>390</v>
          </cell>
          <cell r="AF118">
            <v>279</v>
          </cell>
          <cell r="AG118">
            <v>267</v>
          </cell>
          <cell r="AH118">
            <v>329</v>
          </cell>
          <cell r="AI118">
            <v>375</v>
          </cell>
          <cell r="AJ118">
            <v>331</v>
          </cell>
          <cell r="AK118">
            <v>330</v>
          </cell>
          <cell r="AL118">
            <v>354</v>
          </cell>
          <cell r="AM118">
            <v>435</v>
          </cell>
          <cell r="AN118">
            <v>354</v>
          </cell>
          <cell r="AO118">
            <v>343</v>
          </cell>
          <cell r="AP118">
            <v>394</v>
          </cell>
          <cell r="AQ118">
            <v>413</v>
          </cell>
        </row>
        <row r="119">
          <cell r="B119">
            <v>58</v>
          </cell>
          <cell r="C119">
            <v>241</v>
          </cell>
          <cell r="D119">
            <v>358</v>
          </cell>
          <cell r="E119">
            <v>358</v>
          </cell>
          <cell r="F119">
            <v>571</v>
          </cell>
          <cell r="G119">
            <v>568</v>
          </cell>
          <cell r="H119">
            <v>573</v>
          </cell>
          <cell r="I119">
            <v>552</v>
          </cell>
          <cell r="J119">
            <v>550</v>
          </cell>
          <cell r="K119">
            <v>551</v>
          </cell>
          <cell r="L119">
            <v>562</v>
          </cell>
          <cell r="M119">
            <v>559</v>
          </cell>
          <cell r="N119">
            <v>566</v>
          </cell>
          <cell r="O119">
            <v>563</v>
          </cell>
          <cell r="P119">
            <v>579</v>
          </cell>
          <cell r="Q119">
            <v>556</v>
          </cell>
          <cell r="R119">
            <v>-21</v>
          </cell>
          <cell r="S119">
            <v>135</v>
          </cell>
          <cell r="T119">
            <v>191</v>
          </cell>
          <cell r="U119">
            <v>187</v>
          </cell>
          <cell r="V119">
            <v>287</v>
          </cell>
          <cell r="W119">
            <v>327</v>
          </cell>
          <cell r="X119">
            <v>250</v>
          </cell>
          <cell r="Y119">
            <v>250</v>
          </cell>
          <cell r="Z119">
            <v>327</v>
          </cell>
          <cell r="AA119">
            <v>368</v>
          </cell>
          <cell r="AB119">
            <v>265</v>
          </cell>
          <cell r="AC119">
            <v>262</v>
          </cell>
          <cell r="AD119">
            <v>344</v>
          </cell>
          <cell r="AE119">
            <v>365</v>
          </cell>
          <cell r="AF119">
            <v>267</v>
          </cell>
          <cell r="AG119">
            <v>263</v>
          </cell>
          <cell r="AH119">
            <v>337</v>
          </cell>
          <cell r="AI119">
            <v>360</v>
          </cell>
          <cell r="AJ119">
            <v>325</v>
          </cell>
          <cell r="AK119">
            <v>326</v>
          </cell>
          <cell r="AL119">
            <v>377</v>
          </cell>
          <cell r="AM119">
            <v>400</v>
          </cell>
          <cell r="AN119">
            <v>341</v>
          </cell>
          <cell r="AO119">
            <v>338</v>
          </cell>
          <cell r="AP119">
            <v>394</v>
          </cell>
          <cell r="AQ119">
            <v>397</v>
          </cell>
        </row>
        <row r="120">
          <cell r="B120">
            <v>55</v>
          </cell>
          <cell r="C120">
            <v>238</v>
          </cell>
          <cell r="D120">
            <v>352</v>
          </cell>
          <cell r="E120">
            <v>353</v>
          </cell>
          <cell r="F120">
            <v>551</v>
          </cell>
          <cell r="G120">
            <v>555</v>
          </cell>
          <cell r="H120">
            <v>538</v>
          </cell>
          <cell r="I120">
            <v>559</v>
          </cell>
          <cell r="J120">
            <v>539</v>
          </cell>
          <cell r="K120">
            <v>540</v>
          </cell>
          <cell r="L120">
            <v>559</v>
          </cell>
          <cell r="M120">
            <v>537</v>
          </cell>
          <cell r="N120">
            <v>547</v>
          </cell>
          <cell r="O120">
            <v>552</v>
          </cell>
          <cell r="P120">
            <v>553</v>
          </cell>
          <cell r="Q120">
            <v>552</v>
          </cell>
          <cell r="R120">
            <v>-17</v>
          </cell>
          <cell r="S120">
            <v>98</v>
          </cell>
          <cell r="T120">
            <v>182</v>
          </cell>
          <cell r="U120">
            <v>186</v>
          </cell>
          <cell r="V120">
            <v>310</v>
          </cell>
          <cell r="W120">
            <v>303</v>
          </cell>
          <cell r="X120">
            <v>247</v>
          </cell>
          <cell r="Y120">
            <v>248</v>
          </cell>
          <cell r="Z120">
            <v>365</v>
          </cell>
          <cell r="AA120">
            <v>325</v>
          </cell>
          <cell r="AB120">
            <v>255</v>
          </cell>
          <cell r="AC120">
            <v>259</v>
          </cell>
          <cell r="AD120">
            <v>360</v>
          </cell>
          <cell r="AE120">
            <v>340</v>
          </cell>
          <cell r="AF120">
            <v>255</v>
          </cell>
          <cell r="AG120">
            <v>259</v>
          </cell>
          <cell r="AH120">
            <v>344</v>
          </cell>
          <cell r="AI120">
            <v>344</v>
          </cell>
          <cell r="AJ120">
            <v>320</v>
          </cell>
          <cell r="AK120">
            <v>321</v>
          </cell>
          <cell r="AL120">
            <v>399</v>
          </cell>
          <cell r="AM120">
            <v>366</v>
          </cell>
          <cell r="AN120">
            <v>328</v>
          </cell>
          <cell r="AO120">
            <v>332</v>
          </cell>
          <cell r="AP120">
            <v>394</v>
          </cell>
          <cell r="AQ120">
            <v>381</v>
          </cell>
        </row>
        <row r="121">
          <cell r="B121">
            <v>52</v>
          </cell>
          <cell r="C121">
            <v>234</v>
          </cell>
          <cell r="D121">
            <v>345</v>
          </cell>
          <cell r="E121">
            <v>348</v>
          </cell>
          <cell r="F121">
            <v>531</v>
          </cell>
          <cell r="G121">
            <v>542</v>
          </cell>
          <cell r="H121">
            <v>503</v>
          </cell>
          <cell r="I121">
            <v>565</v>
          </cell>
          <cell r="J121">
            <v>529</v>
          </cell>
          <cell r="K121">
            <v>530</v>
          </cell>
          <cell r="L121">
            <v>556</v>
          </cell>
          <cell r="M121">
            <v>514</v>
          </cell>
          <cell r="N121">
            <v>528</v>
          </cell>
          <cell r="O121">
            <v>541</v>
          </cell>
          <cell r="P121">
            <v>527</v>
          </cell>
          <cell r="Q121">
            <v>548</v>
          </cell>
          <cell r="R121">
            <v>-13</v>
          </cell>
          <cell r="S121">
            <v>62</v>
          </cell>
          <cell r="T121">
            <v>173</v>
          </cell>
          <cell r="U121">
            <v>184</v>
          </cell>
          <cell r="V121">
            <v>333</v>
          </cell>
          <cell r="W121">
            <v>278</v>
          </cell>
          <cell r="X121">
            <v>244</v>
          </cell>
          <cell r="Y121">
            <v>246</v>
          </cell>
          <cell r="Z121">
            <v>403</v>
          </cell>
          <cell r="AA121">
            <v>281</v>
          </cell>
          <cell r="AB121">
            <v>244</v>
          </cell>
          <cell r="AC121">
            <v>256</v>
          </cell>
          <cell r="AD121">
            <v>375</v>
          </cell>
          <cell r="AE121">
            <v>315</v>
          </cell>
          <cell r="AF121">
            <v>244</v>
          </cell>
          <cell r="AG121">
            <v>255</v>
          </cell>
          <cell r="AH121">
            <v>351</v>
          </cell>
          <cell r="AI121">
            <v>329</v>
          </cell>
          <cell r="AJ121">
            <v>315</v>
          </cell>
          <cell r="AK121">
            <v>317</v>
          </cell>
          <cell r="AL121">
            <v>422</v>
          </cell>
          <cell r="AM121">
            <v>331</v>
          </cell>
          <cell r="AN121">
            <v>315</v>
          </cell>
          <cell r="AO121">
            <v>327</v>
          </cell>
          <cell r="AP121">
            <v>394</v>
          </cell>
          <cell r="AQ121">
            <v>365</v>
          </cell>
        </row>
        <row r="122">
          <cell r="B122">
            <v>48</v>
          </cell>
          <cell r="C122">
            <v>230</v>
          </cell>
          <cell r="D122">
            <v>338</v>
          </cell>
          <cell r="E122">
            <v>343</v>
          </cell>
          <cell r="F122">
            <v>511</v>
          </cell>
          <cell r="G122">
            <v>530</v>
          </cell>
          <cell r="H122">
            <v>468</v>
          </cell>
          <cell r="I122">
            <v>572</v>
          </cell>
          <cell r="J122">
            <v>518</v>
          </cell>
          <cell r="K122">
            <v>520</v>
          </cell>
          <cell r="L122">
            <v>552</v>
          </cell>
          <cell r="M122">
            <v>491</v>
          </cell>
          <cell r="N122">
            <v>510</v>
          </cell>
          <cell r="O122">
            <v>530</v>
          </cell>
          <cell r="P122">
            <v>502</v>
          </cell>
          <cell r="Q122">
            <v>543</v>
          </cell>
          <cell r="R122">
            <v>-9</v>
          </cell>
          <cell r="S122">
            <v>26</v>
          </cell>
          <cell r="T122">
            <v>163</v>
          </cell>
          <cell r="U122">
            <v>182</v>
          </cell>
          <cell r="V122">
            <v>356</v>
          </cell>
          <cell r="W122">
            <v>254</v>
          </cell>
          <cell r="X122">
            <v>241</v>
          </cell>
          <cell r="Y122">
            <v>243</v>
          </cell>
          <cell r="Z122">
            <v>442</v>
          </cell>
          <cell r="AA122">
            <v>238</v>
          </cell>
          <cell r="AB122">
            <v>234</v>
          </cell>
          <cell r="AC122">
            <v>254</v>
          </cell>
          <cell r="AD122">
            <v>391</v>
          </cell>
          <cell r="AE122">
            <v>290</v>
          </cell>
          <cell r="AF122">
            <v>232</v>
          </cell>
          <cell r="AG122">
            <v>251</v>
          </cell>
          <cell r="AH122">
            <v>359</v>
          </cell>
          <cell r="AI122">
            <v>313</v>
          </cell>
          <cell r="AJ122">
            <v>310</v>
          </cell>
          <cell r="AK122">
            <v>312</v>
          </cell>
          <cell r="AL122">
            <v>445</v>
          </cell>
          <cell r="AM122">
            <v>297</v>
          </cell>
          <cell r="AN122">
            <v>302</v>
          </cell>
          <cell r="AO122">
            <v>322</v>
          </cell>
          <cell r="AP122">
            <v>394</v>
          </cell>
          <cell r="AQ122">
            <v>349</v>
          </cell>
        </row>
        <row r="123">
          <cell r="B123">
            <v>-3</v>
          </cell>
          <cell r="C123">
            <v>593</v>
          </cell>
          <cell r="D123">
            <v>515</v>
          </cell>
          <cell r="E123">
            <v>510</v>
          </cell>
          <cell r="F123">
            <v>615</v>
          </cell>
          <cell r="G123">
            <v>592</v>
          </cell>
          <cell r="H123">
            <v>652</v>
          </cell>
          <cell r="I123">
            <v>586</v>
          </cell>
          <cell r="J123">
            <v>737</v>
          </cell>
          <cell r="K123">
            <v>723</v>
          </cell>
          <cell r="L123">
            <v>734</v>
          </cell>
          <cell r="M123">
            <v>661</v>
          </cell>
          <cell r="N123">
            <v>711</v>
          </cell>
          <cell r="O123">
            <v>688</v>
          </cell>
          <cell r="P123">
            <v>745</v>
          </cell>
          <cell r="Q123">
            <v>619</v>
          </cell>
          <cell r="R123">
            <v>674</v>
          </cell>
          <cell r="S123">
            <v>571</v>
          </cell>
          <cell r="T123">
            <v>776</v>
          </cell>
          <cell r="U123">
            <v>753</v>
          </cell>
          <cell r="V123">
            <v>835</v>
          </cell>
          <cell r="W123">
            <v>648</v>
          </cell>
          <cell r="X123">
            <v>868</v>
          </cell>
          <cell r="Y123">
            <v>854</v>
          </cell>
          <cell r="Z123">
            <v>881</v>
          </cell>
          <cell r="AA123">
            <v>722</v>
          </cell>
          <cell r="AB123">
            <v>842</v>
          </cell>
          <cell r="AC123">
            <v>819</v>
          </cell>
          <cell r="AD123">
            <v>891</v>
          </cell>
          <cell r="AE123">
            <v>681</v>
          </cell>
          <cell r="AF123">
            <v>746</v>
          </cell>
          <cell r="AG123">
            <v>723</v>
          </cell>
          <cell r="AH123">
            <v>799</v>
          </cell>
          <cell r="AI123">
            <v>645</v>
          </cell>
          <cell r="AJ123">
            <v>838</v>
          </cell>
          <cell r="AK123">
            <v>824</v>
          </cell>
          <cell r="AL123">
            <v>844</v>
          </cell>
          <cell r="AM123">
            <v>720</v>
          </cell>
          <cell r="AN123">
            <v>812</v>
          </cell>
          <cell r="AO123">
            <v>789</v>
          </cell>
          <cell r="AP123">
            <v>856</v>
          </cell>
          <cell r="AQ123">
            <v>679</v>
          </cell>
        </row>
        <row r="124">
          <cell r="B124">
            <v>-6</v>
          </cell>
          <cell r="C124">
            <v>586</v>
          </cell>
          <cell r="D124">
            <v>509</v>
          </cell>
          <cell r="E124">
            <v>505</v>
          </cell>
          <cell r="F124">
            <v>600</v>
          </cell>
          <cell r="G124">
            <v>585</v>
          </cell>
          <cell r="H124">
            <v>631</v>
          </cell>
          <cell r="I124">
            <v>587</v>
          </cell>
          <cell r="J124">
            <v>723</v>
          </cell>
          <cell r="K124">
            <v>714</v>
          </cell>
          <cell r="L124">
            <v>712</v>
          </cell>
          <cell r="M124">
            <v>658</v>
          </cell>
          <cell r="N124">
            <v>694</v>
          </cell>
          <cell r="O124">
            <v>679</v>
          </cell>
          <cell r="P124">
            <v>714</v>
          </cell>
          <cell r="Q124">
            <v>624</v>
          </cell>
          <cell r="R124">
            <v>664</v>
          </cell>
          <cell r="S124">
            <v>578</v>
          </cell>
          <cell r="T124">
            <v>756</v>
          </cell>
          <cell r="U124">
            <v>741</v>
          </cell>
          <cell r="V124">
            <v>790</v>
          </cell>
          <cell r="W124">
            <v>661</v>
          </cell>
          <cell r="X124">
            <v>851</v>
          </cell>
          <cell r="Y124">
            <v>842</v>
          </cell>
          <cell r="Z124">
            <v>842</v>
          </cell>
          <cell r="AA124">
            <v>727</v>
          </cell>
          <cell r="AB124">
            <v>822</v>
          </cell>
          <cell r="AC124">
            <v>807</v>
          </cell>
          <cell r="AD124">
            <v>843</v>
          </cell>
          <cell r="AE124">
            <v>694</v>
          </cell>
          <cell r="AF124">
            <v>727</v>
          </cell>
          <cell r="AG124">
            <v>712</v>
          </cell>
          <cell r="AH124">
            <v>760</v>
          </cell>
          <cell r="AI124">
            <v>655</v>
          </cell>
          <cell r="AJ124">
            <v>822</v>
          </cell>
          <cell r="AK124">
            <v>813</v>
          </cell>
          <cell r="AL124">
            <v>812</v>
          </cell>
          <cell r="AM124">
            <v>722</v>
          </cell>
          <cell r="AN124">
            <v>793</v>
          </cell>
          <cell r="AO124">
            <v>778</v>
          </cell>
          <cell r="AP124">
            <v>814</v>
          </cell>
          <cell r="AQ124">
            <v>688</v>
          </cell>
        </row>
        <row r="125">
          <cell r="B125">
            <v>-8</v>
          </cell>
          <cell r="C125">
            <v>580</v>
          </cell>
          <cell r="D125">
            <v>502</v>
          </cell>
          <cell r="E125">
            <v>499</v>
          </cell>
          <cell r="F125">
            <v>585</v>
          </cell>
          <cell r="G125">
            <v>578</v>
          </cell>
          <cell r="H125">
            <v>610</v>
          </cell>
          <cell r="I125">
            <v>588</v>
          </cell>
          <cell r="J125">
            <v>710</v>
          </cell>
          <cell r="K125">
            <v>706</v>
          </cell>
          <cell r="L125">
            <v>691</v>
          </cell>
          <cell r="M125">
            <v>655</v>
          </cell>
          <cell r="N125">
            <v>678</v>
          </cell>
          <cell r="O125">
            <v>671</v>
          </cell>
          <cell r="P125">
            <v>682</v>
          </cell>
          <cell r="Q125">
            <v>629</v>
          </cell>
          <cell r="R125">
            <v>653</v>
          </cell>
          <cell r="S125">
            <v>585</v>
          </cell>
          <cell r="T125">
            <v>737</v>
          </cell>
          <cell r="U125">
            <v>729</v>
          </cell>
          <cell r="V125">
            <v>745</v>
          </cell>
          <cell r="W125">
            <v>675</v>
          </cell>
          <cell r="X125">
            <v>835</v>
          </cell>
          <cell r="Y125">
            <v>830</v>
          </cell>
          <cell r="Z125">
            <v>803</v>
          </cell>
          <cell r="AA125">
            <v>733</v>
          </cell>
          <cell r="AB125">
            <v>802</v>
          </cell>
          <cell r="AC125">
            <v>795</v>
          </cell>
          <cell r="AD125">
            <v>795</v>
          </cell>
          <cell r="AE125">
            <v>708</v>
          </cell>
          <cell r="AF125">
            <v>709</v>
          </cell>
          <cell r="AG125">
            <v>702</v>
          </cell>
          <cell r="AH125">
            <v>722</v>
          </cell>
          <cell r="AI125">
            <v>665</v>
          </cell>
          <cell r="AJ125">
            <v>807</v>
          </cell>
          <cell r="AK125">
            <v>802</v>
          </cell>
          <cell r="AL125">
            <v>780</v>
          </cell>
          <cell r="AM125">
            <v>724</v>
          </cell>
          <cell r="AN125">
            <v>774</v>
          </cell>
          <cell r="AO125">
            <v>767</v>
          </cell>
          <cell r="AP125">
            <v>772</v>
          </cell>
          <cell r="AQ125">
            <v>698</v>
          </cell>
        </row>
        <row r="126">
          <cell r="B126">
            <v>-12</v>
          </cell>
          <cell r="C126">
            <v>566</v>
          </cell>
          <cell r="D126">
            <v>490</v>
          </cell>
          <cell r="E126">
            <v>488</v>
          </cell>
          <cell r="F126">
            <v>556</v>
          </cell>
          <cell r="G126">
            <v>563</v>
          </cell>
          <cell r="H126">
            <v>567</v>
          </cell>
          <cell r="I126">
            <v>589</v>
          </cell>
          <cell r="J126">
            <v>684</v>
          </cell>
          <cell r="K126">
            <v>689</v>
          </cell>
          <cell r="L126">
            <v>648</v>
          </cell>
          <cell r="M126">
            <v>648</v>
          </cell>
          <cell r="N126">
            <v>645</v>
          </cell>
          <cell r="O126">
            <v>653</v>
          </cell>
          <cell r="P126">
            <v>620</v>
          </cell>
          <cell r="Q126">
            <v>639</v>
          </cell>
          <cell r="R126">
            <v>631</v>
          </cell>
          <cell r="S126">
            <v>600</v>
          </cell>
          <cell r="T126">
            <v>698</v>
          </cell>
          <cell r="U126">
            <v>706</v>
          </cell>
          <cell r="V126">
            <v>655</v>
          </cell>
          <cell r="W126">
            <v>702</v>
          </cell>
          <cell r="X126">
            <v>801</v>
          </cell>
          <cell r="Y126">
            <v>806</v>
          </cell>
          <cell r="Z126">
            <v>726</v>
          </cell>
          <cell r="AA126">
            <v>744</v>
          </cell>
          <cell r="AB126">
            <v>763</v>
          </cell>
          <cell r="AC126">
            <v>771</v>
          </cell>
          <cell r="AD126">
            <v>699</v>
          </cell>
          <cell r="AE126">
            <v>734</v>
          </cell>
          <cell r="AF126">
            <v>672</v>
          </cell>
          <cell r="AG126">
            <v>680</v>
          </cell>
          <cell r="AH126">
            <v>644</v>
          </cell>
          <cell r="AI126">
            <v>685</v>
          </cell>
          <cell r="AJ126">
            <v>775</v>
          </cell>
          <cell r="AK126">
            <v>780</v>
          </cell>
          <cell r="AL126">
            <v>716</v>
          </cell>
          <cell r="AM126">
            <v>727</v>
          </cell>
          <cell r="AN126">
            <v>737</v>
          </cell>
          <cell r="AO126">
            <v>745</v>
          </cell>
          <cell r="AP126">
            <v>688</v>
          </cell>
          <cell r="AQ126">
            <v>718</v>
          </cell>
        </row>
        <row r="127">
          <cell r="B127">
            <v>-14</v>
          </cell>
          <cell r="C127">
            <v>559</v>
          </cell>
          <cell r="D127">
            <v>483</v>
          </cell>
          <cell r="E127">
            <v>483</v>
          </cell>
          <cell r="F127">
            <v>541</v>
          </cell>
          <cell r="G127">
            <v>556</v>
          </cell>
          <cell r="H127">
            <v>546</v>
          </cell>
          <cell r="I127">
            <v>590</v>
          </cell>
          <cell r="J127">
            <v>670</v>
          </cell>
          <cell r="K127">
            <v>680</v>
          </cell>
          <cell r="L127">
            <v>626</v>
          </cell>
          <cell r="M127">
            <v>645</v>
          </cell>
          <cell r="N127">
            <v>629</v>
          </cell>
          <cell r="O127">
            <v>644</v>
          </cell>
          <cell r="P127">
            <v>589</v>
          </cell>
          <cell r="Q127">
            <v>643</v>
          </cell>
          <cell r="R127">
            <v>620</v>
          </cell>
          <cell r="S127">
            <v>608</v>
          </cell>
          <cell r="T127">
            <v>679</v>
          </cell>
          <cell r="U127">
            <v>694</v>
          </cell>
          <cell r="V127">
            <v>610</v>
          </cell>
          <cell r="W127">
            <v>716</v>
          </cell>
          <cell r="X127">
            <v>785</v>
          </cell>
          <cell r="Y127">
            <v>794</v>
          </cell>
          <cell r="Z127">
            <v>687</v>
          </cell>
          <cell r="AA127">
            <v>750</v>
          </cell>
          <cell r="AB127">
            <v>743</v>
          </cell>
          <cell r="AC127">
            <v>759</v>
          </cell>
          <cell r="AD127">
            <v>651</v>
          </cell>
          <cell r="AE127">
            <v>748</v>
          </cell>
          <cell r="AF127">
            <v>654</v>
          </cell>
          <cell r="AG127">
            <v>669</v>
          </cell>
          <cell r="AH127">
            <v>606</v>
          </cell>
          <cell r="AI127">
            <v>695</v>
          </cell>
          <cell r="AJ127">
            <v>760</v>
          </cell>
          <cell r="AK127">
            <v>770</v>
          </cell>
          <cell r="AL127">
            <v>684</v>
          </cell>
          <cell r="AM127">
            <v>729</v>
          </cell>
          <cell r="AN127">
            <v>718</v>
          </cell>
          <cell r="AO127">
            <v>734</v>
          </cell>
          <cell r="AP127">
            <v>647</v>
          </cell>
          <cell r="AQ127">
            <v>727</v>
          </cell>
        </row>
        <row r="128">
          <cell r="B128">
            <v>-16</v>
          </cell>
          <cell r="C128">
            <v>553</v>
          </cell>
          <cell r="D128">
            <v>477</v>
          </cell>
          <cell r="E128">
            <v>477</v>
          </cell>
          <cell r="F128">
            <v>526</v>
          </cell>
          <cell r="G128">
            <v>549</v>
          </cell>
          <cell r="H128">
            <v>525</v>
          </cell>
          <cell r="I128">
            <v>591</v>
          </cell>
          <cell r="J128">
            <v>657</v>
          </cell>
          <cell r="K128">
            <v>672</v>
          </cell>
          <cell r="L128">
            <v>605</v>
          </cell>
          <cell r="M128">
            <v>642</v>
          </cell>
          <cell r="N128">
            <v>612</v>
          </cell>
          <cell r="O128">
            <v>636</v>
          </cell>
          <cell r="P128">
            <v>558</v>
          </cell>
          <cell r="Q128">
            <v>648</v>
          </cell>
          <cell r="R128">
            <v>610</v>
          </cell>
          <cell r="S128">
            <v>615</v>
          </cell>
          <cell r="T128">
            <v>660</v>
          </cell>
          <cell r="U128">
            <v>682</v>
          </cell>
          <cell r="V128">
            <v>564</v>
          </cell>
          <cell r="W128">
            <v>729</v>
          </cell>
          <cell r="X128">
            <v>768</v>
          </cell>
          <cell r="Y128">
            <v>783</v>
          </cell>
          <cell r="Z128">
            <v>649</v>
          </cell>
          <cell r="AA128">
            <v>756</v>
          </cell>
          <cell r="AB128">
            <v>723</v>
          </cell>
          <cell r="AC128">
            <v>746</v>
          </cell>
          <cell r="AD128">
            <v>603</v>
          </cell>
          <cell r="AE128">
            <v>761</v>
          </cell>
          <cell r="AF128">
            <v>636</v>
          </cell>
          <cell r="AG128">
            <v>659</v>
          </cell>
          <cell r="AH128">
            <v>567</v>
          </cell>
          <cell r="AI128">
            <v>705</v>
          </cell>
          <cell r="AJ128">
            <v>744</v>
          </cell>
          <cell r="AK128">
            <v>759</v>
          </cell>
          <cell r="AL128">
            <v>651</v>
          </cell>
          <cell r="AM128">
            <v>731</v>
          </cell>
          <cell r="AN128">
            <v>699</v>
          </cell>
          <cell r="AO128">
            <v>723</v>
          </cell>
          <cell r="AP128">
            <v>605</v>
          </cell>
          <cell r="AQ128">
            <v>737</v>
          </cell>
        </row>
        <row r="129">
          <cell r="B129">
            <v>100</v>
          </cell>
          <cell r="C129">
            <v>235</v>
          </cell>
          <cell r="D129">
            <v>371</v>
          </cell>
          <cell r="E129">
            <v>368</v>
          </cell>
          <cell r="F129">
            <v>639</v>
          </cell>
          <cell r="G129">
            <v>621</v>
          </cell>
          <cell r="H129">
            <v>660</v>
          </cell>
          <cell r="I129">
            <v>556</v>
          </cell>
          <cell r="J129">
            <v>573</v>
          </cell>
          <cell r="K129">
            <v>572</v>
          </cell>
          <cell r="L129">
            <v>569</v>
          </cell>
          <cell r="M129">
            <v>608</v>
          </cell>
          <cell r="N129">
            <v>626</v>
          </cell>
          <cell r="O129">
            <v>607</v>
          </cell>
          <cell r="P129">
            <v>643</v>
          </cell>
          <cell r="Q129">
            <v>579</v>
          </cell>
          <cell r="R129">
            <v>-14</v>
          </cell>
          <cell r="S129">
            <v>216</v>
          </cell>
          <cell r="T129">
            <v>253</v>
          </cell>
          <cell r="U129">
            <v>234</v>
          </cell>
          <cell r="V129">
            <v>267</v>
          </cell>
          <cell r="W129">
            <v>403</v>
          </cell>
          <cell r="X129">
            <v>267</v>
          </cell>
          <cell r="Y129">
            <v>266</v>
          </cell>
          <cell r="Z129">
            <v>259</v>
          </cell>
          <cell r="AA129">
            <v>465</v>
          </cell>
          <cell r="AB129">
            <v>320</v>
          </cell>
          <cell r="AC129">
            <v>301</v>
          </cell>
          <cell r="AD129">
            <v>333</v>
          </cell>
          <cell r="AE129">
            <v>436</v>
          </cell>
          <cell r="AF129">
            <v>330</v>
          </cell>
          <cell r="AG129">
            <v>312</v>
          </cell>
          <cell r="AH129">
            <v>346</v>
          </cell>
          <cell r="AI129">
            <v>415</v>
          </cell>
          <cell r="AJ129">
            <v>345</v>
          </cell>
          <cell r="AK129">
            <v>343</v>
          </cell>
          <cell r="AL129">
            <v>338</v>
          </cell>
          <cell r="AM129">
            <v>478</v>
          </cell>
          <cell r="AN129">
            <v>397</v>
          </cell>
          <cell r="AO129">
            <v>378</v>
          </cell>
          <cell r="AP129">
            <v>412</v>
          </cell>
          <cell r="AQ129">
            <v>449</v>
          </cell>
        </row>
        <row r="130">
          <cell r="B130">
            <v>97</v>
          </cell>
          <cell r="C130">
            <v>232</v>
          </cell>
          <cell r="D130">
            <v>364</v>
          </cell>
          <cell r="E130">
            <v>363</v>
          </cell>
          <cell r="F130">
            <v>619</v>
          </cell>
          <cell r="G130">
            <v>608</v>
          </cell>
          <cell r="H130">
            <v>625</v>
          </cell>
          <cell r="I130">
            <v>563</v>
          </cell>
          <cell r="J130">
            <v>562</v>
          </cell>
          <cell r="K130">
            <v>562</v>
          </cell>
          <cell r="L130">
            <v>566</v>
          </cell>
          <cell r="M130">
            <v>585</v>
          </cell>
          <cell r="N130">
            <v>607</v>
          </cell>
          <cell r="O130">
            <v>596</v>
          </cell>
          <cell r="P130">
            <v>617</v>
          </cell>
          <cell r="Q130">
            <v>574</v>
          </cell>
          <cell r="R130">
            <v>-10</v>
          </cell>
          <cell r="S130">
            <v>180</v>
          </cell>
          <cell r="T130">
            <v>244</v>
          </cell>
          <cell r="U130">
            <v>233</v>
          </cell>
          <cell r="V130">
            <v>290</v>
          </cell>
          <cell r="W130">
            <v>378</v>
          </cell>
          <cell r="X130">
            <v>265</v>
          </cell>
          <cell r="Y130">
            <v>264</v>
          </cell>
          <cell r="Z130">
            <v>297</v>
          </cell>
          <cell r="AA130">
            <v>422</v>
          </cell>
          <cell r="AB130">
            <v>310</v>
          </cell>
          <cell r="AC130">
            <v>298</v>
          </cell>
          <cell r="AD130">
            <v>348</v>
          </cell>
          <cell r="AE130">
            <v>411</v>
          </cell>
          <cell r="AF130">
            <v>319</v>
          </cell>
          <cell r="AG130">
            <v>307</v>
          </cell>
          <cell r="AH130">
            <v>354</v>
          </cell>
          <cell r="AI130">
            <v>400</v>
          </cell>
          <cell r="AJ130">
            <v>339</v>
          </cell>
          <cell r="AK130">
            <v>339</v>
          </cell>
          <cell r="AL130">
            <v>361</v>
          </cell>
          <cell r="AM130">
            <v>444</v>
          </cell>
          <cell r="AN130">
            <v>385</v>
          </cell>
          <cell r="AO130">
            <v>373</v>
          </cell>
          <cell r="AP130">
            <v>412</v>
          </cell>
          <cell r="AQ130">
            <v>433</v>
          </cell>
        </row>
        <row r="131">
          <cell r="B131">
            <v>93</v>
          </cell>
          <cell r="C131">
            <v>228</v>
          </cell>
          <cell r="D131">
            <v>357</v>
          </cell>
          <cell r="E131">
            <v>358</v>
          </cell>
          <cell r="F131">
            <v>599</v>
          </cell>
          <cell r="G131">
            <v>596</v>
          </cell>
          <cell r="H131">
            <v>590</v>
          </cell>
          <cell r="I131">
            <v>569</v>
          </cell>
          <cell r="J131">
            <v>551</v>
          </cell>
          <cell r="K131">
            <v>551</v>
          </cell>
          <cell r="L131">
            <v>563</v>
          </cell>
          <cell r="M131">
            <v>563</v>
          </cell>
          <cell r="N131">
            <v>588</v>
          </cell>
          <cell r="O131">
            <v>585</v>
          </cell>
          <cell r="P131">
            <v>591</v>
          </cell>
          <cell r="Q131">
            <v>570</v>
          </cell>
          <cell r="R131">
            <v>-6</v>
          </cell>
          <cell r="S131">
            <v>144</v>
          </cell>
          <cell r="T131">
            <v>235</v>
          </cell>
          <cell r="U131">
            <v>231</v>
          </cell>
          <cell r="V131">
            <v>313</v>
          </cell>
          <cell r="W131">
            <v>354</v>
          </cell>
          <cell r="X131">
            <v>262</v>
          </cell>
          <cell r="Y131">
            <v>262</v>
          </cell>
          <cell r="Z131">
            <v>335</v>
          </cell>
          <cell r="AA131">
            <v>379</v>
          </cell>
          <cell r="AB131">
            <v>299</v>
          </cell>
          <cell r="AC131">
            <v>296</v>
          </cell>
          <cell r="AD131">
            <v>363</v>
          </cell>
          <cell r="AE131">
            <v>386</v>
          </cell>
          <cell r="AF131">
            <v>307</v>
          </cell>
          <cell r="AG131">
            <v>303</v>
          </cell>
          <cell r="AH131">
            <v>361</v>
          </cell>
          <cell r="AI131">
            <v>384</v>
          </cell>
          <cell r="AJ131">
            <v>334</v>
          </cell>
          <cell r="AK131">
            <v>334</v>
          </cell>
          <cell r="AL131">
            <v>383</v>
          </cell>
          <cell r="AM131">
            <v>409</v>
          </cell>
          <cell r="AN131">
            <v>372</v>
          </cell>
          <cell r="AO131">
            <v>368</v>
          </cell>
          <cell r="AP131">
            <v>411</v>
          </cell>
          <cell r="AQ131">
            <v>417</v>
          </cell>
        </row>
        <row r="132">
          <cell r="B132">
            <v>90</v>
          </cell>
          <cell r="C132">
            <v>224</v>
          </cell>
          <cell r="D132">
            <v>350</v>
          </cell>
          <cell r="E132">
            <v>353</v>
          </cell>
          <cell r="F132">
            <v>579</v>
          </cell>
          <cell r="G132">
            <v>583</v>
          </cell>
          <cell r="H132">
            <v>555</v>
          </cell>
          <cell r="I132">
            <v>576</v>
          </cell>
          <cell r="J132">
            <v>540</v>
          </cell>
          <cell r="K132">
            <v>541</v>
          </cell>
          <cell r="L132">
            <v>560</v>
          </cell>
          <cell r="M132">
            <v>540</v>
          </cell>
          <cell r="N132">
            <v>570</v>
          </cell>
          <cell r="O132">
            <v>574</v>
          </cell>
          <cell r="P132">
            <v>565</v>
          </cell>
          <cell r="Q132">
            <v>566</v>
          </cell>
          <cell r="R132">
            <v>-2</v>
          </cell>
          <cell r="S132">
            <v>108</v>
          </cell>
          <cell r="T132">
            <v>225</v>
          </cell>
          <cell r="U132">
            <v>229</v>
          </cell>
          <cell r="V132">
            <v>336</v>
          </cell>
          <cell r="W132">
            <v>329</v>
          </cell>
          <cell r="X132">
            <v>259</v>
          </cell>
          <cell r="Y132">
            <v>260</v>
          </cell>
          <cell r="Z132">
            <v>374</v>
          </cell>
          <cell r="AA132">
            <v>335</v>
          </cell>
          <cell r="AB132">
            <v>289</v>
          </cell>
          <cell r="AC132">
            <v>293</v>
          </cell>
          <cell r="AD132">
            <v>379</v>
          </cell>
          <cell r="AE132">
            <v>361</v>
          </cell>
          <cell r="AF132">
            <v>295</v>
          </cell>
          <cell r="AG132">
            <v>299</v>
          </cell>
          <cell r="AH132">
            <v>368</v>
          </cell>
          <cell r="AI132">
            <v>369</v>
          </cell>
          <cell r="AJ132">
            <v>329</v>
          </cell>
          <cell r="AK132">
            <v>330</v>
          </cell>
          <cell r="AL132">
            <v>406</v>
          </cell>
          <cell r="AM132">
            <v>375</v>
          </cell>
          <cell r="AN132">
            <v>359</v>
          </cell>
          <cell r="AO132">
            <v>363</v>
          </cell>
          <cell r="AP132">
            <v>411</v>
          </cell>
          <cell r="AQ132">
            <v>401</v>
          </cell>
        </row>
        <row r="133">
          <cell r="B133">
            <v>87</v>
          </cell>
          <cell r="C133">
            <v>221</v>
          </cell>
          <cell r="D133">
            <v>343</v>
          </cell>
          <cell r="E133">
            <v>348</v>
          </cell>
          <cell r="F133">
            <v>559</v>
          </cell>
          <cell r="G133">
            <v>570</v>
          </cell>
          <cell r="H133">
            <v>520</v>
          </cell>
          <cell r="I133">
            <v>582</v>
          </cell>
          <cell r="J133">
            <v>529</v>
          </cell>
          <cell r="K133">
            <v>531</v>
          </cell>
          <cell r="L133">
            <v>557</v>
          </cell>
          <cell r="M133">
            <v>518</v>
          </cell>
          <cell r="N133">
            <v>551</v>
          </cell>
          <cell r="O133">
            <v>563</v>
          </cell>
          <cell r="P133">
            <v>540</v>
          </cell>
          <cell r="Q133">
            <v>562</v>
          </cell>
          <cell r="R133">
            <v>1</v>
          </cell>
          <cell r="S133">
            <v>71</v>
          </cell>
          <cell r="T133">
            <v>216</v>
          </cell>
          <cell r="U133">
            <v>227</v>
          </cell>
          <cell r="V133">
            <v>359</v>
          </cell>
          <cell r="W133">
            <v>305</v>
          </cell>
          <cell r="X133">
            <v>257</v>
          </cell>
          <cell r="Y133">
            <v>258</v>
          </cell>
          <cell r="Z133">
            <v>412</v>
          </cell>
          <cell r="AA133">
            <v>292</v>
          </cell>
          <cell r="AB133">
            <v>278</v>
          </cell>
          <cell r="AC133">
            <v>290</v>
          </cell>
          <cell r="AD133">
            <v>394</v>
          </cell>
          <cell r="AE133">
            <v>336</v>
          </cell>
          <cell r="AF133">
            <v>284</v>
          </cell>
          <cell r="AG133">
            <v>295</v>
          </cell>
          <cell r="AH133">
            <v>376</v>
          </cell>
          <cell r="AI133">
            <v>353</v>
          </cell>
          <cell r="AJ133">
            <v>324</v>
          </cell>
          <cell r="AK133">
            <v>325</v>
          </cell>
          <cell r="AL133">
            <v>429</v>
          </cell>
          <cell r="AM133">
            <v>340</v>
          </cell>
          <cell r="AN133">
            <v>346</v>
          </cell>
          <cell r="AO133">
            <v>358</v>
          </cell>
          <cell r="AP133">
            <v>411</v>
          </cell>
          <cell r="AQ133">
            <v>385</v>
          </cell>
        </row>
        <row r="134">
          <cell r="B134">
            <v>83</v>
          </cell>
          <cell r="C134">
            <v>217</v>
          </cell>
          <cell r="D134">
            <v>337</v>
          </cell>
          <cell r="E134">
            <v>343</v>
          </cell>
          <cell r="F134">
            <v>539</v>
          </cell>
          <cell r="G134">
            <v>558</v>
          </cell>
          <cell r="H134">
            <v>485</v>
          </cell>
          <cell r="I134">
            <v>589</v>
          </cell>
          <cell r="J134">
            <v>518</v>
          </cell>
          <cell r="K134">
            <v>520</v>
          </cell>
          <cell r="L134">
            <v>554</v>
          </cell>
          <cell r="M134">
            <v>495</v>
          </cell>
          <cell r="N134">
            <v>532</v>
          </cell>
          <cell r="O134">
            <v>552</v>
          </cell>
          <cell r="P134">
            <v>514</v>
          </cell>
          <cell r="Q134">
            <v>558</v>
          </cell>
          <cell r="R134">
            <v>5</v>
          </cell>
          <cell r="S134">
            <v>35</v>
          </cell>
          <cell r="T134">
            <v>207</v>
          </cell>
          <cell r="U134">
            <v>226</v>
          </cell>
          <cell r="V134">
            <v>382</v>
          </cell>
          <cell r="W134">
            <v>280</v>
          </cell>
          <cell r="X134">
            <v>254</v>
          </cell>
          <cell r="Y134">
            <v>256</v>
          </cell>
          <cell r="Z134">
            <v>450</v>
          </cell>
          <cell r="AA134">
            <v>248</v>
          </cell>
          <cell r="AB134">
            <v>268</v>
          </cell>
          <cell r="AC134">
            <v>288</v>
          </cell>
          <cell r="AD134">
            <v>410</v>
          </cell>
          <cell r="AE134">
            <v>311</v>
          </cell>
          <cell r="AF134">
            <v>272</v>
          </cell>
          <cell r="AG134">
            <v>291</v>
          </cell>
          <cell r="AH134">
            <v>383</v>
          </cell>
          <cell r="AI134">
            <v>338</v>
          </cell>
          <cell r="AJ134">
            <v>319</v>
          </cell>
          <cell r="AK134">
            <v>321</v>
          </cell>
          <cell r="AL134">
            <v>451</v>
          </cell>
          <cell r="AM134">
            <v>306</v>
          </cell>
          <cell r="AN134">
            <v>333</v>
          </cell>
          <cell r="AO134">
            <v>353</v>
          </cell>
          <cell r="AP134">
            <v>411</v>
          </cell>
          <cell r="AQ134">
            <v>369</v>
          </cell>
        </row>
        <row r="135">
          <cell r="B135">
            <v>32</v>
          </cell>
          <cell r="C135">
            <v>580</v>
          </cell>
          <cell r="D135">
            <v>514</v>
          </cell>
          <cell r="E135">
            <v>510</v>
          </cell>
          <cell r="F135">
            <v>643</v>
          </cell>
          <cell r="G135">
            <v>620</v>
          </cell>
          <cell r="H135">
            <v>669</v>
          </cell>
          <cell r="I135">
            <v>603</v>
          </cell>
          <cell r="J135">
            <v>737</v>
          </cell>
          <cell r="K135">
            <v>724</v>
          </cell>
          <cell r="L135">
            <v>735</v>
          </cell>
          <cell r="M135">
            <v>664</v>
          </cell>
          <cell r="N135">
            <v>733</v>
          </cell>
          <cell r="O135">
            <v>711</v>
          </cell>
          <cell r="P135">
            <v>757</v>
          </cell>
          <cell r="Q135">
            <v>634</v>
          </cell>
          <cell r="R135">
            <v>689</v>
          </cell>
          <cell r="S135">
            <v>580</v>
          </cell>
          <cell r="T135">
            <v>819</v>
          </cell>
          <cell r="U135">
            <v>797</v>
          </cell>
          <cell r="V135">
            <v>861</v>
          </cell>
          <cell r="W135">
            <v>674</v>
          </cell>
          <cell r="X135">
            <v>880</v>
          </cell>
          <cell r="Y135">
            <v>867</v>
          </cell>
          <cell r="Z135">
            <v>889</v>
          </cell>
          <cell r="AA135">
            <v>732</v>
          </cell>
          <cell r="AB135">
            <v>876</v>
          </cell>
          <cell r="AC135">
            <v>853</v>
          </cell>
          <cell r="AD135">
            <v>910</v>
          </cell>
          <cell r="AE135">
            <v>702</v>
          </cell>
          <cell r="AF135">
            <v>786</v>
          </cell>
          <cell r="AG135">
            <v>763</v>
          </cell>
          <cell r="AH135">
            <v>823</v>
          </cell>
          <cell r="AI135">
            <v>670</v>
          </cell>
          <cell r="AJ135">
            <v>847</v>
          </cell>
          <cell r="AK135">
            <v>833</v>
          </cell>
          <cell r="AL135">
            <v>851</v>
          </cell>
          <cell r="AM135">
            <v>729</v>
          </cell>
          <cell r="AN135">
            <v>843</v>
          </cell>
          <cell r="AO135">
            <v>820</v>
          </cell>
          <cell r="AP135">
            <v>873</v>
          </cell>
          <cell r="AQ135">
            <v>698</v>
          </cell>
        </row>
        <row r="136">
          <cell r="B136">
            <v>30</v>
          </cell>
          <cell r="C136">
            <v>573</v>
          </cell>
          <cell r="D136">
            <v>507</v>
          </cell>
          <cell r="E136">
            <v>505</v>
          </cell>
          <cell r="F136">
            <v>628</v>
          </cell>
          <cell r="G136">
            <v>613</v>
          </cell>
          <cell r="H136">
            <v>648</v>
          </cell>
          <cell r="I136">
            <v>604</v>
          </cell>
          <cell r="J136">
            <v>724</v>
          </cell>
          <cell r="K136">
            <v>715</v>
          </cell>
          <cell r="L136">
            <v>713</v>
          </cell>
          <cell r="M136">
            <v>661</v>
          </cell>
          <cell r="N136">
            <v>717</v>
          </cell>
          <cell r="O136">
            <v>702</v>
          </cell>
          <cell r="P136">
            <v>726</v>
          </cell>
          <cell r="Q136">
            <v>638</v>
          </cell>
          <cell r="R136">
            <v>678</v>
          </cell>
          <cell r="S136">
            <v>587</v>
          </cell>
          <cell r="T136">
            <v>800</v>
          </cell>
          <cell r="U136">
            <v>785</v>
          </cell>
          <cell r="V136">
            <v>816</v>
          </cell>
          <cell r="W136">
            <v>687</v>
          </cell>
          <cell r="X136">
            <v>864</v>
          </cell>
          <cell r="Y136">
            <v>855</v>
          </cell>
          <cell r="Z136">
            <v>850</v>
          </cell>
          <cell r="AA136">
            <v>738</v>
          </cell>
          <cell r="AB136">
            <v>856</v>
          </cell>
          <cell r="AC136">
            <v>841</v>
          </cell>
          <cell r="AD136">
            <v>862</v>
          </cell>
          <cell r="AE136">
            <v>716</v>
          </cell>
          <cell r="AF136">
            <v>768</v>
          </cell>
          <cell r="AG136">
            <v>752</v>
          </cell>
          <cell r="AH136">
            <v>785</v>
          </cell>
          <cell r="AI136">
            <v>680</v>
          </cell>
          <cell r="AJ136">
            <v>831</v>
          </cell>
          <cell r="AK136">
            <v>822</v>
          </cell>
          <cell r="AL136">
            <v>819</v>
          </cell>
          <cell r="AM136">
            <v>731</v>
          </cell>
          <cell r="AN136">
            <v>824</v>
          </cell>
          <cell r="AO136">
            <v>809</v>
          </cell>
          <cell r="AP136">
            <v>831</v>
          </cell>
          <cell r="AQ136">
            <v>708</v>
          </cell>
        </row>
        <row r="137">
          <cell r="B137">
            <v>27</v>
          </cell>
          <cell r="C137">
            <v>566</v>
          </cell>
          <cell r="D137">
            <v>501</v>
          </cell>
          <cell r="E137">
            <v>499</v>
          </cell>
          <cell r="F137">
            <v>613</v>
          </cell>
          <cell r="G137">
            <v>606</v>
          </cell>
          <cell r="H137">
            <v>627</v>
          </cell>
          <cell r="I137">
            <v>605</v>
          </cell>
          <cell r="J137">
            <v>711</v>
          </cell>
          <cell r="K137">
            <v>707</v>
          </cell>
          <cell r="L137">
            <v>692</v>
          </cell>
          <cell r="M137">
            <v>658</v>
          </cell>
          <cell r="N137">
            <v>700</v>
          </cell>
          <cell r="O137">
            <v>693</v>
          </cell>
          <cell r="P137">
            <v>695</v>
          </cell>
          <cell r="Q137">
            <v>643</v>
          </cell>
          <cell r="R137">
            <v>667</v>
          </cell>
          <cell r="S137">
            <v>594</v>
          </cell>
          <cell r="T137">
            <v>781</v>
          </cell>
          <cell r="U137">
            <v>773</v>
          </cell>
          <cell r="V137">
            <v>771</v>
          </cell>
          <cell r="W137">
            <v>701</v>
          </cell>
          <cell r="X137">
            <v>847</v>
          </cell>
          <cell r="Y137">
            <v>843</v>
          </cell>
          <cell r="Z137">
            <v>812</v>
          </cell>
          <cell r="AA137">
            <v>744</v>
          </cell>
          <cell r="AB137">
            <v>836</v>
          </cell>
          <cell r="AC137">
            <v>829</v>
          </cell>
          <cell r="AD137">
            <v>814</v>
          </cell>
          <cell r="AE137">
            <v>729</v>
          </cell>
          <cell r="AF137">
            <v>749</v>
          </cell>
          <cell r="AG137">
            <v>742</v>
          </cell>
          <cell r="AH137">
            <v>746</v>
          </cell>
          <cell r="AI137">
            <v>690</v>
          </cell>
          <cell r="AJ137">
            <v>815</v>
          </cell>
          <cell r="AK137">
            <v>811</v>
          </cell>
          <cell r="AL137">
            <v>787</v>
          </cell>
          <cell r="AM137">
            <v>732</v>
          </cell>
          <cell r="AN137">
            <v>805</v>
          </cell>
          <cell r="AO137">
            <v>798</v>
          </cell>
          <cell r="AP137">
            <v>789</v>
          </cell>
          <cell r="AQ137">
            <v>718</v>
          </cell>
        </row>
        <row r="138">
          <cell r="B138">
            <v>23</v>
          </cell>
          <cell r="C138">
            <v>553</v>
          </cell>
          <cell r="D138">
            <v>488</v>
          </cell>
          <cell r="E138">
            <v>488</v>
          </cell>
          <cell r="F138">
            <v>584</v>
          </cell>
          <cell r="G138">
            <v>591</v>
          </cell>
          <cell r="H138">
            <v>584</v>
          </cell>
          <cell r="I138">
            <v>606</v>
          </cell>
          <cell r="J138">
            <v>684</v>
          </cell>
          <cell r="K138">
            <v>690</v>
          </cell>
          <cell r="L138">
            <v>649</v>
          </cell>
          <cell r="M138">
            <v>652</v>
          </cell>
          <cell r="N138">
            <v>667</v>
          </cell>
          <cell r="O138">
            <v>676</v>
          </cell>
          <cell r="P138">
            <v>632</v>
          </cell>
          <cell r="Q138">
            <v>653</v>
          </cell>
          <cell r="R138">
            <v>646</v>
          </cell>
          <cell r="S138">
            <v>609</v>
          </cell>
          <cell r="T138">
            <v>742</v>
          </cell>
          <cell r="U138">
            <v>750</v>
          </cell>
          <cell r="V138">
            <v>681</v>
          </cell>
          <cell r="W138">
            <v>728</v>
          </cell>
          <cell r="X138">
            <v>814</v>
          </cell>
          <cell r="Y138">
            <v>819</v>
          </cell>
          <cell r="Z138">
            <v>734</v>
          </cell>
          <cell r="AA138">
            <v>755</v>
          </cell>
          <cell r="AB138">
            <v>797</v>
          </cell>
          <cell r="AC138">
            <v>805</v>
          </cell>
          <cell r="AD138">
            <v>718</v>
          </cell>
          <cell r="AE138">
            <v>756</v>
          </cell>
          <cell r="AF138">
            <v>713</v>
          </cell>
          <cell r="AG138">
            <v>720</v>
          </cell>
          <cell r="AH138">
            <v>669</v>
          </cell>
          <cell r="AI138">
            <v>710</v>
          </cell>
          <cell r="AJ138">
            <v>784</v>
          </cell>
          <cell r="AK138">
            <v>789</v>
          </cell>
          <cell r="AL138">
            <v>722</v>
          </cell>
          <cell r="AM138">
            <v>736</v>
          </cell>
          <cell r="AN138">
            <v>767</v>
          </cell>
          <cell r="AO138">
            <v>775</v>
          </cell>
          <cell r="AP138">
            <v>706</v>
          </cell>
          <cell r="AQ138">
            <v>737</v>
          </cell>
        </row>
        <row r="139">
          <cell r="B139">
            <v>21</v>
          </cell>
          <cell r="C139">
            <v>546</v>
          </cell>
          <cell r="D139">
            <v>482</v>
          </cell>
          <cell r="E139">
            <v>483</v>
          </cell>
          <cell r="F139">
            <v>569</v>
          </cell>
          <cell r="G139">
            <v>584</v>
          </cell>
          <cell r="H139">
            <v>563</v>
          </cell>
          <cell r="I139">
            <v>607</v>
          </cell>
          <cell r="J139">
            <v>671</v>
          </cell>
          <cell r="K139">
            <v>681</v>
          </cell>
          <cell r="L139">
            <v>627</v>
          </cell>
          <cell r="M139">
            <v>649</v>
          </cell>
          <cell r="N139">
            <v>651</v>
          </cell>
          <cell r="O139">
            <v>667</v>
          </cell>
          <cell r="P139">
            <v>601</v>
          </cell>
          <cell r="Q139">
            <v>658</v>
          </cell>
          <cell r="R139">
            <v>635</v>
          </cell>
          <cell r="S139">
            <v>617</v>
          </cell>
          <cell r="T139">
            <v>723</v>
          </cell>
          <cell r="U139">
            <v>738</v>
          </cell>
          <cell r="V139">
            <v>636</v>
          </cell>
          <cell r="W139">
            <v>742</v>
          </cell>
          <cell r="X139">
            <v>797</v>
          </cell>
          <cell r="Y139">
            <v>807</v>
          </cell>
          <cell r="Z139">
            <v>696</v>
          </cell>
          <cell r="AA139">
            <v>760</v>
          </cell>
          <cell r="AB139">
            <v>777</v>
          </cell>
          <cell r="AC139">
            <v>793</v>
          </cell>
          <cell r="AD139">
            <v>670</v>
          </cell>
          <cell r="AE139">
            <v>769</v>
          </cell>
          <cell r="AF139">
            <v>694</v>
          </cell>
          <cell r="AG139">
            <v>709</v>
          </cell>
          <cell r="AH139">
            <v>630</v>
          </cell>
          <cell r="AI139">
            <v>720</v>
          </cell>
          <cell r="AJ139">
            <v>769</v>
          </cell>
          <cell r="AK139">
            <v>778</v>
          </cell>
          <cell r="AL139">
            <v>690</v>
          </cell>
          <cell r="AM139">
            <v>738</v>
          </cell>
          <cell r="AN139">
            <v>748</v>
          </cell>
          <cell r="AO139">
            <v>764</v>
          </cell>
          <cell r="AP139">
            <v>664</v>
          </cell>
          <cell r="AQ139">
            <v>747</v>
          </cell>
        </row>
        <row r="140">
          <cell r="B140">
            <v>19</v>
          </cell>
          <cell r="C140">
            <v>539</v>
          </cell>
          <cell r="D140">
            <v>476</v>
          </cell>
          <cell r="E140">
            <v>477</v>
          </cell>
          <cell r="F140">
            <v>554</v>
          </cell>
          <cell r="G140">
            <v>577</v>
          </cell>
          <cell r="H140">
            <v>542</v>
          </cell>
          <cell r="I140">
            <v>608</v>
          </cell>
          <cell r="J140">
            <v>658</v>
          </cell>
          <cell r="K140">
            <v>672</v>
          </cell>
          <cell r="L140">
            <v>606</v>
          </cell>
          <cell r="M140">
            <v>646</v>
          </cell>
          <cell r="N140">
            <v>635</v>
          </cell>
          <cell r="O140">
            <v>658</v>
          </cell>
          <cell r="P140">
            <v>570</v>
          </cell>
          <cell r="Q140">
            <v>663</v>
          </cell>
          <cell r="R140">
            <v>624</v>
          </cell>
          <cell r="S140">
            <v>624</v>
          </cell>
          <cell r="T140">
            <v>703</v>
          </cell>
          <cell r="U140">
            <v>726</v>
          </cell>
          <cell r="V140">
            <v>591</v>
          </cell>
          <cell r="W140">
            <v>755</v>
          </cell>
          <cell r="X140">
            <v>780</v>
          </cell>
          <cell r="Y140">
            <v>795</v>
          </cell>
          <cell r="Z140">
            <v>657</v>
          </cell>
          <cell r="AA140">
            <v>766</v>
          </cell>
          <cell r="AB140">
            <v>757</v>
          </cell>
          <cell r="AC140">
            <v>780</v>
          </cell>
          <cell r="AD140">
            <v>622</v>
          </cell>
          <cell r="AE140">
            <v>783</v>
          </cell>
          <cell r="AF140">
            <v>676</v>
          </cell>
          <cell r="AG140">
            <v>699</v>
          </cell>
          <cell r="AH140">
            <v>591</v>
          </cell>
          <cell r="AI140">
            <v>729</v>
          </cell>
          <cell r="AJ140">
            <v>753</v>
          </cell>
          <cell r="AK140">
            <v>767</v>
          </cell>
          <cell r="AL140">
            <v>658</v>
          </cell>
          <cell r="AM140">
            <v>740</v>
          </cell>
          <cell r="AN140">
            <v>730</v>
          </cell>
          <cell r="AO140">
            <v>753</v>
          </cell>
          <cell r="AP140">
            <v>622</v>
          </cell>
          <cell r="AQ140">
            <v>757</v>
          </cell>
        </row>
        <row r="141">
          <cell r="B141">
            <v>135</v>
          </cell>
          <cell r="C141">
            <v>222</v>
          </cell>
          <cell r="D141">
            <v>369</v>
          </cell>
          <cell r="E141">
            <v>368</v>
          </cell>
          <cell r="F141">
            <v>667</v>
          </cell>
          <cell r="G141">
            <v>649</v>
          </cell>
          <cell r="H141">
            <v>677</v>
          </cell>
          <cell r="I141">
            <v>573</v>
          </cell>
          <cell r="J141">
            <v>574</v>
          </cell>
          <cell r="K141">
            <v>573</v>
          </cell>
          <cell r="L141">
            <v>571</v>
          </cell>
          <cell r="M141">
            <v>611</v>
          </cell>
          <cell r="N141">
            <v>648</v>
          </cell>
          <cell r="O141">
            <v>629</v>
          </cell>
          <cell r="P141">
            <v>655</v>
          </cell>
          <cell r="Q141">
            <v>593</v>
          </cell>
          <cell r="R141">
            <v>0</v>
          </cell>
          <cell r="S141">
            <v>225</v>
          </cell>
          <cell r="T141">
            <v>297</v>
          </cell>
          <cell r="U141">
            <v>278</v>
          </cell>
          <cell r="V141">
            <v>293</v>
          </cell>
          <cell r="W141">
            <v>429</v>
          </cell>
          <cell r="X141">
            <v>280</v>
          </cell>
          <cell r="Y141">
            <v>279</v>
          </cell>
          <cell r="Z141">
            <v>267</v>
          </cell>
          <cell r="AA141">
            <v>476</v>
          </cell>
          <cell r="AB141">
            <v>354</v>
          </cell>
          <cell r="AC141">
            <v>335</v>
          </cell>
          <cell r="AD141">
            <v>352</v>
          </cell>
          <cell r="AE141">
            <v>457</v>
          </cell>
          <cell r="AF141">
            <v>370</v>
          </cell>
          <cell r="AG141">
            <v>352</v>
          </cell>
          <cell r="AH141">
            <v>371</v>
          </cell>
          <cell r="AI141">
            <v>440</v>
          </cell>
          <cell r="AJ141">
            <v>353</v>
          </cell>
          <cell r="AK141">
            <v>352</v>
          </cell>
          <cell r="AL141">
            <v>345</v>
          </cell>
          <cell r="AM141">
            <v>487</v>
          </cell>
          <cell r="AN141">
            <v>428</v>
          </cell>
          <cell r="AO141">
            <v>409</v>
          </cell>
          <cell r="AP141">
            <v>429</v>
          </cell>
          <cell r="AQ141">
            <v>468</v>
          </cell>
        </row>
        <row r="142">
          <cell r="B142">
            <v>132</v>
          </cell>
          <cell r="C142">
            <v>218</v>
          </cell>
          <cell r="D142">
            <v>362</v>
          </cell>
          <cell r="E142">
            <v>363</v>
          </cell>
          <cell r="F142">
            <v>647</v>
          </cell>
          <cell r="G142">
            <v>636</v>
          </cell>
          <cell r="H142">
            <v>642</v>
          </cell>
          <cell r="I142">
            <v>580</v>
          </cell>
          <cell r="J142">
            <v>563</v>
          </cell>
          <cell r="K142">
            <v>562</v>
          </cell>
          <cell r="L142">
            <v>568</v>
          </cell>
          <cell r="M142">
            <v>589</v>
          </cell>
          <cell r="N142">
            <v>630</v>
          </cell>
          <cell r="O142">
            <v>618</v>
          </cell>
          <cell r="P142">
            <v>629</v>
          </cell>
          <cell r="Q142">
            <v>589</v>
          </cell>
          <cell r="R142">
            <v>4</v>
          </cell>
          <cell r="S142">
            <v>189</v>
          </cell>
          <cell r="T142">
            <v>288</v>
          </cell>
          <cell r="U142">
            <v>276</v>
          </cell>
          <cell r="V142">
            <v>316</v>
          </cell>
          <cell r="W142">
            <v>404</v>
          </cell>
          <cell r="X142">
            <v>277</v>
          </cell>
          <cell r="Y142">
            <v>277</v>
          </cell>
          <cell r="Z142">
            <v>306</v>
          </cell>
          <cell r="AA142">
            <v>433</v>
          </cell>
          <cell r="AB142">
            <v>344</v>
          </cell>
          <cell r="AC142">
            <v>332</v>
          </cell>
          <cell r="AD142">
            <v>367</v>
          </cell>
          <cell r="AE142">
            <v>432</v>
          </cell>
          <cell r="AF142">
            <v>359</v>
          </cell>
          <cell r="AG142">
            <v>348</v>
          </cell>
          <cell r="AH142">
            <v>378</v>
          </cell>
          <cell r="AI142">
            <v>424</v>
          </cell>
          <cell r="AJ142">
            <v>348</v>
          </cell>
          <cell r="AK142">
            <v>348</v>
          </cell>
          <cell r="AL142">
            <v>367</v>
          </cell>
          <cell r="AM142">
            <v>452</v>
          </cell>
          <cell r="AN142">
            <v>415</v>
          </cell>
          <cell r="AO142">
            <v>404</v>
          </cell>
          <cell r="AP142">
            <v>429</v>
          </cell>
          <cell r="AQ142">
            <v>452</v>
          </cell>
        </row>
        <row r="143">
          <cell r="B143">
            <v>128</v>
          </cell>
          <cell r="C143">
            <v>215</v>
          </cell>
          <cell r="D143">
            <v>356</v>
          </cell>
          <cell r="E143">
            <v>358</v>
          </cell>
          <cell r="F143">
            <v>627</v>
          </cell>
          <cell r="G143">
            <v>624</v>
          </cell>
          <cell r="H143">
            <v>607</v>
          </cell>
          <cell r="I143">
            <v>586</v>
          </cell>
          <cell r="J143">
            <v>552</v>
          </cell>
          <cell r="K143">
            <v>552</v>
          </cell>
          <cell r="L143">
            <v>564</v>
          </cell>
          <cell r="M143">
            <v>566</v>
          </cell>
          <cell r="N143">
            <v>611</v>
          </cell>
          <cell r="O143">
            <v>607</v>
          </cell>
          <cell r="P143">
            <v>603</v>
          </cell>
          <cell r="Q143">
            <v>585</v>
          </cell>
          <cell r="R143">
            <v>8</v>
          </cell>
          <cell r="S143">
            <v>153</v>
          </cell>
          <cell r="T143">
            <v>278</v>
          </cell>
          <cell r="U143">
            <v>275</v>
          </cell>
          <cell r="V143">
            <v>339</v>
          </cell>
          <cell r="W143">
            <v>380</v>
          </cell>
          <cell r="X143">
            <v>274</v>
          </cell>
          <cell r="Y143">
            <v>274</v>
          </cell>
          <cell r="Z143">
            <v>344</v>
          </cell>
          <cell r="AA143">
            <v>389</v>
          </cell>
          <cell r="AB143">
            <v>333</v>
          </cell>
          <cell r="AC143">
            <v>330</v>
          </cell>
          <cell r="AD143">
            <v>383</v>
          </cell>
          <cell r="AE143">
            <v>407</v>
          </cell>
          <cell r="AF143">
            <v>347</v>
          </cell>
          <cell r="AG143">
            <v>343</v>
          </cell>
          <cell r="AH143">
            <v>385</v>
          </cell>
          <cell r="AI143">
            <v>409</v>
          </cell>
          <cell r="AJ143">
            <v>343</v>
          </cell>
          <cell r="AK143">
            <v>343</v>
          </cell>
          <cell r="AL143">
            <v>390</v>
          </cell>
          <cell r="AM143">
            <v>418</v>
          </cell>
          <cell r="AN143">
            <v>402</v>
          </cell>
          <cell r="AO143">
            <v>399</v>
          </cell>
          <cell r="AP143">
            <v>429</v>
          </cell>
          <cell r="AQ143">
            <v>436</v>
          </cell>
        </row>
        <row r="144">
          <cell r="B144">
            <v>125</v>
          </cell>
          <cell r="C144">
            <v>211</v>
          </cell>
          <cell r="D144">
            <v>349</v>
          </cell>
          <cell r="E144">
            <v>353</v>
          </cell>
          <cell r="F144">
            <v>607</v>
          </cell>
          <cell r="G144">
            <v>611</v>
          </cell>
          <cell r="H144">
            <v>572</v>
          </cell>
          <cell r="I144">
            <v>593</v>
          </cell>
          <cell r="J144">
            <v>541</v>
          </cell>
          <cell r="K144">
            <v>542</v>
          </cell>
          <cell r="L144">
            <v>561</v>
          </cell>
          <cell r="M144">
            <v>544</v>
          </cell>
          <cell r="N144">
            <v>592</v>
          </cell>
          <cell r="O144">
            <v>596</v>
          </cell>
          <cell r="P144">
            <v>578</v>
          </cell>
          <cell r="Q144">
            <v>580</v>
          </cell>
          <cell r="R144">
            <v>12</v>
          </cell>
          <cell r="S144">
            <v>117</v>
          </cell>
          <cell r="T144">
            <v>269</v>
          </cell>
          <cell r="U144">
            <v>273</v>
          </cell>
          <cell r="V144">
            <v>362</v>
          </cell>
          <cell r="W144">
            <v>355</v>
          </cell>
          <cell r="X144">
            <v>272</v>
          </cell>
          <cell r="Y144">
            <v>272</v>
          </cell>
          <cell r="Z144">
            <v>382</v>
          </cell>
          <cell r="AA144">
            <v>346</v>
          </cell>
          <cell r="AB144">
            <v>323</v>
          </cell>
          <cell r="AC144">
            <v>327</v>
          </cell>
          <cell r="AD144">
            <v>398</v>
          </cell>
          <cell r="AE144">
            <v>382</v>
          </cell>
          <cell r="AF144">
            <v>336</v>
          </cell>
          <cell r="AG144">
            <v>339</v>
          </cell>
          <cell r="AH144">
            <v>393</v>
          </cell>
          <cell r="AI144">
            <v>393</v>
          </cell>
          <cell r="AJ144">
            <v>338</v>
          </cell>
          <cell r="AK144">
            <v>339</v>
          </cell>
          <cell r="AL144">
            <v>413</v>
          </cell>
          <cell r="AM144">
            <v>383</v>
          </cell>
          <cell r="AN144">
            <v>389</v>
          </cell>
          <cell r="AO144">
            <v>393</v>
          </cell>
          <cell r="AP144">
            <v>429</v>
          </cell>
          <cell r="AQ144">
            <v>420</v>
          </cell>
        </row>
        <row r="145">
          <cell r="B145">
            <v>122</v>
          </cell>
          <cell r="C145">
            <v>207</v>
          </cell>
          <cell r="D145">
            <v>342</v>
          </cell>
          <cell r="E145">
            <v>348</v>
          </cell>
          <cell r="F145">
            <v>587</v>
          </cell>
          <cell r="G145">
            <v>598</v>
          </cell>
          <cell r="H145">
            <v>537</v>
          </cell>
          <cell r="I145">
            <v>599</v>
          </cell>
          <cell r="J145">
            <v>530</v>
          </cell>
          <cell r="K145">
            <v>531</v>
          </cell>
          <cell r="L145">
            <v>558</v>
          </cell>
          <cell r="M145">
            <v>521</v>
          </cell>
          <cell r="N145">
            <v>573</v>
          </cell>
          <cell r="O145">
            <v>586</v>
          </cell>
          <cell r="P145">
            <v>552</v>
          </cell>
          <cell r="Q145">
            <v>576</v>
          </cell>
          <cell r="R145">
            <v>16</v>
          </cell>
          <cell r="S145">
            <v>80</v>
          </cell>
          <cell r="T145">
            <v>260</v>
          </cell>
          <cell r="U145">
            <v>271</v>
          </cell>
          <cell r="V145">
            <v>385</v>
          </cell>
          <cell r="W145">
            <v>331</v>
          </cell>
          <cell r="X145">
            <v>269</v>
          </cell>
          <cell r="Y145">
            <v>270</v>
          </cell>
          <cell r="Z145">
            <v>420</v>
          </cell>
          <cell r="AA145">
            <v>302</v>
          </cell>
          <cell r="AB145">
            <v>312</v>
          </cell>
          <cell r="AC145">
            <v>324</v>
          </cell>
          <cell r="AD145">
            <v>413</v>
          </cell>
          <cell r="AE145">
            <v>357</v>
          </cell>
          <cell r="AF145">
            <v>324</v>
          </cell>
          <cell r="AG145">
            <v>335</v>
          </cell>
          <cell r="AH145">
            <v>400</v>
          </cell>
          <cell r="AI145">
            <v>378</v>
          </cell>
          <cell r="AJ145">
            <v>333</v>
          </cell>
          <cell r="AK145">
            <v>334</v>
          </cell>
          <cell r="AL145">
            <v>435</v>
          </cell>
          <cell r="AM145">
            <v>349</v>
          </cell>
          <cell r="AN145">
            <v>376</v>
          </cell>
          <cell r="AO145">
            <v>388</v>
          </cell>
          <cell r="AP145">
            <v>429</v>
          </cell>
          <cell r="AQ145">
            <v>404</v>
          </cell>
        </row>
        <row r="146">
          <cell r="B146">
            <v>118</v>
          </cell>
          <cell r="C146">
            <v>204</v>
          </cell>
          <cell r="D146">
            <v>335</v>
          </cell>
          <cell r="E146">
            <v>343</v>
          </cell>
          <cell r="F146">
            <v>567</v>
          </cell>
          <cell r="G146">
            <v>586</v>
          </cell>
          <cell r="H146">
            <v>503</v>
          </cell>
          <cell r="I146">
            <v>606</v>
          </cell>
          <cell r="J146">
            <v>519</v>
          </cell>
          <cell r="K146">
            <v>521</v>
          </cell>
          <cell r="L146">
            <v>555</v>
          </cell>
          <cell r="M146">
            <v>498</v>
          </cell>
          <cell r="N146">
            <v>555</v>
          </cell>
          <cell r="O146">
            <v>575</v>
          </cell>
          <cell r="P146">
            <v>526</v>
          </cell>
          <cell r="Q146">
            <v>572</v>
          </cell>
          <cell r="R146">
            <v>20</v>
          </cell>
          <cell r="S146">
            <v>44</v>
          </cell>
          <cell r="T146">
            <v>251</v>
          </cell>
          <cell r="U146">
            <v>269</v>
          </cell>
          <cell r="V146">
            <v>408</v>
          </cell>
          <cell r="W146">
            <v>306</v>
          </cell>
          <cell r="X146">
            <v>266</v>
          </cell>
          <cell r="Y146">
            <v>268</v>
          </cell>
          <cell r="Z146">
            <v>458</v>
          </cell>
          <cell r="AA146">
            <v>259</v>
          </cell>
          <cell r="AB146">
            <v>302</v>
          </cell>
          <cell r="AC146">
            <v>322</v>
          </cell>
          <cell r="AD146">
            <v>429</v>
          </cell>
          <cell r="AE146">
            <v>332</v>
          </cell>
          <cell r="AF146">
            <v>312</v>
          </cell>
          <cell r="AG146">
            <v>331</v>
          </cell>
          <cell r="AH146">
            <v>407</v>
          </cell>
          <cell r="AI146">
            <v>362</v>
          </cell>
          <cell r="AJ146">
            <v>328</v>
          </cell>
          <cell r="AK146">
            <v>330</v>
          </cell>
          <cell r="AL146">
            <v>458</v>
          </cell>
          <cell r="AM146">
            <v>314</v>
          </cell>
          <cell r="AN146">
            <v>363</v>
          </cell>
          <cell r="AO146">
            <v>383</v>
          </cell>
          <cell r="AP146">
            <v>429</v>
          </cell>
          <cell r="AQ146">
            <v>388</v>
          </cell>
        </row>
        <row r="147">
          <cell r="B147">
            <v>67</v>
          </cell>
          <cell r="C147">
            <v>567</v>
          </cell>
          <cell r="D147">
            <v>512</v>
          </cell>
          <cell r="E147">
            <v>510</v>
          </cell>
          <cell r="F147">
            <v>671</v>
          </cell>
          <cell r="G147">
            <v>648</v>
          </cell>
          <cell r="H147">
            <v>686</v>
          </cell>
          <cell r="I147">
            <v>620</v>
          </cell>
          <cell r="J147">
            <v>738</v>
          </cell>
          <cell r="K147">
            <v>724</v>
          </cell>
          <cell r="L147">
            <v>736</v>
          </cell>
          <cell r="M147">
            <v>668</v>
          </cell>
          <cell r="N147">
            <v>756</v>
          </cell>
          <cell r="O147">
            <v>733</v>
          </cell>
          <cell r="P147">
            <v>769</v>
          </cell>
          <cell r="Q147">
            <v>648</v>
          </cell>
          <cell r="R147">
            <v>703</v>
          </cell>
          <cell r="S147">
            <v>589</v>
          </cell>
          <cell r="T147">
            <v>863</v>
          </cell>
          <cell r="U147">
            <v>840</v>
          </cell>
          <cell r="V147">
            <v>887</v>
          </cell>
          <cell r="W147">
            <v>700</v>
          </cell>
          <cell r="X147">
            <v>893</v>
          </cell>
          <cell r="Y147">
            <v>879</v>
          </cell>
          <cell r="Z147">
            <v>897</v>
          </cell>
          <cell r="AA147">
            <v>743</v>
          </cell>
          <cell r="AB147">
            <v>910</v>
          </cell>
          <cell r="AC147">
            <v>887</v>
          </cell>
          <cell r="AD147">
            <v>930</v>
          </cell>
          <cell r="AE147">
            <v>724</v>
          </cell>
          <cell r="AF147">
            <v>826</v>
          </cell>
          <cell r="AG147">
            <v>803</v>
          </cell>
          <cell r="AH147">
            <v>848</v>
          </cell>
          <cell r="AI147">
            <v>694</v>
          </cell>
          <cell r="AJ147">
            <v>856</v>
          </cell>
          <cell r="AK147">
            <v>842</v>
          </cell>
          <cell r="AL147">
            <v>858</v>
          </cell>
          <cell r="AM147">
            <v>737</v>
          </cell>
          <cell r="AN147">
            <v>873</v>
          </cell>
          <cell r="AO147">
            <v>850</v>
          </cell>
          <cell r="AP147">
            <v>890</v>
          </cell>
          <cell r="AQ147">
            <v>718</v>
          </cell>
        </row>
        <row r="148">
          <cell r="B148">
            <v>65</v>
          </cell>
          <cell r="C148">
            <v>560</v>
          </cell>
          <cell r="D148">
            <v>506</v>
          </cell>
          <cell r="E148">
            <v>505</v>
          </cell>
          <cell r="F148">
            <v>656</v>
          </cell>
          <cell r="G148">
            <v>641</v>
          </cell>
          <cell r="H148">
            <v>665</v>
          </cell>
          <cell r="I148">
            <v>621</v>
          </cell>
          <cell r="J148">
            <v>725</v>
          </cell>
          <cell r="K148">
            <v>716</v>
          </cell>
          <cell r="L148">
            <v>715</v>
          </cell>
          <cell r="M148">
            <v>665</v>
          </cell>
          <cell r="N148">
            <v>739</v>
          </cell>
          <cell r="O148">
            <v>724</v>
          </cell>
          <cell r="P148">
            <v>738</v>
          </cell>
          <cell r="Q148">
            <v>653</v>
          </cell>
          <cell r="R148">
            <v>692</v>
          </cell>
          <cell r="S148">
            <v>596</v>
          </cell>
          <cell r="T148">
            <v>844</v>
          </cell>
          <cell r="U148">
            <v>829</v>
          </cell>
          <cell r="V148">
            <v>842</v>
          </cell>
          <cell r="W148">
            <v>714</v>
          </cell>
          <cell r="X148">
            <v>876</v>
          </cell>
          <cell r="Y148">
            <v>867</v>
          </cell>
          <cell r="Z148">
            <v>858</v>
          </cell>
          <cell r="AA148">
            <v>749</v>
          </cell>
          <cell r="AB148">
            <v>890</v>
          </cell>
          <cell r="AC148">
            <v>875</v>
          </cell>
          <cell r="AD148">
            <v>881</v>
          </cell>
          <cell r="AE148">
            <v>737</v>
          </cell>
          <cell r="AF148">
            <v>808</v>
          </cell>
          <cell r="AG148">
            <v>793</v>
          </cell>
          <cell r="AH148">
            <v>809</v>
          </cell>
          <cell r="AI148">
            <v>704</v>
          </cell>
          <cell r="AJ148">
            <v>840</v>
          </cell>
          <cell r="AK148">
            <v>831</v>
          </cell>
          <cell r="AL148">
            <v>825</v>
          </cell>
          <cell r="AM148">
            <v>739</v>
          </cell>
          <cell r="AN148">
            <v>854</v>
          </cell>
          <cell r="AO148">
            <v>839</v>
          </cell>
          <cell r="AP148">
            <v>849</v>
          </cell>
          <cell r="AQ148">
            <v>728</v>
          </cell>
        </row>
        <row r="149">
          <cell r="B149">
            <v>62</v>
          </cell>
          <cell r="C149">
            <v>553</v>
          </cell>
          <cell r="D149">
            <v>500</v>
          </cell>
          <cell r="E149">
            <v>499</v>
          </cell>
          <cell r="F149">
            <v>641</v>
          </cell>
          <cell r="G149">
            <v>634</v>
          </cell>
          <cell r="H149">
            <v>644</v>
          </cell>
          <cell r="I149">
            <v>622</v>
          </cell>
          <cell r="J149">
            <v>712</v>
          </cell>
          <cell r="K149">
            <v>707</v>
          </cell>
          <cell r="L149">
            <v>693</v>
          </cell>
          <cell r="M149">
            <v>662</v>
          </cell>
          <cell r="N149">
            <v>723</v>
          </cell>
          <cell r="O149">
            <v>715</v>
          </cell>
          <cell r="P149">
            <v>707</v>
          </cell>
          <cell r="Q149">
            <v>658</v>
          </cell>
          <cell r="R149">
            <v>681</v>
          </cell>
          <cell r="S149">
            <v>603</v>
          </cell>
          <cell r="T149">
            <v>824</v>
          </cell>
          <cell r="U149">
            <v>817</v>
          </cell>
          <cell r="V149">
            <v>797</v>
          </cell>
          <cell r="W149">
            <v>727</v>
          </cell>
          <cell r="X149">
            <v>859</v>
          </cell>
          <cell r="Y149">
            <v>855</v>
          </cell>
          <cell r="Z149">
            <v>820</v>
          </cell>
          <cell r="AA149">
            <v>754</v>
          </cell>
          <cell r="AB149">
            <v>871</v>
          </cell>
          <cell r="AC149">
            <v>863</v>
          </cell>
          <cell r="AD149">
            <v>833</v>
          </cell>
          <cell r="AE149">
            <v>750</v>
          </cell>
          <cell r="AF149">
            <v>789</v>
          </cell>
          <cell r="AG149">
            <v>782</v>
          </cell>
          <cell r="AH149">
            <v>770</v>
          </cell>
          <cell r="AI149">
            <v>714</v>
          </cell>
          <cell r="AJ149">
            <v>824</v>
          </cell>
          <cell r="AK149">
            <v>820</v>
          </cell>
          <cell r="AL149">
            <v>793</v>
          </cell>
          <cell r="AM149">
            <v>741</v>
          </cell>
          <cell r="AN149">
            <v>836</v>
          </cell>
          <cell r="AO149">
            <v>828</v>
          </cell>
          <cell r="AP149">
            <v>807</v>
          </cell>
          <cell r="AQ149">
            <v>737</v>
          </cell>
        </row>
        <row r="150">
          <cell r="B150">
            <v>58</v>
          </cell>
          <cell r="C150">
            <v>540</v>
          </cell>
          <cell r="D150">
            <v>487</v>
          </cell>
          <cell r="E150">
            <v>488</v>
          </cell>
          <cell r="F150">
            <v>612</v>
          </cell>
          <cell r="G150">
            <v>619</v>
          </cell>
          <cell r="H150">
            <v>601</v>
          </cell>
          <cell r="I150">
            <v>623</v>
          </cell>
          <cell r="J150">
            <v>685</v>
          </cell>
          <cell r="K150">
            <v>690</v>
          </cell>
          <cell r="L150">
            <v>650</v>
          </cell>
          <cell r="M150">
            <v>655</v>
          </cell>
          <cell r="N150">
            <v>690</v>
          </cell>
          <cell r="O150">
            <v>698</v>
          </cell>
          <cell r="P150">
            <v>645</v>
          </cell>
          <cell r="Q150">
            <v>667</v>
          </cell>
          <cell r="R150">
            <v>660</v>
          </cell>
          <cell r="S150">
            <v>618</v>
          </cell>
          <cell r="T150">
            <v>786</v>
          </cell>
          <cell r="U150">
            <v>793</v>
          </cell>
          <cell r="V150">
            <v>707</v>
          </cell>
          <cell r="W150">
            <v>754</v>
          </cell>
          <cell r="X150">
            <v>826</v>
          </cell>
          <cell r="Y150">
            <v>831</v>
          </cell>
          <cell r="Z150">
            <v>743</v>
          </cell>
          <cell r="AA150">
            <v>765</v>
          </cell>
          <cell r="AB150">
            <v>831</v>
          </cell>
          <cell r="AC150">
            <v>839</v>
          </cell>
          <cell r="AD150">
            <v>737</v>
          </cell>
          <cell r="AE150">
            <v>777</v>
          </cell>
          <cell r="AF150">
            <v>753</v>
          </cell>
          <cell r="AG150">
            <v>760</v>
          </cell>
          <cell r="AH150">
            <v>693</v>
          </cell>
          <cell r="AI150">
            <v>734</v>
          </cell>
          <cell r="AJ150">
            <v>793</v>
          </cell>
          <cell r="AK150">
            <v>798</v>
          </cell>
          <cell r="AL150">
            <v>729</v>
          </cell>
          <cell r="AM150">
            <v>745</v>
          </cell>
          <cell r="AN150">
            <v>798</v>
          </cell>
          <cell r="AO150">
            <v>806</v>
          </cell>
          <cell r="AP150">
            <v>723</v>
          </cell>
          <cell r="AQ150">
            <v>757</v>
          </cell>
        </row>
        <row r="151">
          <cell r="B151">
            <v>56</v>
          </cell>
          <cell r="C151">
            <v>533</v>
          </cell>
          <cell r="D151">
            <v>481</v>
          </cell>
          <cell r="E151">
            <v>483</v>
          </cell>
          <cell r="F151">
            <v>597</v>
          </cell>
          <cell r="G151">
            <v>612</v>
          </cell>
          <cell r="H151">
            <v>580</v>
          </cell>
          <cell r="I151">
            <v>624</v>
          </cell>
          <cell r="J151">
            <v>672</v>
          </cell>
          <cell r="K151">
            <v>682</v>
          </cell>
          <cell r="L151">
            <v>629</v>
          </cell>
          <cell r="M151">
            <v>652</v>
          </cell>
          <cell r="N151">
            <v>674</v>
          </cell>
          <cell r="O151">
            <v>689</v>
          </cell>
          <cell r="P151">
            <v>613</v>
          </cell>
          <cell r="Q151">
            <v>672</v>
          </cell>
          <cell r="R151">
            <v>649</v>
          </cell>
          <cell r="S151">
            <v>626</v>
          </cell>
          <cell r="T151">
            <v>766</v>
          </cell>
          <cell r="U151">
            <v>782</v>
          </cell>
          <cell r="V151">
            <v>662</v>
          </cell>
          <cell r="W151">
            <v>768</v>
          </cell>
          <cell r="X151">
            <v>809</v>
          </cell>
          <cell r="Y151">
            <v>819</v>
          </cell>
          <cell r="Z151">
            <v>704</v>
          </cell>
          <cell r="AA151">
            <v>771</v>
          </cell>
          <cell r="AB151">
            <v>811</v>
          </cell>
          <cell r="AC151">
            <v>827</v>
          </cell>
          <cell r="AD151">
            <v>689</v>
          </cell>
          <cell r="AE151">
            <v>791</v>
          </cell>
          <cell r="AF151">
            <v>734</v>
          </cell>
          <cell r="AG151">
            <v>750</v>
          </cell>
          <cell r="AH151">
            <v>654</v>
          </cell>
          <cell r="AI151">
            <v>744</v>
          </cell>
          <cell r="AJ151">
            <v>778</v>
          </cell>
          <cell r="AK151">
            <v>787</v>
          </cell>
          <cell r="AL151">
            <v>697</v>
          </cell>
          <cell r="AM151">
            <v>747</v>
          </cell>
          <cell r="AN151">
            <v>779</v>
          </cell>
          <cell r="AO151">
            <v>795</v>
          </cell>
          <cell r="AP151">
            <v>681</v>
          </cell>
          <cell r="AQ151">
            <v>767</v>
          </cell>
        </row>
        <row r="152">
          <cell r="B152">
            <v>54</v>
          </cell>
          <cell r="C152">
            <v>526</v>
          </cell>
          <cell r="D152">
            <v>474</v>
          </cell>
          <cell r="E152">
            <v>477</v>
          </cell>
          <cell r="F152">
            <v>582</v>
          </cell>
          <cell r="G152">
            <v>605</v>
          </cell>
          <cell r="H152">
            <v>559</v>
          </cell>
          <cell r="I152">
            <v>625</v>
          </cell>
          <cell r="J152">
            <v>659</v>
          </cell>
          <cell r="K152">
            <v>673</v>
          </cell>
          <cell r="L152">
            <v>607</v>
          </cell>
          <cell r="M152">
            <v>649</v>
          </cell>
          <cell r="N152">
            <v>657</v>
          </cell>
          <cell r="O152">
            <v>680</v>
          </cell>
          <cell r="P152">
            <v>582</v>
          </cell>
          <cell r="Q152">
            <v>677</v>
          </cell>
          <cell r="R152">
            <v>638</v>
          </cell>
          <cell r="S152">
            <v>633</v>
          </cell>
          <cell r="T152">
            <v>747</v>
          </cell>
          <cell r="U152">
            <v>770</v>
          </cell>
          <cell r="V152">
            <v>617</v>
          </cell>
          <cell r="W152">
            <v>782</v>
          </cell>
          <cell r="X152">
            <v>793</v>
          </cell>
          <cell r="Y152">
            <v>807</v>
          </cell>
          <cell r="Z152">
            <v>665</v>
          </cell>
          <cell r="AA152">
            <v>777</v>
          </cell>
          <cell r="AB152">
            <v>791</v>
          </cell>
          <cell r="AC152">
            <v>815</v>
          </cell>
          <cell r="AD152">
            <v>641</v>
          </cell>
          <cell r="AE152">
            <v>804</v>
          </cell>
          <cell r="AF152">
            <v>716</v>
          </cell>
          <cell r="AG152">
            <v>739</v>
          </cell>
          <cell r="AH152">
            <v>616</v>
          </cell>
          <cell r="AI152">
            <v>754</v>
          </cell>
          <cell r="AJ152">
            <v>762</v>
          </cell>
          <cell r="AK152">
            <v>776</v>
          </cell>
          <cell r="AL152">
            <v>664</v>
          </cell>
          <cell r="AM152">
            <v>749</v>
          </cell>
          <cell r="AN152">
            <v>760</v>
          </cell>
          <cell r="AO152">
            <v>784</v>
          </cell>
          <cell r="AP152">
            <v>640</v>
          </cell>
          <cell r="AQ152">
            <v>776</v>
          </cell>
        </row>
        <row r="153">
          <cell r="B153">
            <v>170</v>
          </cell>
          <cell r="C153">
            <v>209</v>
          </cell>
          <cell r="D153">
            <v>368</v>
          </cell>
          <cell r="E153">
            <v>368</v>
          </cell>
          <cell r="F153">
            <v>695</v>
          </cell>
          <cell r="G153">
            <v>677</v>
          </cell>
          <cell r="H153">
            <v>694</v>
          </cell>
          <cell r="I153">
            <v>591</v>
          </cell>
          <cell r="J153">
            <v>574</v>
          </cell>
          <cell r="K153">
            <v>573</v>
          </cell>
          <cell r="L153">
            <v>572</v>
          </cell>
          <cell r="M153">
            <v>615</v>
          </cell>
          <cell r="N153">
            <v>671</v>
          </cell>
          <cell r="O153">
            <v>652</v>
          </cell>
          <cell r="P153">
            <v>667</v>
          </cell>
          <cell r="Q153">
            <v>607</v>
          </cell>
          <cell r="R153">
            <v>15</v>
          </cell>
          <cell r="S153">
            <v>234</v>
          </cell>
          <cell r="T153">
            <v>340</v>
          </cell>
          <cell r="U153">
            <v>322</v>
          </cell>
          <cell r="V153">
            <v>320</v>
          </cell>
          <cell r="W153">
            <v>455</v>
          </cell>
          <cell r="X153">
            <v>292</v>
          </cell>
          <cell r="Y153">
            <v>291</v>
          </cell>
          <cell r="Z153">
            <v>276</v>
          </cell>
          <cell r="AA153">
            <v>487</v>
          </cell>
          <cell r="AB153">
            <v>388</v>
          </cell>
          <cell r="AC153">
            <v>369</v>
          </cell>
          <cell r="AD153">
            <v>371</v>
          </cell>
          <cell r="AE153">
            <v>479</v>
          </cell>
          <cell r="AF153">
            <v>411</v>
          </cell>
          <cell r="AG153">
            <v>392</v>
          </cell>
          <cell r="AH153">
            <v>395</v>
          </cell>
          <cell r="AI153">
            <v>464</v>
          </cell>
          <cell r="AJ153">
            <v>362</v>
          </cell>
          <cell r="AK153">
            <v>361</v>
          </cell>
          <cell r="AL153">
            <v>351</v>
          </cell>
          <cell r="AM153">
            <v>496</v>
          </cell>
          <cell r="AN153">
            <v>459</v>
          </cell>
          <cell r="AO153">
            <v>439</v>
          </cell>
          <cell r="AP153">
            <v>446</v>
          </cell>
          <cell r="AQ153">
            <v>488</v>
          </cell>
        </row>
        <row r="154">
          <cell r="B154">
            <v>167</v>
          </cell>
          <cell r="C154">
            <v>205</v>
          </cell>
          <cell r="D154">
            <v>361</v>
          </cell>
          <cell r="E154">
            <v>363</v>
          </cell>
          <cell r="F154">
            <v>675</v>
          </cell>
          <cell r="G154">
            <v>664</v>
          </cell>
          <cell r="H154">
            <v>659</v>
          </cell>
          <cell r="I154">
            <v>597</v>
          </cell>
          <cell r="J154">
            <v>564</v>
          </cell>
          <cell r="K154">
            <v>563</v>
          </cell>
          <cell r="L154">
            <v>569</v>
          </cell>
          <cell r="M154">
            <v>592</v>
          </cell>
          <cell r="N154">
            <v>652</v>
          </cell>
          <cell r="O154">
            <v>641</v>
          </cell>
          <cell r="P154">
            <v>641</v>
          </cell>
          <cell r="Q154">
            <v>603</v>
          </cell>
          <cell r="R154">
            <v>18</v>
          </cell>
          <cell r="S154">
            <v>198</v>
          </cell>
          <cell r="T154">
            <v>331</v>
          </cell>
          <cell r="U154">
            <v>320</v>
          </cell>
          <cell r="V154">
            <v>342</v>
          </cell>
          <cell r="W154">
            <v>431</v>
          </cell>
          <cell r="X154">
            <v>289</v>
          </cell>
          <cell r="Y154">
            <v>289</v>
          </cell>
          <cell r="Z154">
            <v>314</v>
          </cell>
          <cell r="AA154">
            <v>443</v>
          </cell>
          <cell r="AB154">
            <v>378</v>
          </cell>
          <cell r="AC154">
            <v>367</v>
          </cell>
          <cell r="AD154">
            <v>386</v>
          </cell>
          <cell r="AE154">
            <v>454</v>
          </cell>
          <cell r="AF154">
            <v>399</v>
          </cell>
          <cell r="AG154">
            <v>388</v>
          </cell>
          <cell r="AH154">
            <v>403</v>
          </cell>
          <cell r="AI154">
            <v>449</v>
          </cell>
          <cell r="AJ154">
            <v>357</v>
          </cell>
          <cell r="AK154">
            <v>357</v>
          </cell>
          <cell r="AL154">
            <v>374</v>
          </cell>
          <cell r="AM154">
            <v>461</v>
          </cell>
          <cell r="AN154">
            <v>446</v>
          </cell>
          <cell r="AO154">
            <v>434</v>
          </cell>
          <cell r="AP154">
            <v>446</v>
          </cell>
          <cell r="AQ154">
            <v>472</v>
          </cell>
        </row>
        <row r="155">
          <cell r="B155">
            <v>164</v>
          </cell>
          <cell r="C155">
            <v>202</v>
          </cell>
          <cell r="D155">
            <v>354</v>
          </cell>
          <cell r="E155">
            <v>358</v>
          </cell>
          <cell r="F155">
            <v>655</v>
          </cell>
          <cell r="G155">
            <v>651</v>
          </cell>
          <cell r="H155">
            <v>624</v>
          </cell>
          <cell r="I155">
            <v>604</v>
          </cell>
          <cell r="J155">
            <v>553</v>
          </cell>
          <cell r="K155">
            <v>553</v>
          </cell>
          <cell r="L155">
            <v>566</v>
          </cell>
          <cell r="M155">
            <v>570</v>
          </cell>
          <cell r="N155">
            <v>633</v>
          </cell>
          <cell r="O155">
            <v>630</v>
          </cell>
          <cell r="P155">
            <v>615</v>
          </cell>
          <cell r="Q155">
            <v>599</v>
          </cell>
          <cell r="R155">
            <v>22</v>
          </cell>
          <cell r="S155">
            <v>162</v>
          </cell>
          <cell r="T155">
            <v>322</v>
          </cell>
          <cell r="U155">
            <v>318</v>
          </cell>
          <cell r="V155">
            <v>365</v>
          </cell>
          <cell r="W155">
            <v>406</v>
          </cell>
          <cell r="X155">
            <v>287</v>
          </cell>
          <cell r="Y155">
            <v>287</v>
          </cell>
          <cell r="Z155">
            <v>352</v>
          </cell>
          <cell r="AA155">
            <v>400</v>
          </cell>
          <cell r="AB155">
            <v>367</v>
          </cell>
          <cell r="AC155">
            <v>364</v>
          </cell>
          <cell r="AD155">
            <v>402</v>
          </cell>
          <cell r="AE155">
            <v>429</v>
          </cell>
          <cell r="AF155">
            <v>387</v>
          </cell>
          <cell r="AG155">
            <v>384</v>
          </cell>
          <cell r="AH155">
            <v>410</v>
          </cell>
          <cell r="AI155">
            <v>433</v>
          </cell>
          <cell r="AJ155">
            <v>352</v>
          </cell>
          <cell r="AK155">
            <v>352</v>
          </cell>
          <cell r="AL155">
            <v>397</v>
          </cell>
          <cell r="AM155">
            <v>427</v>
          </cell>
          <cell r="AN155">
            <v>433</v>
          </cell>
          <cell r="AO155">
            <v>429</v>
          </cell>
          <cell r="AP155">
            <v>446</v>
          </cell>
          <cell r="AQ155">
            <v>456</v>
          </cell>
        </row>
        <row r="156">
          <cell r="B156">
            <v>160</v>
          </cell>
          <cell r="C156">
            <v>198</v>
          </cell>
          <cell r="D156">
            <v>347</v>
          </cell>
          <cell r="E156">
            <v>353</v>
          </cell>
          <cell r="F156">
            <v>635</v>
          </cell>
          <cell r="G156">
            <v>639</v>
          </cell>
          <cell r="H156">
            <v>589</v>
          </cell>
          <cell r="I156">
            <v>610</v>
          </cell>
          <cell r="J156">
            <v>542</v>
          </cell>
          <cell r="K156">
            <v>542</v>
          </cell>
          <cell r="L156">
            <v>563</v>
          </cell>
          <cell r="M156">
            <v>547</v>
          </cell>
          <cell r="N156">
            <v>615</v>
          </cell>
          <cell r="O156">
            <v>619</v>
          </cell>
          <cell r="P156">
            <v>590</v>
          </cell>
          <cell r="Q156">
            <v>595</v>
          </cell>
          <cell r="R156">
            <v>26</v>
          </cell>
          <cell r="S156">
            <v>126</v>
          </cell>
          <cell r="T156">
            <v>313</v>
          </cell>
          <cell r="U156">
            <v>317</v>
          </cell>
          <cell r="V156">
            <v>388</v>
          </cell>
          <cell r="W156">
            <v>381</v>
          </cell>
          <cell r="X156">
            <v>284</v>
          </cell>
          <cell r="Y156">
            <v>285</v>
          </cell>
          <cell r="Z156">
            <v>390</v>
          </cell>
          <cell r="AA156">
            <v>356</v>
          </cell>
          <cell r="AB156">
            <v>357</v>
          </cell>
          <cell r="AC156">
            <v>361</v>
          </cell>
          <cell r="AD156">
            <v>417</v>
          </cell>
          <cell r="AE156">
            <v>404</v>
          </cell>
          <cell r="AF156">
            <v>376</v>
          </cell>
          <cell r="AG156">
            <v>379</v>
          </cell>
          <cell r="AH156">
            <v>417</v>
          </cell>
          <cell r="AI156">
            <v>418</v>
          </cell>
          <cell r="AJ156">
            <v>347</v>
          </cell>
          <cell r="AK156">
            <v>348</v>
          </cell>
          <cell r="AL156">
            <v>419</v>
          </cell>
          <cell r="AM156">
            <v>392</v>
          </cell>
          <cell r="AN156">
            <v>420</v>
          </cell>
          <cell r="AO156">
            <v>424</v>
          </cell>
          <cell r="AP156">
            <v>446</v>
          </cell>
          <cell r="AQ156">
            <v>440</v>
          </cell>
        </row>
        <row r="157">
          <cell r="B157">
            <v>157</v>
          </cell>
          <cell r="C157">
            <v>194</v>
          </cell>
          <cell r="D157">
            <v>341</v>
          </cell>
          <cell r="E157">
            <v>348</v>
          </cell>
          <cell r="F157">
            <v>615</v>
          </cell>
          <cell r="G157">
            <v>626</v>
          </cell>
          <cell r="H157">
            <v>555</v>
          </cell>
          <cell r="I157">
            <v>617</v>
          </cell>
          <cell r="J157">
            <v>531</v>
          </cell>
          <cell r="K157">
            <v>532</v>
          </cell>
          <cell r="L157">
            <v>559</v>
          </cell>
          <cell r="M157">
            <v>525</v>
          </cell>
          <cell r="N157">
            <v>596</v>
          </cell>
          <cell r="O157">
            <v>608</v>
          </cell>
          <cell r="P157">
            <v>564</v>
          </cell>
          <cell r="Q157">
            <v>591</v>
          </cell>
          <cell r="R157">
            <v>30</v>
          </cell>
          <cell r="S157">
            <v>89</v>
          </cell>
          <cell r="T157">
            <v>304</v>
          </cell>
          <cell r="U157">
            <v>315</v>
          </cell>
          <cell r="V157">
            <v>411</v>
          </cell>
          <cell r="W157">
            <v>357</v>
          </cell>
          <cell r="X157">
            <v>281</v>
          </cell>
          <cell r="Y157">
            <v>283</v>
          </cell>
          <cell r="Z157">
            <v>428</v>
          </cell>
          <cell r="AA157">
            <v>313</v>
          </cell>
          <cell r="AB157">
            <v>346</v>
          </cell>
          <cell r="AC157">
            <v>358</v>
          </cell>
          <cell r="AD157">
            <v>433</v>
          </cell>
          <cell r="AE157">
            <v>379</v>
          </cell>
          <cell r="AF157">
            <v>364</v>
          </cell>
          <cell r="AG157">
            <v>375</v>
          </cell>
          <cell r="AH157">
            <v>425</v>
          </cell>
          <cell r="AI157">
            <v>402</v>
          </cell>
          <cell r="AJ157">
            <v>342</v>
          </cell>
          <cell r="AK157">
            <v>343</v>
          </cell>
          <cell r="AL157">
            <v>442</v>
          </cell>
          <cell r="AM157">
            <v>358</v>
          </cell>
          <cell r="AN157">
            <v>407</v>
          </cell>
          <cell r="AO157">
            <v>419</v>
          </cell>
          <cell r="AP157">
            <v>446</v>
          </cell>
          <cell r="AQ157">
            <v>424</v>
          </cell>
        </row>
        <row r="158">
          <cell r="B158">
            <v>154</v>
          </cell>
          <cell r="C158">
            <v>191</v>
          </cell>
          <cell r="D158">
            <v>334</v>
          </cell>
          <cell r="E158">
            <v>343</v>
          </cell>
          <cell r="F158">
            <v>595</v>
          </cell>
          <cell r="G158">
            <v>614</v>
          </cell>
          <cell r="H158">
            <v>520</v>
          </cell>
          <cell r="I158">
            <v>623</v>
          </cell>
          <cell r="J158">
            <v>520</v>
          </cell>
          <cell r="K158">
            <v>522</v>
          </cell>
          <cell r="L158">
            <v>556</v>
          </cell>
          <cell r="M158">
            <v>502</v>
          </cell>
          <cell r="N158">
            <v>577</v>
          </cell>
          <cell r="O158">
            <v>597</v>
          </cell>
          <cell r="P158">
            <v>538</v>
          </cell>
          <cell r="Q158">
            <v>586</v>
          </cell>
          <cell r="R158">
            <v>34</v>
          </cell>
          <cell r="S158">
            <v>53</v>
          </cell>
          <cell r="T158">
            <v>294</v>
          </cell>
          <cell r="U158">
            <v>313</v>
          </cell>
          <cell r="V158">
            <v>434</v>
          </cell>
          <cell r="W158">
            <v>332</v>
          </cell>
          <cell r="X158">
            <v>279</v>
          </cell>
          <cell r="Y158">
            <v>280</v>
          </cell>
          <cell r="Z158">
            <v>466</v>
          </cell>
          <cell r="AA158">
            <v>269</v>
          </cell>
          <cell r="AB158">
            <v>336</v>
          </cell>
          <cell r="AC158">
            <v>356</v>
          </cell>
          <cell r="AD158">
            <v>448</v>
          </cell>
          <cell r="AE158">
            <v>354</v>
          </cell>
          <cell r="AF158">
            <v>352</v>
          </cell>
          <cell r="AG158">
            <v>371</v>
          </cell>
          <cell r="AH158">
            <v>432</v>
          </cell>
          <cell r="AI158">
            <v>386</v>
          </cell>
          <cell r="AJ158">
            <v>337</v>
          </cell>
          <cell r="AK158">
            <v>338</v>
          </cell>
          <cell r="AL158">
            <v>464</v>
          </cell>
          <cell r="AM158">
            <v>323</v>
          </cell>
          <cell r="AN158">
            <v>394</v>
          </cell>
          <cell r="AO158">
            <v>414</v>
          </cell>
          <cell r="AP158">
            <v>446</v>
          </cell>
          <cell r="AQ158">
            <v>408</v>
          </cell>
        </row>
        <row r="159">
          <cell r="B159">
            <v>102</v>
          </cell>
          <cell r="C159">
            <v>553</v>
          </cell>
          <cell r="D159">
            <v>511</v>
          </cell>
          <cell r="E159">
            <v>510</v>
          </cell>
          <cell r="F159">
            <v>699</v>
          </cell>
          <cell r="G159">
            <v>676</v>
          </cell>
          <cell r="H159">
            <v>703</v>
          </cell>
          <cell r="I159">
            <v>637</v>
          </cell>
          <cell r="J159">
            <v>739</v>
          </cell>
          <cell r="K159">
            <v>725</v>
          </cell>
          <cell r="L159">
            <v>738</v>
          </cell>
          <cell r="M159">
            <v>671</v>
          </cell>
          <cell r="N159">
            <v>778</v>
          </cell>
          <cell r="O159">
            <v>755</v>
          </cell>
          <cell r="P159">
            <v>781</v>
          </cell>
          <cell r="Q159">
            <v>662</v>
          </cell>
          <cell r="R159">
            <v>717</v>
          </cell>
          <cell r="S159">
            <v>598</v>
          </cell>
          <cell r="T159">
            <v>907</v>
          </cell>
          <cell r="U159">
            <v>884</v>
          </cell>
          <cell r="V159">
            <v>913</v>
          </cell>
          <cell r="W159">
            <v>726</v>
          </cell>
          <cell r="X159">
            <v>905</v>
          </cell>
          <cell r="Y159">
            <v>891</v>
          </cell>
          <cell r="Z159">
            <v>905</v>
          </cell>
          <cell r="AA159">
            <v>754</v>
          </cell>
          <cell r="AB159">
            <v>944</v>
          </cell>
          <cell r="AC159">
            <v>922</v>
          </cell>
          <cell r="AD159">
            <v>949</v>
          </cell>
          <cell r="AE159">
            <v>745</v>
          </cell>
          <cell r="AF159">
            <v>866</v>
          </cell>
          <cell r="AG159">
            <v>843</v>
          </cell>
          <cell r="AH159">
            <v>872</v>
          </cell>
          <cell r="AI159">
            <v>719</v>
          </cell>
          <cell r="AJ159">
            <v>864</v>
          </cell>
          <cell r="AK159">
            <v>851</v>
          </cell>
          <cell r="AL159">
            <v>864</v>
          </cell>
          <cell r="AM159">
            <v>746</v>
          </cell>
          <cell r="AN159">
            <v>904</v>
          </cell>
          <cell r="AO159">
            <v>881</v>
          </cell>
          <cell r="AP159">
            <v>908</v>
          </cell>
          <cell r="AQ159">
            <v>737</v>
          </cell>
        </row>
        <row r="160">
          <cell r="B160">
            <v>100</v>
          </cell>
          <cell r="C160">
            <v>547</v>
          </cell>
          <cell r="D160">
            <v>504</v>
          </cell>
          <cell r="E160">
            <v>505</v>
          </cell>
          <cell r="F160">
            <v>684</v>
          </cell>
          <cell r="G160">
            <v>669</v>
          </cell>
          <cell r="H160">
            <v>682</v>
          </cell>
          <cell r="I160">
            <v>638</v>
          </cell>
          <cell r="J160">
            <v>726</v>
          </cell>
          <cell r="K160">
            <v>717</v>
          </cell>
          <cell r="L160">
            <v>716</v>
          </cell>
          <cell r="M160">
            <v>668</v>
          </cell>
          <cell r="N160">
            <v>762</v>
          </cell>
          <cell r="O160">
            <v>747</v>
          </cell>
          <cell r="P160">
            <v>750</v>
          </cell>
          <cell r="Q160">
            <v>667</v>
          </cell>
          <cell r="R160">
            <v>707</v>
          </cell>
          <cell r="S160">
            <v>605</v>
          </cell>
          <cell r="T160">
            <v>887</v>
          </cell>
          <cell r="U160">
            <v>872</v>
          </cell>
          <cell r="V160">
            <v>868</v>
          </cell>
          <cell r="W160">
            <v>740</v>
          </cell>
          <cell r="X160">
            <v>888</v>
          </cell>
          <cell r="Y160">
            <v>879</v>
          </cell>
          <cell r="Z160">
            <v>867</v>
          </cell>
          <cell r="AA160">
            <v>759</v>
          </cell>
          <cell r="AB160">
            <v>925</v>
          </cell>
          <cell r="AC160">
            <v>909</v>
          </cell>
          <cell r="AD160">
            <v>901</v>
          </cell>
          <cell r="AE160">
            <v>758</v>
          </cell>
          <cell r="AF160">
            <v>848</v>
          </cell>
          <cell r="AG160">
            <v>833</v>
          </cell>
          <cell r="AH160">
            <v>833</v>
          </cell>
          <cell r="AI160">
            <v>729</v>
          </cell>
          <cell r="AJ160">
            <v>849</v>
          </cell>
          <cell r="AK160">
            <v>840</v>
          </cell>
          <cell r="AL160">
            <v>832</v>
          </cell>
          <cell r="AM160">
            <v>748</v>
          </cell>
          <cell r="AN160">
            <v>885</v>
          </cell>
          <cell r="AO160">
            <v>870</v>
          </cell>
          <cell r="AP160">
            <v>866</v>
          </cell>
          <cell r="AQ160">
            <v>747</v>
          </cell>
        </row>
        <row r="161">
          <cell r="B161">
            <v>98</v>
          </cell>
          <cell r="C161">
            <v>540</v>
          </cell>
          <cell r="D161">
            <v>498</v>
          </cell>
          <cell r="E161">
            <v>499</v>
          </cell>
          <cell r="F161">
            <v>669</v>
          </cell>
          <cell r="G161">
            <v>662</v>
          </cell>
          <cell r="H161">
            <v>661</v>
          </cell>
          <cell r="I161">
            <v>639</v>
          </cell>
          <cell r="J161">
            <v>712</v>
          </cell>
          <cell r="K161">
            <v>708</v>
          </cell>
          <cell r="L161">
            <v>694</v>
          </cell>
          <cell r="M161">
            <v>665</v>
          </cell>
          <cell r="N161">
            <v>745</v>
          </cell>
          <cell r="O161">
            <v>738</v>
          </cell>
          <cell r="P161">
            <v>719</v>
          </cell>
          <cell r="Q161">
            <v>672</v>
          </cell>
          <cell r="R161">
            <v>696</v>
          </cell>
          <cell r="S161">
            <v>612</v>
          </cell>
          <cell r="T161">
            <v>868</v>
          </cell>
          <cell r="U161">
            <v>860</v>
          </cell>
          <cell r="V161">
            <v>823</v>
          </cell>
          <cell r="W161">
            <v>753</v>
          </cell>
          <cell r="X161">
            <v>872</v>
          </cell>
          <cell r="Y161">
            <v>867</v>
          </cell>
          <cell r="Z161">
            <v>828</v>
          </cell>
          <cell r="AA161">
            <v>765</v>
          </cell>
          <cell r="AB161">
            <v>905</v>
          </cell>
          <cell r="AC161">
            <v>897</v>
          </cell>
          <cell r="AD161">
            <v>852</v>
          </cell>
          <cell r="AE161">
            <v>772</v>
          </cell>
          <cell r="AF161">
            <v>830</v>
          </cell>
          <cell r="AG161">
            <v>822</v>
          </cell>
          <cell r="AH161">
            <v>795</v>
          </cell>
          <cell r="AI161">
            <v>739</v>
          </cell>
          <cell r="AJ161">
            <v>833</v>
          </cell>
          <cell r="AK161">
            <v>829</v>
          </cell>
          <cell r="AL161">
            <v>800</v>
          </cell>
          <cell r="AM161">
            <v>750</v>
          </cell>
          <cell r="AN161">
            <v>866</v>
          </cell>
          <cell r="AO161">
            <v>859</v>
          </cell>
          <cell r="AP161">
            <v>824</v>
          </cell>
          <cell r="AQ161">
            <v>757</v>
          </cell>
        </row>
        <row r="162">
          <cell r="B162">
            <v>93</v>
          </cell>
          <cell r="C162">
            <v>527</v>
          </cell>
          <cell r="D162">
            <v>485</v>
          </cell>
          <cell r="E162">
            <v>488</v>
          </cell>
          <cell r="F162">
            <v>640</v>
          </cell>
          <cell r="G162">
            <v>647</v>
          </cell>
          <cell r="H162">
            <v>619</v>
          </cell>
          <cell r="I162">
            <v>641</v>
          </cell>
          <cell r="J162">
            <v>686</v>
          </cell>
          <cell r="K162">
            <v>691</v>
          </cell>
          <cell r="L162">
            <v>651</v>
          </cell>
          <cell r="M162">
            <v>659</v>
          </cell>
          <cell r="N162">
            <v>712</v>
          </cell>
          <cell r="O162">
            <v>720</v>
          </cell>
          <cell r="P162">
            <v>657</v>
          </cell>
          <cell r="Q162">
            <v>682</v>
          </cell>
          <cell r="R162">
            <v>674</v>
          </cell>
          <cell r="S162">
            <v>627</v>
          </cell>
          <cell r="T162">
            <v>829</v>
          </cell>
          <cell r="U162">
            <v>837</v>
          </cell>
          <cell r="V162">
            <v>733</v>
          </cell>
          <cell r="W162">
            <v>781</v>
          </cell>
          <cell r="X162">
            <v>838</v>
          </cell>
          <cell r="Y162">
            <v>843</v>
          </cell>
          <cell r="Z162">
            <v>751</v>
          </cell>
          <cell r="AA162">
            <v>776</v>
          </cell>
          <cell r="AB162">
            <v>865</v>
          </cell>
          <cell r="AC162">
            <v>873</v>
          </cell>
          <cell r="AD162">
            <v>756</v>
          </cell>
          <cell r="AE162">
            <v>799</v>
          </cell>
          <cell r="AF162">
            <v>793</v>
          </cell>
          <cell r="AG162">
            <v>800</v>
          </cell>
          <cell r="AH162">
            <v>717</v>
          </cell>
          <cell r="AI162">
            <v>758</v>
          </cell>
          <cell r="AJ162">
            <v>802</v>
          </cell>
          <cell r="AK162">
            <v>807</v>
          </cell>
          <cell r="AL162">
            <v>735</v>
          </cell>
          <cell r="AM162">
            <v>754</v>
          </cell>
          <cell r="AN162">
            <v>828</v>
          </cell>
          <cell r="AO162">
            <v>836</v>
          </cell>
          <cell r="AP162">
            <v>741</v>
          </cell>
          <cell r="AQ162">
            <v>776</v>
          </cell>
        </row>
        <row r="163">
          <cell r="B163">
            <v>91</v>
          </cell>
          <cell r="C163">
            <v>520</v>
          </cell>
          <cell r="D163">
            <v>479</v>
          </cell>
          <cell r="E163">
            <v>483</v>
          </cell>
          <cell r="F163">
            <v>625</v>
          </cell>
          <cell r="G163">
            <v>640</v>
          </cell>
          <cell r="H163">
            <v>597</v>
          </cell>
          <cell r="I163">
            <v>641</v>
          </cell>
          <cell r="J163">
            <v>673</v>
          </cell>
          <cell r="K163">
            <v>682</v>
          </cell>
          <cell r="L163">
            <v>630</v>
          </cell>
          <cell r="M163">
            <v>656</v>
          </cell>
          <cell r="N163">
            <v>696</v>
          </cell>
          <cell r="O163">
            <v>712</v>
          </cell>
          <cell r="P163">
            <v>626</v>
          </cell>
          <cell r="Q163">
            <v>686</v>
          </cell>
          <cell r="R163">
            <v>663</v>
          </cell>
          <cell r="S163">
            <v>635</v>
          </cell>
          <cell r="T163">
            <v>810</v>
          </cell>
          <cell r="U163">
            <v>825</v>
          </cell>
          <cell r="V163">
            <v>688</v>
          </cell>
          <cell r="W163">
            <v>794</v>
          </cell>
          <cell r="X163">
            <v>822</v>
          </cell>
          <cell r="Y163">
            <v>831</v>
          </cell>
          <cell r="Z163">
            <v>712</v>
          </cell>
          <cell r="AA163">
            <v>782</v>
          </cell>
          <cell r="AB163">
            <v>845</v>
          </cell>
          <cell r="AC163">
            <v>861</v>
          </cell>
          <cell r="AD163">
            <v>708</v>
          </cell>
          <cell r="AE163">
            <v>812</v>
          </cell>
          <cell r="AF163">
            <v>775</v>
          </cell>
          <cell r="AG163">
            <v>790</v>
          </cell>
          <cell r="AH163">
            <v>679</v>
          </cell>
          <cell r="AI163">
            <v>768</v>
          </cell>
          <cell r="AJ163">
            <v>786</v>
          </cell>
          <cell r="AK163">
            <v>796</v>
          </cell>
          <cell r="AL163">
            <v>703</v>
          </cell>
          <cell r="AM163">
            <v>756</v>
          </cell>
          <cell r="AN163">
            <v>810</v>
          </cell>
          <cell r="AO163">
            <v>825</v>
          </cell>
          <cell r="AP163">
            <v>699</v>
          </cell>
          <cell r="AQ163">
            <v>786</v>
          </cell>
        </row>
        <row r="164">
          <cell r="B164">
            <v>89</v>
          </cell>
          <cell r="C164">
            <v>513</v>
          </cell>
          <cell r="D164">
            <v>473</v>
          </cell>
          <cell r="E164">
            <v>477</v>
          </cell>
          <cell r="F164">
            <v>610</v>
          </cell>
          <cell r="G164">
            <v>633</v>
          </cell>
          <cell r="H164">
            <v>576</v>
          </cell>
          <cell r="I164">
            <v>642</v>
          </cell>
          <cell r="J164">
            <v>660</v>
          </cell>
          <cell r="K164">
            <v>674</v>
          </cell>
          <cell r="L164">
            <v>608</v>
          </cell>
          <cell r="M164">
            <v>653</v>
          </cell>
          <cell r="N164">
            <v>680</v>
          </cell>
          <cell r="O164">
            <v>703</v>
          </cell>
          <cell r="P164">
            <v>595</v>
          </cell>
          <cell r="Q164">
            <v>691</v>
          </cell>
          <cell r="R164">
            <v>653</v>
          </cell>
          <cell r="S164">
            <v>642</v>
          </cell>
          <cell r="T164">
            <v>791</v>
          </cell>
          <cell r="U164">
            <v>813</v>
          </cell>
          <cell r="V164">
            <v>643</v>
          </cell>
          <cell r="W164">
            <v>808</v>
          </cell>
          <cell r="X164">
            <v>805</v>
          </cell>
          <cell r="Y164">
            <v>820</v>
          </cell>
          <cell r="Z164">
            <v>674</v>
          </cell>
          <cell r="AA164">
            <v>787</v>
          </cell>
          <cell r="AB164">
            <v>825</v>
          </cell>
          <cell r="AC164">
            <v>849</v>
          </cell>
          <cell r="AD164">
            <v>660</v>
          </cell>
          <cell r="AE164">
            <v>825</v>
          </cell>
          <cell r="AF164">
            <v>756</v>
          </cell>
          <cell r="AG164">
            <v>779</v>
          </cell>
          <cell r="AH164">
            <v>640</v>
          </cell>
          <cell r="AI164">
            <v>778</v>
          </cell>
          <cell r="AJ164">
            <v>771</v>
          </cell>
          <cell r="AK164">
            <v>785</v>
          </cell>
          <cell r="AL164">
            <v>671</v>
          </cell>
          <cell r="AM164">
            <v>757</v>
          </cell>
          <cell r="AN164">
            <v>791</v>
          </cell>
          <cell r="AO164">
            <v>814</v>
          </cell>
          <cell r="AP164">
            <v>657</v>
          </cell>
          <cell r="AQ164">
            <v>796</v>
          </cell>
        </row>
        <row r="165">
          <cell r="B165">
            <v>205</v>
          </cell>
          <cell r="C165">
            <v>196</v>
          </cell>
          <cell r="D165">
            <v>366</v>
          </cell>
          <cell r="E165">
            <v>368</v>
          </cell>
          <cell r="F165">
            <v>723</v>
          </cell>
          <cell r="G165">
            <v>705</v>
          </cell>
          <cell r="H165">
            <v>711</v>
          </cell>
          <cell r="I165">
            <v>608</v>
          </cell>
          <cell r="J165">
            <v>575</v>
          </cell>
          <cell r="K165">
            <v>574</v>
          </cell>
          <cell r="L165">
            <v>573</v>
          </cell>
          <cell r="M165">
            <v>618</v>
          </cell>
          <cell r="N165">
            <v>693</v>
          </cell>
          <cell r="O165">
            <v>674</v>
          </cell>
          <cell r="P165">
            <v>679</v>
          </cell>
          <cell r="Q165">
            <v>622</v>
          </cell>
          <cell r="R165">
            <v>29</v>
          </cell>
          <cell r="S165">
            <v>243</v>
          </cell>
          <cell r="T165">
            <v>384</v>
          </cell>
          <cell r="U165">
            <v>365</v>
          </cell>
          <cell r="V165">
            <v>346</v>
          </cell>
          <cell r="W165">
            <v>481</v>
          </cell>
          <cell r="X165">
            <v>305</v>
          </cell>
          <cell r="Y165">
            <v>303</v>
          </cell>
          <cell r="Z165">
            <v>284</v>
          </cell>
          <cell r="AA165">
            <v>497</v>
          </cell>
          <cell r="AB165">
            <v>423</v>
          </cell>
          <cell r="AC165">
            <v>403</v>
          </cell>
          <cell r="AD165">
            <v>390</v>
          </cell>
          <cell r="AE165">
            <v>500</v>
          </cell>
          <cell r="AF165">
            <v>451</v>
          </cell>
          <cell r="AG165">
            <v>432</v>
          </cell>
          <cell r="AH165">
            <v>420</v>
          </cell>
          <cell r="AI165">
            <v>489</v>
          </cell>
          <cell r="AJ165">
            <v>371</v>
          </cell>
          <cell r="AK165">
            <v>370</v>
          </cell>
          <cell r="AL165">
            <v>358</v>
          </cell>
          <cell r="AM165">
            <v>504</v>
          </cell>
          <cell r="AN165">
            <v>489</v>
          </cell>
          <cell r="AO165">
            <v>470</v>
          </cell>
          <cell r="AP165">
            <v>464</v>
          </cell>
          <cell r="AQ165">
            <v>508</v>
          </cell>
        </row>
        <row r="166">
          <cell r="B166">
            <v>202</v>
          </cell>
          <cell r="C166">
            <v>192</v>
          </cell>
          <cell r="D166">
            <v>360</v>
          </cell>
          <cell r="E166">
            <v>363</v>
          </cell>
          <cell r="F166">
            <v>703</v>
          </cell>
          <cell r="G166">
            <v>692</v>
          </cell>
          <cell r="H166">
            <v>676</v>
          </cell>
          <cell r="I166">
            <v>614</v>
          </cell>
          <cell r="J166">
            <v>564</v>
          </cell>
          <cell r="K166">
            <v>564</v>
          </cell>
          <cell r="L166">
            <v>570</v>
          </cell>
          <cell r="M166">
            <v>596</v>
          </cell>
          <cell r="N166">
            <v>675</v>
          </cell>
          <cell r="O166">
            <v>663</v>
          </cell>
          <cell r="P166">
            <v>653</v>
          </cell>
          <cell r="Q166">
            <v>617</v>
          </cell>
          <cell r="R166">
            <v>33</v>
          </cell>
          <cell r="S166">
            <v>207</v>
          </cell>
          <cell r="T166">
            <v>375</v>
          </cell>
          <cell r="U166">
            <v>364</v>
          </cell>
          <cell r="V166">
            <v>369</v>
          </cell>
          <cell r="W166">
            <v>457</v>
          </cell>
          <cell r="X166">
            <v>302</v>
          </cell>
          <cell r="Y166">
            <v>301</v>
          </cell>
          <cell r="Z166">
            <v>322</v>
          </cell>
          <cell r="AA166">
            <v>454</v>
          </cell>
          <cell r="AB166">
            <v>412</v>
          </cell>
          <cell r="AC166">
            <v>401</v>
          </cell>
          <cell r="AD166">
            <v>405</v>
          </cell>
          <cell r="AE166">
            <v>475</v>
          </cell>
          <cell r="AF166">
            <v>439</v>
          </cell>
          <cell r="AG166">
            <v>428</v>
          </cell>
          <cell r="AH166">
            <v>427</v>
          </cell>
          <cell r="AI166">
            <v>473</v>
          </cell>
          <cell r="AJ166">
            <v>366</v>
          </cell>
          <cell r="AK166">
            <v>365</v>
          </cell>
          <cell r="AL166">
            <v>381</v>
          </cell>
          <cell r="AM166">
            <v>470</v>
          </cell>
          <cell r="AN166">
            <v>476</v>
          </cell>
          <cell r="AO166">
            <v>465</v>
          </cell>
          <cell r="AP166">
            <v>464</v>
          </cell>
          <cell r="AQ166">
            <v>492</v>
          </cell>
        </row>
        <row r="167">
          <cell r="B167">
            <v>199</v>
          </cell>
          <cell r="C167">
            <v>188</v>
          </cell>
          <cell r="D167">
            <v>353</v>
          </cell>
          <cell r="E167">
            <v>358</v>
          </cell>
          <cell r="F167">
            <v>683</v>
          </cell>
          <cell r="G167">
            <v>679</v>
          </cell>
          <cell r="H167">
            <v>641</v>
          </cell>
          <cell r="I167">
            <v>621</v>
          </cell>
          <cell r="J167">
            <v>553</v>
          </cell>
          <cell r="K167">
            <v>553</v>
          </cell>
          <cell r="L167">
            <v>567</v>
          </cell>
          <cell r="M167">
            <v>573</v>
          </cell>
          <cell r="N167">
            <v>656</v>
          </cell>
          <cell r="O167">
            <v>652</v>
          </cell>
          <cell r="P167">
            <v>628</v>
          </cell>
          <cell r="Q167">
            <v>613</v>
          </cell>
          <cell r="R167">
            <v>37</v>
          </cell>
          <cell r="S167">
            <v>171</v>
          </cell>
          <cell r="T167">
            <v>366</v>
          </cell>
          <cell r="U167">
            <v>362</v>
          </cell>
          <cell r="V167">
            <v>391</v>
          </cell>
          <cell r="W167">
            <v>432</v>
          </cell>
          <cell r="X167">
            <v>299</v>
          </cell>
          <cell r="Y167">
            <v>299</v>
          </cell>
          <cell r="Z167">
            <v>360</v>
          </cell>
          <cell r="AA167">
            <v>410</v>
          </cell>
          <cell r="AB167">
            <v>402</v>
          </cell>
          <cell r="AC167">
            <v>398</v>
          </cell>
          <cell r="AD167">
            <v>421</v>
          </cell>
          <cell r="AE167">
            <v>450</v>
          </cell>
          <cell r="AF167">
            <v>427</v>
          </cell>
          <cell r="AG167">
            <v>424</v>
          </cell>
          <cell r="AH167">
            <v>434</v>
          </cell>
          <cell r="AI167">
            <v>458</v>
          </cell>
          <cell r="AJ167">
            <v>361</v>
          </cell>
          <cell r="AK167">
            <v>361</v>
          </cell>
          <cell r="AL167">
            <v>403</v>
          </cell>
          <cell r="AM167">
            <v>435</v>
          </cell>
          <cell r="AN167">
            <v>463</v>
          </cell>
          <cell r="AO167">
            <v>460</v>
          </cell>
          <cell r="AP167">
            <v>464</v>
          </cell>
          <cell r="AQ167">
            <v>476</v>
          </cell>
        </row>
        <row r="168">
          <cell r="B168">
            <v>195</v>
          </cell>
          <cell r="C168">
            <v>185</v>
          </cell>
          <cell r="D168">
            <v>346</v>
          </cell>
          <cell r="E168">
            <v>353</v>
          </cell>
          <cell r="F168">
            <v>663</v>
          </cell>
          <cell r="G168">
            <v>667</v>
          </cell>
          <cell r="H168">
            <v>607</v>
          </cell>
          <cell r="I168">
            <v>627</v>
          </cell>
          <cell r="J168">
            <v>543</v>
          </cell>
          <cell r="K168">
            <v>543</v>
          </cell>
          <cell r="L168">
            <v>564</v>
          </cell>
          <cell r="M168">
            <v>551</v>
          </cell>
          <cell r="N168">
            <v>637</v>
          </cell>
          <cell r="O168">
            <v>641</v>
          </cell>
          <cell r="P168">
            <v>602</v>
          </cell>
          <cell r="Q168">
            <v>609</v>
          </cell>
          <cell r="R168">
            <v>41</v>
          </cell>
          <cell r="S168">
            <v>135</v>
          </cell>
          <cell r="T168">
            <v>356</v>
          </cell>
          <cell r="U168">
            <v>360</v>
          </cell>
          <cell r="V168">
            <v>414</v>
          </cell>
          <cell r="W168">
            <v>408</v>
          </cell>
          <cell r="X168">
            <v>296</v>
          </cell>
          <cell r="Y168">
            <v>297</v>
          </cell>
          <cell r="Z168">
            <v>398</v>
          </cell>
          <cell r="AA168">
            <v>367</v>
          </cell>
          <cell r="AB168">
            <v>391</v>
          </cell>
          <cell r="AC168">
            <v>395</v>
          </cell>
          <cell r="AD168">
            <v>436</v>
          </cell>
          <cell r="AE168">
            <v>425</v>
          </cell>
          <cell r="AF168">
            <v>416</v>
          </cell>
          <cell r="AG168">
            <v>420</v>
          </cell>
          <cell r="AH168">
            <v>442</v>
          </cell>
          <cell r="AI168">
            <v>442</v>
          </cell>
          <cell r="AJ168">
            <v>356</v>
          </cell>
          <cell r="AK168">
            <v>356</v>
          </cell>
          <cell r="AL168">
            <v>426</v>
          </cell>
          <cell r="AM168">
            <v>401</v>
          </cell>
          <cell r="AN168">
            <v>450</v>
          </cell>
          <cell r="AO168">
            <v>455</v>
          </cell>
          <cell r="AP168">
            <v>464</v>
          </cell>
          <cell r="AQ168">
            <v>460</v>
          </cell>
        </row>
        <row r="169">
          <cell r="B169">
            <v>192</v>
          </cell>
          <cell r="C169">
            <v>181</v>
          </cell>
          <cell r="D169">
            <v>339</v>
          </cell>
          <cell r="E169">
            <v>348</v>
          </cell>
          <cell r="F169">
            <v>643</v>
          </cell>
          <cell r="G169">
            <v>654</v>
          </cell>
          <cell r="H169">
            <v>572</v>
          </cell>
          <cell r="I169">
            <v>634</v>
          </cell>
          <cell r="J169">
            <v>532</v>
          </cell>
          <cell r="K169">
            <v>533</v>
          </cell>
          <cell r="L169">
            <v>561</v>
          </cell>
          <cell r="M169">
            <v>528</v>
          </cell>
          <cell r="N169">
            <v>618</v>
          </cell>
          <cell r="O169">
            <v>630</v>
          </cell>
          <cell r="P169">
            <v>576</v>
          </cell>
          <cell r="Q169">
            <v>605</v>
          </cell>
          <cell r="R169">
            <v>44</v>
          </cell>
          <cell r="S169">
            <v>98</v>
          </cell>
          <cell r="T169">
            <v>347</v>
          </cell>
          <cell r="U169">
            <v>358</v>
          </cell>
          <cell r="V169">
            <v>437</v>
          </cell>
          <cell r="W169">
            <v>383</v>
          </cell>
          <cell r="X169">
            <v>294</v>
          </cell>
          <cell r="Y169">
            <v>295</v>
          </cell>
          <cell r="Z169">
            <v>436</v>
          </cell>
          <cell r="AA169">
            <v>323</v>
          </cell>
          <cell r="AB169">
            <v>381</v>
          </cell>
          <cell r="AC169">
            <v>393</v>
          </cell>
          <cell r="AD169">
            <v>452</v>
          </cell>
          <cell r="AE169">
            <v>400</v>
          </cell>
          <cell r="AF169">
            <v>404</v>
          </cell>
          <cell r="AG169">
            <v>415</v>
          </cell>
          <cell r="AH169">
            <v>449</v>
          </cell>
          <cell r="AI169">
            <v>426</v>
          </cell>
          <cell r="AJ169">
            <v>351</v>
          </cell>
          <cell r="AK169">
            <v>352</v>
          </cell>
          <cell r="AL169">
            <v>448</v>
          </cell>
          <cell r="AM169">
            <v>367</v>
          </cell>
          <cell r="AN169">
            <v>437</v>
          </cell>
          <cell r="AO169">
            <v>449</v>
          </cell>
          <cell r="AP169">
            <v>464</v>
          </cell>
          <cell r="AQ169">
            <v>444</v>
          </cell>
        </row>
        <row r="170">
          <cell r="B170">
            <v>189</v>
          </cell>
          <cell r="C170">
            <v>177</v>
          </cell>
          <cell r="D170">
            <v>332</v>
          </cell>
          <cell r="E170">
            <v>343</v>
          </cell>
          <cell r="F170">
            <v>623</v>
          </cell>
          <cell r="G170">
            <v>642</v>
          </cell>
          <cell r="H170">
            <v>537</v>
          </cell>
          <cell r="I170">
            <v>640</v>
          </cell>
          <cell r="J170">
            <v>521</v>
          </cell>
          <cell r="K170">
            <v>522</v>
          </cell>
          <cell r="L170">
            <v>558</v>
          </cell>
          <cell r="M170">
            <v>505</v>
          </cell>
          <cell r="N170">
            <v>600</v>
          </cell>
          <cell r="O170">
            <v>620</v>
          </cell>
          <cell r="P170">
            <v>550</v>
          </cell>
          <cell r="Q170">
            <v>601</v>
          </cell>
          <cell r="R170">
            <v>48</v>
          </cell>
          <cell r="S170">
            <v>62</v>
          </cell>
          <cell r="T170">
            <v>338</v>
          </cell>
          <cell r="U170">
            <v>357</v>
          </cell>
          <cell r="V170">
            <v>460</v>
          </cell>
          <cell r="W170">
            <v>359</v>
          </cell>
          <cell r="X170">
            <v>291</v>
          </cell>
          <cell r="Y170">
            <v>293</v>
          </cell>
          <cell r="Z170">
            <v>475</v>
          </cell>
          <cell r="AA170">
            <v>280</v>
          </cell>
          <cell r="AB170">
            <v>370</v>
          </cell>
          <cell r="AC170">
            <v>390</v>
          </cell>
          <cell r="AD170">
            <v>467</v>
          </cell>
          <cell r="AE170">
            <v>375</v>
          </cell>
          <cell r="AF170">
            <v>392</v>
          </cell>
          <cell r="AG170">
            <v>411</v>
          </cell>
          <cell r="AH170">
            <v>456</v>
          </cell>
          <cell r="AI170">
            <v>411</v>
          </cell>
          <cell r="AJ170">
            <v>346</v>
          </cell>
          <cell r="AK170">
            <v>347</v>
          </cell>
          <cell r="AL170">
            <v>471</v>
          </cell>
          <cell r="AM170">
            <v>332</v>
          </cell>
          <cell r="AN170">
            <v>424</v>
          </cell>
          <cell r="AO170">
            <v>444</v>
          </cell>
          <cell r="AP170">
            <v>463</v>
          </cell>
          <cell r="AQ170">
            <v>427</v>
          </cell>
        </row>
        <row r="171">
          <cell r="B171">
            <v>137</v>
          </cell>
          <cell r="C171">
            <v>540</v>
          </cell>
          <cell r="D171">
            <v>509</v>
          </cell>
          <cell r="E171">
            <v>510</v>
          </cell>
          <cell r="F171">
            <v>727</v>
          </cell>
          <cell r="G171">
            <v>704</v>
          </cell>
          <cell r="H171">
            <v>721</v>
          </cell>
          <cell r="I171">
            <v>655</v>
          </cell>
          <cell r="J171">
            <v>740</v>
          </cell>
          <cell r="K171">
            <v>726</v>
          </cell>
          <cell r="L171">
            <v>739</v>
          </cell>
          <cell r="M171">
            <v>675</v>
          </cell>
          <cell r="N171">
            <v>801</v>
          </cell>
          <cell r="O171">
            <v>778</v>
          </cell>
          <cell r="P171">
            <v>793</v>
          </cell>
          <cell r="Q171">
            <v>677</v>
          </cell>
          <cell r="R171">
            <v>732</v>
          </cell>
          <cell r="S171">
            <v>607</v>
          </cell>
          <cell r="T171">
            <v>950</v>
          </cell>
          <cell r="U171">
            <v>928</v>
          </cell>
          <cell r="V171">
            <v>939</v>
          </cell>
          <cell r="W171">
            <v>752</v>
          </cell>
          <cell r="X171">
            <v>917</v>
          </cell>
          <cell r="Y171">
            <v>904</v>
          </cell>
          <cell r="Z171">
            <v>914</v>
          </cell>
          <cell r="AA171">
            <v>764</v>
          </cell>
          <cell r="AB171">
            <v>978</v>
          </cell>
          <cell r="AC171">
            <v>956</v>
          </cell>
          <cell r="AD171">
            <v>968</v>
          </cell>
          <cell r="AE171">
            <v>766</v>
          </cell>
          <cell r="AF171">
            <v>906</v>
          </cell>
          <cell r="AG171">
            <v>884</v>
          </cell>
          <cell r="AH171">
            <v>897</v>
          </cell>
          <cell r="AI171">
            <v>743</v>
          </cell>
          <cell r="AJ171">
            <v>873</v>
          </cell>
          <cell r="AK171">
            <v>859</v>
          </cell>
          <cell r="AL171">
            <v>871</v>
          </cell>
          <cell r="AM171">
            <v>755</v>
          </cell>
          <cell r="AN171">
            <v>934</v>
          </cell>
          <cell r="AO171">
            <v>911</v>
          </cell>
          <cell r="AP171">
            <v>925</v>
          </cell>
          <cell r="AQ171">
            <v>757</v>
          </cell>
        </row>
        <row r="172">
          <cell r="B172">
            <v>135</v>
          </cell>
          <cell r="C172">
            <v>534</v>
          </cell>
          <cell r="D172">
            <v>503</v>
          </cell>
          <cell r="E172">
            <v>504</v>
          </cell>
          <cell r="F172">
            <v>712</v>
          </cell>
          <cell r="G172">
            <v>697</v>
          </cell>
          <cell r="H172">
            <v>699</v>
          </cell>
          <cell r="I172">
            <v>655</v>
          </cell>
          <cell r="J172">
            <v>726</v>
          </cell>
          <cell r="K172">
            <v>717</v>
          </cell>
          <cell r="L172">
            <v>717</v>
          </cell>
          <cell r="M172">
            <v>672</v>
          </cell>
          <cell r="N172">
            <v>784</v>
          </cell>
          <cell r="O172">
            <v>769</v>
          </cell>
          <cell r="P172">
            <v>762</v>
          </cell>
          <cell r="Q172">
            <v>681</v>
          </cell>
          <cell r="R172">
            <v>721</v>
          </cell>
          <cell r="S172">
            <v>614</v>
          </cell>
          <cell r="T172">
            <v>931</v>
          </cell>
          <cell r="U172">
            <v>916</v>
          </cell>
          <cell r="V172">
            <v>894</v>
          </cell>
          <cell r="W172">
            <v>766</v>
          </cell>
          <cell r="X172">
            <v>901</v>
          </cell>
          <cell r="Y172">
            <v>892</v>
          </cell>
          <cell r="Z172">
            <v>875</v>
          </cell>
          <cell r="AA172">
            <v>770</v>
          </cell>
          <cell r="AB172">
            <v>959</v>
          </cell>
          <cell r="AC172">
            <v>943</v>
          </cell>
          <cell r="AD172">
            <v>920</v>
          </cell>
          <cell r="AE172">
            <v>780</v>
          </cell>
          <cell r="AF172">
            <v>888</v>
          </cell>
          <cell r="AG172">
            <v>873</v>
          </cell>
          <cell r="AH172">
            <v>858</v>
          </cell>
          <cell r="AI172">
            <v>753</v>
          </cell>
          <cell r="AJ172">
            <v>858</v>
          </cell>
          <cell r="AK172">
            <v>849</v>
          </cell>
          <cell r="AL172">
            <v>839</v>
          </cell>
          <cell r="AM172">
            <v>757</v>
          </cell>
          <cell r="AN172">
            <v>916</v>
          </cell>
          <cell r="AO172">
            <v>900</v>
          </cell>
          <cell r="AP172">
            <v>883</v>
          </cell>
          <cell r="AQ172">
            <v>767</v>
          </cell>
        </row>
        <row r="173">
          <cell r="B173">
            <v>133</v>
          </cell>
          <cell r="C173">
            <v>527</v>
          </cell>
          <cell r="D173">
            <v>497</v>
          </cell>
          <cell r="E173">
            <v>499</v>
          </cell>
          <cell r="F173">
            <v>697</v>
          </cell>
          <cell r="G173">
            <v>690</v>
          </cell>
          <cell r="H173">
            <v>678</v>
          </cell>
          <cell r="I173">
            <v>656</v>
          </cell>
          <cell r="J173">
            <v>713</v>
          </cell>
          <cell r="K173">
            <v>709</v>
          </cell>
          <cell r="L173">
            <v>696</v>
          </cell>
          <cell r="M173">
            <v>668</v>
          </cell>
          <cell r="N173">
            <v>768</v>
          </cell>
          <cell r="O173">
            <v>760</v>
          </cell>
          <cell r="P173">
            <v>731</v>
          </cell>
          <cell r="Q173">
            <v>686</v>
          </cell>
          <cell r="R173">
            <v>710</v>
          </cell>
          <cell r="S173">
            <v>622</v>
          </cell>
          <cell r="T173">
            <v>912</v>
          </cell>
          <cell r="U173">
            <v>904</v>
          </cell>
          <cell r="V173">
            <v>849</v>
          </cell>
          <cell r="W173">
            <v>780</v>
          </cell>
          <cell r="X173">
            <v>884</v>
          </cell>
          <cell r="Y173">
            <v>880</v>
          </cell>
          <cell r="Z173">
            <v>836</v>
          </cell>
          <cell r="AA173">
            <v>775</v>
          </cell>
          <cell r="AB173">
            <v>939</v>
          </cell>
          <cell r="AC173">
            <v>931</v>
          </cell>
          <cell r="AD173">
            <v>872</v>
          </cell>
          <cell r="AE173">
            <v>793</v>
          </cell>
          <cell r="AF173">
            <v>870</v>
          </cell>
          <cell r="AG173">
            <v>862</v>
          </cell>
          <cell r="AH173">
            <v>819</v>
          </cell>
          <cell r="AI173">
            <v>763</v>
          </cell>
          <cell r="AJ173">
            <v>842</v>
          </cell>
          <cell r="AK173">
            <v>838</v>
          </cell>
          <cell r="AL173">
            <v>806</v>
          </cell>
          <cell r="AM173">
            <v>759</v>
          </cell>
          <cell r="AN173">
            <v>897</v>
          </cell>
          <cell r="AO173">
            <v>889</v>
          </cell>
          <cell r="AP173">
            <v>842</v>
          </cell>
          <cell r="AQ173">
            <v>777</v>
          </cell>
        </row>
        <row r="174">
          <cell r="B174">
            <v>128</v>
          </cell>
          <cell r="C174">
            <v>513</v>
          </cell>
          <cell r="D174">
            <v>484</v>
          </cell>
          <cell r="E174">
            <v>488</v>
          </cell>
          <cell r="F174">
            <v>668</v>
          </cell>
          <cell r="G174">
            <v>675</v>
          </cell>
          <cell r="H174">
            <v>636</v>
          </cell>
          <cell r="I174">
            <v>658</v>
          </cell>
          <cell r="J174">
            <v>687</v>
          </cell>
          <cell r="K174">
            <v>692</v>
          </cell>
          <cell r="L174">
            <v>653</v>
          </cell>
          <cell r="M174">
            <v>662</v>
          </cell>
          <cell r="N174">
            <v>735</v>
          </cell>
          <cell r="O174">
            <v>743</v>
          </cell>
          <cell r="P174">
            <v>669</v>
          </cell>
          <cell r="Q174">
            <v>696</v>
          </cell>
          <cell r="R174">
            <v>689</v>
          </cell>
          <cell r="S174">
            <v>636</v>
          </cell>
          <cell r="T174">
            <v>873</v>
          </cell>
          <cell r="U174">
            <v>881</v>
          </cell>
          <cell r="V174">
            <v>759</v>
          </cell>
          <cell r="W174">
            <v>807</v>
          </cell>
          <cell r="X174">
            <v>851</v>
          </cell>
          <cell r="Y174">
            <v>856</v>
          </cell>
          <cell r="Z174">
            <v>759</v>
          </cell>
          <cell r="AA174">
            <v>786</v>
          </cell>
          <cell r="AB174">
            <v>899</v>
          </cell>
          <cell r="AC174">
            <v>907</v>
          </cell>
          <cell r="AD174">
            <v>775</v>
          </cell>
          <cell r="AE174">
            <v>820</v>
          </cell>
          <cell r="AF174">
            <v>833</v>
          </cell>
          <cell r="AG174">
            <v>841</v>
          </cell>
          <cell r="AH174">
            <v>742</v>
          </cell>
          <cell r="AI174">
            <v>783</v>
          </cell>
          <cell r="AJ174">
            <v>811</v>
          </cell>
          <cell r="AK174">
            <v>816</v>
          </cell>
          <cell r="AL174">
            <v>742</v>
          </cell>
          <cell r="AM174">
            <v>763</v>
          </cell>
          <cell r="AN174">
            <v>859</v>
          </cell>
          <cell r="AO174">
            <v>867</v>
          </cell>
          <cell r="AP174">
            <v>758</v>
          </cell>
          <cell r="AQ174">
            <v>796</v>
          </cell>
        </row>
        <row r="175">
          <cell r="B175">
            <v>126</v>
          </cell>
          <cell r="C175">
            <v>507</v>
          </cell>
          <cell r="D175">
            <v>478</v>
          </cell>
          <cell r="E175">
            <v>483</v>
          </cell>
          <cell r="F175">
            <v>653</v>
          </cell>
          <cell r="G175">
            <v>668</v>
          </cell>
          <cell r="H175">
            <v>615</v>
          </cell>
          <cell r="I175">
            <v>659</v>
          </cell>
          <cell r="J175">
            <v>674</v>
          </cell>
          <cell r="K175">
            <v>683</v>
          </cell>
          <cell r="L175">
            <v>631</v>
          </cell>
          <cell r="M175">
            <v>659</v>
          </cell>
          <cell r="N175">
            <v>719</v>
          </cell>
          <cell r="O175">
            <v>734</v>
          </cell>
          <cell r="P175">
            <v>638</v>
          </cell>
          <cell r="Q175">
            <v>701</v>
          </cell>
          <cell r="R175">
            <v>678</v>
          </cell>
          <cell r="S175">
            <v>644</v>
          </cell>
          <cell r="T175">
            <v>854</v>
          </cell>
          <cell r="U175">
            <v>869</v>
          </cell>
          <cell r="V175">
            <v>714</v>
          </cell>
          <cell r="W175">
            <v>820</v>
          </cell>
          <cell r="X175">
            <v>834</v>
          </cell>
          <cell r="Y175">
            <v>844</v>
          </cell>
          <cell r="Z175">
            <v>720</v>
          </cell>
          <cell r="AA175">
            <v>792</v>
          </cell>
          <cell r="AB175">
            <v>879</v>
          </cell>
          <cell r="AC175">
            <v>895</v>
          </cell>
          <cell r="AD175">
            <v>727</v>
          </cell>
          <cell r="AE175">
            <v>833</v>
          </cell>
          <cell r="AF175">
            <v>815</v>
          </cell>
          <cell r="AG175">
            <v>830</v>
          </cell>
          <cell r="AH175">
            <v>703</v>
          </cell>
          <cell r="AI175">
            <v>793</v>
          </cell>
          <cell r="AJ175">
            <v>795</v>
          </cell>
          <cell r="AK175">
            <v>805</v>
          </cell>
          <cell r="AL175">
            <v>710</v>
          </cell>
          <cell r="AM175">
            <v>764</v>
          </cell>
          <cell r="AN175">
            <v>840</v>
          </cell>
          <cell r="AO175">
            <v>856</v>
          </cell>
          <cell r="AP175">
            <v>716</v>
          </cell>
          <cell r="AQ175">
            <v>806</v>
          </cell>
        </row>
        <row r="176">
          <cell r="B176">
            <v>124</v>
          </cell>
          <cell r="C176">
            <v>500</v>
          </cell>
          <cell r="D176">
            <v>471</v>
          </cell>
          <cell r="E176">
            <v>477</v>
          </cell>
          <cell r="F176">
            <v>638</v>
          </cell>
          <cell r="G176">
            <v>661</v>
          </cell>
          <cell r="H176">
            <v>593</v>
          </cell>
          <cell r="I176">
            <v>659</v>
          </cell>
          <cell r="J176">
            <v>660</v>
          </cell>
          <cell r="K176">
            <v>675</v>
          </cell>
          <cell r="L176">
            <v>610</v>
          </cell>
          <cell r="M176">
            <v>656</v>
          </cell>
          <cell r="N176">
            <v>702</v>
          </cell>
          <cell r="O176">
            <v>725</v>
          </cell>
          <cell r="P176">
            <v>607</v>
          </cell>
          <cell r="Q176">
            <v>706</v>
          </cell>
          <cell r="R176">
            <v>667</v>
          </cell>
          <cell r="S176">
            <v>651</v>
          </cell>
          <cell r="T176">
            <v>834</v>
          </cell>
          <cell r="U176">
            <v>857</v>
          </cell>
          <cell r="V176">
            <v>669</v>
          </cell>
          <cell r="W176">
            <v>834</v>
          </cell>
          <cell r="X176">
            <v>818</v>
          </cell>
          <cell r="Y176">
            <v>832</v>
          </cell>
          <cell r="Z176">
            <v>682</v>
          </cell>
          <cell r="AA176">
            <v>798</v>
          </cell>
          <cell r="AB176">
            <v>859</v>
          </cell>
          <cell r="AC176">
            <v>883</v>
          </cell>
          <cell r="AD176">
            <v>679</v>
          </cell>
          <cell r="AE176">
            <v>847</v>
          </cell>
          <cell r="AF176">
            <v>796</v>
          </cell>
          <cell r="AG176">
            <v>819</v>
          </cell>
          <cell r="AH176">
            <v>664</v>
          </cell>
          <cell r="AI176">
            <v>803</v>
          </cell>
          <cell r="AJ176">
            <v>780</v>
          </cell>
          <cell r="AK176">
            <v>794</v>
          </cell>
          <cell r="AL176">
            <v>678</v>
          </cell>
          <cell r="AM176">
            <v>766</v>
          </cell>
          <cell r="AN176">
            <v>821</v>
          </cell>
          <cell r="AO176">
            <v>845</v>
          </cell>
          <cell r="AP176">
            <v>675</v>
          </cell>
          <cell r="AQ176">
            <v>816</v>
          </cell>
        </row>
        <row r="177">
          <cell r="B177">
            <v>240</v>
          </cell>
          <cell r="C177">
            <v>182</v>
          </cell>
          <cell r="D177">
            <v>365</v>
          </cell>
          <cell r="E177">
            <v>368</v>
          </cell>
          <cell r="F177">
            <v>751</v>
          </cell>
          <cell r="G177">
            <v>733</v>
          </cell>
          <cell r="H177">
            <v>728</v>
          </cell>
          <cell r="I177">
            <v>625</v>
          </cell>
          <cell r="J177">
            <v>576</v>
          </cell>
          <cell r="K177">
            <v>575</v>
          </cell>
          <cell r="L177">
            <v>575</v>
          </cell>
          <cell r="M177">
            <v>622</v>
          </cell>
          <cell r="N177">
            <v>716</v>
          </cell>
          <cell r="O177">
            <v>696</v>
          </cell>
          <cell r="P177">
            <v>691</v>
          </cell>
          <cell r="Q177">
            <v>636</v>
          </cell>
          <cell r="R177">
            <v>43</v>
          </cell>
          <cell r="S177">
            <v>252</v>
          </cell>
          <cell r="T177">
            <v>428</v>
          </cell>
          <cell r="U177">
            <v>409</v>
          </cell>
          <cell r="V177">
            <v>372</v>
          </cell>
          <cell r="W177">
            <v>507</v>
          </cell>
          <cell r="X177">
            <v>317</v>
          </cell>
          <cell r="Y177">
            <v>316</v>
          </cell>
          <cell r="Z177">
            <v>292</v>
          </cell>
          <cell r="AA177">
            <v>508</v>
          </cell>
          <cell r="AB177">
            <v>457</v>
          </cell>
          <cell r="AC177">
            <v>437</v>
          </cell>
          <cell r="AD177">
            <v>409</v>
          </cell>
          <cell r="AE177">
            <v>522</v>
          </cell>
          <cell r="AF177">
            <v>491</v>
          </cell>
          <cell r="AG177">
            <v>472</v>
          </cell>
          <cell r="AH177">
            <v>444</v>
          </cell>
          <cell r="AI177">
            <v>513</v>
          </cell>
          <cell r="AJ177">
            <v>380</v>
          </cell>
          <cell r="AK177">
            <v>379</v>
          </cell>
          <cell r="AL177">
            <v>365</v>
          </cell>
          <cell r="AM177">
            <v>513</v>
          </cell>
          <cell r="AN177">
            <v>520</v>
          </cell>
          <cell r="AO177">
            <v>500</v>
          </cell>
          <cell r="AP177">
            <v>481</v>
          </cell>
          <cell r="AQ177">
            <v>527</v>
          </cell>
        </row>
        <row r="178">
          <cell r="B178">
            <v>237</v>
          </cell>
          <cell r="C178">
            <v>179</v>
          </cell>
          <cell r="D178">
            <v>358</v>
          </cell>
          <cell r="E178">
            <v>363</v>
          </cell>
          <cell r="F178">
            <v>731</v>
          </cell>
          <cell r="G178">
            <v>720</v>
          </cell>
          <cell r="H178">
            <v>693</v>
          </cell>
          <cell r="I178">
            <v>631</v>
          </cell>
          <cell r="J178">
            <v>565</v>
          </cell>
          <cell r="K178">
            <v>564</v>
          </cell>
          <cell r="L178">
            <v>571</v>
          </cell>
          <cell r="M178">
            <v>599</v>
          </cell>
          <cell r="N178">
            <v>697</v>
          </cell>
          <cell r="O178">
            <v>685</v>
          </cell>
          <cell r="P178">
            <v>666</v>
          </cell>
          <cell r="Q178">
            <v>632</v>
          </cell>
          <cell r="R178">
            <v>47</v>
          </cell>
          <cell r="S178">
            <v>216</v>
          </cell>
          <cell r="T178">
            <v>419</v>
          </cell>
          <cell r="U178">
            <v>407</v>
          </cell>
          <cell r="V178">
            <v>395</v>
          </cell>
          <cell r="W178">
            <v>483</v>
          </cell>
          <cell r="X178">
            <v>314</v>
          </cell>
          <cell r="Y178">
            <v>314</v>
          </cell>
          <cell r="Z178">
            <v>330</v>
          </cell>
          <cell r="AA178">
            <v>464</v>
          </cell>
          <cell r="AB178">
            <v>446</v>
          </cell>
          <cell r="AC178">
            <v>435</v>
          </cell>
          <cell r="AD178">
            <v>424</v>
          </cell>
          <cell r="AE178">
            <v>497</v>
          </cell>
          <cell r="AF178">
            <v>479</v>
          </cell>
          <cell r="AG178">
            <v>468</v>
          </cell>
          <cell r="AH178">
            <v>451</v>
          </cell>
          <cell r="AI178">
            <v>498</v>
          </cell>
          <cell r="AJ178">
            <v>375</v>
          </cell>
          <cell r="AK178">
            <v>374</v>
          </cell>
          <cell r="AL178">
            <v>387</v>
          </cell>
          <cell r="AM178">
            <v>479</v>
          </cell>
          <cell r="AN178">
            <v>507</v>
          </cell>
          <cell r="AO178">
            <v>495</v>
          </cell>
          <cell r="AP178">
            <v>481</v>
          </cell>
          <cell r="AQ178">
            <v>511</v>
          </cell>
        </row>
        <row r="179">
          <cell r="B179">
            <v>234</v>
          </cell>
          <cell r="C179">
            <v>175</v>
          </cell>
          <cell r="D179">
            <v>351</v>
          </cell>
          <cell r="E179">
            <v>358</v>
          </cell>
          <cell r="F179">
            <v>711</v>
          </cell>
          <cell r="G179">
            <v>707</v>
          </cell>
          <cell r="H179">
            <v>659</v>
          </cell>
          <cell r="I179">
            <v>638</v>
          </cell>
          <cell r="J179">
            <v>554</v>
          </cell>
          <cell r="K179">
            <v>554</v>
          </cell>
          <cell r="L179">
            <v>568</v>
          </cell>
          <cell r="M179">
            <v>577</v>
          </cell>
          <cell r="N179">
            <v>678</v>
          </cell>
          <cell r="O179">
            <v>675</v>
          </cell>
          <cell r="P179">
            <v>640</v>
          </cell>
          <cell r="Q179">
            <v>628</v>
          </cell>
          <cell r="R179">
            <v>51</v>
          </cell>
          <cell r="S179">
            <v>180</v>
          </cell>
          <cell r="T179">
            <v>409</v>
          </cell>
          <cell r="U179">
            <v>406</v>
          </cell>
          <cell r="V179">
            <v>417</v>
          </cell>
          <cell r="W179">
            <v>458</v>
          </cell>
          <cell r="X179">
            <v>312</v>
          </cell>
          <cell r="Y179">
            <v>311</v>
          </cell>
          <cell r="Z179">
            <v>368</v>
          </cell>
          <cell r="AA179">
            <v>421</v>
          </cell>
          <cell r="AB179">
            <v>436</v>
          </cell>
          <cell r="AC179">
            <v>432</v>
          </cell>
          <cell r="AD179">
            <v>440</v>
          </cell>
          <cell r="AE179">
            <v>472</v>
          </cell>
          <cell r="AF179">
            <v>468</v>
          </cell>
          <cell r="AG179">
            <v>464</v>
          </cell>
          <cell r="AH179">
            <v>459</v>
          </cell>
          <cell r="AI179">
            <v>482</v>
          </cell>
          <cell r="AJ179">
            <v>370</v>
          </cell>
          <cell r="AK179">
            <v>370</v>
          </cell>
          <cell r="AL179">
            <v>410</v>
          </cell>
          <cell r="AM179">
            <v>444</v>
          </cell>
          <cell r="AN179">
            <v>494</v>
          </cell>
          <cell r="AO179">
            <v>490</v>
          </cell>
          <cell r="AP179">
            <v>481</v>
          </cell>
          <cell r="AQ179">
            <v>495</v>
          </cell>
        </row>
        <row r="180">
          <cell r="B180">
            <v>230</v>
          </cell>
          <cell r="C180">
            <v>172</v>
          </cell>
          <cell r="D180">
            <v>345</v>
          </cell>
          <cell r="E180">
            <v>353</v>
          </cell>
          <cell r="F180">
            <v>691</v>
          </cell>
          <cell r="G180">
            <v>695</v>
          </cell>
          <cell r="H180">
            <v>624</v>
          </cell>
          <cell r="I180">
            <v>644</v>
          </cell>
          <cell r="J180">
            <v>543</v>
          </cell>
          <cell r="K180">
            <v>544</v>
          </cell>
          <cell r="L180">
            <v>565</v>
          </cell>
          <cell r="M180">
            <v>554</v>
          </cell>
          <cell r="N180">
            <v>660</v>
          </cell>
          <cell r="O180">
            <v>664</v>
          </cell>
          <cell r="P180">
            <v>614</v>
          </cell>
          <cell r="Q180">
            <v>623</v>
          </cell>
          <cell r="R180">
            <v>55</v>
          </cell>
          <cell r="S180">
            <v>144</v>
          </cell>
          <cell r="T180">
            <v>400</v>
          </cell>
          <cell r="U180">
            <v>404</v>
          </cell>
          <cell r="V180">
            <v>440</v>
          </cell>
          <cell r="W180">
            <v>434</v>
          </cell>
          <cell r="X180">
            <v>309</v>
          </cell>
          <cell r="Y180">
            <v>309</v>
          </cell>
          <cell r="Z180">
            <v>407</v>
          </cell>
          <cell r="AA180">
            <v>377</v>
          </cell>
          <cell r="AB180">
            <v>425</v>
          </cell>
          <cell r="AC180">
            <v>429</v>
          </cell>
          <cell r="AD180">
            <v>455</v>
          </cell>
          <cell r="AE180">
            <v>447</v>
          </cell>
          <cell r="AF180">
            <v>456</v>
          </cell>
          <cell r="AG180">
            <v>460</v>
          </cell>
          <cell r="AH180">
            <v>466</v>
          </cell>
          <cell r="AI180">
            <v>466</v>
          </cell>
          <cell r="AJ180">
            <v>365</v>
          </cell>
          <cell r="AK180">
            <v>365</v>
          </cell>
          <cell r="AL180">
            <v>432</v>
          </cell>
          <cell r="AM180">
            <v>410</v>
          </cell>
          <cell r="AN180">
            <v>481</v>
          </cell>
          <cell r="AO180">
            <v>485</v>
          </cell>
          <cell r="AP180">
            <v>481</v>
          </cell>
          <cell r="AQ180">
            <v>479</v>
          </cell>
        </row>
        <row r="181">
          <cell r="B181">
            <v>227</v>
          </cell>
          <cell r="C181">
            <v>168</v>
          </cell>
          <cell r="D181">
            <v>338</v>
          </cell>
          <cell r="E181">
            <v>348</v>
          </cell>
          <cell r="F181">
            <v>671</v>
          </cell>
          <cell r="G181">
            <v>682</v>
          </cell>
          <cell r="H181">
            <v>589</v>
          </cell>
          <cell r="I181">
            <v>651</v>
          </cell>
          <cell r="J181">
            <v>532</v>
          </cell>
          <cell r="K181">
            <v>533</v>
          </cell>
          <cell r="L181">
            <v>562</v>
          </cell>
          <cell r="M181">
            <v>531</v>
          </cell>
          <cell r="N181">
            <v>641</v>
          </cell>
          <cell r="O181">
            <v>653</v>
          </cell>
          <cell r="P181">
            <v>588</v>
          </cell>
          <cell r="Q181">
            <v>619</v>
          </cell>
          <cell r="R181">
            <v>59</v>
          </cell>
          <cell r="S181">
            <v>107</v>
          </cell>
          <cell r="T181">
            <v>391</v>
          </cell>
          <cell r="U181">
            <v>402</v>
          </cell>
          <cell r="V181">
            <v>463</v>
          </cell>
          <cell r="W181">
            <v>409</v>
          </cell>
          <cell r="X181">
            <v>306</v>
          </cell>
          <cell r="Y181">
            <v>307</v>
          </cell>
          <cell r="Z181">
            <v>445</v>
          </cell>
          <cell r="AA181">
            <v>334</v>
          </cell>
          <cell r="AB181">
            <v>415</v>
          </cell>
          <cell r="AC181">
            <v>427</v>
          </cell>
          <cell r="AD181">
            <v>471</v>
          </cell>
          <cell r="AE181">
            <v>422</v>
          </cell>
          <cell r="AF181">
            <v>444</v>
          </cell>
          <cell r="AG181">
            <v>456</v>
          </cell>
          <cell r="AH181">
            <v>473</v>
          </cell>
          <cell r="AI181">
            <v>451</v>
          </cell>
          <cell r="AJ181">
            <v>360</v>
          </cell>
          <cell r="AK181">
            <v>361</v>
          </cell>
          <cell r="AL181">
            <v>455</v>
          </cell>
          <cell r="AM181">
            <v>375</v>
          </cell>
          <cell r="AN181">
            <v>468</v>
          </cell>
          <cell r="AO181">
            <v>480</v>
          </cell>
          <cell r="AP181">
            <v>481</v>
          </cell>
          <cell r="AQ181">
            <v>463</v>
          </cell>
        </row>
        <row r="182">
          <cell r="B182">
            <v>224</v>
          </cell>
          <cell r="C182">
            <v>164</v>
          </cell>
          <cell r="D182">
            <v>331</v>
          </cell>
          <cell r="E182">
            <v>343</v>
          </cell>
          <cell r="F182">
            <v>651</v>
          </cell>
          <cell r="G182">
            <v>670</v>
          </cell>
          <cell r="H182">
            <v>554</v>
          </cell>
          <cell r="I182">
            <v>657</v>
          </cell>
          <cell r="J182">
            <v>522</v>
          </cell>
          <cell r="K182">
            <v>523</v>
          </cell>
          <cell r="L182">
            <v>559</v>
          </cell>
          <cell r="M182">
            <v>509</v>
          </cell>
          <cell r="N182">
            <v>622</v>
          </cell>
          <cell r="O182">
            <v>642</v>
          </cell>
          <cell r="P182">
            <v>562</v>
          </cell>
          <cell r="Q182">
            <v>615</v>
          </cell>
          <cell r="R182">
            <v>63</v>
          </cell>
          <cell r="S182">
            <v>71</v>
          </cell>
          <cell r="T182">
            <v>382</v>
          </cell>
          <cell r="U182">
            <v>400</v>
          </cell>
          <cell r="V182">
            <v>486</v>
          </cell>
          <cell r="W182">
            <v>385</v>
          </cell>
          <cell r="X182">
            <v>304</v>
          </cell>
          <cell r="Y182">
            <v>305</v>
          </cell>
          <cell r="Z182">
            <v>483</v>
          </cell>
          <cell r="AA182">
            <v>290</v>
          </cell>
          <cell r="AB182">
            <v>404</v>
          </cell>
          <cell r="AC182">
            <v>424</v>
          </cell>
          <cell r="AD182">
            <v>486</v>
          </cell>
          <cell r="AE182">
            <v>397</v>
          </cell>
          <cell r="AF182">
            <v>433</v>
          </cell>
          <cell r="AG182">
            <v>451</v>
          </cell>
          <cell r="AH182">
            <v>481</v>
          </cell>
          <cell r="AI182">
            <v>435</v>
          </cell>
          <cell r="AJ182">
            <v>354</v>
          </cell>
          <cell r="AK182">
            <v>356</v>
          </cell>
          <cell r="AL182">
            <v>477</v>
          </cell>
          <cell r="AM182">
            <v>341</v>
          </cell>
          <cell r="AN182">
            <v>455</v>
          </cell>
          <cell r="AO182">
            <v>475</v>
          </cell>
          <cell r="AP182">
            <v>481</v>
          </cell>
          <cell r="AQ182">
            <v>447</v>
          </cell>
        </row>
        <row r="183">
          <cell r="B183">
            <v>172</v>
          </cell>
          <cell r="C183">
            <v>527</v>
          </cell>
          <cell r="D183">
            <v>508</v>
          </cell>
          <cell r="E183">
            <v>510</v>
          </cell>
          <cell r="F183">
            <v>755</v>
          </cell>
          <cell r="G183">
            <v>732</v>
          </cell>
          <cell r="H183">
            <v>738</v>
          </cell>
          <cell r="I183">
            <v>672</v>
          </cell>
          <cell r="J183">
            <v>740</v>
          </cell>
          <cell r="K183">
            <v>727</v>
          </cell>
          <cell r="L183">
            <v>740</v>
          </cell>
          <cell r="M183">
            <v>678</v>
          </cell>
          <cell r="N183">
            <v>823</v>
          </cell>
          <cell r="O183">
            <v>800</v>
          </cell>
          <cell r="P183">
            <v>805</v>
          </cell>
          <cell r="Q183">
            <v>691</v>
          </cell>
          <cell r="R183">
            <v>746</v>
          </cell>
          <cell r="S183">
            <v>616</v>
          </cell>
          <cell r="T183">
            <v>994</v>
          </cell>
          <cell r="U183">
            <v>971</v>
          </cell>
          <cell r="V183">
            <v>965</v>
          </cell>
          <cell r="W183">
            <v>779</v>
          </cell>
          <cell r="X183">
            <v>930</v>
          </cell>
          <cell r="Y183">
            <v>916</v>
          </cell>
          <cell r="Z183">
            <v>922</v>
          </cell>
          <cell r="AA183">
            <v>775</v>
          </cell>
          <cell r="AB183">
            <v>1013</v>
          </cell>
          <cell r="AC183">
            <v>990</v>
          </cell>
          <cell r="AD183">
            <v>987</v>
          </cell>
          <cell r="AE183">
            <v>788</v>
          </cell>
          <cell r="AF183">
            <v>946</v>
          </cell>
          <cell r="AG183">
            <v>924</v>
          </cell>
          <cell r="AH183">
            <v>921</v>
          </cell>
          <cell r="AI183">
            <v>768</v>
          </cell>
          <cell r="AJ183">
            <v>882</v>
          </cell>
          <cell r="AK183">
            <v>868</v>
          </cell>
          <cell r="AL183">
            <v>877</v>
          </cell>
          <cell r="AM183">
            <v>764</v>
          </cell>
          <cell r="AN183">
            <v>965</v>
          </cell>
          <cell r="AO183">
            <v>942</v>
          </cell>
          <cell r="AP183">
            <v>943</v>
          </cell>
          <cell r="AQ183">
            <v>777</v>
          </cell>
        </row>
        <row r="184">
          <cell r="B184">
            <v>170</v>
          </cell>
          <cell r="C184">
            <v>520</v>
          </cell>
          <cell r="D184">
            <v>502</v>
          </cell>
          <cell r="E184">
            <v>504</v>
          </cell>
          <cell r="F184">
            <v>740</v>
          </cell>
          <cell r="G184">
            <v>725</v>
          </cell>
          <cell r="H184">
            <v>716</v>
          </cell>
          <cell r="I184">
            <v>672</v>
          </cell>
          <cell r="J184">
            <v>727</v>
          </cell>
          <cell r="K184">
            <v>718</v>
          </cell>
          <cell r="L184">
            <v>719</v>
          </cell>
          <cell r="M184">
            <v>675</v>
          </cell>
          <cell r="N184">
            <v>807</v>
          </cell>
          <cell r="O184">
            <v>791</v>
          </cell>
          <cell r="P184">
            <v>774</v>
          </cell>
          <cell r="Q184">
            <v>696</v>
          </cell>
          <cell r="R184">
            <v>735</v>
          </cell>
          <cell r="S184">
            <v>623</v>
          </cell>
          <cell r="T184">
            <v>975</v>
          </cell>
          <cell r="U184">
            <v>960</v>
          </cell>
          <cell r="V184">
            <v>920</v>
          </cell>
          <cell r="W184">
            <v>792</v>
          </cell>
          <cell r="X184">
            <v>913</v>
          </cell>
          <cell r="Y184">
            <v>904</v>
          </cell>
          <cell r="Z184">
            <v>883</v>
          </cell>
          <cell r="AA184">
            <v>780</v>
          </cell>
          <cell r="AB184">
            <v>993</v>
          </cell>
          <cell r="AC184">
            <v>977</v>
          </cell>
          <cell r="AD184">
            <v>939</v>
          </cell>
          <cell r="AE184">
            <v>801</v>
          </cell>
          <cell r="AF184">
            <v>928</v>
          </cell>
          <cell r="AG184">
            <v>913</v>
          </cell>
          <cell r="AH184">
            <v>882</v>
          </cell>
          <cell r="AI184">
            <v>778</v>
          </cell>
          <cell r="AJ184">
            <v>867</v>
          </cell>
          <cell r="AK184">
            <v>857</v>
          </cell>
          <cell r="AL184">
            <v>845</v>
          </cell>
          <cell r="AM184">
            <v>766</v>
          </cell>
          <cell r="AN184">
            <v>946</v>
          </cell>
          <cell r="AO184">
            <v>931</v>
          </cell>
          <cell r="AP184">
            <v>901</v>
          </cell>
          <cell r="AQ184">
            <v>786</v>
          </cell>
        </row>
        <row r="185">
          <cell r="B185">
            <v>166</v>
          </cell>
          <cell r="C185">
            <v>507</v>
          </cell>
          <cell r="D185">
            <v>489</v>
          </cell>
          <cell r="E185">
            <v>493</v>
          </cell>
          <cell r="F185">
            <v>711</v>
          </cell>
          <cell r="G185">
            <v>711</v>
          </cell>
          <cell r="H185">
            <v>674</v>
          </cell>
          <cell r="I185">
            <v>674</v>
          </cell>
          <cell r="J185">
            <v>701</v>
          </cell>
          <cell r="K185">
            <v>701</v>
          </cell>
          <cell r="L185">
            <v>676</v>
          </cell>
          <cell r="M185">
            <v>669</v>
          </cell>
          <cell r="N185">
            <v>774</v>
          </cell>
          <cell r="O185">
            <v>774</v>
          </cell>
          <cell r="P185">
            <v>712</v>
          </cell>
          <cell r="Q185">
            <v>705</v>
          </cell>
          <cell r="R185">
            <v>714</v>
          </cell>
          <cell r="S185">
            <v>638</v>
          </cell>
          <cell r="T185">
            <v>936</v>
          </cell>
          <cell r="U185">
            <v>936</v>
          </cell>
          <cell r="V185">
            <v>830</v>
          </cell>
          <cell r="W185">
            <v>819</v>
          </cell>
          <cell r="X185">
            <v>880</v>
          </cell>
          <cell r="Y185">
            <v>880</v>
          </cell>
          <cell r="Z185">
            <v>806</v>
          </cell>
          <cell r="AA185">
            <v>791</v>
          </cell>
          <cell r="AB185">
            <v>953</v>
          </cell>
          <cell r="AC185">
            <v>953</v>
          </cell>
          <cell r="AD185">
            <v>843</v>
          </cell>
          <cell r="AE185">
            <v>828</v>
          </cell>
          <cell r="AF185">
            <v>892</v>
          </cell>
          <cell r="AG185">
            <v>892</v>
          </cell>
          <cell r="AH185">
            <v>805</v>
          </cell>
          <cell r="AI185">
            <v>797</v>
          </cell>
          <cell r="AJ185">
            <v>835</v>
          </cell>
          <cell r="AK185">
            <v>835</v>
          </cell>
          <cell r="AL185">
            <v>781</v>
          </cell>
          <cell r="AM185">
            <v>769</v>
          </cell>
          <cell r="AN185">
            <v>908</v>
          </cell>
          <cell r="AO185">
            <v>909</v>
          </cell>
          <cell r="AP185">
            <v>817</v>
          </cell>
          <cell r="AQ185">
            <v>806</v>
          </cell>
        </row>
        <row r="186">
          <cell r="B186">
            <v>161</v>
          </cell>
          <cell r="C186">
            <v>493</v>
          </cell>
          <cell r="D186">
            <v>476</v>
          </cell>
          <cell r="E186">
            <v>482</v>
          </cell>
          <cell r="F186">
            <v>681</v>
          </cell>
          <cell r="G186">
            <v>696</v>
          </cell>
          <cell r="H186">
            <v>632</v>
          </cell>
          <cell r="I186">
            <v>676</v>
          </cell>
          <cell r="J186">
            <v>674</v>
          </cell>
          <cell r="K186">
            <v>684</v>
          </cell>
          <cell r="L186">
            <v>633</v>
          </cell>
          <cell r="M186">
            <v>663</v>
          </cell>
          <cell r="N186">
            <v>741</v>
          </cell>
          <cell r="O186">
            <v>757</v>
          </cell>
          <cell r="P186">
            <v>650</v>
          </cell>
          <cell r="Q186">
            <v>715</v>
          </cell>
          <cell r="R186">
            <v>692</v>
          </cell>
          <cell r="S186">
            <v>653</v>
          </cell>
          <cell r="T186">
            <v>897</v>
          </cell>
          <cell r="U186">
            <v>913</v>
          </cell>
          <cell r="V186">
            <v>740</v>
          </cell>
          <cell r="W186">
            <v>847</v>
          </cell>
          <cell r="X186">
            <v>847</v>
          </cell>
          <cell r="Y186">
            <v>856</v>
          </cell>
          <cell r="Z186">
            <v>729</v>
          </cell>
          <cell r="AA186">
            <v>803</v>
          </cell>
          <cell r="AB186">
            <v>913</v>
          </cell>
          <cell r="AC186">
            <v>929</v>
          </cell>
          <cell r="AD186">
            <v>746</v>
          </cell>
          <cell r="AE186">
            <v>855</v>
          </cell>
          <cell r="AF186">
            <v>855</v>
          </cell>
          <cell r="AG186">
            <v>870</v>
          </cell>
          <cell r="AH186">
            <v>728</v>
          </cell>
          <cell r="AI186">
            <v>817</v>
          </cell>
          <cell r="AJ186">
            <v>804</v>
          </cell>
          <cell r="AK186">
            <v>814</v>
          </cell>
          <cell r="AL186">
            <v>716</v>
          </cell>
          <cell r="AM186">
            <v>773</v>
          </cell>
          <cell r="AN186">
            <v>871</v>
          </cell>
          <cell r="AO186">
            <v>886</v>
          </cell>
          <cell r="AP186">
            <v>734</v>
          </cell>
          <cell r="AQ186">
            <v>825</v>
          </cell>
        </row>
        <row r="187">
          <cell r="B187">
            <v>159</v>
          </cell>
          <cell r="C187">
            <v>487</v>
          </cell>
          <cell r="D187">
            <v>470</v>
          </cell>
          <cell r="E187">
            <v>477</v>
          </cell>
          <cell r="F187">
            <v>666</v>
          </cell>
          <cell r="G187">
            <v>689</v>
          </cell>
          <cell r="H187">
            <v>610</v>
          </cell>
          <cell r="I187">
            <v>676</v>
          </cell>
          <cell r="J187">
            <v>661</v>
          </cell>
          <cell r="K187">
            <v>675</v>
          </cell>
          <cell r="L187">
            <v>611</v>
          </cell>
          <cell r="M187">
            <v>660</v>
          </cell>
          <cell r="N187">
            <v>725</v>
          </cell>
          <cell r="O187">
            <v>748</v>
          </cell>
          <cell r="P187">
            <v>619</v>
          </cell>
          <cell r="Q187">
            <v>720</v>
          </cell>
          <cell r="R187">
            <v>681</v>
          </cell>
          <cell r="S187">
            <v>660</v>
          </cell>
          <cell r="T187">
            <v>878</v>
          </cell>
          <cell r="U187">
            <v>901</v>
          </cell>
          <cell r="V187">
            <v>695</v>
          </cell>
          <cell r="W187">
            <v>860</v>
          </cell>
          <cell r="X187">
            <v>830</v>
          </cell>
          <cell r="Y187">
            <v>844</v>
          </cell>
          <cell r="Z187">
            <v>690</v>
          </cell>
          <cell r="AA187">
            <v>808</v>
          </cell>
          <cell r="AB187">
            <v>893</v>
          </cell>
          <cell r="AC187">
            <v>917</v>
          </cell>
          <cell r="AD187">
            <v>698</v>
          </cell>
          <cell r="AE187">
            <v>868</v>
          </cell>
          <cell r="AF187">
            <v>837</v>
          </cell>
          <cell r="AG187">
            <v>859</v>
          </cell>
          <cell r="AH187">
            <v>689</v>
          </cell>
          <cell r="AI187">
            <v>827</v>
          </cell>
          <cell r="AJ187">
            <v>789</v>
          </cell>
          <cell r="AK187">
            <v>803</v>
          </cell>
          <cell r="AL187">
            <v>684</v>
          </cell>
          <cell r="AM187">
            <v>775</v>
          </cell>
          <cell r="AN187">
            <v>852</v>
          </cell>
          <cell r="AO187">
            <v>875</v>
          </cell>
          <cell r="AP187">
            <v>692</v>
          </cell>
          <cell r="AQ187">
            <v>835</v>
          </cell>
        </row>
        <row r="188">
          <cell r="B188">
            <v>275</v>
          </cell>
          <cell r="C188">
            <v>169</v>
          </cell>
          <cell r="D188">
            <v>364</v>
          </cell>
          <cell r="E188">
            <v>368</v>
          </cell>
          <cell r="F188">
            <v>779</v>
          </cell>
          <cell r="G188">
            <v>761</v>
          </cell>
          <cell r="H188">
            <v>745</v>
          </cell>
          <cell r="I188">
            <v>642</v>
          </cell>
          <cell r="J188">
            <v>577</v>
          </cell>
          <cell r="K188">
            <v>575</v>
          </cell>
          <cell r="L188">
            <v>576</v>
          </cell>
          <cell r="M188">
            <v>625</v>
          </cell>
          <cell r="N188">
            <v>738</v>
          </cell>
          <cell r="O188">
            <v>719</v>
          </cell>
          <cell r="P188">
            <v>704</v>
          </cell>
          <cell r="Q188">
            <v>650</v>
          </cell>
          <cell r="R188">
            <v>58</v>
          </cell>
          <cell r="S188">
            <v>261</v>
          </cell>
          <cell r="T188">
            <v>472</v>
          </cell>
          <cell r="U188">
            <v>453</v>
          </cell>
          <cell r="V188">
            <v>398</v>
          </cell>
          <cell r="W188">
            <v>534</v>
          </cell>
          <cell r="X188">
            <v>329</v>
          </cell>
          <cell r="Y188">
            <v>328</v>
          </cell>
          <cell r="Z188">
            <v>301</v>
          </cell>
          <cell r="AA188">
            <v>518</v>
          </cell>
          <cell r="AB188">
            <v>491</v>
          </cell>
          <cell r="AC188">
            <v>471</v>
          </cell>
          <cell r="AD188">
            <v>428</v>
          </cell>
          <cell r="AE188">
            <v>543</v>
          </cell>
          <cell r="AF188">
            <v>531</v>
          </cell>
          <cell r="AG188">
            <v>512</v>
          </cell>
          <cell r="AH188">
            <v>468</v>
          </cell>
          <cell r="AI188">
            <v>538</v>
          </cell>
          <cell r="AJ188">
            <v>389</v>
          </cell>
          <cell r="AK188">
            <v>388</v>
          </cell>
          <cell r="AL188">
            <v>371</v>
          </cell>
          <cell r="AM188">
            <v>522</v>
          </cell>
          <cell r="AN188">
            <v>550</v>
          </cell>
          <cell r="AO188">
            <v>531</v>
          </cell>
          <cell r="AP188">
            <v>499</v>
          </cell>
          <cell r="AQ188">
            <v>547</v>
          </cell>
        </row>
        <row r="189">
          <cell r="B189">
            <v>272</v>
          </cell>
          <cell r="C189">
            <v>166</v>
          </cell>
          <cell r="D189">
            <v>357</v>
          </cell>
          <cell r="E189">
            <v>363</v>
          </cell>
          <cell r="F189">
            <v>759</v>
          </cell>
          <cell r="G189">
            <v>748</v>
          </cell>
          <cell r="H189">
            <v>711</v>
          </cell>
          <cell r="I189">
            <v>649</v>
          </cell>
          <cell r="J189">
            <v>566</v>
          </cell>
          <cell r="K189">
            <v>565</v>
          </cell>
          <cell r="L189">
            <v>573</v>
          </cell>
          <cell r="M189">
            <v>603</v>
          </cell>
          <cell r="N189">
            <v>720</v>
          </cell>
          <cell r="O189">
            <v>708</v>
          </cell>
          <cell r="P189">
            <v>678</v>
          </cell>
          <cell r="Q189">
            <v>646</v>
          </cell>
          <cell r="R189">
            <v>61</v>
          </cell>
          <cell r="S189">
            <v>225</v>
          </cell>
          <cell r="T189">
            <v>462</v>
          </cell>
          <cell r="U189">
            <v>451</v>
          </cell>
          <cell r="V189">
            <v>421</v>
          </cell>
          <cell r="W189">
            <v>509</v>
          </cell>
          <cell r="X189">
            <v>327</v>
          </cell>
          <cell r="Y189">
            <v>326</v>
          </cell>
          <cell r="Z189">
            <v>339</v>
          </cell>
          <cell r="AA189">
            <v>475</v>
          </cell>
          <cell r="AB189">
            <v>480</v>
          </cell>
          <cell r="AC189">
            <v>469</v>
          </cell>
          <cell r="AD189">
            <v>444</v>
          </cell>
          <cell r="AE189">
            <v>518</v>
          </cell>
          <cell r="AF189">
            <v>519</v>
          </cell>
          <cell r="AG189">
            <v>508</v>
          </cell>
          <cell r="AH189">
            <v>476</v>
          </cell>
          <cell r="AI189">
            <v>522</v>
          </cell>
          <cell r="AJ189">
            <v>384</v>
          </cell>
          <cell r="AK189">
            <v>383</v>
          </cell>
          <cell r="AL189">
            <v>394</v>
          </cell>
          <cell r="AM189">
            <v>488</v>
          </cell>
          <cell r="AN189">
            <v>537</v>
          </cell>
          <cell r="AO189">
            <v>526</v>
          </cell>
          <cell r="AP189">
            <v>499</v>
          </cell>
          <cell r="AQ189">
            <v>531</v>
          </cell>
        </row>
        <row r="190">
          <cell r="B190">
            <v>262</v>
          </cell>
          <cell r="C190">
            <v>155</v>
          </cell>
          <cell r="D190">
            <v>336</v>
          </cell>
          <cell r="E190">
            <v>348</v>
          </cell>
          <cell r="F190">
            <v>699</v>
          </cell>
          <cell r="G190">
            <v>710</v>
          </cell>
          <cell r="H190">
            <v>606</v>
          </cell>
          <cell r="I190">
            <v>668</v>
          </cell>
          <cell r="J190">
            <v>533</v>
          </cell>
          <cell r="K190">
            <v>534</v>
          </cell>
          <cell r="L190">
            <v>563</v>
          </cell>
          <cell r="M190">
            <v>535</v>
          </cell>
          <cell r="N190">
            <v>663</v>
          </cell>
          <cell r="O190">
            <v>675</v>
          </cell>
          <cell r="P190">
            <v>600</v>
          </cell>
          <cell r="Q190">
            <v>634</v>
          </cell>
          <cell r="R190">
            <v>73</v>
          </cell>
          <cell r="S190">
            <v>117</v>
          </cell>
          <cell r="T190">
            <v>435</v>
          </cell>
          <cell r="U190">
            <v>446</v>
          </cell>
          <cell r="V190">
            <v>489</v>
          </cell>
          <cell r="W190">
            <v>436</v>
          </cell>
          <cell r="X190">
            <v>319</v>
          </cell>
          <cell r="Y190">
            <v>320</v>
          </cell>
          <cell r="Z190">
            <v>453</v>
          </cell>
          <cell r="AA190">
            <v>344</v>
          </cell>
          <cell r="AB190">
            <v>449</v>
          </cell>
          <cell r="AC190">
            <v>461</v>
          </cell>
          <cell r="AD190">
            <v>490</v>
          </cell>
          <cell r="AE190">
            <v>443</v>
          </cell>
          <cell r="AF190">
            <v>484</v>
          </cell>
          <cell r="AG190">
            <v>496</v>
          </cell>
          <cell r="AH190">
            <v>498</v>
          </cell>
          <cell r="AI190">
            <v>475</v>
          </cell>
          <cell r="AJ190">
            <v>368</v>
          </cell>
          <cell r="AK190">
            <v>369</v>
          </cell>
          <cell r="AL190">
            <v>461</v>
          </cell>
          <cell r="AM190">
            <v>384</v>
          </cell>
          <cell r="AN190">
            <v>499</v>
          </cell>
          <cell r="AO190">
            <v>510</v>
          </cell>
          <cell r="AP190">
            <v>498</v>
          </cell>
          <cell r="AQ190">
            <v>483</v>
          </cell>
        </row>
        <row r="191">
          <cell r="B191">
            <v>259</v>
          </cell>
          <cell r="C191">
            <v>151</v>
          </cell>
          <cell r="D191">
            <v>330</v>
          </cell>
          <cell r="E191">
            <v>343</v>
          </cell>
          <cell r="F191">
            <v>679</v>
          </cell>
          <cell r="G191">
            <v>698</v>
          </cell>
          <cell r="H191">
            <v>571</v>
          </cell>
          <cell r="I191">
            <v>675</v>
          </cell>
          <cell r="J191">
            <v>522</v>
          </cell>
          <cell r="K191">
            <v>524</v>
          </cell>
          <cell r="L191">
            <v>560</v>
          </cell>
          <cell r="M191">
            <v>512</v>
          </cell>
          <cell r="N191">
            <v>645</v>
          </cell>
          <cell r="O191">
            <v>664</v>
          </cell>
          <cell r="P191">
            <v>575</v>
          </cell>
          <cell r="Q191">
            <v>630</v>
          </cell>
          <cell r="R191">
            <v>77</v>
          </cell>
          <cell r="S191">
            <v>80</v>
          </cell>
          <cell r="T191">
            <v>425</v>
          </cell>
          <cell r="U191">
            <v>444</v>
          </cell>
          <cell r="V191">
            <v>512</v>
          </cell>
          <cell r="W191">
            <v>411</v>
          </cell>
          <cell r="X191">
            <v>316</v>
          </cell>
          <cell r="Y191">
            <v>317</v>
          </cell>
          <cell r="Z191">
            <v>491</v>
          </cell>
          <cell r="AA191">
            <v>301</v>
          </cell>
          <cell r="AB191">
            <v>438</v>
          </cell>
          <cell r="AC191">
            <v>458</v>
          </cell>
          <cell r="AD191">
            <v>505</v>
          </cell>
          <cell r="AE191">
            <v>418</v>
          </cell>
          <cell r="AF191">
            <v>473</v>
          </cell>
          <cell r="AG191">
            <v>491</v>
          </cell>
          <cell r="AH191">
            <v>505</v>
          </cell>
          <cell r="AI191">
            <v>460</v>
          </cell>
          <cell r="AJ191">
            <v>363</v>
          </cell>
          <cell r="AK191">
            <v>365</v>
          </cell>
          <cell r="AL191">
            <v>484</v>
          </cell>
          <cell r="AM191">
            <v>350</v>
          </cell>
          <cell r="AN191">
            <v>486</v>
          </cell>
          <cell r="AO191">
            <v>505</v>
          </cell>
          <cell r="AP191">
            <v>498</v>
          </cell>
          <cell r="AQ191">
            <v>467</v>
          </cell>
        </row>
        <row r="192">
          <cell r="B192">
            <v>207</v>
          </cell>
          <cell r="C192">
            <v>514</v>
          </cell>
          <cell r="D192">
            <v>507</v>
          </cell>
          <cell r="E192">
            <v>510</v>
          </cell>
          <cell r="F192">
            <v>783</v>
          </cell>
          <cell r="G192">
            <v>760</v>
          </cell>
          <cell r="H192">
            <v>755</v>
          </cell>
          <cell r="I192">
            <v>689</v>
          </cell>
          <cell r="J192">
            <v>741</v>
          </cell>
          <cell r="K192">
            <v>727</v>
          </cell>
          <cell r="L192">
            <v>741</v>
          </cell>
          <cell r="M192">
            <v>682</v>
          </cell>
          <cell r="N192">
            <v>846</v>
          </cell>
          <cell r="O192">
            <v>823</v>
          </cell>
          <cell r="P192">
            <v>818</v>
          </cell>
          <cell r="Q192">
            <v>705</v>
          </cell>
          <cell r="R192">
            <v>760</v>
          </cell>
          <cell r="S192">
            <v>625</v>
          </cell>
          <cell r="T192">
            <v>1038</v>
          </cell>
          <cell r="U192">
            <v>1015</v>
          </cell>
          <cell r="V192">
            <v>991</v>
          </cell>
          <cell r="W192">
            <v>805</v>
          </cell>
          <cell r="X192">
            <v>942</v>
          </cell>
          <cell r="Y192">
            <v>928</v>
          </cell>
          <cell r="Z192">
            <v>930</v>
          </cell>
          <cell r="AA192">
            <v>785</v>
          </cell>
          <cell r="AB192">
            <v>1047</v>
          </cell>
          <cell r="AC192">
            <v>1024</v>
          </cell>
          <cell r="AD192">
            <v>1006</v>
          </cell>
          <cell r="AE192">
            <v>809</v>
          </cell>
          <cell r="AF192">
            <v>987</v>
          </cell>
          <cell r="AG192">
            <v>964</v>
          </cell>
          <cell r="AH192">
            <v>945</v>
          </cell>
          <cell r="AI192">
            <v>792</v>
          </cell>
          <cell r="AJ192">
            <v>891</v>
          </cell>
          <cell r="AK192">
            <v>877</v>
          </cell>
          <cell r="AL192">
            <v>884</v>
          </cell>
          <cell r="AM192">
            <v>773</v>
          </cell>
          <cell r="AN192">
            <v>996</v>
          </cell>
          <cell r="AO192">
            <v>973</v>
          </cell>
          <cell r="AP192">
            <v>960</v>
          </cell>
          <cell r="AQ192">
            <v>796</v>
          </cell>
        </row>
        <row r="193">
          <cell r="B193">
            <v>205</v>
          </cell>
          <cell r="C193">
            <v>507</v>
          </cell>
          <cell r="D193">
            <v>500</v>
          </cell>
          <cell r="E193">
            <v>504</v>
          </cell>
          <cell r="F193">
            <v>768</v>
          </cell>
          <cell r="G193">
            <v>753</v>
          </cell>
          <cell r="H193">
            <v>734</v>
          </cell>
          <cell r="I193">
            <v>690</v>
          </cell>
          <cell r="J193">
            <v>728</v>
          </cell>
          <cell r="K193">
            <v>719</v>
          </cell>
          <cell r="L193">
            <v>720</v>
          </cell>
          <cell r="M193">
            <v>678</v>
          </cell>
          <cell r="N193">
            <v>829</v>
          </cell>
          <cell r="O193">
            <v>814</v>
          </cell>
          <cell r="P193">
            <v>787</v>
          </cell>
          <cell r="Q193">
            <v>710</v>
          </cell>
          <cell r="R193">
            <v>750</v>
          </cell>
          <cell r="S193">
            <v>632</v>
          </cell>
          <cell r="T193">
            <v>1018</v>
          </cell>
          <cell r="U193">
            <v>1003</v>
          </cell>
          <cell r="V193">
            <v>946</v>
          </cell>
          <cell r="W193">
            <v>818</v>
          </cell>
          <cell r="X193">
            <v>926</v>
          </cell>
          <cell r="Y193">
            <v>916</v>
          </cell>
          <cell r="Z193">
            <v>892</v>
          </cell>
          <cell r="AA193">
            <v>791</v>
          </cell>
          <cell r="AB193">
            <v>1027</v>
          </cell>
          <cell r="AC193">
            <v>1011</v>
          </cell>
          <cell r="AD193">
            <v>958</v>
          </cell>
          <cell r="AE193">
            <v>823</v>
          </cell>
          <cell r="AF193">
            <v>968</v>
          </cell>
          <cell r="AG193">
            <v>953</v>
          </cell>
          <cell r="AH193">
            <v>907</v>
          </cell>
          <cell r="AI193">
            <v>802</v>
          </cell>
          <cell r="AJ193">
            <v>875</v>
          </cell>
          <cell r="AK193">
            <v>866</v>
          </cell>
          <cell r="AL193">
            <v>852</v>
          </cell>
          <cell r="AM193">
            <v>774</v>
          </cell>
          <cell r="AN193">
            <v>977</v>
          </cell>
          <cell r="AO193">
            <v>961</v>
          </cell>
          <cell r="AP193">
            <v>918</v>
          </cell>
          <cell r="AQ193">
            <v>806</v>
          </cell>
        </row>
        <row r="194">
          <cell r="B194">
            <v>201</v>
          </cell>
          <cell r="C194">
            <v>494</v>
          </cell>
          <cell r="D194">
            <v>488</v>
          </cell>
          <cell r="E194">
            <v>493</v>
          </cell>
          <cell r="F194">
            <v>739</v>
          </cell>
          <cell r="G194">
            <v>739</v>
          </cell>
          <cell r="H194">
            <v>691</v>
          </cell>
          <cell r="I194">
            <v>691</v>
          </cell>
          <cell r="J194">
            <v>702</v>
          </cell>
          <cell r="K194">
            <v>702</v>
          </cell>
          <cell r="L194">
            <v>677</v>
          </cell>
          <cell r="M194">
            <v>672</v>
          </cell>
          <cell r="N194">
            <v>796</v>
          </cell>
          <cell r="O194">
            <v>796</v>
          </cell>
          <cell r="P194">
            <v>724</v>
          </cell>
          <cell r="Q194">
            <v>720</v>
          </cell>
          <cell r="R194">
            <v>728</v>
          </cell>
          <cell r="S194">
            <v>647</v>
          </cell>
          <cell r="T194">
            <v>980</v>
          </cell>
          <cell r="U194">
            <v>980</v>
          </cell>
          <cell r="V194">
            <v>856</v>
          </cell>
          <cell r="W194">
            <v>846</v>
          </cell>
          <cell r="X194">
            <v>892</v>
          </cell>
          <cell r="Y194">
            <v>892</v>
          </cell>
          <cell r="Z194">
            <v>814</v>
          </cell>
          <cell r="AA194">
            <v>802</v>
          </cell>
          <cell r="AB194">
            <v>987</v>
          </cell>
          <cell r="AC194">
            <v>987</v>
          </cell>
          <cell r="AD194">
            <v>862</v>
          </cell>
          <cell r="AE194">
            <v>849</v>
          </cell>
          <cell r="AF194">
            <v>932</v>
          </cell>
          <cell r="AG194">
            <v>932</v>
          </cell>
          <cell r="AH194">
            <v>829</v>
          </cell>
          <cell r="AI194">
            <v>822</v>
          </cell>
          <cell r="AJ194">
            <v>844</v>
          </cell>
          <cell r="AK194">
            <v>844</v>
          </cell>
          <cell r="AL194">
            <v>787</v>
          </cell>
          <cell r="AM194">
            <v>778</v>
          </cell>
          <cell r="AN194">
            <v>939</v>
          </cell>
          <cell r="AO194">
            <v>939</v>
          </cell>
          <cell r="AP194">
            <v>835</v>
          </cell>
          <cell r="AQ194">
            <v>826</v>
          </cell>
        </row>
        <row r="195">
          <cell r="B195">
            <v>196</v>
          </cell>
          <cell r="C195">
            <v>480</v>
          </cell>
          <cell r="D195">
            <v>475</v>
          </cell>
          <cell r="E195">
            <v>482</v>
          </cell>
          <cell r="F195">
            <v>709</v>
          </cell>
          <cell r="G195">
            <v>724</v>
          </cell>
          <cell r="H195">
            <v>649</v>
          </cell>
          <cell r="I195">
            <v>693</v>
          </cell>
          <cell r="J195">
            <v>675</v>
          </cell>
          <cell r="K195">
            <v>685</v>
          </cell>
          <cell r="L195">
            <v>634</v>
          </cell>
          <cell r="M195">
            <v>666</v>
          </cell>
          <cell r="N195">
            <v>763</v>
          </cell>
          <cell r="O195">
            <v>779</v>
          </cell>
          <cell r="P195">
            <v>662</v>
          </cell>
          <cell r="Q195">
            <v>729</v>
          </cell>
          <cell r="R195">
            <v>706</v>
          </cell>
          <cell r="S195">
            <v>662</v>
          </cell>
          <cell r="T195">
            <v>941</v>
          </cell>
          <cell r="U195">
            <v>956</v>
          </cell>
          <cell r="V195">
            <v>766</v>
          </cell>
          <cell r="W195">
            <v>873</v>
          </cell>
          <cell r="X195">
            <v>859</v>
          </cell>
          <cell r="Y195">
            <v>869</v>
          </cell>
          <cell r="Z195">
            <v>737</v>
          </cell>
          <cell r="AA195">
            <v>813</v>
          </cell>
          <cell r="AB195">
            <v>947</v>
          </cell>
          <cell r="AC195">
            <v>963</v>
          </cell>
          <cell r="AD195">
            <v>765</v>
          </cell>
          <cell r="AE195">
            <v>876</v>
          </cell>
          <cell r="AF195">
            <v>895</v>
          </cell>
          <cell r="AG195">
            <v>910</v>
          </cell>
          <cell r="AH195">
            <v>752</v>
          </cell>
          <cell r="AI195">
            <v>842</v>
          </cell>
          <cell r="AJ195">
            <v>813</v>
          </cell>
          <cell r="AK195">
            <v>822</v>
          </cell>
          <cell r="AL195">
            <v>723</v>
          </cell>
          <cell r="AM195">
            <v>782</v>
          </cell>
          <cell r="AN195">
            <v>901</v>
          </cell>
          <cell r="AO195">
            <v>917</v>
          </cell>
          <cell r="AP195">
            <v>751</v>
          </cell>
          <cell r="AQ195">
            <v>845</v>
          </cell>
        </row>
        <row r="196">
          <cell r="B196">
            <v>194</v>
          </cell>
          <cell r="C196">
            <v>473</v>
          </cell>
          <cell r="D196">
            <v>469</v>
          </cell>
          <cell r="E196">
            <v>477</v>
          </cell>
          <cell r="F196">
            <v>694</v>
          </cell>
          <cell r="G196">
            <v>717</v>
          </cell>
          <cell r="H196">
            <v>628</v>
          </cell>
          <cell r="I196">
            <v>694</v>
          </cell>
          <cell r="J196">
            <v>662</v>
          </cell>
          <cell r="K196">
            <v>676</v>
          </cell>
          <cell r="L196">
            <v>612</v>
          </cell>
          <cell r="M196">
            <v>663</v>
          </cell>
          <cell r="N196">
            <v>747</v>
          </cell>
          <cell r="O196">
            <v>770</v>
          </cell>
          <cell r="P196">
            <v>631</v>
          </cell>
          <cell r="Q196">
            <v>734</v>
          </cell>
          <cell r="R196">
            <v>696</v>
          </cell>
          <cell r="S196">
            <v>669</v>
          </cell>
          <cell r="T196">
            <v>922</v>
          </cell>
          <cell r="U196">
            <v>944</v>
          </cell>
          <cell r="V196">
            <v>721</v>
          </cell>
          <cell r="W196">
            <v>886</v>
          </cell>
          <cell r="X196">
            <v>842</v>
          </cell>
          <cell r="Y196">
            <v>857</v>
          </cell>
          <cell r="Z196">
            <v>698</v>
          </cell>
          <cell r="AA196">
            <v>819</v>
          </cell>
          <cell r="AB196">
            <v>928</v>
          </cell>
          <cell r="AC196">
            <v>951</v>
          </cell>
          <cell r="AD196">
            <v>717</v>
          </cell>
          <cell r="AE196">
            <v>889</v>
          </cell>
          <cell r="AF196">
            <v>877</v>
          </cell>
          <cell r="AG196">
            <v>899</v>
          </cell>
          <cell r="AH196">
            <v>713</v>
          </cell>
          <cell r="AI196">
            <v>852</v>
          </cell>
          <cell r="AJ196">
            <v>797</v>
          </cell>
          <cell r="AK196">
            <v>811</v>
          </cell>
          <cell r="AL196">
            <v>691</v>
          </cell>
          <cell r="AM196">
            <v>784</v>
          </cell>
          <cell r="AN196">
            <v>882</v>
          </cell>
          <cell r="AO196">
            <v>906</v>
          </cell>
          <cell r="AP196">
            <v>709</v>
          </cell>
          <cell r="AQ196">
            <v>855</v>
          </cell>
        </row>
        <row r="197">
          <cell r="B197">
            <v>224</v>
          </cell>
          <cell r="C197">
            <v>504</v>
          </cell>
          <cell r="D197">
            <v>503</v>
          </cell>
          <cell r="E197">
            <v>507</v>
          </cell>
          <cell r="F197">
            <v>790</v>
          </cell>
          <cell r="G197">
            <v>771</v>
          </cell>
          <cell r="H197">
            <v>753</v>
          </cell>
          <cell r="I197">
            <v>698</v>
          </cell>
          <cell r="J197">
            <v>735</v>
          </cell>
          <cell r="K197">
            <v>723</v>
          </cell>
          <cell r="L197">
            <v>731</v>
          </cell>
          <cell r="M197">
            <v>682</v>
          </cell>
          <cell r="N197">
            <v>849</v>
          </cell>
          <cell r="O197">
            <v>829</v>
          </cell>
          <cell r="P197">
            <v>808</v>
          </cell>
          <cell r="Q197">
            <v>715</v>
          </cell>
          <cell r="R197">
            <v>762</v>
          </cell>
          <cell r="S197">
            <v>633</v>
          </cell>
          <cell r="T197">
            <v>1050</v>
          </cell>
          <cell r="U197">
            <v>1031</v>
          </cell>
          <cell r="V197">
            <v>982</v>
          </cell>
          <cell r="W197">
            <v>825</v>
          </cell>
          <cell r="X197">
            <v>940</v>
          </cell>
          <cell r="Y197">
            <v>928</v>
          </cell>
          <cell r="Z197">
            <v>915</v>
          </cell>
          <cell r="AA197">
            <v>793</v>
          </cell>
          <cell r="AB197">
            <v>1054</v>
          </cell>
          <cell r="AC197">
            <v>1035</v>
          </cell>
          <cell r="AD197">
            <v>992</v>
          </cell>
          <cell r="AE197">
            <v>827</v>
          </cell>
          <cell r="AF197">
            <v>998</v>
          </cell>
          <cell r="AG197">
            <v>979</v>
          </cell>
          <cell r="AH197">
            <v>938</v>
          </cell>
          <cell r="AI197">
            <v>809</v>
          </cell>
          <cell r="AJ197">
            <v>888</v>
          </cell>
          <cell r="AK197">
            <v>876</v>
          </cell>
          <cell r="AL197">
            <v>871</v>
          </cell>
          <cell r="AM197">
            <v>778</v>
          </cell>
          <cell r="AN197">
            <v>1001</v>
          </cell>
          <cell r="AO197">
            <v>982</v>
          </cell>
          <cell r="AP197">
            <v>948</v>
          </cell>
          <cell r="AQ197">
            <v>811</v>
          </cell>
        </row>
        <row r="198">
          <cell r="B198">
            <v>221</v>
          </cell>
          <cell r="C198">
            <v>497</v>
          </cell>
          <cell r="D198">
            <v>496</v>
          </cell>
          <cell r="E198">
            <v>501</v>
          </cell>
          <cell r="F198">
            <v>775</v>
          </cell>
          <cell r="G198">
            <v>763</v>
          </cell>
          <cell r="H198">
            <v>732</v>
          </cell>
          <cell r="I198">
            <v>699</v>
          </cell>
          <cell r="J198">
            <v>722</v>
          </cell>
          <cell r="K198">
            <v>715</v>
          </cell>
          <cell r="L198">
            <v>710</v>
          </cell>
          <cell r="M198">
            <v>679</v>
          </cell>
          <cell r="N198">
            <v>832</v>
          </cell>
          <cell r="O198">
            <v>821</v>
          </cell>
          <cell r="P198">
            <v>777</v>
          </cell>
          <cell r="Q198">
            <v>720</v>
          </cell>
          <cell r="R198">
            <v>751</v>
          </cell>
          <cell r="S198">
            <v>640</v>
          </cell>
          <cell r="T198">
            <v>1031</v>
          </cell>
          <cell r="U198">
            <v>1019</v>
          </cell>
          <cell r="V198">
            <v>937</v>
          </cell>
          <cell r="W198">
            <v>838</v>
          </cell>
          <cell r="X198">
            <v>923</v>
          </cell>
          <cell r="Y198">
            <v>916</v>
          </cell>
          <cell r="Z198">
            <v>876</v>
          </cell>
          <cell r="AA198">
            <v>799</v>
          </cell>
          <cell r="AB198">
            <v>1034</v>
          </cell>
          <cell r="AC198">
            <v>1022</v>
          </cell>
          <cell r="AD198">
            <v>943</v>
          </cell>
          <cell r="AE198">
            <v>840</v>
          </cell>
          <cell r="AF198">
            <v>979</v>
          </cell>
          <cell r="AG198">
            <v>968</v>
          </cell>
          <cell r="AH198">
            <v>900</v>
          </cell>
          <cell r="AI198">
            <v>819</v>
          </cell>
          <cell r="AJ198">
            <v>872</v>
          </cell>
          <cell r="AK198">
            <v>865</v>
          </cell>
          <cell r="AL198">
            <v>839</v>
          </cell>
          <cell r="AM198">
            <v>780</v>
          </cell>
          <cell r="AN198">
            <v>983</v>
          </cell>
          <cell r="AO198">
            <v>971</v>
          </cell>
          <cell r="AP198">
            <v>906</v>
          </cell>
          <cell r="AQ198">
            <v>821</v>
          </cell>
        </row>
        <row r="199">
          <cell r="B199">
            <v>215</v>
          </cell>
          <cell r="C199">
            <v>477</v>
          </cell>
          <cell r="D199">
            <v>477</v>
          </cell>
          <cell r="E199">
            <v>485</v>
          </cell>
          <cell r="F199">
            <v>730</v>
          </cell>
          <cell r="G199">
            <v>742</v>
          </cell>
          <cell r="H199">
            <v>668</v>
          </cell>
          <cell r="I199">
            <v>701</v>
          </cell>
          <cell r="J199">
            <v>682</v>
          </cell>
          <cell r="K199">
            <v>689</v>
          </cell>
          <cell r="L199">
            <v>645</v>
          </cell>
          <cell r="M199">
            <v>670</v>
          </cell>
          <cell r="N199">
            <v>783</v>
          </cell>
          <cell r="O199">
            <v>795</v>
          </cell>
          <cell r="P199">
            <v>684</v>
          </cell>
          <cell r="Q199">
            <v>734</v>
          </cell>
          <cell r="R199">
            <v>719</v>
          </cell>
          <cell r="S199">
            <v>663</v>
          </cell>
          <cell r="T199">
            <v>973</v>
          </cell>
          <cell r="U199">
            <v>984</v>
          </cell>
          <cell r="V199">
            <v>802</v>
          </cell>
          <cell r="W199">
            <v>879</v>
          </cell>
          <cell r="X199">
            <v>874</v>
          </cell>
          <cell r="Y199">
            <v>881</v>
          </cell>
          <cell r="Z199">
            <v>760</v>
          </cell>
          <cell r="AA199">
            <v>816</v>
          </cell>
          <cell r="AB199">
            <v>974</v>
          </cell>
          <cell r="AC199">
            <v>986</v>
          </cell>
          <cell r="AD199">
            <v>799</v>
          </cell>
          <cell r="AE199">
            <v>880</v>
          </cell>
          <cell r="AF199">
            <v>924</v>
          </cell>
          <cell r="AG199">
            <v>936</v>
          </cell>
          <cell r="AH199">
            <v>783</v>
          </cell>
          <cell r="AI199">
            <v>849</v>
          </cell>
          <cell r="AJ199">
            <v>825</v>
          </cell>
          <cell r="AK199">
            <v>832</v>
          </cell>
          <cell r="AL199">
            <v>742</v>
          </cell>
          <cell r="AM199">
            <v>785</v>
          </cell>
          <cell r="AN199">
            <v>926</v>
          </cell>
          <cell r="AO199">
            <v>938</v>
          </cell>
          <cell r="AP199">
            <v>781</v>
          </cell>
          <cell r="AQ199">
            <v>850</v>
          </cell>
        </row>
        <row r="200">
          <cell r="B200">
            <v>213</v>
          </cell>
          <cell r="C200">
            <v>470</v>
          </cell>
          <cell r="D200">
            <v>471</v>
          </cell>
          <cell r="E200">
            <v>480</v>
          </cell>
          <cell r="F200">
            <v>715</v>
          </cell>
          <cell r="G200">
            <v>734</v>
          </cell>
          <cell r="H200">
            <v>647</v>
          </cell>
          <cell r="I200">
            <v>702</v>
          </cell>
          <cell r="J200">
            <v>669</v>
          </cell>
          <cell r="K200">
            <v>681</v>
          </cell>
          <cell r="L200">
            <v>624</v>
          </cell>
          <cell r="M200">
            <v>667</v>
          </cell>
          <cell r="N200">
            <v>766</v>
          </cell>
          <cell r="O200">
            <v>786</v>
          </cell>
          <cell r="P200">
            <v>653</v>
          </cell>
          <cell r="Q200">
            <v>739</v>
          </cell>
          <cell r="R200">
            <v>708</v>
          </cell>
          <cell r="S200">
            <v>670</v>
          </cell>
          <cell r="T200">
            <v>953</v>
          </cell>
          <cell r="U200">
            <v>972</v>
          </cell>
          <cell r="V200">
            <v>757</v>
          </cell>
          <cell r="W200">
            <v>893</v>
          </cell>
          <cell r="X200">
            <v>857</v>
          </cell>
          <cell r="Y200">
            <v>869</v>
          </cell>
          <cell r="Z200">
            <v>722</v>
          </cell>
          <cell r="AA200">
            <v>821</v>
          </cell>
          <cell r="AB200">
            <v>955</v>
          </cell>
          <cell r="AC200">
            <v>974</v>
          </cell>
          <cell r="AD200">
            <v>751</v>
          </cell>
          <cell r="AE200">
            <v>893</v>
          </cell>
          <cell r="AF200">
            <v>906</v>
          </cell>
          <cell r="AG200">
            <v>925</v>
          </cell>
          <cell r="AH200">
            <v>745</v>
          </cell>
          <cell r="AI200">
            <v>859</v>
          </cell>
          <cell r="AJ200">
            <v>810</v>
          </cell>
          <cell r="AK200">
            <v>821</v>
          </cell>
          <cell r="AL200">
            <v>710</v>
          </cell>
          <cell r="AM200">
            <v>787</v>
          </cell>
          <cell r="AN200">
            <v>907</v>
          </cell>
          <cell r="AO200">
            <v>926</v>
          </cell>
          <cell r="AP200">
            <v>739</v>
          </cell>
          <cell r="AQ200">
            <v>860</v>
          </cell>
        </row>
        <row r="201">
          <cell r="B201">
            <v>242</v>
          </cell>
          <cell r="C201">
            <v>501</v>
          </cell>
          <cell r="D201">
            <v>505</v>
          </cell>
          <cell r="E201">
            <v>510</v>
          </cell>
          <cell r="F201">
            <v>811</v>
          </cell>
          <cell r="G201">
            <v>788</v>
          </cell>
          <cell r="H201">
            <v>772</v>
          </cell>
          <cell r="I201">
            <v>706</v>
          </cell>
          <cell r="J201">
            <v>742</v>
          </cell>
          <cell r="K201">
            <v>728</v>
          </cell>
          <cell r="L201">
            <v>743</v>
          </cell>
          <cell r="M201">
            <v>685</v>
          </cell>
          <cell r="N201">
            <v>868</v>
          </cell>
          <cell r="O201">
            <v>845</v>
          </cell>
          <cell r="P201">
            <v>830</v>
          </cell>
          <cell r="Q201">
            <v>720</v>
          </cell>
          <cell r="R201">
            <v>775</v>
          </cell>
          <cell r="S201">
            <v>634</v>
          </cell>
          <cell r="T201">
            <v>1081</v>
          </cell>
          <cell r="U201">
            <v>1059</v>
          </cell>
          <cell r="V201">
            <v>1018</v>
          </cell>
          <cell r="W201">
            <v>831</v>
          </cell>
          <cell r="X201">
            <v>955</v>
          </cell>
          <cell r="Y201">
            <v>941</v>
          </cell>
          <cell r="Z201">
            <v>938</v>
          </cell>
          <cell r="AA201">
            <v>796</v>
          </cell>
          <cell r="AB201">
            <v>1081</v>
          </cell>
          <cell r="AC201">
            <v>1058</v>
          </cell>
          <cell r="AD201">
            <v>1025</v>
          </cell>
          <cell r="AE201">
            <v>831</v>
          </cell>
          <cell r="AF201">
            <v>1027</v>
          </cell>
          <cell r="AG201">
            <v>1004</v>
          </cell>
          <cell r="AH201">
            <v>970</v>
          </cell>
          <cell r="AI201">
            <v>817</v>
          </cell>
          <cell r="AJ201">
            <v>900</v>
          </cell>
          <cell r="AK201">
            <v>886</v>
          </cell>
          <cell r="AL201">
            <v>890</v>
          </cell>
          <cell r="AM201">
            <v>781</v>
          </cell>
          <cell r="AN201">
            <v>1026</v>
          </cell>
          <cell r="AO201">
            <v>1003</v>
          </cell>
          <cell r="AP201">
            <v>977</v>
          </cell>
          <cell r="AQ201">
            <v>816</v>
          </cell>
        </row>
        <row r="202">
          <cell r="B202">
            <v>238</v>
          </cell>
          <cell r="C202">
            <v>487</v>
          </cell>
          <cell r="D202">
            <v>492</v>
          </cell>
          <cell r="E202">
            <v>499</v>
          </cell>
          <cell r="F202">
            <v>781</v>
          </cell>
          <cell r="G202">
            <v>774</v>
          </cell>
          <cell r="H202">
            <v>730</v>
          </cell>
          <cell r="I202">
            <v>708</v>
          </cell>
          <cell r="J202">
            <v>716</v>
          </cell>
          <cell r="K202">
            <v>711</v>
          </cell>
          <cell r="L202">
            <v>700</v>
          </cell>
          <cell r="M202">
            <v>679</v>
          </cell>
          <cell r="N202">
            <v>835</v>
          </cell>
          <cell r="O202">
            <v>828</v>
          </cell>
          <cell r="P202">
            <v>768</v>
          </cell>
          <cell r="Q202">
            <v>729</v>
          </cell>
          <cell r="R202">
            <v>753</v>
          </cell>
          <cell r="S202">
            <v>649</v>
          </cell>
          <cell r="T202">
            <v>1043</v>
          </cell>
          <cell r="U202">
            <v>1035</v>
          </cell>
          <cell r="V202">
            <v>927</v>
          </cell>
          <cell r="W202">
            <v>858</v>
          </cell>
          <cell r="X202">
            <v>921</v>
          </cell>
          <cell r="Y202">
            <v>917</v>
          </cell>
          <cell r="Z202">
            <v>861</v>
          </cell>
          <cell r="AA202">
            <v>807</v>
          </cell>
          <cell r="AB202">
            <v>1041</v>
          </cell>
          <cell r="AC202">
            <v>1033</v>
          </cell>
          <cell r="AD202">
            <v>929</v>
          </cell>
          <cell r="AE202">
            <v>857</v>
          </cell>
          <cell r="AF202">
            <v>990</v>
          </cell>
          <cell r="AG202">
            <v>983</v>
          </cell>
          <cell r="AH202">
            <v>892</v>
          </cell>
          <cell r="AI202">
            <v>836</v>
          </cell>
          <cell r="AJ202">
            <v>869</v>
          </cell>
          <cell r="AK202">
            <v>864</v>
          </cell>
          <cell r="AL202">
            <v>826</v>
          </cell>
          <cell r="AM202">
            <v>785</v>
          </cell>
          <cell r="AN202">
            <v>988</v>
          </cell>
          <cell r="AO202">
            <v>981</v>
          </cell>
          <cell r="AP202">
            <v>894</v>
          </cell>
          <cell r="AQ202">
            <v>836</v>
          </cell>
        </row>
        <row r="203">
          <cell r="B203">
            <v>275</v>
          </cell>
          <cell r="C203">
            <v>308</v>
          </cell>
          <cell r="D203">
            <v>408</v>
          </cell>
          <cell r="E203">
            <v>412</v>
          </cell>
          <cell r="F203">
            <v>888</v>
          </cell>
          <cell r="G203">
            <v>694</v>
          </cell>
          <cell r="H203">
            <v>822</v>
          </cell>
          <cell r="I203">
            <v>617</v>
          </cell>
          <cell r="J203">
            <v>749</v>
          </cell>
          <cell r="K203">
            <v>554</v>
          </cell>
          <cell r="L203">
            <v>750</v>
          </cell>
          <cell r="M203">
            <v>548</v>
          </cell>
          <cell r="N203">
            <v>892</v>
          </cell>
          <cell r="O203">
            <v>698</v>
          </cell>
          <cell r="P203">
            <v>827</v>
          </cell>
          <cell r="Q203">
            <v>615</v>
          </cell>
          <cell r="R203">
            <v>412</v>
          </cell>
          <cell r="S203">
            <v>397</v>
          </cell>
          <cell r="T203">
            <v>892</v>
          </cell>
          <cell r="U203">
            <v>698</v>
          </cell>
          <cell r="V203">
            <v>830</v>
          </cell>
          <cell r="W203">
            <v>606</v>
          </cell>
          <cell r="X203">
            <v>748</v>
          </cell>
          <cell r="Y203">
            <v>553</v>
          </cell>
          <cell r="Z203">
            <v>756</v>
          </cell>
          <cell r="AA203">
            <v>534</v>
          </cell>
          <cell r="AB203">
            <v>891</v>
          </cell>
          <cell r="AC203">
            <v>698</v>
          </cell>
          <cell r="AD203">
            <v>829</v>
          </cell>
          <cell r="AE203">
            <v>606</v>
          </cell>
          <cell r="AF203">
            <v>889</v>
          </cell>
          <cell r="AG203">
            <v>695</v>
          </cell>
          <cell r="AH203">
            <v>829</v>
          </cell>
          <cell r="AI203">
            <v>604</v>
          </cell>
          <cell r="AJ203">
            <v>746</v>
          </cell>
          <cell r="AK203">
            <v>551</v>
          </cell>
          <cell r="AL203">
            <v>751</v>
          </cell>
          <cell r="AM203">
            <v>537</v>
          </cell>
          <cell r="AN203">
            <v>889</v>
          </cell>
          <cell r="AO203">
            <v>695</v>
          </cell>
          <cell r="AP203">
            <v>828</v>
          </cell>
          <cell r="AQ203">
            <v>604</v>
          </cell>
        </row>
        <row r="204">
          <cell r="B204">
            <v>236</v>
          </cell>
          <cell r="C204">
            <v>480</v>
          </cell>
          <cell r="D204">
            <v>486</v>
          </cell>
          <cell r="E204">
            <v>493</v>
          </cell>
          <cell r="F204">
            <v>767</v>
          </cell>
          <cell r="G204">
            <v>767</v>
          </cell>
          <cell r="H204">
            <v>708</v>
          </cell>
          <cell r="I204">
            <v>708</v>
          </cell>
          <cell r="J204">
            <v>702</v>
          </cell>
          <cell r="K204">
            <v>702</v>
          </cell>
          <cell r="L204">
            <v>678</v>
          </cell>
          <cell r="M204">
            <v>676</v>
          </cell>
          <cell r="N204">
            <v>819</v>
          </cell>
          <cell r="O204">
            <v>819</v>
          </cell>
          <cell r="P204">
            <v>736</v>
          </cell>
          <cell r="Q204">
            <v>734</v>
          </cell>
          <cell r="R204">
            <v>742</v>
          </cell>
          <cell r="S204">
            <v>656</v>
          </cell>
          <cell r="T204">
            <v>1023</v>
          </cell>
          <cell r="U204">
            <v>1023</v>
          </cell>
          <cell r="V204">
            <v>882</v>
          </cell>
          <cell r="W204">
            <v>872</v>
          </cell>
          <cell r="X204">
            <v>905</v>
          </cell>
          <cell r="Y204">
            <v>905</v>
          </cell>
          <cell r="Z204">
            <v>823</v>
          </cell>
          <cell r="AA204">
            <v>812</v>
          </cell>
          <cell r="AB204">
            <v>1021</v>
          </cell>
          <cell r="AC204">
            <v>1021</v>
          </cell>
          <cell r="AD204">
            <v>881</v>
          </cell>
          <cell r="AE204">
            <v>871</v>
          </cell>
          <cell r="AF204">
            <v>972</v>
          </cell>
          <cell r="AG204">
            <v>972</v>
          </cell>
          <cell r="AH204">
            <v>854</v>
          </cell>
          <cell r="AI204">
            <v>846</v>
          </cell>
          <cell r="AJ204">
            <v>853</v>
          </cell>
          <cell r="AK204">
            <v>853</v>
          </cell>
          <cell r="AL204">
            <v>794</v>
          </cell>
          <cell r="AM204">
            <v>787</v>
          </cell>
          <cell r="AN204">
            <v>970</v>
          </cell>
          <cell r="AO204">
            <v>970</v>
          </cell>
          <cell r="AP204">
            <v>852</v>
          </cell>
          <cell r="AQ204">
            <v>845</v>
          </cell>
        </row>
        <row r="205">
          <cell r="B205">
            <v>280</v>
          </cell>
          <cell r="C205">
            <v>313</v>
          </cell>
          <cell r="D205">
            <v>423</v>
          </cell>
          <cell r="E205">
            <v>436</v>
          </cell>
          <cell r="F205">
            <v>650</v>
          </cell>
          <cell r="G205">
            <v>843</v>
          </cell>
          <cell r="H205">
            <v>571</v>
          </cell>
          <cell r="I205">
            <v>775</v>
          </cell>
          <cell r="J205">
            <v>504</v>
          </cell>
          <cell r="K205">
            <v>699</v>
          </cell>
          <cell r="L205">
            <v>498</v>
          </cell>
          <cell r="M205">
            <v>702</v>
          </cell>
          <cell r="N205">
            <v>652</v>
          </cell>
          <cell r="O205">
            <v>846</v>
          </cell>
          <cell r="P205">
            <v>567</v>
          </cell>
          <cell r="Q205">
            <v>780</v>
          </cell>
          <cell r="R205">
            <v>419</v>
          </cell>
          <cell r="S205">
            <v>443</v>
          </cell>
          <cell r="T205">
            <v>646</v>
          </cell>
          <cell r="U205">
            <v>839</v>
          </cell>
          <cell r="V205">
            <v>547</v>
          </cell>
          <cell r="W205">
            <v>778</v>
          </cell>
          <cell r="X205">
            <v>498</v>
          </cell>
          <cell r="Y205">
            <v>693</v>
          </cell>
          <cell r="Z205">
            <v>475</v>
          </cell>
          <cell r="AA205">
            <v>703</v>
          </cell>
          <cell r="AB205">
            <v>646</v>
          </cell>
          <cell r="AC205">
            <v>839</v>
          </cell>
          <cell r="AD205">
            <v>548</v>
          </cell>
          <cell r="AE205">
            <v>778</v>
          </cell>
          <cell r="AF205">
            <v>645</v>
          </cell>
          <cell r="AG205">
            <v>838</v>
          </cell>
          <cell r="AH205">
            <v>548</v>
          </cell>
          <cell r="AI205">
            <v>778</v>
          </cell>
          <cell r="AJ205">
            <v>497</v>
          </cell>
          <cell r="AK205">
            <v>692</v>
          </cell>
          <cell r="AL205">
            <v>480</v>
          </cell>
          <cell r="AM205">
            <v>699</v>
          </cell>
          <cell r="AN205">
            <v>645</v>
          </cell>
          <cell r="AO205">
            <v>838</v>
          </cell>
          <cell r="AP205">
            <v>549</v>
          </cell>
          <cell r="AQ205">
            <v>778</v>
          </cell>
        </row>
        <row r="206">
          <cell r="B206">
            <v>234</v>
          </cell>
          <cell r="C206">
            <v>474</v>
          </cell>
          <cell r="D206">
            <v>480</v>
          </cell>
          <cell r="E206">
            <v>488</v>
          </cell>
          <cell r="F206">
            <v>752</v>
          </cell>
          <cell r="G206">
            <v>759</v>
          </cell>
          <cell r="H206">
            <v>687</v>
          </cell>
          <cell r="I206">
            <v>709</v>
          </cell>
          <cell r="J206">
            <v>689</v>
          </cell>
          <cell r="K206">
            <v>694</v>
          </cell>
          <cell r="L206">
            <v>657</v>
          </cell>
          <cell r="M206">
            <v>673</v>
          </cell>
          <cell r="N206">
            <v>802</v>
          </cell>
          <cell r="O206">
            <v>810</v>
          </cell>
          <cell r="P206">
            <v>705</v>
          </cell>
          <cell r="Q206">
            <v>739</v>
          </cell>
          <cell r="R206">
            <v>732</v>
          </cell>
          <cell r="S206">
            <v>663</v>
          </cell>
          <cell r="T206">
            <v>1004</v>
          </cell>
          <cell r="U206">
            <v>1012</v>
          </cell>
          <cell r="V206">
            <v>837</v>
          </cell>
          <cell r="W206">
            <v>885</v>
          </cell>
          <cell r="X206">
            <v>888</v>
          </cell>
          <cell r="Y206">
            <v>893</v>
          </cell>
          <cell r="Z206">
            <v>784</v>
          </cell>
          <cell r="AA206">
            <v>818</v>
          </cell>
          <cell r="AB206">
            <v>1001</v>
          </cell>
          <cell r="AC206">
            <v>1009</v>
          </cell>
          <cell r="AD206">
            <v>833</v>
          </cell>
          <cell r="AE206">
            <v>884</v>
          </cell>
          <cell r="AF206">
            <v>953</v>
          </cell>
          <cell r="AG206">
            <v>961</v>
          </cell>
          <cell r="AH206">
            <v>815</v>
          </cell>
          <cell r="AI206">
            <v>856</v>
          </cell>
          <cell r="AJ206">
            <v>837</v>
          </cell>
          <cell r="AK206">
            <v>842</v>
          </cell>
          <cell r="AL206">
            <v>762</v>
          </cell>
          <cell r="AM206">
            <v>789</v>
          </cell>
          <cell r="AN206">
            <v>951</v>
          </cell>
          <cell r="AO206">
            <v>958</v>
          </cell>
          <cell r="AP206">
            <v>810</v>
          </cell>
          <cell r="AQ206">
            <v>855</v>
          </cell>
        </row>
        <row r="207">
          <cell r="B207">
            <v>229</v>
          </cell>
          <cell r="C207">
            <v>460</v>
          </cell>
          <cell r="D207">
            <v>467</v>
          </cell>
          <cell r="E207">
            <v>477</v>
          </cell>
          <cell r="F207">
            <v>722</v>
          </cell>
          <cell r="G207">
            <v>745</v>
          </cell>
          <cell r="H207">
            <v>645</v>
          </cell>
          <cell r="I207">
            <v>711</v>
          </cell>
          <cell r="J207">
            <v>663</v>
          </cell>
          <cell r="K207">
            <v>677</v>
          </cell>
          <cell r="L207">
            <v>614</v>
          </cell>
          <cell r="M207">
            <v>667</v>
          </cell>
          <cell r="N207">
            <v>770</v>
          </cell>
          <cell r="O207">
            <v>793</v>
          </cell>
          <cell r="P207">
            <v>643</v>
          </cell>
          <cell r="Q207">
            <v>749</v>
          </cell>
          <cell r="R207">
            <v>710</v>
          </cell>
          <cell r="S207">
            <v>678</v>
          </cell>
          <cell r="T207">
            <v>965</v>
          </cell>
          <cell r="U207">
            <v>988</v>
          </cell>
          <cell r="V207">
            <v>747</v>
          </cell>
          <cell r="W207">
            <v>913</v>
          </cell>
          <cell r="X207">
            <v>855</v>
          </cell>
          <cell r="Y207">
            <v>869</v>
          </cell>
          <cell r="Z207">
            <v>707</v>
          </cell>
          <cell r="AA207">
            <v>829</v>
          </cell>
          <cell r="AB207">
            <v>962</v>
          </cell>
          <cell r="AC207">
            <v>985</v>
          </cell>
          <cell r="AD207">
            <v>736</v>
          </cell>
          <cell r="AE207">
            <v>911</v>
          </cell>
          <cell r="AF207">
            <v>917</v>
          </cell>
          <cell r="AG207">
            <v>940</v>
          </cell>
          <cell r="AH207">
            <v>738</v>
          </cell>
          <cell r="AI207">
            <v>876</v>
          </cell>
          <cell r="AJ207">
            <v>806</v>
          </cell>
          <cell r="AK207">
            <v>820</v>
          </cell>
          <cell r="AL207">
            <v>697</v>
          </cell>
          <cell r="AM207">
            <v>793</v>
          </cell>
          <cell r="AN207">
            <v>913</v>
          </cell>
          <cell r="AO207">
            <v>936</v>
          </cell>
          <cell r="AP207">
            <v>727</v>
          </cell>
          <cell r="AQ207">
            <v>875</v>
          </cell>
        </row>
        <row r="208">
          <cell r="B208">
            <v>259</v>
          </cell>
          <cell r="C208">
            <v>491</v>
          </cell>
          <cell r="D208">
            <v>501</v>
          </cell>
          <cell r="E208">
            <v>507</v>
          </cell>
          <cell r="F208">
            <v>818</v>
          </cell>
          <cell r="G208">
            <v>799</v>
          </cell>
          <cell r="H208">
            <v>770</v>
          </cell>
          <cell r="I208">
            <v>715</v>
          </cell>
          <cell r="J208">
            <v>736</v>
          </cell>
          <cell r="K208">
            <v>724</v>
          </cell>
          <cell r="L208">
            <v>733</v>
          </cell>
          <cell r="M208">
            <v>685</v>
          </cell>
          <cell r="N208">
            <v>871</v>
          </cell>
          <cell r="O208">
            <v>852</v>
          </cell>
          <cell r="P208">
            <v>820</v>
          </cell>
          <cell r="Q208">
            <v>729</v>
          </cell>
          <cell r="R208">
            <v>776</v>
          </cell>
          <cell r="S208">
            <v>642</v>
          </cell>
          <cell r="T208">
            <v>1094</v>
          </cell>
          <cell r="U208">
            <v>1075</v>
          </cell>
          <cell r="V208">
            <v>1008</v>
          </cell>
          <cell r="W208">
            <v>851</v>
          </cell>
          <cell r="X208">
            <v>953</v>
          </cell>
          <cell r="Y208">
            <v>941</v>
          </cell>
          <cell r="Z208">
            <v>923</v>
          </cell>
          <cell r="AA208">
            <v>804</v>
          </cell>
          <cell r="AB208">
            <v>1088</v>
          </cell>
          <cell r="AC208">
            <v>1069</v>
          </cell>
          <cell r="AD208">
            <v>1011</v>
          </cell>
          <cell r="AE208">
            <v>848</v>
          </cell>
          <cell r="AF208">
            <v>1038</v>
          </cell>
          <cell r="AG208">
            <v>1019</v>
          </cell>
          <cell r="AH208">
            <v>963</v>
          </cell>
          <cell r="AI208">
            <v>834</v>
          </cell>
          <cell r="AJ208">
            <v>897</v>
          </cell>
          <cell r="AK208">
            <v>885</v>
          </cell>
          <cell r="AL208">
            <v>878</v>
          </cell>
          <cell r="AM208">
            <v>787</v>
          </cell>
          <cell r="AN208">
            <v>1032</v>
          </cell>
          <cell r="AO208">
            <v>1013</v>
          </cell>
          <cell r="AP208">
            <v>965</v>
          </cell>
          <cell r="AQ208">
            <v>831</v>
          </cell>
        </row>
        <row r="209">
          <cell r="B209">
            <v>256</v>
          </cell>
          <cell r="C209">
            <v>484</v>
          </cell>
          <cell r="D209">
            <v>495</v>
          </cell>
          <cell r="E209">
            <v>501</v>
          </cell>
          <cell r="F209">
            <v>803</v>
          </cell>
          <cell r="G209">
            <v>791</v>
          </cell>
          <cell r="H209">
            <v>749</v>
          </cell>
          <cell r="I209">
            <v>716</v>
          </cell>
          <cell r="J209">
            <v>723</v>
          </cell>
          <cell r="K209">
            <v>716</v>
          </cell>
          <cell r="L209">
            <v>711</v>
          </cell>
          <cell r="M209">
            <v>682</v>
          </cell>
          <cell r="N209">
            <v>855</v>
          </cell>
          <cell r="O209">
            <v>843</v>
          </cell>
          <cell r="P209">
            <v>789</v>
          </cell>
          <cell r="Q209">
            <v>734</v>
          </cell>
          <cell r="R209">
            <v>766</v>
          </cell>
          <cell r="S209">
            <v>649</v>
          </cell>
          <cell r="T209">
            <v>1074</v>
          </cell>
          <cell r="U209">
            <v>1063</v>
          </cell>
          <cell r="V209">
            <v>963</v>
          </cell>
          <cell r="W209">
            <v>865</v>
          </cell>
          <cell r="X209">
            <v>936</v>
          </cell>
          <cell r="Y209">
            <v>929</v>
          </cell>
          <cell r="Z209">
            <v>885</v>
          </cell>
          <cell r="AA209">
            <v>809</v>
          </cell>
          <cell r="AB209">
            <v>1068</v>
          </cell>
          <cell r="AC209">
            <v>1056</v>
          </cell>
          <cell r="AD209">
            <v>963</v>
          </cell>
          <cell r="AE209">
            <v>861</v>
          </cell>
          <cell r="AF209">
            <v>1019</v>
          </cell>
          <cell r="AG209">
            <v>1008</v>
          </cell>
          <cell r="AH209">
            <v>924</v>
          </cell>
          <cell r="AI209">
            <v>844</v>
          </cell>
          <cell r="AJ209">
            <v>881</v>
          </cell>
          <cell r="AK209">
            <v>874</v>
          </cell>
          <cell r="AL209">
            <v>845</v>
          </cell>
          <cell r="AM209">
            <v>789</v>
          </cell>
          <cell r="AN209">
            <v>1013</v>
          </cell>
          <cell r="AO209">
            <v>1002</v>
          </cell>
          <cell r="AP209">
            <v>923</v>
          </cell>
          <cell r="AQ209">
            <v>840</v>
          </cell>
        </row>
        <row r="210">
          <cell r="B210">
            <v>250</v>
          </cell>
          <cell r="C210">
            <v>464</v>
          </cell>
          <cell r="D210">
            <v>476</v>
          </cell>
          <cell r="E210">
            <v>485</v>
          </cell>
          <cell r="F210">
            <v>758</v>
          </cell>
          <cell r="G210">
            <v>770</v>
          </cell>
          <cell r="H210">
            <v>685</v>
          </cell>
          <cell r="I210">
            <v>718</v>
          </cell>
          <cell r="J210">
            <v>683</v>
          </cell>
          <cell r="K210">
            <v>690</v>
          </cell>
          <cell r="L210">
            <v>647</v>
          </cell>
          <cell r="M210">
            <v>673</v>
          </cell>
          <cell r="N210">
            <v>805</v>
          </cell>
          <cell r="O210">
            <v>817</v>
          </cell>
          <cell r="P210">
            <v>696</v>
          </cell>
          <cell r="Q210">
            <v>749</v>
          </cell>
          <cell r="R210">
            <v>733</v>
          </cell>
          <cell r="S210">
            <v>672</v>
          </cell>
          <cell r="T210">
            <v>1016</v>
          </cell>
          <cell r="U210">
            <v>1028</v>
          </cell>
          <cell r="V210">
            <v>828</v>
          </cell>
          <cell r="W210">
            <v>905</v>
          </cell>
          <cell r="X210">
            <v>886</v>
          </cell>
          <cell r="Y210">
            <v>893</v>
          </cell>
          <cell r="Z210">
            <v>769</v>
          </cell>
          <cell r="AA210">
            <v>826</v>
          </cell>
          <cell r="AB210">
            <v>1009</v>
          </cell>
          <cell r="AC210">
            <v>1020</v>
          </cell>
          <cell r="AD210">
            <v>818</v>
          </cell>
          <cell r="AE210">
            <v>902</v>
          </cell>
          <cell r="AF210">
            <v>964</v>
          </cell>
          <cell r="AG210">
            <v>976</v>
          </cell>
          <cell r="AH210">
            <v>808</v>
          </cell>
          <cell r="AI210">
            <v>874</v>
          </cell>
          <cell r="AJ210">
            <v>834</v>
          </cell>
          <cell r="AK210">
            <v>841</v>
          </cell>
          <cell r="AL210">
            <v>749</v>
          </cell>
          <cell r="AM210">
            <v>794</v>
          </cell>
          <cell r="AN210">
            <v>957</v>
          </cell>
          <cell r="AO210">
            <v>968</v>
          </cell>
          <cell r="AP210">
            <v>798</v>
          </cell>
          <cell r="AQ210">
            <v>870</v>
          </cell>
        </row>
        <row r="211">
          <cell r="B211">
            <v>248</v>
          </cell>
          <cell r="C211">
            <v>457</v>
          </cell>
          <cell r="D211">
            <v>470</v>
          </cell>
          <cell r="E211">
            <v>479</v>
          </cell>
          <cell r="F211">
            <v>743</v>
          </cell>
          <cell r="G211">
            <v>762</v>
          </cell>
          <cell r="H211">
            <v>664</v>
          </cell>
          <cell r="I211">
            <v>719</v>
          </cell>
          <cell r="J211">
            <v>670</v>
          </cell>
          <cell r="K211">
            <v>681</v>
          </cell>
          <cell r="L211">
            <v>625</v>
          </cell>
          <cell r="M211">
            <v>670</v>
          </cell>
          <cell r="N211">
            <v>789</v>
          </cell>
          <cell r="O211">
            <v>808</v>
          </cell>
          <cell r="P211">
            <v>665</v>
          </cell>
          <cell r="Q211">
            <v>753</v>
          </cell>
          <cell r="R211">
            <v>723</v>
          </cell>
          <cell r="S211">
            <v>679</v>
          </cell>
          <cell r="T211">
            <v>997</v>
          </cell>
          <cell r="U211">
            <v>1016</v>
          </cell>
          <cell r="V211">
            <v>783</v>
          </cell>
          <cell r="W211">
            <v>919</v>
          </cell>
          <cell r="X211">
            <v>869</v>
          </cell>
          <cell r="Y211">
            <v>881</v>
          </cell>
          <cell r="Z211">
            <v>730</v>
          </cell>
          <cell r="AA211">
            <v>832</v>
          </cell>
          <cell r="AB211">
            <v>989</v>
          </cell>
          <cell r="AC211">
            <v>1008</v>
          </cell>
          <cell r="AD211">
            <v>770</v>
          </cell>
          <cell r="AE211">
            <v>915</v>
          </cell>
          <cell r="AF211">
            <v>946</v>
          </cell>
          <cell r="AG211">
            <v>965</v>
          </cell>
          <cell r="AH211">
            <v>769</v>
          </cell>
          <cell r="AI211">
            <v>883</v>
          </cell>
          <cell r="AJ211">
            <v>818</v>
          </cell>
          <cell r="AK211">
            <v>830</v>
          </cell>
          <cell r="AL211">
            <v>717</v>
          </cell>
          <cell r="AM211">
            <v>796</v>
          </cell>
          <cell r="AN211">
            <v>938</v>
          </cell>
          <cell r="AO211">
            <v>957</v>
          </cell>
          <cell r="AP211">
            <v>756</v>
          </cell>
          <cell r="AQ211">
            <v>879</v>
          </cell>
        </row>
        <row r="212">
          <cell r="B212">
            <v>277</v>
          </cell>
          <cell r="C212">
            <v>487</v>
          </cell>
          <cell r="D212">
            <v>504</v>
          </cell>
          <cell r="E212">
            <v>510</v>
          </cell>
          <cell r="F212">
            <v>839</v>
          </cell>
          <cell r="G212">
            <v>816</v>
          </cell>
          <cell r="H212">
            <v>789</v>
          </cell>
          <cell r="I212">
            <v>723</v>
          </cell>
          <cell r="J212">
            <v>743</v>
          </cell>
          <cell r="K212">
            <v>729</v>
          </cell>
          <cell r="L212">
            <v>744</v>
          </cell>
          <cell r="M212">
            <v>689</v>
          </cell>
          <cell r="N212">
            <v>891</v>
          </cell>
          <cell r="O212">
            <v>867</v>
          </cell>
          <cell r="P212">
            <v>842</v>
          </cell>
          <cell r="Q212">
            <v>734</v>
          </cell>
          <cell r="R212">
            <v>789</v>
          </cell>
          <cell r="S212">
            <v>643</v>
          </cell>
          <cell r="T212">
            <v>1125</v>
          </cell>
          <cell r="U212">
            <v>1102</v>
          </cell>
          <cell r="V212">
            <v>1044</v>
          </cell>
          <cell r="W212">
            <v>857</v>
          </cell>
          <cell r="X212">
            <v>967</v>
          </cell>
          <cell r="Y212">
            <v>953</v>
          </cell>
          <cell r="Z212">
            <v>947</v>
          </cell>
          <cell r="AA212">
            <v>806</v>
          </cell>
          <cell r="AB212">
            <v>1115</v>
          </cell>
          <cell r="AC212">
            <v>1092</v>
          </cell>
          <cell r="AD212">
            <v>1044</v>
          </cell>
          <cell r="AE212">
            <v>852</v>
          </cell>
          <cell r="AF212">
            <v>1067</v>
          </cell>
          <cell r="AG212">
            <v>1044</v>
          </cell>
          <cell r="AH212">
            <v>994</v>
          </cell>
          <cell r="AI212">
            <v>841</v>
          </cell>
          <cell r="AJ212">
            <v>909</v>
          </cell>
          <cell r="AK212">
            <v>895</v>
          </cell>
          <cell r="AL212">
            <v>897</v>
          </cell>
          <cell r="AM212">
            <v>790</v>
          </cell>
          <cell r="AN212">
            <v>1057</v>
          </cell>
          <cell r="AO212">
            <v>1034</v>
          </cell>
          <cell r="AP212">
            <v>995</v>
          </cell>
          <cell r="AQ212">
            <v>836</v>
          </cell>
        </row>
        <row r="213">
          <cell r="B213">
            <v>273</v>
          </cell>
          <cell r="C213">
            <v>474</v>
          </cell>
          <cell r="D213">
            <v>491</v>
          </cell>
          <cell r="E213">
            <v>499</v>
          </cell>
          <cell r="F213">
            <v>809</v>
          </cell>
          <cell r="G213">
            <v>802</v>
          </cell>
          <cell r="H213">
            <v>747</v>
          </cell>
          <cell r="I213">
            <v>725</v>
          </cell>
          <cell r="J213">
            <v>716</v>
          </cell>
          <cell r="K213">
            <v>712</v>
          </cell>
          <cell r="L213">
            <v>701</v>
          </cell>
          <cell r="M213">
            <v>682</v>
          </cell>
          <cell r="N213">
            <v>858</v>
          </cell>
          <cell r="O213">
            <v>850</v>
          </cell>
          <cell r="P213">
            <v>780</v>
          </cell>
          <cell r="Q213">
            <v>744</v>
          </cell>
          <cell r="R213">
            <v>767</v>
          </cell>
          <cell r="S213">
            <v>658</v>
          </cell>
          <cell r="T213">
            <v>1086</v>
          </cell>
          <cell r="U213">
            <v>1079</v>
          </cell>
          <cell r="V213">
            <v>954</v>
          </cell>
          <cell r="W213">
            <v>884</v>
          </cell>
          <cell r="X213">
            <v>934</v>
          </cell>
          <cell r="Y213">
            <v>929</v>
          </cell>
          <cell r="Z213">
            <v>869</v>
          </cell>
          <cell r="AA213">
            <v>817</v>
          </cell>
          <cell r="AB213">
            <v>1075</v>
          </cell>
          <cell r="AC213">
            <v>1067</v>
          </cell>
          <cell r="AD213">
            <v>948</v>
          </cell>
          <cell r="AE213">
            <v>879</v>
          </cell>
          <cell r="AF213">
            <v>1030</v>
          </cell>
          <cell r="AG213">
            <v>1023</v>
          </cell>
          <cell r="AH213">
            <v>917</v>
          </cell>
          <cell r="AI213">
            <v>861</v>
          </cell>
          <cell r="AJ213">
            <v>878</v>
          </cell>
          <cell r="AK213">
            <v>873</v>
          </cell>
          <cell r="AL213">
            <v>833</v>
          </cell>
          <cell r="AM213">
            <v>794</v>
          </cell>
          <cell r="AN213">
            <v>1019</v>
          </cell>
          <cell r="AO213">
            <v>1011</v>
          </cell>
          <cell r="AP213">
            <v>911</v>
          </cell>
          <cell r="AQ213">
            <v>855</v>
          </cell>
        </row>
        <row r="214">
          <cell r="B214">
            <v>311</v>
          </cell>
          <cell r="C214">
            <v>293</v>
          </cell>
          <cell r="D214">
            <v>407</v>
          </cell>
          <cell r="E214">
            <v>412</v>
          </cell>
          <cell r="F214">
            <v>919</v>
          </cell>
          <cell r="G214">
            <v>725</v>
          </cell>
          <cell r="H214">
            <v>846</v>
          </cell>
          <cell r="I214">
            <v>632</v>
          </cell>
          <cell r="J214">
            <v>748</v>
          </cell>
          <cell r="K214">
            <v>556</v>
          </cell>
          <cell r="L214">
            <v>742</v>
          </cell>
          <cell r="M214">
            <v>561</v>
          </cell>
          <cell r="N214">
            <v>916</v>
          </cell>
          <cell r="O214">
            <v>722</v>
          </cell>
          <cell r="P214">
            <v>837</v>
          </cell>
          <cell r="Q214">
            <v>634</v>
          </cell>
          <cell r="R214">
            <v>419</v>
          </cell>
          <cell r="S214">
            <v>428</v>
          </cell>
          <cell r="T214">
            <v>930</v>
          </cell>
          <cell r="U214">
            <v>737</v>
          </cell>
          <cell r="V214">
            <v>822</v>
          </cell>
          <cell r="W214">
            <v>651</v>
          </cell>
          <cell r="X214">
            <v>754</v>
          </cell>
          <cell r="Y214">
            <v>561</v>
          </cell>
          <cell r="Z214">
            <v>726</v>
          </cell>
          <cell r="AA214">
            <v>570</v>
          </cell>
          <cell r="AB214">
            <v>921</v>
          </cell>
          <cell r="AC214">
            <v>727</v>
          </cell>
          <cell r="AD214">
            <v>816</v>
          </cell>
          <cell r="AE214">
            <v>646</v>
          </cell>
          <cell r="AF214">
            <v>926</v>
          </cell>
          <cell r="AG214">
            <v>732</v>
          </cell>
          <cell r="AH214">
            <v>830</v>
          </cell>
          <cell r="AI214">
            <v>641</v>
          </cell>
          <cell r="AJ214">
            <v>749</v>
          </cell>
          <cell r="AK214">
            <v>556</v>
          </cell>
          <cell r="AL214">
            <v>730</v>
          </cell>
          <cell r="AM214">
            <v>564</v>
          </cell>
          <cell r="AN214">
            <v>916</v>
          </cell>
          <cell r="AO214">
            <v>723</v>
          </cell>
          <cell r="AP214">
            <v>824</v>
          </cell>
          <cell r="AQ214">
            <v>636</v>
          </cell>
        </row>
        <row r="215">
          <cell r="B215">
            <v>271</v>
          </cell>
          <cell r="C215">
            <v>467</v>
          </cell>
          <cell r="D215">
            <v>485</v>
          </cell>
          <cell r="E215">
            <v>493</v>
          </cell>
          <cell r="F215">
            <v>795</v>
          </cell>
          <cell r="G215">
            <v>795</v>
          </cell>
          <cell r="H215">
            <v>726</v>
          </cell>
          <cell r="I215">
            <v>726</v>
          </cell>
          <cell r="J215">
            <v>703</v>
          </cell>
          <cell r="K215">
            <v>703</v>
          </cell>
          <cell r="L215">
            <v>679</v>
          </cell>
          <cell r="M215">
            <v>679</v>
          </cell>
          <cell r="N215">
            <v>841</v>
          </cell>
          <cell r="O215">
            <v>841</v>
          </cell>
          <cell r="P215">
            <v>749</v>
          </cell>
          <cell r="Q215">
            <v>749</v>
          </cell>
          <cell r="R215">
            <v>757</v>
          </cell>
          <cell r="S215">
            <v>665</v>
          </cell>
          <cell r="T215">
            <v>1067</v>
          </cell>
          <cell r="U215">
            <v>1067</v>
          </cell>
          <cell r="V215">
            <v>908</v>
          </cell>
          <cell r="W215">
            <v>898</v>
          </cell>
          <cell r="X215">
            <v>917</v>
          </cell>
          <cell r="Y215">
            <v>917</v>
          </cell>
          <cell r="Z215">
            <v>831</v>
          </cell>
          <cell r="AA215">
            <v>823</v>
          </cell>
          <cell r="AB215">
            <v>1055</v>
          </cell>
          <cell r="AC215">
            <v>1055</v>
          </cell>
          <cell r="AD215">
            <v>900</v>
          </cell>
          <cell r="AE215">
            <v>892</v>
          </cell>
          <cell r="AF215">
            <v>1012</v>
          </cell>
          <cell r="AG215">
            <v>1012</v>
          </cell>
          <cell r="AH215">
            <v>878</v>
          </cell>
          <cell r="AI215">
            <v>871</v>
          </cell>
          <cell r="AJ215">
            <v>862</v>
          </cell>
          <cell r="AK215">
            <v>862</v>
          </cell>
          <cell r="AL215">
            <v>800</v>
          </cell>
          <cell r="AM215">
            <v>796</v>
          </cell>
          <cell r="AN215">
            <v>1000</v>
          </cell>
          <cell r="AO215">
            <v>1000</v>
          </cell>
          <cell r="AP215">
            <v>870</v>
          </cell>
          <cell r="AQ215">
            <v>865</v>
          </cell>
        </row>
        <row r="216">
          <cell r="B216">
            <v>315</v>
          </cell>
          <cell r="C216">
            <v>301</v>
          </cell>
          <cell r="D216">
            <v>421</v>
          </cell>
          <cell r="E216">
            <v>437</v>
          </cell>
          <cell r="F216">
            <v>675</v>
          </cell>
          <cell r="G216">
            <v>869</v>
          </cell>
          <cell r="H216">
            <v>581</v>
          </cell>
          <cell r="I216">
            <v>795</v>
          </cell>
          <cell r="J216">
            <v>506</v>
          </cell>
          <cell r="K216">
            <v>699</v>
          </cell>
          <cell r="L216">
            <v>508</v>
          </cell>
          <cell r="M216">
            <v>696</v>
          </cell>
          <cell r="N216">
            <v>673</v>
          </cell>
          <cell r="O216">
            <v>867</v>
          </cell>
          <cell r="P216">
            <v>582</v>
          </cell>
          <cell r="Q216">
            <v>790</v>
          </cell>
          <cell r="R216">
            <v>441</v>
          </cell>
          <cell r="S216">
            <v>431</v>
          </cell>
          <cell r="T216">
            <v>694</v>
          </cell>
          <cell r="U216">
            <v>888</v>
          </cell>
          <cell r="V216">
            <v>607</v>
          </cell>
          <cell r="W216">
            <v>785</v>
          </cell>
          <cell r="X216">
            <v>517</v>
          </cell>
          <cell r="Y216">
            <v>710</v>
          </cell>
          <cell r="Z216">
            <v>521</v>
          </cell>
          <cell r="AA216">
            <v>689</v>
          </cell>
          <cell r="AB216">
            <v>684</v>
          </cell>
          <cell r="AC216">
            <v>878</v>
          </cell>
          <cell r="AD216">
            <v>598</v>
          </cell>
          <cell r="AE216">
            <v>780</v>
          </cell>
          <cell r="AF216">
            <v>688</v>
          </cell>
          <cell r="AG216">
            <v>882</v>
          </cell>
          <cell r="AH216">
            <v>596</v>
          </cell>
          <cell r="AI216">
            <v>789</v>
          </cell>
          <cell r="AJ216">
            <v>511</v>
          </cell>
          <cell r="AK216">
            <v>704</v>
          </cell>
          <cell r="AL216">
            <v>514</v>
          </cell>
          <cell r="AM216">
            <v>690</v>
          </cell>
          <cell r="AN216">
            <v>678</v>
          </cell>
          <cell r="AO216">
            <v>872</v>
          </cell>
          <cell r="AP216">
            <v>587</v>
          </cell>
          <cell r="AQ216">
            <v>784</v>
          </cell>
        </row>
        <row r="217">
          <cell r="B217">
            <v>269</v>
          </cell>
          <cell r="C217">
            <v>461</v>
          </cell>
          <cell r="D217">
            <v>478</v>
          </cell>
          <cell r="E217">
            <v>488</v>
          </cell>
          <cell r="F217">
            <v>780</v>
          </cell>
          <cell r="G217">
            <v>787</v>
          </cell>
          <cell r="H217">
            <v>704</v>
          </cell>
          <cell r="I217">
            <v>726</v>
          </cell>
          <cell r="J217">
            <v>690</v>
          </cell>
          <cell r="K217">
            <v>695</v>
          </cell>
          <cell r="L217">
            <v>658</v>
          </cell>
          <cell r="M217">
            <v>676</v>
          </cell>
          <cell r="N217">
            <v>825</v>
          </cell>
          <cell r="O217">
            <v>833</v>
          </cell>
          <cell r="P217">
            <v>718</v>
          </cell>
          <cell r="Q217">
            <v>753</v>
          </cell>
          <cell r="R217">
            <v>746</v>
          </cell>
          <cell r="S217">
            <v>673</v>
          </cell>
          <cell r="T217">
            <v>1048</v>
          </cell>
          <cell r="U217">
            <v>1055</v>
          </cell>
          <cell r="V217">
            <v>863</v>
          </cell>
          <cell r="W217">
            <v>912</v>
          </cell>
          <cell r="X217">
            <v>901</v>
          </cell>
          <cell r="Y217">
            <v>905</v>
          </cell>
          <cell r="Z217">
            <v>792</v>
          </cell>
          <cell r="AA217">
            <v>829</v>
          </cell>
          <cell r="AB217">
            <v>1035</v>
          </cell>
          <cell r="AC217">
            <v>1043</v>
          </cell>
          <cell r="AD217">
            <v>852</v>
          </cell>
          <cell r="AE217">
            <v>906</v>
          </cell>
          <cell r="AF217">
            <v>994</v>
          </cell>
          <cell r="AG217">
            <v>1001</v>
          </cell>
          <cell r="AH217">
            <v>839</v>
          </cell>
          <cell r="AI217">
            <v>881</v>
          </cell>
          <cell r="AJ217">
            <v>846</v>
          </cell>
          <cell r="AK217">
            <v>851</v>
          </cell>
          <cell r="AL217">
            <v>768</v>
          </cell>
          <cell r="AM217">
            <v>798</v>
          </cell>
          <cell r="AN217">
            <v>981</v>
          </cell>
          <cell r="AO217">
            <v>989</v>
          </cell>
          <cell r="AP217">
            <v>828</v>
          </cell>
          <cell r="AQ217">
            <v>875</v>
          </cell>
        </row>
        <row r="218">
          <cell r="B218">
            <v>264</v>
          </cell>
          <cell r="C218">
            <v>447</v>
          </cell>
          <cell r="D218">
            <v>466</v>
          </cell>
          <cell r="E218">
            <v>477</v>
          </cell>
          <cell r="F218">
            <v>750</v>
          </cell>
          <cell r="G218">
            <v>773</v>
          </cell>
          <cell r="H218">
            <v>662</v>
          </cell>
          <cell r="I218">
            <v>728</v>
          </cell>
          <cell r="J218">
            <v>663</v>
          </cell>
          <cell r="K218">
            <v>677</v>
          </cell>
          <cell r="L218">
            <v>615</v>
          </cell>
          <cell r="M218">
            <v>670</v>
          </cell>
          <cell r="N218">
            <v>792</v>
          </cell>
          <cell r="O218">
            <v>815</v>
          </cell>
          <cell r="P218">
            <v>655</v>
          </cell>
          <cell r="Q218">
            <v>763</v>
          </cell>
          <cell r="R218">
            <v>724</v>
          </cell>
          <cell r="S218">
            <v>687</v>
          </cell>
          <cell r="T218">
            <v>1009</v>
          </cell>
          <cell r="U218">
            <v>1032</v>
          </cell>
          <cell r="V218">
            <v>773</v>
          </cell>
          <cell r="W218">
            <v>939</v>
          </cell>
          <cell r="X218">
            <v>867</v>
          </cell>
          <cell r="Y218">
            <v>881</v>
          </cell>
          <cell r="Z218">
            <v>715</v>
          </cell>
          <cell r="AA218">
            <v>840</v>
          </cell>
          <cell r="AB218">
            <v>996</v>
          </cell>
          <cell r="AC218">
            <v>1019</v>
          </cell>
          <cell r="AD218">
            <v>756</v>
          </cell>
          <cell r="AE218">
            <v>932</v>
          </cell>
          <cell r="AF218">
            <v>957</v>
          </cell>
          <cell r="AG218">
            <v>980</v>
          </cell>
          <cell r="AH218">
            <v>762</v>
          </cell>
          <cell r="AI218">
            <v>901</v>
          </cell>
          <cell r="AJ218">
            <v>815</v>
          </cell>
          <cell r="AK218">
            <v>829</v>
          </cell>
          <cell r="AL218">
            <v>704</v>
          </cell>
          <cell r="AM218">
            <v>801</v>
          </cell>
          <cell r="AN218">
            <v>944</v>
          </cell>
          <cell r="AO218">
            <v>967</v>
          </cell>
          <cell r="AP218">
            <v>744</v>
          </cell>
          <cell r="AQ218">
            <v>894</v>
          </cell>
        </row>
      </sheetData>
      <sheetData sheetId="1">
        <row r="1">
          <cell r="B1" t="str">
            <v>Förskjutni</v>
          </cell>
          <cell r="C1" t="str">
            <v>ngar..........</v>
          </cell>
        </row>
        <row r="2">
          <cell r="B2" t="str">
            <v>x</v>
          </cell>
          <cell r="C2" t="str">
            <v>y</v>
          </cell>
        </row>
        <row r="3">
          <cell r="B3" t="str">
            <v>mm</v>
          </cell>
          <cell r="C3" t="str">
            <v>mm</v>
          </cell>
        </row>
        <row r="4">
          <cell r="B4">
            <v>0.11</v>
          </cell>
          <cell r="C4">
            <v>-1.0900000000000001</v>
          </cell>
        </row>
        <row r="5">
          <cell r="B5">
            <v>0.08</v>
          </cell>
          <cell r="C5">
            <v>4.4000000000000004</v>
          </cell>
        </row>
        <row r="6">
          <cell r="B6">
            <v>0.28000000000000003</v>
          </cell>
          <cell r="C6">
            <v>1.83</v>
          </cell>
        </row>
        <row r="7">
          <cell r="B7">
            <v>0.38</v>
          </cell>
          <cell r="C7">
            <v>1.79</v>
          </cell>
        </row>
        <row r="8">
          <cell r="B8">
            <v>-2.78</v>
          </cell>
          <cell r="C8">
            <v>-7.0000000000000007E-2</v>
          </cell>
        </row>
        <row r="9">
          <cell r="B9">
            <v>2.14</v>
          </cell>
          <cell r="C9">
            <v>-7.0000000000000007E-2</v>
          </cell>
        </row>
        <row r="10">
          <cell r="B10">
            <v>-2.67</v>
          </cell>
          <cell r="C10">
            <v>0.28999999999999998</v>
          </cell>
        </row>
        <row r="11">
          <cell r="B11">
            <v>1.91</v>
          </cell>
          <cell r="C11">
            <v>0.33</v>
          </cell>
        </row>
        <row r="12">
          <cell r="B12">
            <v>-3.04</v>
          </cell>
          <cell r="C12">
            <v>1.96</v>
          </cell>
        </row>
        <row r="13">
          <cell r="B13">
            <v>2.0299999999999998</v>
          </cell>
          <cell r="C13">
            <v>1.96</v>
          </cell>
        </row>
        <row r="14">
          <cell r="B14">
            <v>-3.39</v>
          </cell>
          <cell r="C14">
            <v>1.44</v>
          </cell>
        </row>
        <row r="15">
          <cell r="B15">
            <v>2.46</v>
          </cell>
          <cell r="C15">
            <v>1.28</v>
          </cell>
        </row>
        <row r="16">
          <cell r="B16">
            <v>-2.84</v>
          </cell>
          <cell r="C16">
            <v>1.21</v>
          </cell>
        </row>
        <row r="17">
          <cell r="B17">
            <v>2.0699999999999998</v>
          </cell>
          <cell r="C17">
            <v>1.21</v>
          </cell>
        </row>
        <row r="18">
          <cell r="B18">
            <v>-3.08</v>
          </cell>
          <cell r="C18">
            <v>1.03</v>
          </cell>
        </row>
        <row r="19">
          <cell r="B19">
            <v>2.27</v>
          </cell>
          <cell r="C19">
            <v>0.92</v>
          </cell>
        </row>
        <row r="20">
          <cell r="B20">
            <v>-0.09</v>
          </cell>
          <cell r="C20">
            <v>8.48</v>
          </cell>
        </row>
        <row r="21">
          <cell r="B21">
            <v>1.46</v>
          </cell>
          <cell r="C21">
            <v>6.01</v>
          </cell>
        </row>
        <row r="22">
          <cell r="B22">
            <v>-3.15</v>
          </cell>
          <cell r="C22">
            <v>6.61</v>
          </cell>
        </row>
        <row r="23">
          <cell r="B23">
            <v>1.76</v>
          </cell>
          <cell r="C23">
            <v>6.61</v>
          </cell>
        </row>
        <row r="24">
          <cell r="B24">
            <v>-4.5599999999999996</v>
          </cell>
          <cell r="C24">
            <v>5.16</v>
          </cell>
        </row>
        <row r="25">
          <cell r="B25">
            <v>2.87</v>
          </cell>
          <cell r="C25">
            <v>4.58</v>
          </cell>
        </row>
        <row r="26">
          <cell r="B26">
            <v>-3.32</v>
          </cell>
          <cell r="C26">
            <v>7.31</v>
          </cell>
        </row>
        <row r="27">
          <cell r="B27">
            <v>1.74</v>
          </cell>
          <cell r="C27">
            <v>7.3</v>
          </cell>
        </row>
        <row r="28">
          <cell r="B28">
            <v>-4.82</v>
          </cell>
          <cell r="C28">
            <v>5.51</v>
          </cell>
        </row>
        <row r="29">
          <cell r="B29">
            <v>3.18</v>
          </cell>
          <cell r="C29">
            <v>4.91</v>
          </cell>
        </row>
        <row r="30">
          <cell r="B30">
            <v>-3.13</v>
          </cell>
          <cell r="C30">
            <v>6.55</v>
          </cell>
        </row>
        <row r="31">
          <cell r="B31">
            <v>1.78</v>
          </cell>
          <cell r="C31">
            <v>6.55</v>
          </cell>
        </row>
        <row r="32">
          <cell r="B32">
            <v>-4.4000000000000004</v>
          </cell>
          <cell r="C32">
            <v>5.1100000000000003</v>
          </cell>
        </row>
        <row r="33">
          <cell r="B33">
            <v>2.88</v>
          </cell>
          <cell r="C33">
            <v>4.55</v>
          </cell>
        </row>
        <row r="34">
          <cell r="B34">
            <v>-3.07</v>
          </cell>
          <cell r="C34">
            <v>5.31</v>
          </cell>
        </row>
        <row r="35">
          <cell r="B35">
            <v>1.84</v>
          </cell>
          <cell r="C35">
            <v>5.31</v>
          </cell>
        </row>
        <row r="36">
          <cell r="B36">
            <v>-4.13</v>
          </cell>
          <cell r="C36">
            <v>4.3600000000000003</v>
          </cell>
        </row>
        <row r="37">
          <cell r="B37">
            <v>2.67</v>
          </cell>
          <cell r="C37">
            <v>3.97</v>
          </cell>
        </row>
        <row r="38">
          <cell r="B38">
            <v>-3.24</v>
          </cell>
          <cell r="C38">
            <v>6.02</v>
          </cell>
        </row>
        <row r="39">
          <cell r="B39">
            <v>1.83</v>
          </cell>
          <cell r="C39">
            <v>6.01</v>
          </cell>
        </row>
        <row r="40">
          <cell r="B40">
            <v>-4.28</v>
          </cell>
          <cell r="C40">
            <v>4.72</v>
          </cell>
        </row>
        <row r="41">
          <cell r="B41">
            <v>2.87</v>
          </cell>
          <cell r="C41">
            <v>4.3</v>
          </cell>
        </row>
        <row r="42">
          <cell r="B42">
            <v>-3.04</v>
          </cell>
          <cell r="C42">
            <v>5.26</v>
          </cell>
        </row>
        <row r="43">
          <cell r="B43">
            <v>1.87</v>
          </cell>
          <cell r="C43">
            <v>5.26</v>
          </cell>
        </row>
        <row r="44">
          <cell r="B44">
            <v>-3.97</v>
          </cell>
          <cell r="C44">
            <v>4.32</v>
          </cell>
        </row>
        <row r="45">
          <cell r="B45">
            <v>2.68</v>
          </cell>
          <cell r="C45">
            <v>3.94</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5_6A_SLS"/>
      <sheetName val="Deformationer"/>
    </sheetNames>
    <sheetDataSet>
      <sheetData sheetId="0">
        <row r="111">
          <cell r="B111">
            <v>501</v>
          </cell>
          <cell r="C111">
            <v>497</v>
          </cell>
          <cell r="D111">
            <v>510</v>
          </cell>
          <cell r="E111">
            <v>498</v>
          </cell>
          <cell r="F111">
            <v>542</v>
          </cell>
          <cell r="G111">
            <v>496</v>
          </cell>
          <cell r="H111">
            <v>601</v>
          </cell>
          <cell r="I111">
            <v>596</v>
          </cell>
          <cell r="J111">
            <v>598</v>
          </cell>
          <cell r="K111">
            <v>558</v>
          </cell>
          <cell r="L111">
            <v>575</v>
          </cell>
          <cell r="M111">
            <v>563</v>
          </cell>
          <cell r="N111">
            <v>603</v>
          </cell>
          <cell r="O111">
            <v>522</v>
          </cell>
          <cell r="P111">
            <v>533</v>
          </cell>
          <cell r="Q111">
            <v>496</v>
          </cell>
          <cell r="R111">
            <v>543</v>
          </cell>
          <cell r="S111">
            <v>531</v>
          </cell>
          <cell r="T111">
            <v>587</v>
          </cell>
          <cell r="U111">
            <v>495</v>
          </cell>
          <cell r="V111">
            <v>623</v>
          </cell>
          <cell r="W111">
            <v>619</v>
          </cell>
          <cell r="X111">
            <v>628</v>
          </cell>
          <cell r="Y111">
            <v>558</v>
          </cell>
          <cell r="Z111">
            <v>597</v>
          </cell>
          <cell r="AA111">
            <v>586</v>
          </cell>
          <cell r="AB111">
            <v>634</v>
          </cell>
          <cell r="AC111">
            <v>522</v>
          </cell>
          <cell r="AD111">
            <v>533</v>
          </cell>
          <cell r="AE111">
            <v>619</v>
          </cell>
          <cell r="AF111">
            <v>574</v>
          </cell>
          <cell r="AG111">
            <v>495</v>
          </cell>
          <cell r="AH111">
            <v>614</v>
          </cell>
          <cell r="AI111">
            <v>609</v>
          </cell>
          <cell r="AJ111">
            <v>615</v>
          </cell>
          <cell r="AK111">
            <v>558</v>
          </cell>
          <cell r="AL111">
            <v>588</v>
          </cell>
          <cell r="AM111">
            <v>576</v>
          </cell>
          <cell r="AN111">
            <v>621</v>
          </cell>
          <cell r="AO111">
            <v>522</v>
          </cell>
          <cell r="AP111">
            <v>535</v>
          </cell>
          <cell r="AQ111">
            <v>495</v>
          </cell>
        </row>
        <row r="112">
          <cell r="B112">
            <v>494</v>
          </cell>
          <cell r="C112">
            <v>491</v>
          </cell>
          <cell r="D112">
            <v>499</v>
          </cell>
          <cell r="E112">
            <v>491</v>
          </cell>
          <cell r="F112">
            <v>525</v>
          </cell>
          <cell r="G112">
            <v>495</v>
          </cell>
          <cell r="H112">
            <v>591</v>
          </cell>
          <cell r="I112">
            <v>588</v>
          </cell>
          <cell r="J112">
            <v>583</v>
          </cell>
          <cell r="K112">
            <v>552</v>
          </cell>
          <cell r="L112">
            <v>563</v>
          </cell>
          <cell r="M112">
            <v>555</v>
          </cell>
          <cell r="N112">
            <v>582</v>
          </cell>
          <cell r="O112">
            <v>523</v>
          </cell>
          <cell r="P112">
            <v>525</v>
          </cell>
          <cell r="Q112">
            <v>495</v>
          </cell>
          <cell r="R112">
            <v>530</v>
          </cell>
          <cell r="S112">
            <v>522</v>
          </cell>
          <cell r="T112">
            <v>562</v>
          </cell>
          <cell r="U112">
            <v>499</v>
          </cell>
          <cell r="V112">
            <v>613</v>
          </cell>
          <cell r="W112">
            <v>610</v>
          </cell>
          <cell r="X112">
            <v>608</v>
          </cell>
          <cell r="Y112">
            <v>555</v>
          </cell>
          <cell r="Z112">
            <v>584</v>
          </cell>
          <cell r="AA112">
            <v>577</v>
          </cell>
          <cell r="AB112">
            <v>606</v>
          </cell>
          <cell r="AC112">
            <v>526</v>
          </cell>
          <cell r="AD112">
            <v>521</v>
          </cell>
          <cell r="AE112">
            <v>610</v>
          </cell>
          <cell r="AF112">
            <v>552</v>
          </cell>
          <cell r="AG112">
            <v>497</v>
          </cell>
          <cell r="AH112">
            <v>603</v>
          </cell>
          <cell r="AI112">
            <v>601</v>
          </cell>
          <cell r="AJ112">
            <v>598</v>
          </cell>
          <cell r="AK112">
            <v>554</v>
          </cell>
          <cell r="AL112">
            <v>575</v>
          </cell>
          <cell r="AM112">
            <v>567</v>
          </cell>
          <cell r="AN112">
            <v>596</v>
          </cell>
          <cell r="AO112">
            <v>525</v>
          </cell>
          <cell r="AP112">
            <v>527</v>
          </cell>
          <cell r="AQ112">
            <v>488</v>
          </cell>
        </row>
        <row r="113">
          <cell r="B113">
            <v>487</v>
          </cell>
          <cell r="C113">
            <v>484</v>
          </cell>
          <cell r="D113">
            <v>487</v>
          </cell>
          <cell r="E113">
            <v>484</v>
          </cell>
          <cell r="F113">
            <v>509</v>
          </cell>
          <cell r="G113">
            <v>494</v>
          </cell>
          <cell r="H113">
            <v>582</v>
          </cell>
          <cell r="I113">
            <v>580</v>
          </cell>
          <cell r="J113">
            <v>569</v>
          </cell>
          <cell r="K113">
            <v>547</v>
          </cell>
          <cell r="L113">
            <v>550</v>
          </cell>
          <cell r="M113">
            <v>547</v>
          </cell>
          <cell r="N113">
            <v>560</v>
          </cell>
          <cell r="O113">
            <v>523</v>
          </cell>
          <cell r="P113">
            <v>517</v>
          </cell>
          <cell r="Q113">
            <v>493</v>
          </cell>
          <cell r="R113">
            <v>517</v>
          </cell>
          <cell r="S113">
            <v>513</v>
          </cell>
          <cell r="T113">
            <v>537</v>
          </cell>
          <cell r="U113">
            <v>503</v>
          </cell>
          <cell r="V113">
            <v>602</v>
          </cell>
          <cell r="W113">
            <v>601</v>
          </cell>
          <cell r="X113">
            <v>588</v>
          </cell>
          <cell r="Y113">
            <v>553</v>
          </cell>
          <cell r="Z113">
            <v>571</v>
          </cell>
          <cell r="AA113">
            <v>567</v>
          </cell>
          <cell r="AB113">
            <v>579</v>
          </cell>
          <cell r="AC113">
            <v>530</v>
          </cell>
          <cell r="AD113">
            <v>508</v>
          </cell>
          <cell r="AE113">
            <v>600</v>
          </cell>
          <cell r="AF113">
            <v>529</v>
          </cell>
          <cell r="AG113">
            <v>500</v>
          </cell>
          <cell r="AH113">
            <v>593</v>
          </cell>
          <cell r="AI113">
            <v>592</v>
          </cell>
          <cell r="AJ113">
            <v>580</v>
          </cell>
          <cell r="AK113">
            <v>550</v>
          </cell>
          <cell r="AL113">
            <v>562</v>
          </cell>
          <cell r="AM113">
            <v>559</v>
          </cell>
          <cell r="AN113">
            <v>571</v>
          </cell>
          <cell r="AO113">
            <v>527</v>
          </cell>
          <cell r="AP113">
            <v>519</v>
          </cell>
          <cell r="AQ113">
            <v>481</v>
          </cell>
        </row>
        <row r="114">
          <cell r="B114">
            <v>474</v>
          </cell>
          <cell r="C114">
            <v>472</v>
          </cell>
          <cell r="D114">
            <v>465</v>
          </cell>
          <cell r="E114">
            <v>469</v>
          </cell>
          <cell r="F114">
            <v>477</v>
          </cell>
          <cell r="G114">
            <v>492</v>
          </cell>
          <cell r="H114">
            <v>562</v>
          </cell>
          <cell r="I114">
            <v>564</v>
          </cell>
          <cell r="J114">
            <v>540</v>
          </cell>
          <cell r="K114">
            <v>535</v>
          </cell>
          <cell r="L114">
            <v>526</v>
          </cell>
          <cell r="M114">
            <v>530</v>
          </cell>
          <cell r="N114">
            <v>516</v>
          </cell>
          <cell r="O114">
            <v>525</v>
          </cell>
          <cell r="P114">
            <v>501</v>
          </cell>
          <cell r="Q114">
            <v>491</v>
          </cell>
          <cell r="R114">
            <v>492</v>
          </cell>
          <cell r="S114">
            <v>496</v>
          </cell>
          <cell r="T114">
            <v>488</v>
          </cell>
          <cell r="U114">
            <v>511</v>
          </cell>
          <cell r="V114">
            <v>581</v>
          </cell>
          <cell r="W114">
            <v>583</v>
          </cell>
          <cell r="X114">
            <v>549</v>
          </cell>
          <cell r="Y114">
            <v>548</v>
          </cell>
          <cell r="Z114">
            <v>545</v>
          </cell>
          <cell r="AA114">
            <v>549</v>
          </cell>
          <cell r="AB114">
            <v>524</v>
          </cell>
          <cell r="AC114">
            <v>538</v>
          </cell>
          <cell r="AD114">
            <v>484</v>
          </cell>
          <cell r="AE114">
            <v>581</v>
          </cell>
          <cell r="AF114">
            <v>484</v>
          </cell>
          <cell r="AG114">
            <v>505</v>
          </cell>
          <cell r="AH114">
            <v>573</v>
          </cell>
          <cell r="AI114">
            <v>575</v>
          </cell>
          <cell r="AJ114">
            <v>545</v>
          </cell>
          <cell r="AK114">
            <v>543</v>
          </cell>
          <cell r="AL114">
            <v>537</v>
          </cell>
          <cell r="AM114">
            <v>541</v>
          </cell>
          <cell r="AN114">
            <v>521</v>
          </cell>
          <cell r="AO114">
            <v>532</v>
          </cell>
          <cell r="AP114">
            <v>504</v>
          </cell>
          <cell r="AQ114">
            <v>468</v>
          </cell>
        </row>
        <row r="115">
          <cell r="B115">
            <v>467</v>
          </cell>
          <cell r="C115">
            <v>466</v>
          </cell>
          <cell r="D115">
            <v>453</v>
          </cell>
          <cell r="E115">
            <v>461</v>
          </cell>
          <cell r="F115">
            <v>460</v>
          </cell>
          <cell r="G115">
            <v>491</v>
          </cell>
          <cell r="H115">
            <v>553</v>
          </cell>
          <cell r="I115">
            <v>556</v>
          </cell>
          <cell r="J115">
            <v>526</v>
          </cell>
          <cell r="K115">
            <v>530</v>
          </cell>
          <cell r="L115">
            <v>514</v>
          </cell>
          <cell r="M115">
            <v>522</v>
          </cell>
          <cell r="N115">
            <v>494</v>
          </cell>
          <cell r="O115">
            <v>525</v>
          </cell>
          <cell r="P115">
            <v>493</v>
          </cell>
          <cell r="Q115">
            <v>490</v>
          </cell>
          <cell r="R115">
            <v>479</v>
          </cell>
          <cell r="S115">
            <v>487</v>
          </cell>
          <cell r="T115">
            <v>463</v>
          </cell>
          <cell r="U115">
            <v>515</v>
          </cell>
          <cell r="V115">
            <v>571</v>
          </cell>
          <cell r="W115">
            <v>574</v>
          </cell>
          <cell r="X115">
            <v>529</v>
          </cell>
          <cell r="Y115">
            <v>546</v>
          </cell>
          <cell r="Z115">
            <v>532</v>
          </cell>
          <cell r="AA115">
            <v>540</v>
          </cell>
          <cell r="AB115">
            <v>497</v>
          </cell>
          <cell r="AC115">
            <v>541</v>
          </cell>
          <cell r="AD115">
            <v>472</v>
          </cell>
          <cell r="AE115">
            <v>571</v>
          </cell>
          <cell r="AF115">
            <v>462</v>
          </cell>
          <cell r="AG115">
            <v>508</v>
          </cell>
          <cell r="AH115">
            <v>563</v>
          </cell>
          <cell r="AI115">
            <v>566</v>
          </cell>
          <cell r="AJ115">
            <v>527</v>
          </cell>
          <cell r="AK115">
            <v>539</v>
          </cell>
          <cell r="AL115">
            <v>524</v>
          </cell>
          <cell r="AM115">
            <v>532</v>
          </cell>
          <cell r="AN115">
            <v>495</v>
          </cell>
          <cell r="AO115">
            <v>535</v>
          </cell>
          <cell r="AP115">
            <v>496</v>
          </cell>
          <cell r="AQ115">
            <v>461</v>
          </cell>
        </row>
        <row r="116">
          <cell r="B116">
            <v>460</v>
          </cell>
          <cell r="C116">
            <v>460</v>
          </cell>
          <cell r="D116">
            <v>442</v>
          </cell>
          <cell r="E116">
            <v>454</v>
          </cell>
          <cell r="F116">
            <v>444</v>
          </cell>
          <cell r="G116">
            <v>490</v>
          </cell>
          <cell r="H116">
            <v>543</v>
          </cell>
          <cell r="I116">
            <v>548</v>
          </cell>
          <cell r="J116">
            <v>512</v>
          </cell>
          <cell r="K116">
            <v>524</v>
          </cell>
          <cell r="L116">
            <v>502</v>
          </cell>
          <cell r="M116">
            <v>514</v>
          </cell>
          <cell r="N116">
            <v>472</v>
          </cell>
          <cell r="O116">
            <v>526</v>
          </cell>
          <cell r="P116">
            <v>485</v>
          </cell>
          <cell r="Q116">
            <v>489</v>
          </cell>
          <cell r="R116">
            <v>467</v>
          </cell>
          <cell r="S116">
            <v>478</v>
          </cell>
          <cell r="T116">
            <v>438</v>
          </cell>
          <cell r="U116">
            <v>519</v>
          </cell>
          <cell r="V116">
            <v>560</v>
          </cell>
          <cell r="W116">
            <v>565</v>
          </cell>
          <cell r="X116">
            <v>509</v>
          </cell>
          <cell r="Y116">
            <v>543</v>
          </cell>
          <cell r="Z116">
            <v>519</v>
          </cell>
          <cell r="AA116">
            <v>531</v>
          </cell>
          <cell r="AB116">
            <v>469</v>
          </cell>
          <cell r="AC116">
            <v>545</v>
          </cell>
          <cell r="AD116">
            <v>459</v>
          </cell>
          <cell r="AE116">
            <v>561</v>
          </cell>
          <cell r="AF116">
            <v>439</v>
          </cell>
          <cell r="AG116">
            <v>511</v>
          </cell>
          <cell r="AH116">
            <v>553</v>
          </cell>
          <cell r="AI116">
            <v>558</v>
          </cell>
          <cell r="AJ116">
            <v>510</v>
          </cell>
          <cell r="AK116">
            <v>535</v>
          </cell>
          <cell r="AL116">
            <v>511</v>
          </cell>
          <cell r="AM116">
            <v>524</v>
          </cell>
          <cell r="AN116">
            <v>470</v>
          </cell>
          <cell r="AO116">
            <v>537</v>
          </cell>
          <cell r="AP116">
            <v>488</v>
          </cell>
          <cell r="AQ116">
            <v>454</v>
          </cell>
        </row>
        <row r="117">
          <cell r="B117">
            <v>383</v>
          </cell>
          <cell r="C117">
            <v>381</v>
          </cell>
          <cell r="D117">
            <v>469</v>
          </cell>
          <cell r="E117">
            <v>446</v>
          </cell>
          <cell r="F117">
            <v>487</v>
          </cell>
          <cell r="G117">
            <v>418</v>
          </cell>
          <cell r="H117">
            <v>451</v>
          </cell>
          <cell r="I117">
            <v>436</v>
          </cell>
          <cell r="J117">
            <v>456</v>
          </cell>
          <cell r="K117">
            <v>450</v>
          </cell>
          <cell r="L117">
            <v>465</v>
          </cell>
          <cell r="M117">
            <v>441</v>
          </cell>
          <cell r="N117">
            <v>488</v>
          </cell>
          <cell r="O117">
            <v>428</v>
          </cell>
          <cell r="P117">
            <v>214</v>
          </cell>
          <cell r="Q117">
            <v>330</v>
          </cell>
          <cell r="R117">
            <v>300</v>
          </cell>
          <cell r="S117">
            <v>276</v>
          </cell>
          <cell r="T117">
            <v>348</v>
          </cell>
          <cell r="U117">
            <v>367</v>
          </cell>
          <cell r="V117">
            <v>339</v>
          </cell>
          <cell r="W117">
            <v>325</v>
          </cell>
          <cell r="X117">
            <v>365</v>
          </cell>
          <cell r="Y117">
            <v>417</v>
          </cell>
          <cell r="Z117">
            <v>354</v>
          </cell>
          <cell r="AA117">
            <v>330</v>
          </cell>
          <cell r="AB117">
            <v>397</v>
          </cell>
          <cell r="AC117">
            <v>394</v>
          </cell>
          <cell r="AD117">
            <v>346</v>
          </cell>
          <cell r="AE117">
            <v>454</v>
          </cell>
          <cell r="AF117">
            <v>386</v>
          </cell>
          <cell r="AG117">
            <v>381</v>
          </cell>
          <cell r="AH117">
            <v>385</v>
          </cell>
          <cell r="AI117">
            <v>371</v>
          </cell>
          <cell r="AJ117">
            <v>403</v>
          </cell>
          <cell r="AK117">
            <v>431</v>
          </cell>
          <cell r="AL117">
            <v>400</v>
          </cell>
          <cell r="AM117">
            <v>376</v>
          </cell>
          <cell r="AN117">
            <v>435</v>
          </cell>
          <cell r="AO117">
            <v>408</v>
          </cell>
          <cell r="AP117">
            <v>427</v>
          </cell>
          <cell r="AQ117">
            <v>365</v>
          </cell>
        </row>
        <row r="118">
          <cell r="B118">
            <v>376</v>
          </cell>
          <cell r="C118">
            <v>375</v>
          </cell>
          <cell r="D118">
            <v>453</v>
          </cell>
          <cell r="E118">
            <v>439</v>
          </cell>
          <cell r="F118">
            <v>463</v>
          </cell>
          <cell r="G118">
            <v>422</v>
          </cell>
          <cell r="H118">
            <v>439</v>
          </cell>
          <cell r="I118">
            <v>431</v>
          </cell>
          <cell r="J118">
            <v>447</v>
          </cell>
          <cell r="K118">
            <v>440</v>
          </cell>
          <cell r="L118">
            <v>449</v>
          </cell>
          <cell r="M118">
            <v>435</v>
          </cell>
          <cell r="N118">
            <v>467</v>
          </cell>
          <cell r="O118">
            <v>427</v>
          </cell>
          <cell r="P118">
            <v>210</v>
          </cell>
          <cell r="Q118">
            <v>312</v>
          </cell>
          <cell r="R118">
            <v>287</v>
          </cell>
          <cell r="S118">
            <v>273</v>
          </cell>
          <cell r="T118">
            <v>344</v>
          </cell>
          <cell r="U118">
            <v>359</v>
          </cell>
          <cell r="V118">
            <v>330</v>
          </cell>
          <cell r="W118">
            <v>321</v>
          </cell>
          <cell r="X118">
            <v>368</v>
          </cell>
          <cell r="Y118">
            <v>399</v>
          </cell>
          <cell r="Z118">
            <v>340</v>
          </cell>
          <cell r="AA118">
            <v>326</v>
          </cell>
          <cell r="AB118">
            <v>388</v>
          </cell>
          <cell r="AC118">
            <v>386</v>
          </cell>
          <cell r="AD118">
            <v>332</v>
          </cell>
          <cell r="AE118">
            <v>448</v>
          </cell>
          <cell r="AF118">
            <v>377</v>
          </cell>
          <cell r="AG118">
            <v>376</v>
          </cell>
          <cell r="AH118">
            <v>375</v>
          </cell>
          <cell r="AI118">
            <v>367</v>
          </cell>
          <cell r="AJ118">
            <v>401</v>
          </cell>
          <cell r="AK118">
            <v>416</v>
          </cell>
          <cell r="AL118">
            <v>385</v>
          </cell>
          <cell r="AM118">
            <v>371</v>
          </cell>
          <cell r="AN118">
            <v>421</v>
          </cell>
          <cell r="AO118">
            <v>403</v>
          </cell>
          <cell r="AP118">
            <v>419</v>
          </cell>
          <cell r="AQ118">
            <v>359</v>
          </cell>
        </row>
        <row r="119">
          <cell r="B119">
            <v>370</v>
          </cell>
          <cell r="C119">
            <v>369</v>
          </cell>
          <cell r="D119">
            <v>437</v>
          </cell>
          <cell r="E119">
            <v>433</v>
          </cell>
          <cell r="F119">
            <v>439</v>
          </cell>
          <cell r="G119">
            <v>425</v>
          </cell>
          <cell r="H119">
            <v>428</v>
          </cell>
          <cell r="I119">
            <v>425</v>
          </cell>
          <cell r="J119">
            <v>437</v>
          </cell>
          <cell r="K119">
            <v>429</v>
          </cell>
          <cell r="L119">
            <v>434</v>
          </cell>
          <cell r="M119">
            <v>429</v>
          </cell>
          <cell r="N119">
            <v>446</v>
          </cell>
          <cell r="O119">
            <v>426</v>
          </cell>
          <cell r="P119">
            <v>206</v>
          </cell>
          <cell r="Q119">
            <v>295</v>
          </cell>
          <cell r="R119">
            <v>274</v>
          </cell>
          <cell r="S119">
            <v>269</v>
          </cell>
          <cell r="T119">
            <v>340</v>
          </cell>
          <cell r="U119">
            <v>351</v>
          </cell>
          <cell r="V119">
            <v>320</v>
          </cell>
          <cell r="W119">
            <v>318</v>
          </cell>
          <cell r="X119">
            <v>372</v>
          </cell>
          <cell r="Y119">
            <v>380</v>
          </cell>
          <cell r="Z119">
            <v>327</v>
          </cell>
          <cell r="AA119">
            <v>322</v>
          </cell>
          <cell r="AB119">
            <v>380</v>
          </cell>
          <cell r="AC119">
            <v>378</v>
          </cell>
          <cell r="AD119">
            <v>318</v>
          </cell>
          <cell r="AE119">
            <v>441</v>
          </cell>
          <cell r="AF119">
            <v>367</v>
          </cell>
          <cell r="AG119">
            <v>371</v>
          </cell>
          <cell r="AH119">
            <v>365</v>
          </cell>
          <cell r="AI119">
            <v>362</v>
          </cell>
          <cell r="AJ119">
            <v>399</v>
          </cell>
          <cell r="AK119">
            <v>401</v>
          </cell>
          <cell r="AL119">
            <v>371</v>
          </cell>
          <cell r="AM119">
            <v>366</v>
          </cell>
          <cell r="AN119">
            <v>407</v>
          </cell>
          <cell r="AO119">
            <v>398</v>
          </cell>
          <cell r="AP119">
            <v>411</v>
          </cell>
          <cell r="AQ119">
            <v>352</v>
          </cell>
        </row>
        <row r="120">
          <cell r="B120">
            <v>363</v>
          </cell>
          <cell r="C120">
            <v>364</v>
          </cell>
          <cell r="D120">
            <v>421</v>
          </cell>
          <cell r="E120">
            <v>426</v>
          </cell>
          <cell r="F120">
            <v>415</v>
          </cell>
          <cell r="G120">
            <v>429</v>
          </cell>
          <cell r="H120">
            <v>416</v>
          </cell>
          <cell r="I120">
            <v>419</v>
          </cell>
          <cell r="J120">
            <v>428</v>
          </cell>
          <cell r="K120">
            <v>419</v>
          </cell>
          <cell r="L120">
            <v>418</v>
          </cell>
          <cell r="M120">
            <v>423</v>
          </cell>
          <cell r="N120">
            <v>424</v>
          </cell>
          <cell r="O120">
            <v>426</v>
          </cell>
          <cell r="P120">
            <v>203</v>
          </cell>
          <cell r="Q120">
            <v>278</v>
          </cell>
          <cell r="R120">
            <v>261</v>
          </cell>
          <cell r="S120">
            <v>266</v>
          </cell>
          <cell r="T120">
            <v>335</v>
          </cell>
          <cell r="U120">
            <v>343</v>
          </cell>
          <cell r="V120">
            <v>311</v>
          </cell>
          <cell r="W120">
            <v>314</v>
          </cell>
          <cell r="X120">
            <v>375</v>
          </cell>
          <cell r="Y120">
            <v>362</v>
          </cell>
          <cell r="Z120">
            <v>313</v>
          </cell>
          <cell r="AA120">
            <v>318</v>
          </cell>
          <cell r="AB120">
            <v>371</v>
          </cell>
          <cell r="AC120">
            <v>369</v>
          </cell>
          <cell r="AD120">
            <v>305</v>
          </cell>
          <cell r="AE120">
            <v>434</v>
          </cell>
          <cell r="AF120">
            <v>357</v>
          </cell>
          <cell r="AG120">
            <v>367</v>
          </cell>
          <cell r="AH120">
            <v>354</v>
          </cell>
          <cell r="AI120">
            <v>358</v>
          </cell>
          <cell r="AJ120">
            <v>397</v>
          </cell>
          <cell r="AK120">
            <v>386</v>
          </cell>
          <cell r="AL120">
            <v>357</v>
          </cell>
          <cell r="AM120">
            <v>362</v>
          </cell>
          <cell r="AN120">
            <v>393</v>
          </cell>
          <cell r="AO120">
            <v>393</v>
          </cell>
          <cell r="AP120">
            <v>402</v>
          </cell>
          <cell r="AQ120">
            <v>345</v>
          </cell>
        </row>
        <row r="121">
          <cell r="B121">
            <v>356</v>
          </cell>
          <cell r="C121">
            <v>358</v>
          </cell>
          <cell r="D121">
            <v>405</v>
          </cell>
          <cell r="E121">
            <v>420</v>
          </cell>
          <cell r="F121">
            <v>391</v>
          </cell>
          <cell r="G121">
            <v>433</v>
          </cell>
          <cell r="H121">
            <v>405</v>
          </cell>
          <cell r="I121">
            <v>414</v>
          </cell>
          <cell r="J121">
            <v>419</v>
          </cell>
          <cell r="K121">
            <v>408</v>
          </cell>
          <cell r="L121">
            <v>403</v>
          </cell>
          <cell r="M121">
            <v>417</v>
          </cell>
          <cell r="N121">
            <v>403</v>
          </cell>
          <cell r="O121">
            <v>425</v>
          </cell>
          <cell r="P121">
            <v>199</v>
          </cell>
          <cell r="Q121">
            <v>261</v>
          </cell>
          <cell r="R121">
            <v>248</v>
          </cell>
          <cell r="S121">
            <v>262</v>
          </cell>
          <cell r="T121">
            <v>331</v>
          </cell>
          <cell r="U121">
            <v>335</v>
          </cell>
          <cell r="V121">
            <v>301</v>
          </cell>
          <cell r="W121">
            <v>310</v>
          </cell>
          <cell r="X121">
            <v>379</v>
          </cell>
          <cell r="Y121">
            <v>344</v>
          </cell>
          <cell r="Z121">
            <v>299</v>
          </cell>
          <cell r="AA121">
            <v>314</v>
          </cell>
          <cell r="AB121">
            <v>363</v>
          </cell>
          <cell r="AC121">
            <v>361</v>
          </cell>
          <cell r="AD121">
            <v>291</v>
          </cell>
          <cell r="AE121">
            <v>428</v>
          </cell>
          <cell r="AF121">
            <v>348</v>
          </cell>
          <cell r="AG121">
            <v>362</v>
          </cell>
          <cell r="AH121">
            <v>344</v>
          </cell>
          <cell r="AI121">
            <v>353</v>
          </cell>
          <cell r="AJ121">
            <v>395</v>
          </cell>
          <cell r="AK121">
            <v>371</v>
          </cell>
          <cell r="AL121">
            <v>342</v>
          </cell>
          <cell r="AM121">
            <v>357</v>
          </cell>
          <cell r="AN121">
            <v>379</v>
          </cell>
          <cell r="AO121">
            <v>388</v>
          </cell>
          <cell r="AP121">
            <v>394</v>
          </cell>
          <cell r="AQ121">
            <v>339</v>
          </cell>
        </row>
        <row r="122">
          <cell r="B122">
            <v>349</v>
          </cell>
          <cell r="C122">
            <v>352</v>
          </cell>
          <cell r="D122">
            <v>390</v>
          </cell>
          <cell r="E122">
            <v>413</v>
          </cell>
          <cell r="F122">
            <v>368</v>
          </cell>
          <cell r="G122">
            <v>436</v>
          </cell>
          <cell r="H122">
            <v>393</v>
          </cell>
          <cell r="I122">
            <v>408</v>
          </cell>
          <cell r="J122">
            <v>410</v>
          </cell>
          <cell r="K122">
            <v>397</v>
          </cell>
          <cell r="L122">
            <v>387</v>
          </cell>
          <cell r="M122">
            <v>411</v>
          </cell>
          <cell r="N122">
            <v>382</v>
          </cell>
          <cell r="O122">
            <v>424</v>
          </cell>
          <cell r="P122">
            <v>195</v>
          </cell>
          <cell r="Q122">
            <v>244</v>
          </cell>
          <cell r="R122">
            <v>235</v>
          </cell>
          <cell r="S122">
            <v>259</v>
          </cell>
          <cell r="T122">
            <v>327</v>
          </cell>
          <cell r="U122">
            <v>327</v>
          </cell>
          <cell r="V122">
            <v>292</v>
          </cell>
          <cell r="W122">
            <v>307</v>
          </cell>
          <cell r="X122">
            <v>382</v>
          </cell>
          <cell r="Y122">
            <v>326</v>
          </cell>
          <cell r="Z122">
            <v>286</v>
          </cell>
          <cell r="AA122">
            <v>310</v>
          </cell>
          <cell r="AB122">
            <v>354</v>
          </cell>
          <cell r="AC122">
            <v>353</v>
          </cell>
          <cell r="AD122">
            <v>277</v>
          </cell>
          <cell r="AE122">
            <v>421</v>
          </cell>
          <cell r="AF122">
            <v>338</v>
          </cell>
          <cell r="AG122">
            <v>357</v>
          </cell>
          <cell r="AH122">
            <v>334</v>
          </cell>
          <cell r="AI122">
            <v>349</v>
          </cell>
          <cell r="AJ122">
            <v>394</v>
          </cell>
          <cell r="AK122">
            <v>356</v>
          </cell>
          <cell r="AL122">
            <v>328</v>
          </cell>
          <cell r="AM122">
            <v>352</v>
          </cell>
          <cell r="AN122">
            <v>366</v>
          </cell>
          <cell r="AO122">
            <v>382</v>
          </cell>
          <cell r="AP122">
            <v>386</v>
          </cell>
          <cell r="AQ122">
            <v>332</v>
          </cell>
        </row>
        <row r="123">
          <cell r="B123">
            <v>501</v>
          </cell>
          <cell r="C123">
            <v>498</v>
          </cell>
          <cell r="D123">
            <v>530</v>
          </cell>
          <cell r="E123">
            <v>519</v>
          </cell>
          <cell r="F123">
            <v>555</v>
          </cell>
          <cell r="G123">
            <v>509</v>
          </cell>
          <cell r="H123">
            <v>604</v>
          </cell>
          <cell r="I123">
            <v>600</v>
          </cell>
          <cell r="J123">
            <v>601</v>
          </cell>
          <cell r="K123">
            <v>562</v>
          </cell>
          <cell r="L123">
            <v>592</v>
          </cell>
          <cell r="M123">
            <v>581</v>
          </cell>
          <cell r="N123">
            <v>614</v>
          </cell>
          <cell r="O123">
            <v>534</v>
          </cell>
          <cell r="P123">
            <v>545</v>
          </cell>
          <cell r="Q123">
            <v>503</v>
          </cell>
          <cell r="R123">
            <v>574</v>
          </cell>
          <cell r="S123">
            <v>562</v>
          </cell>
          <cell r="T123">
            <v>606</v>
          </cell>
          <cell r="U123">
            <v>514</v>
          </cell>
          <cell r="V123">
            <v>633</v>
          </cell>
          <cell r="W123">
            <v>629</v>
          </cell>
          <cell r="X123">
            <v>635</v>
          </cell>
          <cell r="Y123">
            <v>566</v>
          </cell>
          <cell r="Z123">
            <v>622</v>
          </cell>
          <cell r="AA123">
            <v>610</v>
          </cell>
          <cell r="AB123">
            <v>648</v>
          </cell>
          <cell r="AC123">
            <v>538</v>
          </cell>
          <cell r="AD123">
            <v>561</v>
          </cell>
          <cell r="AE123">
            <v>645</v>
          </cell>
          <cell r="AF123">
            <v>592</v>
          </cell>
          <cell r="AG123">
            <v>512</v>
          </cell>
          <cell r="AH123">
            <v>621</v>
          </cell>
          <cell r="AI123">
            <v>617</v>
          </cell>
          <cell r="AJ123">
            <v>620</v>
          </cell>
          <cell r="AK123">
            <v>564</v>
          </cell>
          <cell r="AL123">
            <v>609</v>
          </cell>
          <cell r="AM123">
            <v>598</v>
          </cell>
          <cell r="AN123">
            <v>633</v>
          </cell>
          <cell r="AO123">
            <v>536</v>
          </cell>
          <cell r="AP123">
            <v>542</v>
          </cell>
          <cell r="AQ123">
            <v>500</v>
          </cell>
        </row>
        <row r="124">
          <cell r="B124">
            <v>495</v>
          </cell>
          <cell r="C124">
            <v>492</v>
          </cell>
          <cell r="D124">
            <v>519</v>
          </cell>
          <cell r="E124">
            <v>511</v>
          </cell>
          <cell r="F124">
            <v>539</v>
          </cell>
          <cell r="G124">
            <v>508</v>
          </cell>
          <cell r="H124">
            <v>594</v>
          </cell>
          <cell r="I124">
            <v>592</v>
          </cell>
          <cell r="J124">
            <v>586</v>
          </cell>
          <cell r="K124">
            <v>557</v>
          </cell>
          <cell r="L124">
            <v>580</v>
          </cell>
          <cell r="M124">
            <v>572</v>
          </cell>
          <cell r="N124">
            <v>592</v>
          </cell>
          <cell r="O124">
            <v>535</v>
          </cell>
          <cell r="P124">
            <v>537</v>
          </cell>
          <cell r="Q124">
            <v>502</v>
          </cell>
          <cell r="R124">
            <v>561</v>
          </cell>
          <cell r="S124">
            <v>553</v>
          </cell>
          <cell r="T124">
            <v>581</v>
          </cell>
          <cell r="U124">
            <v>518</v>
          </cell>
          <cell r="V124">
            <v>623</v>
          </cell>
          <cell r="W124">
            <v>620</v>
          </cell>
          <cell r="X124">
            <v>615</v>
          </cell>
          <cell r="Y124">
            <v>563</v>
          </cell>
          <cell r="Z124">
            <v>609</v>
          </cell>
          <cell r="AA124">
            <v>601</v>
          </cell>
          <cell r="AB124">
            <v>620</v>
          </cell>
          <cell r="AC124">
            <v>541</v>
          </cell>
          <cell r="AD124">
            <v>549</v>
          </cell>
          <cell r="AE124">
            <v>635</v>
          </cell>
          <cell r="AF124">
            <v>569</v>
          </cell>
          <cell r="AG124">
            <v>515</v>
          </cell>
          <cell r="AH124">
            <v>611</v>
          </cell>
          <cell r="AI124">
            <v>608</v>
          </cell>
          <cell r="AJ124">
            <v>603</v>
          </cell>
          <cell r="AK124">
            <v>561</v>
          </cell>
          <cell r="AL124">
            <v>597</v>
          </cell>
          <cell r="AM124">
            <v>589</v>
          </cell>
          <cell r="AN124">
            <v>608</v>
          </cell>
          <cell r="AO124">
            <v>538</v>
          </cell>
          <cell r="AP124">
            <v>534</v>
          </cell>
          <cell r="AQ124">
            <v>493</v>
          </cell>
        </row>
        <row r="125">
          <cell r="B125">
            <v>488</v>
          </cell>
          <cell r="C125">
            <v>486</v>
          </cell>
          <cell r="D125">
            <v>508</v>
          </cell>
          <cell r="E125">
            <v>504</v>
          </cell>
          <cell r="F125">
            <v>522</v>
          </cell>
          <cell r="G125">
            <v>507</v>
          </cell>
          <cell r="H125">
            <v>585</v>
          </cell>
          <cell r="I125">
            <v>583</v>
          </cell>
          <cell r="J125">
            <v>572</v>
          </cell>
          <cell r="K125">
            <v>551</v>
          </cell>
          <cell r="L125">
            <v>568</v>
          </cell>
          <cell r="M125">
            <v>564</v>
          </cell>
          <cell r="N125">
            <v>570</v>
          </cell>
          <cell r="O125">
            <v>535</v>
          </cell>
          <cell r="P125">
            <v>529</v>
          </cell>
          <cell r="Q125">
            <v>500</v>
          </cell>
          <cell r="R125">
            <v>548</v>
          </cell>
          <cell r="S125">
            <v>545</v>
          </cell>
          <cell r="T125">
            <v>556</v>
          </cell>
          <cell r="U125">
            <v>522</v>
          </cell>
          <cell r="V125">
            <v>612</v>
          </cell>
          <cell r="W125">
            <v>611</v>
          </cell>
          <cell r="X125">
            <v>595</v>
          </cell>
          <cell r="Y125">
            <v>561</v>
          </cell>
          <cell r="Z125">
            <v>595</v>
          </cell>
          <cell r="AA125">
            <v>592</v>
          </cell>
          <cell r="AB125">
            <v>593</v>
          </cell>
          <cell r="AC125">
            <v>545</v>
          </cell>
          <cell r="AD125">
            <v>537</v>
          </cell>
          <cell r="AE125">
            <v>625</v>
          </cell>
          <cell r="AF125">
            <v>547</v>
          </cell>
          <cell r="AG125">
            <v>517</v>
          </cell>
          <cell r="AH125">
            <v>601</v>
          </cell>
          <cell r="AI125">
            <v>599</v>
          </cell>
          <cell r="AJ125">
            <v>585</v>
          </cell>
          <cell r="AK125">
            <v>557</v>
          </cell>
          <cell r="AL125">
            <v>584</v>
          </cell>
          <cell r="AM125">
            <v>580</v>
          </cell>
          <cell r="AN125">
            <v>583</v>
          </cell>
          <cell r="AO125">
            <v>541</v>
          </cell>
          <cell r="AP125">
            <v>526</v>
          </cell>
          <cell r="AQ125">
            <v>486</v>
          </cell>
        </row>
        <row r="126">
          <cell r="B126">
            <v>474</v>
          </cell>
          <cell r="C126">
            <v>474</v>
          </cell>
          <cell r="D126">
            <v>485</v>
          </cell>
          <cell r="E126">
            <v>489</v>
          </cell>
          <cell r="F126">
            <v>490</v>
          </cell>
          <cell r="G126">
            <v>505</v>
          </cell>
          <cell r="H126">
            <v>565</v>
          </cell>
          <cell r="I126">
            <v>567</v>
          </cell>
          <cell r="J126">
            <v>544</v>
          </cell>
          <cell r="K126">
            <v>540</v>
          </cell>
          <cell r="L126">
            <v>543</v>
          </cell>
          <cell r="M126">
            <v>548</v>
          </cell>
          <cell r="N126">
            <v>526</v>
          </cell>
          <cell r="O126">
            <v>536</v>
          </cell>
          <cell r="P126">
            <v>513</v>
          </cell>
          <cell r="Q126">
            <v>498</v>
          </cell>
          <cell r="R126">
            <v>523</v>
          </cell>
          <cell r="S126">
            <v>527</v>
          </cell>
          <cell r="T126">
            <v>507</v>
          </cell>
          <cell r="U126">
            <v>530</v>
          </cell>
          <cell r="V126">
            <v>591</v>
          </cell>
          <cell r="W126">
            <v>593</v>
          </cell>
          <cell r="X126">
            <v>555</v>
          </cell>
          <cell r="Y126">
            <v>556</v>
          </cell>
          <cell r="Z126">
            <v>569</v>
          </cell>
          <cell r="AA126">
            <v>574</v>
          </cell>
          <cell r="AB126">
            <v>538</v>
          </cell>
          <cell r="AC126">
            <v>553</v>
          </cell>
          <cell r="AD126">
            <v>512</v>
          </cell>
          <cell r="AE126">
            <v>606</v>
          </cell>
          <cell r="AF126">
            <v>502</v>
          </cell>
          <cell r="AG126">
            <v>523</v>
          </cell>
          <cell r="AH126">
            <v>580</v>
          </cell>
          <cell r="AI126">
            <v>582</v>
          </cell>
          <cell r="AJ126">
            <v>550</v>
          </cell>
          <cell r="AK126">
            <v>549</v>
          </cell>
          <cell r="AL126">
            <v>558</v>
          </cell>
          <cell r="AM126">
            <v>563</v>
          </cell>
          <cell r="AN126">
            <v>533</v>
          </cell>
          <cell r="AO126">
            <v>546</v>
          </cell>
          <cell r="AP126">
            <v>510</v>
          </cell>
          <cell r="AQ126">
            <v>472</v>
          </cell>
        </row>
        <row r="127">
          <cell r="B127">
            <v>468</v>
          </cell>
          <cell r="C127">
            <v>468</v>
          </cell>
          <cell r="D127">
            <v>474</v>
          </cell>
          <cell r="E127">
            <v>481</v>
          </cell>
          <cell r="F127">
            <v>474</v>
          </cell>
          <cell r="G127">
            <v>504</v>
          </cell>
          <cell r="H127">
            <v>556</v>
          </cell>
          <cell r="I127">
            <v>559</v>
          </cell>
          <cell r="J127">
            <v>529</v>
          </cell>
          <cell r="K127">
            <v>534</v>
          </cell>
          <cell r="L127">
            <v>531</v>
          </cell>
          <cell r="M127">
            <v>539</v>
          </cell>
          <cell r="N127">
            <v>504</v>
          </cell>
          <cell r="O127">
            <v>537</v>
          </cell>
          <cell r="P127">
            <v>505</v>
          </cell>
          <cell r="Q127">
            <v>497</v>
          </cell>
          <cell r="R127">
            <v>511</v>
          </cell>
          <cell r="S127">
            <v>518</v>
          </cell>
          <cell r="T127">
            <v>482</v>
          </cell>
          <cell r="U127">
            <v>533</v>
          </cell>
          <cell r="V127">
            <v>581</v>
          </cell>
          <cell r="W127">
            <v>584</v>
          </cell>
          <cell r="X127">
            <v>535</v>
          </cell>
          <cell r="Y127">
            <v>554</v>
          </cell>
          <cell r="Z127">
            <v>556</v>
          </cell>
          <cell r="AA127">
            <v>564</v>
          </cell>
          <cell r="AB127">
            <v>511</v>
          </cell>
          <cell r="AC127">
            <v>557</v>
          </cell>
          <cell r="AD127">
            <v>500</v>
          </cell>
          <cell r="AE127">
            <v>596</v>
          </cell>
          <cell r="AF127">
            <v>479</v>
          </cell>
          <cell r="AG127">
            <v>525</v>
          </cell>
          <cell r="AH127">
            <v>570</v>
          </cell>
          <cell r="AI127">
            <v>574</v>
          </cell>
          <cell r="AJ127">
            <v>533</v>
          </cell>
          <cell r="AK127">
            <v>546</v>
          </cell>
          <cell r="AL127">
            <v>546</v>
          </cell>
          <cell r="AM127">
            <v>554</v>
          </cell>
          <cell r="AN127">
            <v>508</v>
          </cell>
          <cell r="AO127">
            <v>548</v>
          </cell>
          <cell r="AP127">
            <v>502</v>
          </cell>
          <cell r="AQ127">
            <v>465</v>
          </cell>
        </row>
        <row r="128">
          <cell r="B128">
            <v>461</v>
          </cell>
          <cell r="C128">
            <v>462</v>
          </cell>
          <cell r="D128">
            <v>462</v>
          </cell>
          <cell r="E128">
            <v>474</v>
          </cell>
          <cell r="F128">
            <v>457</v>
          </cell>
          <cell r="G128">
            <v>503</v>
          </cell>
          <cell r="H128">
            <v>546</v>
          </cell>
          <cell r="I128">
            <v>551</v>
          </cell>
          <cell r="J128">
            <v>515</v>
          </cell>
          <cell r="K128">
            <v>529</v>
          </cell>
          <cell r="L128">
            <v>519</v>
          </cell>
          <cell r="M128">
            <v>531</v>
          </cell>
          <cell r="N128">
            <v>483</v>
          </cell>
          <cell r="O128">
            <v>538</v>
          </cell>
          <cell r="P128">
            <v>496</v>
          </cell>
          <cell r="Q128">
            <v>496</v>
          </cell>
          <cell r="R128">
            <v>498</v>
          </cell>
          <cell r="S128">
            <v>510</v>
          </cell>
          <cell r="T128">
            <v>457</v>
          </cell>
          <cell r="U128">
            <v>537</v>
          </cell>
          <cell r="V128">
            <v>570</v>
          </cell>
          <cell r="W128">
            <v>575</v>
          </cell>
          <cell r="X128">
            <v>516</v>
          </cell>
          <cell r="Y128">
            <v>552</v>
          </cell>
          <cell r="Z128">
            <v>543</v>
          </cell>
          <cell r="AA128">
            <v>555</v>
          </cell>
          <cell r="AB128">
            <v>483</v>
          </cell>
          <cell r="AC128">
            <v>560</v>
          </cell>
          <cell r="AD128">
            <v>488</v>
          </cell>
          <cell r="AE128">
            <v>586</v>
          </cell>
          <cell r="AF128">
            <v>457</v>
          </cell>
          <cell r="AG128">
            <v>528</v>
          </cell>
          <cell r="AH128">
            <v>560</v>
          </cell>
          <cell r="AI128">
            <v>565</v>
          </cell>
          <cell r="AJ128">
            <v>515</v>
          </cell>
          <cell r="AK128">
            <v>542</v>
          </cell>
          <cell r="AL128">
            <v>533</v>
          </cell>
          <cell r="AM128">
            <v>545</v>
          </cell>
          <cell r="AN128">
            <v>483</v>
          </cell>
          <cell r="AO128">
            <v>551</v>
          </cell>
          <cell r="AP128">
            <v>495</v>
          </cell>
          <cell r="AQ128">
            <v>458</v>
          </cell>
        </row>
        <row r="129">
          <cell r="B129">
            <v>384</v>
          </cell>
          <cell r="C129">
            <v>382</v>
          </cell>
          <cell r="D129">
            <v>489</v>
          </cell>
          <cell r="E129">
            <v>466</v>
          </cell>
          <cell r="F129">
            <v>500</v>
          </cell>
          <cell r="G129">
            <v>431</v>
          </cell>
          <cell r="H129">
            <v>454</v>
          </cell>
          <cell r="I129">
            <v>440</v>
          </cell>
          <cell r="J129">
            <v>459</v>
          </cell>
          <cell r="K129">
            <v>455</v>
          </cell>
          <cell r="L129">
            <v>482</v>
          </cell>
          <cell r="M129">
            <v>459</v>
          </cell>
          <cell r="N129">
            <v>498</v>
          </cell>
          <cell r="O129">
            <v>440</v>
          </cell>
          <cell r="P129">
            <v>225</v>
          </cell>
          <cell r="Q129">
            <v>337</v>
          </cell>
          <cell r="R129">
            <v>331</v>
          </cell>
          <cell r="S129">
            <v>307</v>
          </cell>
          <cell r="T129">
            <v>367</v>
          </cell>
          <cell r="U129">
            <v>386</v>
          </cell>
          <cell r="V129">
            <v>350</v>
          </cell>
          <cell r="W129">
            <v>335</v>
          </cell>
          <cell r="X129">
            <v>372</v>
          </cell>
          <cell r="Y129">
            <v>425</v>
          </cell>
          <cell r="Z129">
            <v>378</v>
          </cell>
          <cell r="AA129">
            <v>354</v>
          </cell>
          <cell r="AB129">
            <v>411</v>
          </cell>
          <cell r="AC129">
            <v>409</v>
          </cell>
          <cell r="AD129">
            <v>374</v>
          </cell>
          <cell r="AE129">
            <v>479</v>
          </cell>
          <cell r="AF129">
            <v>404</v>
          </cell>
          <cell r="AG129">
            <v>398</v>
          </cell>
          <cell r="AH129">
            <v>393</v>
          </cell>
          <cell r="AI129">
            <v>379</v>
          </cell>
          <cell r="AJ129">
            <v>408</v>
          </cell>
          <cell r="AK129">
            <v>437</v>
          </cell>
          <cell r="AL129">
            <v>421</v>
          </cell>
          <cell r="AM129">
            <v>398</v>
          </cell>
          <cell r="AN129">
            <v>447</v>
          </cell>
          <cell r="AO129">
            <v>422</v>
          </cell>
          <cell r="AP129">
            <v>433</v>
          </cell>
          <cell r="AQ129">
            <v>370</v>
          </cell>
        </row>
        <row r="130">
          <cell r="B130">
            <v>377</v>
          </cell>
          <cell r="C130">
            <v>377</v>
          </cell>
          <cell r="D130">
            <v>473</v>
          </cell>
          <cell r="E130">
            <v>459</v>
          </cell>
          <cell r="F130">
            <v>476</v>
          </cell>
          <cell r="G130">
            <v>435</v>
          </cell>
          <cell r="H130">
            <v>442</v>
          </cell>
          <cell r="I130">
            <v>434</v>
          </cell>
          <cell r="J130">
            <v>450</v>
          </cell>
          <cell r="K130">
            <v>445</v>
          </cell>
          <cell r="L130">
            <v>467</v>
          </cell>
          <cell r="M130">
            <v>453</v>
          </cell>
          <cell r="N130">
            <v>477</v>
          </cell>
          <cell r="O130">
            <v>439</v>
          </cell>
          <cell r="P130">
            <v>222</v>
          </cell>
          <cell r="Q130">
            <v>320</v>
          </cell>
          <cell r="R130">
            <v>318</v>
          </cell>
          <cell r="S130">
            <v>304</v>
          </cell>
          <cell r="T130">
            <v>363</v>
          </cell>
          <cell r="U130">
            <v>378</v>
          </cell>
          <cell r="V130">
            <v>340</v>
          </cell>
          <cell r="W130">
            <v>332</v>
          </cell>
          <cell r="X130">
            <v>375</v>
          </cell>
          <cell r="Y130">
            <v>407</v>
          </cell>
          <cell r="Z130">
            <v>364</v>
          </cell>
          <cell r="AA130">
            <v>350</v>
          </cell>
          <cell r="AB130">
            <v>402</v>
          </cell>
          <cell r="AC130">
            <v>401</v>
          </cell>
          <cell r="AD130">
            <v>360</v>
          </cell>
          <cell r="AE130">
            <v>473</v>
          </cell>
          <cell r="AF130">
            <v>394</v>
          </cell>
          <cell r="AG130">
            <v>394</v>
          </cell>
          <cell r="AH130">
            <v>382</v>
          </cell>
          <cell r="AI130">
            <v>374</v>
          </cell>
          <cell r="AJ130">
            <v>406</v>
          </cell>
          <cell r="AK130">
            <v>422</v>
          </cell>
          <cell r="AL130">
            <v>407</v>
          </cell>
          <cell r="AM130">
            <v>393</v>
          </cell>
          <cell r="AN130">
            <v>433</v>
          </cell>
          <cell r="AO130">
            <v>417</v>
          </cell>
          <cell r="AP130">
            <v>425</v>
          </cell>
          <cell r="AQ130">
            <v>363</v>
          </cell>
        </row>
        <row r="131">
          <cell r="B131">
            <v>370</v>
          </cell>
          <cell r="C131">
            <v>371</v>
          </cell>
          <cell r="D131">
            <v>458</v>
          </cell>
          <cell r="E131">
            <v>453</v>
          </cell>
          <cell r="F131">
            <v>452</v>
          </cell>
          <cell r="G131">
            <v>439</v>
          </cell>
          <cell r="H131">
            <v>431</v>
          </cell>
          <cell r="I131">
            <v>428</v>
          </cell>
          <cell r="J131">
            <v>441</v>
          </cell>
          <cell r="K131">
            <v>434</v>
          </cell>
          <cell r="L131">
            <v>451</v>
          </cell>
          <cell r="M131">
            <v>447</v>
          </cell>
          <cell r="N131">
            <v>456</v>
          </cell>
          <cell r="O131">
            <v>438</v>
          </cell>
          <cell r="P131">
            <v>218</v>
          </cell>
          <cell r="Q131">
            <v>302</v>
          </cell>
          <cell r="R131">
            <v>305</v>
          </cell>
          <cell r="S131">
            <v>301</v>
          </cell>
          <cell r="T131">
            <v>358</v>
          </cell>
          <cell r="U131">
            <v>370</v>
          </cell>
          <cell r="V131">
            <v>331</v>
          </cell>
          <cell r="W131">
            <v>328</v>
          </cell>
          <cell r="X131">
            <v>378</v>
          </cell>
          <cell r="Y131">
            <v>389</v>
          </cell>
          <cell r="Z131">
            <v>351</v>
          </cell>
          <cell r="AA131">
            <v>346</v>
          </cell>
          <cell r="AB131">
            <v>394</v>
          </cell>
          <cell r="AC131">
            <v>393</v>
          </cell>
          <cell r="AD131">
            <v>347</v>
          </cell>
          <cell r="AE131">
            <v>466</v>
          </cell>
          <cell r="AF131">
            <v>384</v>
          </cell>
          <cell r="AG131">
            <v>389</v>
          </cell>
          <cell r="AH131">
            <v>372</v>
          </cell>
          <cell r="AI131">
            <v>369</v>
          </cell>
          <cell r="AJ131">
            <v>404</v>
          </cell>
          <cell r="AK131">
            <v>407</v>
          </cell>
          <cell r="AL131">
            <v>392</v>
          </cell>
          <cell r="AM131">
            <v>388</v>
          </cell>
          <cell r="AN131">
            <v>419</v>
          </cell>
          <cell r="AO131">
            <v>412</v>
          </cell>
          <cell r="AP131">
            <v>417</v>
          </cell>
          <cell r="AQ131">
            <v>357</v>
          </cell>
        </row>
        <row r="132">
          <cell r="B132">
            <v>364</v>
          </cell>
          <cell r="C132">
            <v>365</v>
          </cell>
          <cell r="D132">
            <v>442</v>
          </cell>
          <cell r="E132">
            <v>446</v>
          </cell>
          <cell r="F132">
            <v>428</v>
          </cell>
          <cell r="G132">
            <v>442</v>
          </cell>
          <cell r="H132">
            <v>419</v>
          </cell>
          <cell r="I132">
            <v>423</v>
          </cell>
          <cell r="J132">
            <v>431</v>
          </cell>
          <cell r="K132">
            <v>423</v>
          </cell>
          <cell r="L132">
            <v>436</v>
          </cell>
          <cell r="M132">
            <v>441</v>
          </cell>
          <cell r="N132">
            <v>434</v>
          </cell>
          <cell r="O132">
            <v>437</v>
          </cell>
          <cell r="P132">
            <v>214</v>
          </cell>
          <cell r="Q132">
            <v>285</v>
          </cell>
          <cell r="R132">
            <v>292</v>
          </cell>
          <cell r="S132">
            <v>297</v>
          </cell>
          <cell r="T132">
            <v>354</v>
          </cell>
          <cell r="U132">
            <v>362</v>
          </cell>
          <cell r="V132">
            <v>321</v>
          </cell>
          <cell r="W132">
            <v>324</v>
          </cell>
          <cell r="X132">
            <v>382</v>
          </cell>
          <cell r="Y132">
            <v>371</v>
          </cell>
          <cell r="Z132">
            <v>337</v>
          </cell>
          <cell r="AA132">
            <v>342</v>
          </cell>
          <cell r="AB132">
            <v>385</v>
          </cell>
          <cell r="AC132">
            <v>385</v>
          </cell>
          <cell r="AD132">
            <v>333</v>
          </cell>
          <cell r="AE132">
            <v>460</v>
          </cell>
          <cell r="AF132">
            <v>375</v>
          </cell>
          <cell r="AG132">
            <v>384</v>
          </cell>
          <cell r="AH132">
            <v>362</v>
          </cell>
          <cell r="AI132">
            <v>365</v>
          </cell>
          <cell r="AJ132">
            <v>402</v>
          </cell>
          <cell r="AK132">
            <v>392</v>
          </cell>
          <cell r="AL132">
            <v>378</v>
          </cell>
          <cell r="AM132">
            <v>383</v>
          </cell>
          <cell r="AN132">
            <v>406</v>
          </cell>
          <cell r="AO132">
            <v>407</v>
          </cell>
          <cell r="AP132">
            <v>409</v>
          </cell>
          <cell r="AQ132">
            <v>350</v>
          </cell>
        </row>
        <row r="133">
          <cell r="B133">
            <v>357</v>
          </cell>
          <cell r="C133">
            <v>360</v>
          </cell>
          <cell r="D133">
            <v>426</v>
          </cell>
          <cell r="E133">
            <v>440</v>
          </cell>
          <cell r="F133">
            <v>405</v>
          </cell>
          <cell r="G133">
            <v>446</v>
          </cell>
          <cell r="H133">
            <v>408</v>
          </cell>
          <cell r="I133">
            <v>417</v>
          </cell>
          <cell r="J133">
            <v>422</v>
          </cell>
          <cell r="K133">
            <v>413</v>
          </cell>
          <cell r="L133">
            <v>420</v>
          </cell>
          <cell r="M133">
            <v>435</v>
          </cell>
          <cell r="N133">
            <v>413</v>
          </cell>
          <cell r="O133">
            <v>437</v>
          </cell>
          <cell r="P133">
            <v>211</v>
          </cell>
          <cell r="Q133">
            <v>268</v>
          </cell>
          <cell r="R133">
            <v>280</v>
          </cell>
          <cell r="S133">
            <v>294</v>
          </cell>
          <cell r="T133">
            <v>350</v>
          </cell>
          <cell r="U133">
            <v>354</v>
          </cell>
          <cell r="V133">
            <v>312</v>
          </cell>
          <cell r="W133">
            <v>321</v>
          </cell>
          <cell r="X133">
            <v>385</v>
          </cell>
          <cell r="Y133">
            <v>353</v>
          </cell>
          <cell r="Z133">
            <v>324</v>
          </cell>
          <cell r="AA133">
            <v>338</v>
          </cell>
          <cell r="AB133">
            <v>377</v>
          </cell>
          <cell r="AC133">
            <v>376</v>
          </cell>
          <cell r="AD133">
            <v>319</v>
          </cell>
          <cell r="AE133">
            <v>453</v>
          </cell>
          <cell r="AF133">
            <v>365</v>
          </cell>
          <cell r="AG133">
            <v>379</v>
          </cell>
          <cell r="AH133">
            <v>351</v>
          </cell>
          <cell r="AI133">
            <v>360</v>
          </cell>
          <cell r="AJ133">
            <v>401</v>
          </cell>
          <cell r="AK133">
            <v>377</v>
          </cell>
          <cell r="AL133">
            <v>364</v>
          </cell>
          <cell r="AM133">
            <v>378</v>
          </cell>
          <cell r="AN133">
            <v>392</v>
          </cell>
          <cell r="AO133">
            <v>401</v>
          </cell>
          <cell r="AP133">
            <v>401</v>
          </cell>
          <cell r="AQ133">
            <v>343</v>
          </cell>
        </row>
        <row r="134">
          <cell r="B134">
            <v>350</v>
          </cell>
          <cell r="C134">
            <v>354</v>
          </cell>
          <cell r="D134">
            <v>410</v>
          </cell>
          <cell r="E134">
            <v>433</v>
          </cell>
          <cell r="F134">
            <v>381</v>
          </cell>
          <cell r="G134">
            <v>450</v>
          </cell>
          <cell r="H134">
            <v>396</v>
          </cell>
          <cell r="I134">
            <v>411</v>
          </cell>
          <cell r="J134">
            <v>413</v>
          </cell>
          <cell r="K134">
            <v>402</v>
          </cell>
          <cell r="L134">
            <v>405</v>
          </cell>
          <cell r="M134">
            <v>429</v>
          </cell>
          <cell r="N134">
            <v>392</v>
          </cell>
          <cell r="O134">
            <v>436</v>
          </cell>
          <cell r="P134">
            <v>207</v>
          </cell>
          <cell r="Q134">
            <v>251</v>
          </cell>
          <cell r="R134">
            <v>267</v>
          </cell>
          <cell r="S134">
            <v>290</v>
          </cell>
          <cell r="T134">
            <v>345</v>
          </cell>
          <cell r="U134">
            <v>346</v>
          </cell>
          <cell r="V134">
            <v>302</v>
          </cell>
          <cell r="W134">
            <v>317</v>
          </cell>
          <cell r="X134">
            <v>389</v>
          </cell>
          <cell r="Y134">
            <v>335</v>
          </cell>
          <cell r="Z134">
            <v>310</v>
          </cell>
          <cell r="AA134">
            <v>334</v>
          </cell>
          <cell r="AB134">
            <v>368</v>
          </cell>
          <cell r="AC134">
            <v>368</v>
          </cell>
          <cell r="AD134">
            <v>306</v>
          </cell>
          <cell r="AE134">
            <v>446</v>
          </cell>
          <cell r="AF134">
            <v>355</v>
          </cell>
          <cell r="AG134">
            <v>374</v>
          </cell>
          <cell r="AH134">
            <v>341</v>
          </cell>
          <cell r="AI134">
            <v>356</v>
          </cell>
          <cell r="AJ134">
            <v>399</v>
          </cell>
          <cell r="AK134">
            <v>362</v>
          </cell>
          <cell r="AL134">
            <v>349</v>
          </cell>
          <cell r="AM134">
            <v>374</v>
          </cell>
          <cell r="AN134">
            <v>378</v>
          </cell>
          <cell r="AO134">
            <v>396</v>
          </cell>
          <cell r="AP134">
            <v>393</v>
          </cell>
          <cell r="AQ134">
            <v>336</v>
          </cell>
        </row>
        <row r="135">
          <cell r="B135">
            <v>502</v>
          </cell>
          <cell r="C135">
            <v>500</v>
          </cell>
          <cell r="D135">
            <v>551</v>
          </cell>
          <cell r="E135">
            <v>539</v>
          </cell>
          <cell r="F135">
            <v>568</v>
          </cell>
          <cell r="G135">
            <v>523</v>
          </cell>
          <cell r="H135">
            <v>607</v>
          </cell>
          <cell r="I135">
            <v>603</v>
          </cell>
          <cell r="J135">
            <v>604</v>
          </cell>
          <cell r="K135">
            <v>567</v>
          </cell>
          <cell r="L135">
            <v>610</v>
          </cell>
          <cell r="M135">
            <v>598</v>
          </cell>
          <cell r="N135">
            <v>624</v>
          </cell>
          <cell r="O135">
            <v>546</v>
          </cell>
          <cell r="P135">
            <v>557</v>
          </cell>
          <cell r="Q135">
            <v>510</v>
          </cell>
          <cell r="R135">
            <v>605</v>
          </cell>
          <cell r="S135">
            <v>593</v>
          </cell>
          <cell r="T135">
            <v>624</v>
          </cell>
          <cell r="U135">
            <v>532</v>
          </cell>
          <cell r="V135">
            <v>644</v>
          </cell>
          <cell r="W135">
            <v>639</v>
          </cell>
          <cell r="X135">
            <v>641</v>
          </cell>
          <cell r="Y135">
            <v>574</v>
          </cell>
          <cell r="Z135">
            <v>646</v>
          </cell>
          <cell r="AA135">
            <v>634</v>
          </cell>
          <cell r="AB135">
            <v>661</v>
          </cell>
          <cell r="AC135">
            <v>553</v>
          </cell>
          <cell r="AD135">
            <v>590</v>
          </cell>
          <cell r="AE135">
            <v>670</v>
          </cell>
          <cell r="AF135">
            <v>609</v>
          </cell>
          <cell r="AG135">
            <v>529</v>
          </cell>
          <cell r="AH135">
            <v>628</v>
          </cell>
          <cell r="AI135">
            <v>624</v>
          </cell>
          <cell r="AJ135">
            <v>626</v>
          </cell>
          <cell r="AK135">
            <v>571</v>
          </cell>
          <cell r="AL135">
            <v>631</v>
          </cell>
          <cell r="AM135">
            <v>619</v>
          </cell>
          <cell r="AN135">
            <v>646</v>
          </cell>
          <cell r="AO135">
            <v>550</v>
          </cell>
          <cell r="AP135">
            <v>549</v>
          </cell>
          <cell r="AQ135">
            <v>504</v>
          </cell>
        </row>
        <row r="136">
          <cell r="B136">
            <v>495</v>
          </cell>
          <cell r="C136">
            <v>494</v>
          </cell>
          <cell r="D136">
            <v>539</v>
          </cell>
          <cell r="E136">
            <v>532</v>
          </cell>
          <cell r="F136">
            <v>552</v>
          </cell>
          <cell r="G136">
            <v>521</v>
          </cell>
          <cell r="H136">
            <v>598</v>
          </cell>
          <cell r="I136">
            <v>595</v>
          </cell>
          <cell r="J136">
            <v>590</v>
          </cell>
          <cell r="K136">
            <v>561</v>
          </cell>
          <cell r="L136">
            <v>597</v>
          </cell>
          <cell r="M136">
            <v>590</v>
          </cell>
          <cell r="N136">
            <v>602</v>
          </cell>
          <cell r="O136">
            <v>546</v>
          </cell>
          <cell r="P136">
            <v>549</v>
          </cell>
          <cell r="Q136">
            <v>509</v>
          </cell>
          <cell r="R136">
            <v>592</v>
          </cell>
          <cell r="S136">
            <v>585</v>
          </cell>
          <cell r="T136">
            <v>600</v>
          </cell>
          <cell r="U136">
            <v>536</v>
          </cell>
          <cell r="V136">
            <v>633</v>
          </cell>
          <cell r="W136">
            <v>630</v>
          </cell>
          <cell r="X136">
            <v>621</v>
          </cell>
          <cell r="Y136">
            <v>572</v>
          </cell>
          <cell r="Z136">
            <v>633</v>
          </cell>
          <cell r="AA136">
            <v>625</v>
          </cell>
          <cell r="AB136">
            <v>634</v>
          </cell>
          <cell r="AC136">
            <v>557</v>
          </cell>
          <cell r="AD136">
            <v>577</v>
          </cell>
          <cell r="AE136">
            <v>660</v>
          </cell>
          <cell r="AF136">
            <v>586</v>
          </cell>
          <cell r="AG136">
            <v>532</v>
          </cell>
          <cell r="AH136">
            <v>618</v>
          </cell>
          <cell r="AI136">
            <v>615</v>
          </cell>
          <cell r="AJ136">
            <v>608</v>
          </cell>
          <cell r="AK136">
            <v>567</v>
          </cell>
          <cell r="AL136">
            <v>618</v>
          </cell>
          <cell r="AM136">
            <v>610</v>
          </cell>
          <cell r="AN136">
            <v>621</v>
          </cell>
          <cell r="AO136">
            <v>552</v>
          </cell>
          <cell r="AP136">
            <v>541</v>
          </cell>
          <cell r="AQ136">
            <v>497</v>
          </cell>
        </row>
        <row r="137">
          <cell r="B137">
            <v>489</v>
          </cell>
          <cell r="C137">
            <v>488</v>
          </cell>
          <cell r="D137">
            <v>528</v>
          </cell>
          <cell r="E137">
            <v>524</v>
          </cell>
          <cell r="F137">
            <v>536</v>
          </cell>
          <cell r="G137">
            <v>520</v>
          </cell>
          <cell r="H137">
            <v>588</v>
          </cell>
          <cell r="I137">
            <v>587</v>
          </cell>
          <cell r="J137">
            <v>575</v>
          </cell>
          <cell r="K137">
            <v>556</v>
          </cell>
          <cell r="L137">
            <v>585</v>
          </cell>
          <cell r="M137">
            <v>581</v>
          </cell>
          <cell r="N137">
            <v>580</v>
          </cell>
          <cell r="O137">
            <v>547</v>
          </cell>
          <cell r="P137">
            <v>541</v>
          </cell>
          <cell r="Q137">
            <v>508</v>
          </cell>
          <cell r="R137">
            <v>580</v>
          </cell>
          <cell r="S137">
            <v>576</v>
          </cell>
          <cell r="T137">
            <v>575</v>
          </cell>
          <cell r="U137">
            <v>540</v>
          </cell>
          <cell r="V137">
            <v>623</v>
          </cell>
          <cell r="W137">
            <v>621</v>
          </cell>
          <cell r="X137">
            <v>602</v>
          </cell>
          <cell r="Y137">
            <v>569</v>
          </cell>
          <cell r="Z137">
            <v>620</v>
          </cell>
          <cell r="AA137">
            <v>616</v>
          </cell>
          <cell r="AB137">
            <v>606</v>
          </cell>
          <cell r="AC137">
            <v>560</v>
          </cell>
          <cell r="AD137">
            <v>565</v>
          </cell>
          <cell r="AE137">
            <v>651</v>
          </cell>
          <cell r="AF137">
            <v>564</v>
          </cell>
          <cell r="AG137">
            <v>535</v>
          </cell>
          <cell r="AH137">
            <v>608</v>
          </cell>
          <cell r="AI137">
            <v>607</v>
          </cell>
          <cell r="AJ137">
            <v>591</v>
          </cell>
          <cell r="AK137">
            <v>564</v>
          </cell>
          <cell r="AL137">
            <v>605</v>
          </cell>
          <cell r="AM137">
            <v>602</v>
          </cell>
          <cell r="AN137">
            <v>595</v>
          </cell>
          <cell r="AO137">
            <v>555</v>
          </cell>
          <cell r="AP137">
            <v>533</v>
          </cell>
          <cell r="AQ137">
            <v>491</v>
          </cell>
        </row>
        <row r="138">
          <cell r="B138">
            <v>475</v>
          </cell>
          <cell r="C138">
            <v>475</v>
          </cell>
          <cell r="D138">
            <v>505</v>
          </cell>
          <cell r="E138">
            <v>509</v>
          </cell>
          <cell r="F138">
            <v>503</v>
          </cell>
          <cell r="G138">
            <v>518</v>
          </cell>
          <cell r="H138">
            <v>569</v>
          </cell>
          <cell r="I138">
            <v>571</v>
          </cell>
          <cell r="J138">
            <v>547</v>
          </cell>
          <cell r="K138">
            <v>545</v>
          </cell>
          <cell r="L138">
            <v>561</v>
          </cell>
          <cell r="M138">
            <v>565</v>
          </cell>
          <cell r="N138">
            <v>536</v>
          </cell>
          <cell r="O138">
            <v>548</v>
          </cell>
          <cell r="P138">
            <v>524</v>
          </cell>
          <cell r="Q138">
            <v>505</v>
          </cell>
          <cell r="R138">
            <v>554</v>
          </cell>
          <cell r="S138">
            <v>558</v>
          </cell>
          <cell r="T138">
            <v>525</v>
          </cell>
          <cell r="U138">
            <v>548</v>
          </cell>
          <cell r="V138">
            <v>602</v>
          </cell>
          <cell r="W138">
            <v>603</v>
          </cell>
          <cell r="X138">
            <v>562</v>
          </cell>
          <cell r="Y138">
            <v>564</v>
          </cell>
          <cell r="Z138">
            <v>594</v>
          </cell>
          <cell r="AA138">
            <v>598</v>
          </cell>
          <cell r="AB138">
            <v>552</v>
          </cell>
          <cell r="AC138">
            <v>568</v>
          </cell>
          <cell r="AD138">
            <v>541</v>
          </cell>
          <cell r="AE138">
            <v>631</v>
          </cell>
          <cell r="AF138">
            <v>519</v>
          </cell>
          <cell r="AG138">
            <v>540</v>
          </cell>
          <cell r="AH138">
            <v>588</v>
          </cell>
          <cell r="AI138">
            <v>590</v>
          </cell>
          <cell r="AJ138">
            <v>555</v>
          </cell>
          <cell r="AK138">
            <v>556</v>
          </cell>
          <cell r="AL138">
            <v>580</v>
          </cell>
          <cell r="AM138">
            <v>584</v>
          </cell>
          <cell r="AN138">
            <v>545</v>
          </cell>
          <cell r="AO138">
            <v>560</v>
          </cell>
          <cell r="AP138">
            <v>517</v>
          </cell>
          <cell r="AQ138">
            <v>477</v>
          </cell>
        </row>
        <row r="139">
          <cell r="B139">
            <v>468</v>
          </cell>
          <cell r="C139">
            <v>469</v>
          </cell>
          <cell r="D139">
            <v>494</v>
          </cell>
          <cell r="E139">
            <v>502</v>
          </cell>
          <cell r="F139">
            <v>487</v>
          </cell>
          <cell r="G139">
            <v>517</v>
          </cell>
          <cell r="H139">
            <v>559</v>
          </cell>
          <cell r="I139">
            <v>562</v>
          </cell>
          <cell r="J139">
            <v>532</v>
          </cell>
          <cell r="K139">
            <v>539</v>
          </cell>
          <cell r="L139">
            <v>548</v>
          </cell>
          <cell r="M139">
            <v>557</v>
          </cell>
          <cell r="N139">
            <v>515</v>
          </cell>
          <cell r="O139">
            <v>549</v>
          </cell>
          <cell r="P139">
            <v>516</v>
          </cell>
          <cell r="Q139">
            <v>504</v>
          </cell>
          <cell r="R139">
            <v>542</v>
          </cell>
          <cell r="S139">
            <v>550</v>
          </cell>
          <cell r="T139">
            <v>501</v>
          </cell>
          <cell r="U139">
            <v>552</v>
          </cell>
          <cell r="V139">
            <v>591</v>
          </cell>
          <cell r="W139">
            <v>595</v>
          </cell>
          <cell r="X139">
            <v>542</v>
          </cell>
          <cell r="Y139">
            <v>562</v>
          </cell>
          <cell r="Z139">
            <v>581</v>
          </cell>
          <cell r="AA139">
            <v>589</v>
          </cell>
          <cell r="AB139">
            <v>524</v>
          </cell>
          <cell r="AC139">
            <v>572</v>
          </cell>
          <cell r="AD139">
            <v>528</v>
          </cell>
          <cell r="AE139">
            <v>621</v>
          </cell>
          <cell r="AF139">
            <v>496</v>
          </cell>
          <cell r="AG139">
            <v>543</v>
          </cell>
          <cell r="AH139">
            <v>578</v>
          </cell>
          <cell r="AI139">
            <v>581</v>
          </cell>
          <cell r="AJ139">
            <v>538</v>
          </cell>
          <cell r="AK139">
            <v>552</v>
          </cell>
          <cell r="AL139">
            <v>567</v>
          </cell>
          <cell r="AM139">
            <v>575</v>
          </cell>
          <cell r="AN139">
            <v>520</v>
          </cell>
          <cell r="AO139">
            <v>562</v>
          </cell>
          <cell r="AP139">
            <v>509</v>
          </cell>
          <cell r="AQ139">
            <v>470</v>
          </cell>
        </row>
        <row r="140">
          <cell r="B140">
            <v>462</v>
          </cell>
          <cell r="C140">
            <v>463</v>
          </cell>
          <cell r="D140">
            <v>483</v>
          </cell>
          <cell r="E140">
            <v>494</v>
          </cell>
          <cell r="F140">
            <v>470</v>
          </cell>
          <cell r="G140">
            <v>516</v>
          </cell>
          <cell r="H140">
            <v>549</v>
          </cell>
          <cell r="I140">
            <v>554</v>
          </cell>
          <cell r="J140">
            <v>518</v>
          </cell>
          <cell r="K140">
            <v>533</v>
          </cell>
          <cell r="L140">
            <v>536</v>
          </cell>
          <cell r="M140">
            <v>548</v>
          </cell>
          <cell r="N140">
            <v>493</v>
          </cell>
          <cell r="O140">
            <v>549</v>
          </cell>
          <cell r="P140">
            <v>508</v>
          </cell>
          <cell r="Q140">
            <v>503</v>
          </cell>
          <cell r="R140">
            <v>529</v>
          </cell>
          <cell r="S140">
            <v>541</v>
          </cell>
          <cell r="T140">
            <v>476</v>
          </cell>
          <cell r="U140">
            <v>556</v>
          </cell>
          <cell r="V140">
            <v>581</v>
          </cell>
          <cell r="W140">
            <v>586</v>
          </cell>
          <cell r="X140">
            <v>522</v>
          </cell>
          <cell r="Y140">
            <v>560</v>
          </cell>
          <cell r="Z140">
            <v>567</v>
          </cell>
          <cell r="AA140">
            <v>580</v>
          </cell>
          <cell r="AB140">
            <v>497</v>
          </cell>
          <cell r="AC140">
            <v>576</v>
          </cell>
          <cell r="AD140">
            <v>516</v>
          </cell>
          <cell r="AE140">
            <v>612</v>
          </cell>
          <cell r="AF140">
            <v>474</v>
          </cell>
          <cell r="AG140">
            <v>545</v>
          </cell>
          <cell r="AH140">
            <v>568</v>
          </cell>
          <cell r="AI140">
            <v>573</v>
          </cell>
          <cell r="AJ140">
            <v>520</v>
          </cell>
          <cell r="AK140">
            <v>549</v>
          </cell>
          <cell r="AL140">
            <v>554</v>
          </cell>
          <cell r="AM140">
            <v>567</v>
          </cell>
          <cell r="AN140">
            <v>495</v>
          </cell>
          <cell r="AO140">
            <v>565</v>
          </cell>
          <cell r="AP140">
            <v>501</v>
          </cell>
          <cell r="AQ140">
            <v>463</v>
          </cell>
        </row>
        <row r="141">
          <cell r="B141">
            <v>385</v>
          </cell>
          <cell r="C141">
            <v>384</v>
          </cell>
          <cell r="D141">
            <v>510</v>
          </cell>
          <cell r="E141">
            <v>486</v>
          </cell>
          <cell r="F141">
            <v>513</v>
          </cell>
          <cell r="G141">
            <v>445</v>
          </cell>
          <cell r="H141">
            <v>457</v>
          </cell>
          <cell r="I141">
            <v>443</v>
          </cell>
          <cell r="J141">
            <v>462</v>
          </cell>
          <cell r="K141">
            <v>460</v>
          </cell>
          <cell r="L141">
            <v>500</v>
          </cell>
          <cell r="M141">
            <v>476</v>
          </cell>
          <cell r="N141">
            <v>509</v>
          </cell>
          <cell r="O141">
            <v>451</v>
          </cell>
          <cell r="P141">
            <v>237</v>
          </cell>
          <cell r="Q141">
            <v>344</v>
          </cell>
          <cell r="R141">
            <v>362</v>
          </cell>
          <cell r="S141">
            <v>339</v>
          </cell>
          <cell r="T141">
            <v>386</v>
          </cell>
          <cell r="U141">
            <v>405</v>
          </cell>
          <cell r="V141">
            <v>360</v>
          </cell>
          <cell r="W141">
            <v>346</v>
          </cell>
          <cell r="X141">
            <v>378</v>
          </cell>
          <cell r="Y141">
            <v>433</v>
          </cell>
          <cell r="Z141">
            <v>402</v>
          </cell>
          <cell r="AA141">
            <v>379</v>
          </cell>
          <cell r="AB141">
            <v>424</v>
          </cell>
          <cell r="AC141">
            <v>425</v>
          </cell>
          <cell r="AD141">
            <v>402</v>
          </cell>
          <cell r="AE141">
            <v>505</v>
          </cell>
          <cell r="AF141">
            <v>421</v>
          </cell>
          <cell r="AG141">
            <v>416</v>
          </cell>
          <cell r="AH141">
            <v>400</v>
          </cell>
          <cell r="AI141">
            <v>386</v>
          </cell>
          <cell r="AJ141">
            <v>413</v>
          </cell>
          <cell r="AK141">
            <v>444</v>
          </cell>
          <cell r="AL141">
            <v>443</v>
          </cell>
          <cell r="AM141">
            <v>419</v>
          </cell>
          <cell r="AN141">
            <v>459</v>
          </cell>
          <cell r="AO141">
            <v>436</v>
          </cell>
          <cell r="AP141">
            <v>440</v>
          </cell>
          <cell r="AQ141">
            <v>374</v>
          </cell>
        </row>
        <row r="142">
          <cell r="B142">
            <v>378</v>
          </cell>
          <cell r="C142">
            <v>378</v>
          </cell>
          <cell r="D142">
            <v>494</v>
          </cell>
          <cell r="E142">
            <v>480</v>
          </cell>
          <cell r="F142">
            <v>489</v>
          </cell>
          <cell r="G142">
            <v>448</v>
          </cell>
          <cell r="H142">
            <v>445</v>
          </cell>
          <cell r="I142">
            <v>437</v>
          </cell>
          <cell r="J142">
            <v>453</v>
          </cell>
          <cell r="K142">
            <v>449</v>
          </cell>
          <cell r="L142">
            <v>484</v>
          </cell>
          <cell r="M142">
            <v>470</v>
          </cell>
          <cell r="N142">
            <v>487</v>
          </cell>
          <cell r="O142">
            <v>451</v>
          </cell>
          <cell r="P142">
            <v>233</v>
          </cell>
          <cell r="Q142">
            <v>327</v>
          </cell>
          <cell r="R142">
            <v>349</v>
          </cell>
          <cell r="S142">
            <v>335</v>
          </cell>
          <cell r="T142">
            <v>382</v>
          </cell>
          <cell r="U142">
            <v>397</v>
          </cell>
          <cell r="V142">
            <v>350</v>
          </cell>
          <cell r="W142">
            <v>342</v>
          </cell>
          <cell r="X142">
            <v>382</v>
          </cell>
          <cell r="Y142">
            <v>415</v>
          </cell>
          <cell r="Z142">
            <v>389</v>
          </cell>
          <cell r="AA142">
            <v>375</v>
          </cell>
          <cell r="AB142">
            <v>416</v>
          </cell>
          <cell r="AC142">
            <v>416</v>
          </cell>
          <cell r="AD142">
            <v>389</v>
          </cell>
          <cell r="AE142">
            <v>498</v>
          </cell>
          <cell r="AF142">
            <v>411</v>
          </cell>
          <cell r="AG142">
            <v>411</v>
          </cell>
          <cell r="AH142">
            <v>390</v>
          </cell>
          <cell r="AI142">
            <v>381</v>
          </cell>
          <cell r="AJ142">
            <v>411</v>
          </cell>
          <cell r="AK142">
            <v>429</v>
          </cell>
          <cell r="AL142">
            <v>428</v>
          </cell>
          <cell r="AM142">
            <v>414</v>
          </cell>
          <cell r="AN142">
            <v>446</v>
          </cell>
          <cell r="AO142">
            <v>431</v>
          </cell>
          <cell r="AP142">
            <v>432</v>
          </cell>
          <cell r="AQ142">
            <v>368</v>
          </cell>
        </row>
        <row r="143">
          <cell r="B143">
            <v>371</v>
          </cell>
          <cell r="C143">
            <v>373</v>
          </cell>
          <cell r="D143">
            <v>478</v>
          </cell>
          <cell r="E143">
            <v>473</v>
          </cell>
          <cell r="F143">
            <v>466</v>
          </cell>
          <cell r="G143">
            <v>452</v>
          </cell>
          <cell r="H143">
            <v>434</v>
          </cell>
          <cell r="I143">
            <v>431</v>
          </cell>
          <cell r="J143">
            <v>444</v>
          </cell>
          <cell r="K143">
            <v>439</v>
          </cell>
          <cell r="L143">
            <v>469</v>
          </cell>
          <cell r="M143">
            <v>464</v>
          </cell>
          <cell r="N143">
            <v>466</v>
          </cell>
          <cell r="O143">
            <v>450</v>
          </cell>
          <cell r="P143">
            <v>230</v>
          </cell>
          <cell r="Q143">
            <v>309</v>
          </cell>
          <cell r="R143">
            <v>336</v>
          </cell>
          <cell r="S143">
            <v>332</v>
          </cell>
          <cell r="T143">
            <v>377</v>
          </cell>
          <cell r="U143">
            <v>389</v>
          </cell>
          <cell r="V143">
            <v>341</v>
          </cell>
          <cell r="W143">
            <v>338</v>
          </cell>
          <cell r="X143">
            <v>385</v>
          </cell>
          <cell r="Y143">
            <v>397</v>
          </cell>
          <cell r="Z143">
            <v>375</v>
          </cell>
          <cell r="AA143">
            <v>371</v>
          </cell>
          <cell r="AB143">
            <v>407</v>
          </cell>
          <cell r="AC143">
            <v>408</v>
          </cell>
          <cell r="AD143">
            <v>375</v>
          </cell>
          <cell r="AE143">
            <v>491</v>
          </cell>
          <cell r="AF143">
            <v>402</v>
          </cell>
          <cell r="AG143">
            <v>406</v>
          </cell>
          <cell r="AH143">
            <v>379</v>
          </cell>
          <cell r="AI143">
            <v>377</v>
          </cell>
          <cell r="AJ143">
            <v>409</v>
          </cell>
          <cell r="AK143">
            <v>414</v>
          </cell>
          <cell r="AL143">
            <v>414</v>
          </cell>
          <cell r="AM143">
            <v>409</v>
          </cell>
          <cell r="AN143">
            <v>432</v>
          </cell>
          <cell r="AO143">
            <v>425</v>
          </cell>
          <cell r="AP143">
            <v>424</v>
          </cell>
          <cell r="AQ143">
            <v>361</v>
          </cell>
        </row>
        <row r="144">
          <cell r="B144">
            <v>364</v>
          </cell>
          <cell r="C144">
            <v>367</v>
          </cell>
          <cell r="D144">
            <v>462</v>
          </cell>
          <cell r="E144">
            <v>467</v>
          </cell>
          <cell r="F144">
            <v>442</v>
          </cell>
          <cell r="G144">
            <v>455</v>
          </cell>
          <cell r="H144">
            <v>423</v>
          </cell>
          <cell r="I144">
            <v>426</v>
          </cell>
          <cell r="J144">
            <v>434</v>
          </cell>
          <cell r="K144">
            <v>428</v>
          </cell>
          <cell r="L144">
            <v>453</v>
          </cell>
          <cell r="M144">
            <v>458</v>
          </cell>
          <cell r="N144">
            <v>445</v>
          </cell>
          <cell r="O144">
            <v>449</v>
          </cell>
          <cell r="P144">
            <v>226</v>
          </cell>
          <cell r="Q144">
            <v>292</v>
          </cell>
          <cell r="R144">
            <v>324</v>
          </cell>
          <cell r="S144">
            <v>328</v>
          </cell>
          <cell r="T144">
            <v>373</v>
          </cell>
          <cell r="U144">
            <v>381</v>
          </cell>
          <cell r="V144">
            <v>331</v>
          </cell>
          <cell r="W144">
            <v>334</v>
          </cell>
          <cell r="X144">
            <v>389</v>
          </cell>
          <cell r="Y144">
            <v>379</v>
          </cell>
          <cell r="Z144">
            <v>362</v>
          </cell>
          <cell r="AA144">
            <v>367</v>
          </cell>
          <cell r="AB144">
            <v>399</v>
          </cell>
          <cell r="AC144">
            <v>400</v>
          </cell>
          <cell r="AD144">
            <v>361</v>
          </cell>
          <cell r="AE144">
            <v>485</v>
          </cell>
          <cell r="AF144">
            <v>392</v>
          </cell>
          <cell r="AG144">
            <v>401</v>
          </cell>
          <cell r="AH144">
            <v>369</v>
          </cell>
          <cell r="AI144">
            <v>372</v>
          </cell>
          <cell r="AJ144">
            <v>408</v>
          </cell>
          <cell r="AK144">
            <v>399</v>
          </cell>
          <cell r="AL144">
            <v>400</v>
          </cell>
          <cell r="AM144">
            <v>405</v>
          </cell>
          <cell r="AN144">
            <v>418</v>
          </cell>
          <cell r="AO144">
            <v>420</v>
          </cell>
          <cell r="AP144">
            <v>416</v>
          </cell>
          <cell r="AQ144">
            <v>354</v>
          </cell>
        </row>
        <row r="145">
          <cell r="B145">
            <v>358</v>
          </cell>
          <cell r="C145">
            <v>361</v>
          </cell>
          <cell r="D145">
            <v>446</v>
          </cell>
          <cell r="E145">
            <v>460</v>
          </cell>
          <cell r="F145">
            <v>418</v>
          </cell>
          <cell r="G145">
            <v>459</v>
          </cell>
          <cell r="H145">
            <v>411</v>
          </cell>
          <cell r="I145">
            <v>420</v>
          </cell>
          <cell r="J145">
            <v>425</v>
          </cell>
          <cell r="K145">
            <v>417</v>
          </cell>
          <cell r="L145">
            <v>437</v>
          </cell>
          <cell r="M145">
            <v>452</v>
          </cell>
          <cell r="N145">
            <v>423</v>
          </cell>
          <cell r="O145">
            <v>448</v>
          </cell>
          <cell r="P145">
            <v>222</v>
          </cell>
          <cell r="Q145">
            <v>275</v>
          </cell>
          <cell r="R145">
            <v>311</v>
          </cell>
          <cell r="S145">
            <v>325</v>
          </cell>
          <cell r="T145">
            <v>368</v>
          </cell>
          <cell r="U145">
            <v>373</v>
          </cell>
          <cell r="V145">
            <v>322</v>
          </cell>
          <cell r="W145">
            <v>331</v>
          </cell>
          <cell r="X145">
            <v>392</v>
          </cell>
          <cell r="Y145">
            <v>361</v>
          </cell>
          <cell r="Z145">
            <v>348</v>
          </cell>
          <cell r="AA145">
            <v>363</v>
          </cell>
          <cell r="AB145">
            <v>390</v>
          </cell>
          <cell r="AC145">
            <v>392</v>
          </cell>
          <cell r="AD145">
            <v>348</v>
          </cell>
          <cell r="AE145">
            <v>478</v>
          </cell>
          <cell r="AF145">
            <v>382</v>
          </cell>
          <cell r="AG145">
            <v>396</v>
          </cell>
          <cell r="AH145">
            <v>359</v>
          </cell>
          <cell r="AI145">
            <v>368</v>
          </cell>
          <cell r="AJ145">
            <v>406</v>
          </cell>
          <cell r="AK145">
            <v>384</v>
          </cell>
          <cell r="AL145">
            <v>385</v>
          </cell>
          <cell r="AM145">
            <v>400</v>
          </cell>
          <cell r="AN145">
            <v>404</v>
          </cell>
          <cell r="AO145">
            <v>415</v>
          </cell>
          <cell r="AP145">
            <v>408</v>
          </cell>
          <cell r="AQ145">
            <v>348</v>
          </cell>
        </row>
        <row r="146">
          <cell r="B146">
            <v>351</v>
          </cell>
          <cell r="C146">
            <v>356</v>
          </cell>
          <cell r="D146">
            <v>430</v>
          </cell>
          <cell r="E146">
            <v>454</v>
          </cell>
          <cell r="F146">
            <v>394</v>
          </cell>
          <cell r="G146">
            <v>463</v>
          </cell>
          <cell r="H146">
            <v>400</v>
          </cell>
          <cell r="I146">
            <v>414</v>
          </cell>
          <cell r="J146">
            <v>416</v>
          </cell>
          <cell r="K146">
            <v>407</v>
          </cell>
          <cell r="L146">
            <v>422</v>
          </cell>
          <cell r="M146">
            <v>446</v>
          </cell>
          <cell r="N146">
            <v>402</v>
          </cell>
          <cell r="O146">
            <v>448</v>
          </cell>
          <cell r="P146">
            <v>219</v>
          </cell>
          <cell r="Q146">
            <v>258</v>
          </cell>
          <cell r="R146">
            <v>298</v>
          </cell>
          <cell r="S146">
            <v>321</v>
          </cell>
          <cell r="T146">
            <v>364</v>
          </cell>
          <cell r="U146">
            <v>365</v>
          </cell>
          <cell r="V146">
            <v>312</v>
          </cell>
          <cell r="W146">
            <v>327</v>
          </cell>
          <cell r="X146">
            <v>395</v>
          </cell>
          <cell r="Y146">
            <v>343</v>
          </cell>
          <cell r="Z146">
            <v>335</v>
          </cell>
          <cell r="AA146">
            <v>359</v>
          </cell>
          <cell r="AB146">
            <v>382</v>
          </cell>
          <cell r="AC146">
            <v>383</v>
          </cell>
          <cell r="AD146">
            <v>334</v>
          </cell>
          <cell r="AE146">
            <v>472</v>
          </cell>
          <cell r="AF146">
            <v>372</v>
          </cell>
          <cell r="AG146">
            <v>391</v>
          </cell>
          <cell r="AH146">
            <v>349</v>
          </cell>
          <cell r="AI146">
            <v>363</v>
          </cell>
          <cell r="AJ146">
            <v>404</v>
          </cell>
          <cell r="AK146">
            <v>369</v>
          </cell>
          <cell r="AL146">
            <v>371</v>
          </cell>
          <cell r="AM146">
            <v>395</v>
          </cell>
          <cell r="AN146">
            <v>390</v>
          </cell>
          <cell r="AO146">
            <v>410</v>
          </cell>
          <cell r="AP146">
            <v>400</v>
          </cell>
          <cell r="AQ146">
            <v>341</v>
          </cell>
        </row>
        <row r="147">
          <cell r="B147">
            <v>503</v>
          </cell>
          <cell r="C147">
            <v>502</v>
          </cell>
          <cell r="D147">
            <v>571</v>
          </cell>
          <cell r="E147">
            <v>559</v>
          </cell>
          <cell r="F147">
            <v>581</v>
          </cell>
          <cell r="G147">
            <v>536</v>
          </cell>
          <cell r="H147">
            <v>610</v>
          </cell>
          <cell r="I147">
            <v>606</v>
          </cell>
          <cell r="J147">
            <v>607</v>
          </cell>
          <cell r="K147">
            <v>572</v>
          </cell>
          <cell r="L147">
            <v>627</v>
          </cell>
          <cell r="M147">
            <v>615</v>
          </cell>
          <cell r="N147">
            <v>634</v>
          </cell>
          <cell r="O147">
            <v>557</v>
          </cell>
          <cell r="P147">
            <v>568</v>
          </cell>
          <cell r="Q147">
            <v>517</v>
          </cell>
          <cell r="R147">
            <v>636</v>
          </cell>
          <cell r="S147">
            <v>625</v>
          </cell>
          <cell r="T147">
            <v>643</v>
          </cell>
          <cell r="U147">
            <v>551</v>
          </cell>
          <cell r="V147">
            <v>654</v>
          </cell>
          <cell r="W147">
            <v>649</v>
          </cell>
          <cell r="X147">
            <v>648</v>
          </cell>
          <cell r="Y147">
            <v>582</v>
          </cell>
          <cell r="Z147">
            <v>670</v>
          </cell>
          <cell r="AA147">
            <v>659</v>
          </cell>
          <cell r="AB147">
            <v>675</v>
          </cell>
          <cell r="AC147">
            <v>568</v>
          </cell>
          <cell r="AD147">
            <v>618</v>
          </cell>
          <cell r="AE147">
            <v>695</v>
          </cell>
          <cell r="AF147">
            <v>626</v>
          </cell>
          <cell r="AG147">
            <v>546</v>
          </cell>
          <cell r="AH147">
            <v>636</v>
          </cell>
          <cell r="AI147">
            <v>631</v>
          </cell>
          <cell r="AJ147">
            <v>631</v>
          </cell>
          <cell r="AK147">
            <v>578</v>
          </cell>
          <cell r="AL147">
            <v>652</v>
          </cell>
          <cell r="AM147">
            <v>641</v>
          </cell>
          <cell r="AN147">
            <v>658</v>
          </cell>
          <cell r="AO147">
            <v>563</v>
          </cell>
          <cell r="AP147">
            <v>555</v>
          </cell>
          <cell r="AQ147">
            <v>509</v>
          </cell>
        </row>
        <row r="148">
          <cell r="B148">
            <v>496</v>
          </cell>
          <cell r="C148">
            <v>496</v>
          </cell>
          <cell r="D148">
            <v>560</v>
          </cell>
          <cell r="E148">
            <v>552</v>
          </cell>
          <cell r="F148">
            <v>565</v>
          </cell>
          <cell r="G148">
            <v>535</v>
          </cell>
          <cell r="H148">
            <v>601</v>
          </cell>
          <cell r="I148">
            <v>598</v>
          </cell>
          <cell r="J148">
            <v>593</v>
          </cell>
          <cell r="K148">
            <v>566</v>
          </cell>
          <cell r="L148">
            <v>615</v>
          </cell>
          <cell r="M148">
            <v>607</v>
          </cell>
          <cell r="N148">
            <v>612</v>
          </cell>
          <cell r="O148">
            <v>558</v>
          </cell>
          <cell r="P148">
            <v>560</v>
          </cell>
          <cell r="Q148">
            <v>516</v>
          </cell>
          <cell r="R148">
            <v>624</v>
          </cell>
          <cell r="S148">
            <v>616</v>
          </cell>
          <cell r="T148">
            <v>618</v>
          </cell>
          <cell r="U148">
            <v>555</v>
          </cell>
          <cell r="V148">
            <v>643</v>
          </cell>
          <cell r="W148">
            <v>641</v>
          </cell>
          <cell r="X148">
            <v>628</v>
          </cell>
          <cell r="Y148">
            <v>580</v>
          </cell>
          <cell r="Z148">
            <v>657</v>
          </cell>
          <cell r="AA148">
            <v>650</v>
          </cell>
          <cell r="AB148">
            <v>648</v>
          </cell>
          <cell r="AC148">
            <v>572</v>
          </cell>
          <cell r="AD148">
            <v>606</v>
          </cell>
          <cell r="AE148">
            <v>686</v>
          </cell>
          <cell r="AF148">
            <v>604</v>
          </cell>
          <cell r="AG148">
            <v>549</v>
          </cell>
          <cell r="AH148">
            <v>626</v>
          </cell>
          <cell r="AI148">
            <v>623</v>
          </cell>
          <cell r="AJ148">
            <v>613</v>
          </cell>
          <cell r="AK148">
            <v>574</v>
          </cell>
          <cell r="AL148">
            <v>640</v>
          </cell>
          <cell r="AM148">
            <v>632</v>
          </cell>
          <cell r="AN148">
            <v>633</v>
          </cell>
          <cell r="AO148">
            <v>566</v>
          </cell>
          <cell r="AP148">
            <v>547</v>
          </cell>
          <cell r="AQ148">
            <v>502</v>
          </cell>
        </row>
        <row r="149">
          <cell r="B149">
            <v>489</v>
          </cell>
          <cell r="C149">
            <v>489</v>
          </cell>
          <cell r="D149">
            <v>548</v>
          </cell>
          <cell r="E149">
            <v>544</v>
          </cell>
          <cell r="F149">
            <v>549</v>
          </cell>
          <cell r="G149">
            <v>534</v>
          </cell>
          <cell r="H149">
            <v>591</v>
          </cell>
          <cell r="I149">
            <v>590</v>
          </cell>
          <cell r="J149">
            <v>578</v>
          </cell>
          <cell r="K149">
            <v>560</v>
          </cell>
          <cell r="L149">
            <v>602</v>
          </cell>
          <cell r="M149">
            <v>599</v>
          </cell>
          <cell r="N149">
            <v>590</v>
          </cell>
          <cell r="O149">
            <v>559</v>
          </cell>
          <cell r="P149">
            <v>552</v>
          </cell>
          <cell r="Q149">
            <v>515</v>
          </cell>
          <cell r="R149">
            <v>611</v>
          </cell>
          <cell r="S149">
            <v>607</v>
          </cell>
          <cell r="T149">
            <v>594</v>
          </cell>
          <cell r="U149">
            <v>559</v>
          </cell>
          <cell r="V149">
            <v>633</v>
          </cell>
          <cell r="W149">
            <v>632</v>
          </cell>
          <cell r="X149">
            <v>608</v>
          </cell>
          <cell r="Y149">
            <v>577</v>
          </cell>
          <cell r="Z149">
            <v>644</v>
          </cell>
          <cell r="AA149">
            <v>641</v>
          </cell>
          <cell r="AB149">
            <v>620</v>
          </cell>
          <cell r="AC149">
            <v>576</v>
          </cell>
          <cell r="AD149">
            <v>594</v>
          </cell>
          <cell r="AE149">
            <v>676</v>
          </cell>
          <cell r="AF149">
            <v>581</v>
          </cell>
          <cell r="AG149">
            <v>552</v>
          </cell>
          <cell r="AH149">
            <v>616</v>
          </cell>
          <cell r="AI149">
            <v>614</v>
          </cell>
          <cell r="AJ149">
            <v>596</v>
          </cell>
          <cell r="AK149">
            <v>570</v>
          </cell>
          <cell r="AL149">
            <v>627</v>
          </cell>
          <cell r="AM149">
            <v>623</v>
          </cell>
          <cell r="AN149">
            <v>608</v>
          </cell>
          <cell r="AO149">
            <v>568</v>
          </cell>
          <cell r="AP149">
            <v>540</v>
          </cell>
          <cell r="AQ149">
            <v>495</v>
          </cell>
        </row>
        <row r="150">
          <cell r="B150">
            <v>476</v>
          </cell>
          <cell r="C150">
            <v>477</v>
          </cell>
          <cell r="D150">
            <v>526</v>
          </cell>
          <cell r="E150">
            <v>530</v>
          </cell>
          <cell r="F150">
            <v>516</v>
          </cell>
          <cell r="G150">
            <v>532</v>
          </cell>
          <cell r="H150">
            <v>572</v>
          </cell>
          <cell r="I150">
            <v>574</v>
          </cell>
          <cell r="J150">
            <v>550</v>
          </cell>
          <cell r="K150">
            <v>549</v>
          </cell>
          <cell r="L150">
            <v>578</v>
          </cell>
          <cell r="M150">
            <v>582</v>
          </cell>
          <cell r="N150">
            <v>547</v>
          </cell>
          <cell r="O150">
            <v>560</v>
          </cell>
          <cell r="P150">
            <v>536</v>
          </cell>
          <cell r="Q150">
            <v>512</v>
          </cell>
          <cell r="R150">
            <v>586</v>
          </cell>
          <cell r="S150">
            <v>590</v>
          </cell>
          <cell r="T150">
            <v>544</v>
          </cell>
          <cell r="U150">
            <v>567</v>
          </cell>
          <cell r="V150">
            <v>612</v>
          </cell>
          <cell r="W150">
            <v>614</v>
          </cell>
          <cell r="X150">
            <v>569</v>
          </cell>
          <cell r="Y150">
            <v>573</v>
          </cell>
          <cell r="Z150">
            <v>618</v>
          </cell>
          <cell r="AA150">
            <v>622</v>
          </cell>
          <cell r="AB150">
            <v>565</v>
          </cell>
          <cell r="AC150">
            <v>583</v>
          </cell>
          <cell r="AD150">
            <v>569</v>
          </cell>
          <cell r="AE150">
            <v>656</v>
          </cell>
          <cell r="AF150">
            <v>536</v>
          </cell>
          <cell r="AG150">
            <v>557</v>
          </cell>
          <cell r="AH150">
            <v>595</v>
          </cell>
          <cell r="AI150">
            <v>597</v>
          </cell>
          <cell r="AJ150">
            <v>561</v>
          </cell>
          <cell r="AK150">
            <v>563</v>
          </cell>
          <cell r="AL150">
            <v>601</v>
          </cell>
          <cell r="AM150">
            <v>606</v>
          </cell>
          <cell r="AN150">
            <v>557</v>
          </cell>
          <cell r="AO150">
            <v>573</v>
          </cell>
          <cell r="AP150">
            <v>524</v>
          </cell>
          <cell r="AQ150">
            <v>481</v>
          </cell>
        </row>
        <row r="151">
          <cell r="B151">
            <v>469</v>
          </cell>
          <cell r="C151">
            <v>471</v>
          </cell>
          <cell r="D151">
            <v>514</v>
          </cell>
          <cell r="E151">
            <v>522</v>
          </cell>
          <cell r="F151">
            <v>500</v>
          </cell>
          <cell r="G151">
            <v>530</v>
          </cell>
          <cell r="H151">
            <v>562</v>
          </cell>
          <cell r="I151">
            <v>566</v>
          </cell>
          <cell r="J151">
            <v>536</v>
          </cell>
          <cell r="K151">
            <v>544</v>
          </cell>
          <cell r="L151">
            <v>566</v>
          </cell>
          <cell r="M151">
            <v>574</v>
          </cell>
          <cell r="N151">
            <v>525</v>
          </cell>
          <cell r="O151">
            <v>560</v>
          </cell>
          <cell r="P151">
            <v>528</v>
          </cell>
          <cell r="Q151">
            <v>511</v>
          </cell>
          <cell r="R151">
            <v>573</v>
          </cell>
          <cell r="S151">
            <v>581</v>
          </cell>
          <cell r="T151">
            <v>519</v>
          </cell>
          <cell r="U151">
            <v>571</v>
          </cell>
          <cell r="V151">
            <v>601</v>
          </cell>
          <cell r="W151">
            <v>605</v>
          </cell>
          <cell r="X151">
            <v>549</v>
          </cell>
          <cell r="Y151">
            <v>570</v>
          </cell>
          <cell r="Z151">
            <v>605</v>
          </cell>
          <cell r="AA151">
            <v>613</v>
          </cell>
          <cell r="AB151">
            <v>538</v>
          </cell>
          <cell r="AC151">
            <v>587</v>
          </cell>
          <cell r="AD151">
            <v>557</v>
          </cell>
          <cell r="AE151">
            <v>647</v>
          </cell>
          <cell r="AF151">
            <v>514</v>
          </cell>
          <cell r="AG151">
            <v>560</v>
          </cell>
          <cell r="AH151">
            <v>585</v>
          </cell>
          <cell r="AI151">
            <v>588</v>
          </cell>
          <cell r="AJ151">
            <v>543</v>
          </cell>
          <cell r="AK151">
            <v>559</v>
          </cell>
          <cell r="AL151">
            <v>589</v>
          </cell>
          <cell r="AM151">
            <v>597</v>
          </cell>
          <cell r="AN151">
            <v>532</v>
          </cell>
          <cell r="AO151">
            <v>576</v>
          </cell>
          <cell r="AP151">
            <v>516</v>
          </cell>
          <cell r="AQ151">
            <v>474</v>
          </cell>
        </row>
        <row r="152">
          <cell r="B152">
            <v>462</v>
          </cell>
          <cell r="C152">
            <v>465</v>
          </cell>
          <cell r="D152">
            <v>503</v>
          </cell>
          <cell r="E152">
            <v>515</v>
          </cell>
          <cell r="F152">
            <v>484</v>
          </cell>
          <cell r="G152">
            <v>529</v>
          </cell>
          <cell r="H152">
            <v>553</v>
          </cell>
          <cell r="I152">
            <v>558</v>
          </cell>
          <cell r="J152">
            <v>521</v>
          </cell>
          <cell r="K152">
            <v>538</v>
          </cell>
          <cell r="L152">
            <v>554</v>
          </cell>
          <cell r="M152">
            <v>566</v>
          </cell>
          <cell r="N152">
            <v>503</v>
          </cell>
          <cell r="O152">
            <v>561</v>
          </cell>
          <cell r="P152">
            <v>520</v>
          </cell>
          <cell r="Q152">
            <v>510</v>
          </cell>
          <cell r="R152">
            <v>560</v>
          </cell>
          <cell r="S152">
            <v>572</v>
          </cell>
          <cell r="T152">
            <v>495</v>
          </cell>
          <cell r="U152">
            <v>575</v>
          </cell>
          <cell r="V152">
            <v>591</v>
          </cell>
          <cell r="W152">
            <v>596</v>
          </cell>
          <cell r="X152">
            <v>529</v>
          </cell>
          <cell r="Y152">
            <v>568</v>
          </cell>
          <cell r="Z152">
            <v>592</v>
          </cell>
          <cell r="AA152">
            <v>604</v>
          </cell>
          <cell r="AB152">
            <v>511</v>
          </cell>
          <cell r="AC152">
            <v>591</v>
          </cell>
          <cell r="AD152">
            <v>544</v>
          </cell>
          <cell r="AE152">
            <v>637</v>
          </cell>
          <cell r="AF152">
            <v>491</v>
          </cell>
          <cell r="AG152">
            <v>562</v>
          </cell>
          <cell r="AH152">
            <v>575</v>
          </cell>
          <cell r="AI152">
            <v>580</v>
          </cell>
          <cell r="AJ152">
            <v>526</v>
          </cell>
          <cell r="AK152">
            <v>555</v>
          </cell>
          <cell r="AL152">
            <v>576</v>
          </cell>
          <cell r="AM152">
            <v>588</v>
          </cell>
          <cell r="AN152">
            <v>507</v>
          </cell>
          <cell r="AO152">
            <v>578</v>
          </cell>
          <cell r="AP152">
            <v>508</v>
          </cell>
          <cell r="AQ152">
            <v>467</v>
          </cell>
        </row>
        <row r="153">
          <cell r="B153">
            <v>385</v>
          </cell>
          <cell r="C153">
            <v>386</v>
          </cell>
          <cell r="D153">
            <v>530</v>
          </cell>
          <cell r="E153">
            <v>506</v>
          </cell>
          <cell r="F153">
            <v>526</v>
          </cell>
          <cell r="G153">
            <v>458</v>
          </cell>
          <cell r="H153">
            <v>460</v>
          </cell>
          <cell r="I153">
            <v>446</v>
          </cell>
          <cell r="J153">
            <v>465</v>
          </cell>
          <cell r="K153">
            <v>464</v>
          </cell>
          <cell r="L153">
            <v>517</v>
          </cell>
          <cell r="M153">
            <v>493</v>
          </cell>
          <cell r="N153">
            <v>519</v>
          </cell>
          <cell r="O153">
            <v>463</v>
          </cell>
          <cell r="P153">
            <v>249</v>
          </cell>
          <cell r="Q153">
            <v>351</v>
          </cell>
          <cell r="R153">
            <v>393</v>
          </cell>
          <cell r="S153">
            <v>370</v>
          </cell>
          <cell r="T153">
            <v>405</v>
          </cell>
          <cell r="U153">
            <v>423</v>
          </cell>
          <cell r="V153">
            <v>370</v>
          </cell>
          <cell r="W153">
            <v>356</v>
          </cell>
          <cell r="X153">
            <v>385</v>
          </cell>
          <cell r="Y153">
            <v>441</v>
          </cell>
          <cell r="Z153">
            <v>427</v>
          </cell>
          <cell r="AA153">
            <v>403</v>
          </cell>
          <cell r="AB153">
            <v>438</v>
          </cell>
          <cell r="AC153">
            <v>440</v>
          </cell>
          <cell r="AD153">
            <v>431</v>
          </cell>
          <cell r="AE153">
            <v>530</v>
          </cell>
          <cell r="AF153">
            <v>438</v>
          </cell>
          <cell r="AG153">
            <v>433</v>
          </cell>
          <cell r="AH153">
            <v>407</v>
          </cell>
          <cell r="AI153">
            <v>393</v>
          </cell>
          <cell r="AJ153">
            <v>418</v>
          </cell>
          <cell r="AK153">
            <v>451</v>
          </cell>
          <cell r="AL153">
            <v>464</v>
          </cell>
          <cell r="AM153">
            <v>441</v>
          </cell>
          <cell r="AN153">
            <v>472</v>
          </cell>
          <cell r="AO153">
            <v>449</v>
          </cell>
          <cell r="AP153">
            <v>447</v>
          </cell>
          <cell r="AQ153">
            <v>379</v>
          </cell>
        </row>
        <row r="154">
          <cell r="B154">
            <v>379</v>
          </cell>
          <cell r="C154">
            <v>380</v>
          </cell>
          <cell r="D154">
            <v>514</v>
          </cell>
          <cell r="E154">
            <v>500</v>
          </cell>
          <cell r="F154">
            <v>503</v>
          </cell>
          <cell r="G154">
            <v>461</v>
          </cell>
          <cell r="H154">
            <v>449</v>
          </cell>
          <cell r="I154">
            <v>440</v>
          </cell>
          <cell r="J154">
            <v>456</v>
          </cell>
          <cell r="K154">
            <v>454</v>
          </cell>
          <cell r="L154">
            <v>501</v>
          </cell>
          <cell r="M154">
            <v>487</v>
          </cell>
          <cell r="N154">
            <v>497</v>
          </cell>
          <cell r="O154">
            <v>462</v>
          </cell>
          <cell r="P154">
            <v>245</v>
          </cell>
          <cell r="Q154">
            <v>334</v>
          </cell>
          <cell r="R154">
            <v>381</v>
          </cell>
          <cell r="S154">
            <v>366</v>
          </cell>
          <cell r="T154">
            <v>400</v>
          </cell>
          <cell r="U154">
            <v>415</v>
          </cell>
          <cell r="V154">
            <v>361</v>
          </cell>
          <cell r="W154">
            <v>352</v>
          </cell>
          <cell r="X154">
            <v>388</v>
          </cell>
          <cell r="Y154">
            <v>423</v>
          </cell>
          <cell r="Z154">
            <v>413</v>
          </cell>
          <cell r="AA154">
            <v>399</v>
          </cell>
          <cell r="AB154">
            <v>430</v>
          </cell>
          <cell r="AC154">
            <v>432</v>
          </cell>
          <cell r="AD154">
            <v>417</v>
          </cell>
          <cell r="AE154">
            <v>523</v>
          </cell>
          <cell r="AF154">
            <v>429</v>
          </cell>
          <cell r="AG154">
            <v>428</v>
          </cell>
          <cell r="AH154">
            <v>397</v>
          </cell>
          <cell r="AI154">
            <v>389</v>
          </cell>
          <cell r="AJ154">
            <v>417</v>
          </cell>
          <cell r="AK154">
            <v>436</v>
          </cell>
          <cell r="AL154">
            <v>450</v>
          </cell>
          <cell r="AM154">
            <v>436</v>
          </cell>
          <cell r="AN154">
            <v>458</v>
          </cell>
          <cell r="AO154">
            <v>444</v>
          </cell>
          <cell r="AP154">
            <v>439</v>
          </cell>
          <cell r="AQ154">
            <v>372</v>
          </cell>
        </row>
        <row r="155">
          <cell r="B155">
            <v>372</v>
          </cell>
          <cell r="C155">
            <v>374</v>
          </cell>
          <cell r="D155">
            <v>498</v>
          </cell>
          <cell r="E155">
            <v>493</v>
          </cell>
          <cell r="F155">
            <v>479</v>
          </cell>
          <cell r="G155">
            <v>465</v>
          </cell>
          <cell r="H155">
            <v>437</v>
          </cell>
          <cell r="I155">
            <v>435</v>
          </cell>
          <cell r="J155">
            <v>447</v>
          </cell>
          <cell r="K155">
            <v>443</v>
          </cell>
          <cell r="L155">
            <v>486</v>
          </cell>
          <cell r="M155">
            <v>481</v>
          </cell>
          <cell r="N155">
            <v>476</v>
          </cell>
          <cell r="O155">
            <v>462</v>
          </cell>
          <cell r="P155">
            <v>242</v>
          </cell>
          <cell r="Q155">
            <v>316</v>
          </cell>
          <cell r="R155">
            <v>368</v>
          </cell>
          <cell r="S155">
            <v>363</v>
          </cell>
          <cell r="T155">
            <v>396</v>
          </cell>
          <cell r="U155">
            <v>407</v>
          </cell>
          <cell r="V155">
            <v>351</v>
          </cell>
          <cell r="W155">
            <v>348</v>
          </cell>
          <cell r="X155">
            <v>392</v>
          </cell>
          <cell r="Y155">
            <v>405</v>
          </cell>
          <cell r="Z155">
            <v>400</v>
          </cell>
          <cell r="AA155">
            <v>395</v>
          </cell>
          <cell r="AB155">
            <v>421</v>
          </cell>
          <cell r="AC155">
            <v>423</v>
          </cell>
          <cell r="AD155">
            <v>403</v>
          </cell>
          <cell r="AE155">
            <v>517</v>
          </cell>
          <cell r="AF155">
            <v>419</v>
          </cell>
          <cell r="AG155">
            <v>423</v>
          </cell>
          <cell r="AH155">
            <v>387</v>
          </cell>
          <cell r="AI155">
            <v>384</v>
          </cell>
          <cell r="AJ155">
            <v>415</v>
          </cell>
          <cell r="AK155">
            <v>421</v>
          </cell>
          <cell r="AL155">
            <v>435</v>
          </cell>
          <cell r="AM155">
            <v>431</v>
          </cell>
          <cell r="AN155">
            <v>444</v>
          </cell>
          <cell r="AO155">
            <v>439</v>
          </cell>
          <cell r="AP155">
            <v>431</v>
          </cell>
          <cell r="AQ155">
            <v>366</v>
          </cell>
        </row>
        <row r="156">
          <cell r="B156">
            <v>365</v>
          </cell>
          <cell r="C156">
            <v>369</v>
          </cell>
          <cell r="D156">
            <v>482</v>
          </cell>
          <cell r="E156">
            <v>487</v>
          </cell>
          <cell r="F156">
            <v>455</v>
          </cell>
          <cell r="G156">
            <v>469</v>
          </cell>
          <cell r="H156">
            <v>426</v>
          </cell>
          <cell r="I156">
            <v>429</v>
          </cell>
          <cell r="J156">
            <v>438</v>
          </cell>
          <cell r="K156">
            <v>433</v>
          </cell>
          <cell r="L156">
            <v>470</v>
          </cell>
          <cell r="M156">
            <v>475</v>
          </cell>
          <cell r="N156">
            <v>455</v>
          </cell>
          <cell r="O156">
            <v>461</v>
          </cell>
          <cell r="P156">
            <v>238</v>
          </cell>
          <cell r="Q156">
            <v>299</v>
          </cell>
          <cell r="R156">
            <v>355</v>
          </cell>
          <cell r="S156">
            <v>360</v>
          </cell>
          <cell r="T156">
            <v>392</v>
          </cell>
          <cell r="U156">
            <v>399</v>
          </cell>
          <cell r="V156">
            <v>342</v>
          </cell>
          <cell r="W156">
            <v>345</v>
          </cell>
          <cell r="X156">
            <v>395</v>
          </cell>
          <cell r="Y156">
            <v>387</v>
          </cell>
          <cell r="Z156">
            <v>386</v>
          </cell>
          <cell r="AA156">
            <v>391</v>
          </cell>
          <cell r="AB156">
            <v>413</v>
          </cell>
          <cell r="AC156">
            <v>415</v>
          </cell>
          <cell r="AD156">
            <v>390</v>
          </cell>
          <cell r="AE156">
            <v>510</v>
          </cell>
          <cell r="AF156">
            <v>409</v>
          </cell>
          <cell r="AG156">
            <v>418</v>
          </cell>
          <cell r="AH156">
            <v>376</v>
          </cell>
          <cell r="AI156">
            <v>380</v>
          </cell>
          <cell r="AJ156">
            <v>413</v>
          </cell>
          <cell r="AK156">
            <v>406</v>
          </cell>
          <cell r="AL156">
            <v>421</v>
          </cell>
          <cell r="AM156">
            <v>426</v>
          </cell>
          <cell r="AN156">
            <v>430</v>
          </cell>
          <cell r="AO156">
            <v>434</v>
          </cell>
          <cell r="AP156">
            <v>423</v>
          </cell>
          <cell r="AQ156">
            <v>359</v>
          </cell>
        </row>
        <row r="157">
          <cell r="B157">
            <v>358</v>
          </cell>
          <cell r="C157">
            <v>363</v>
          </cell>
          <cell r="D157">
            <v>466</v>
          </cell>
          <cell r="E157">
            <v>480</v>
          </cell>
          <cell r="F157">
            <v>431</v>
          </cell>
          <cell r="G157">
            <v>472</v>
          </cell>
          <cell r="H157">
            <v>414</v>
          </cell>
          <cell r="I157">
            <v>423</v>
          </cell>
          <cell r="J157">
            <v>428</v>
          </cell>
          <cell r="K157">
            <v>422</v>
          </cell>
          <cell r="L157">
            <v>455</v>
          </cell>
          <cell r="M157">
            <v>469</v>
          </cell>
          <cell r="N157">
            <v>434</v>
          </cell>
          <cell r="O157">
            <v>460</v>
          </cell>
          <cell r="P157">
            <v>234</v>
          </cell>
          <cell r="Q157">
            <v>282</v>
          </cell>
          <cell r="R157">
            <v>342</v>
          </cell>
          <cell r="S157">
            <v>356</v>
          </cell>
          <cell r="T157">
            <v>387</v>
          </cell>
          <cell r="U157">
            <v>391</v>
          </cell>
          <cell r="V157">
            <v>332</v>
          </cell>
          <cell r="W157">
            <v>341</v>
          </cell>
          <cell r="X157">
            <v>399</v>
          </cell>
          <cell r="Y157">
            <v>369</v>
          </cell>
          <cell r="Z157">
            <v>373</v>
          </cell>
          <cell r="AA157">
            <v>387</v>
          </cell>
          <cell r="AB157">
            <v>404</v>
          </cell>
          <cell r="AC157">
            <v>407</v>
          </cell>
          <cell r="AD157">
            <v>376</v>
          </cell>
          <cell r="AE157">
            <v>504</v>
          </cell>
          <cell r="AF157">
            <v>399</v>
          </cell>
          <cell r="AG157">
            <v>413</v>
          </cell>
          <cell r="AH157">
            <v>366</v>
          </cell>
          <cell r="AI157">
            <v>375</v>
          </cell>
          <cell r="AJ157">
            <v>411</v>
          </cell>
          <cell r="AK157">
            <v>391</v>
          </cell>
          <cell r="AL157">
            <v>407</v>
          </cell>
          <cell r="AM157">
            <v>421</v>
          </cell>
          <cell r="AN157">
            <v>416</v>
          </cell>
          <cell r="AO157">
            <v>429</v>
          </cell>
          <cell r="AP157">
            <v>414</v>
          </cell>
          <cell r="AQ157">
            <v>352</v>
          </cell>
        </row>
        <row r="158">
          <cell r="B158">
            <v>352</v>
          </cell>
          <cell r="C158">
            <v>357</v>
          </cell>
          <cell r="D158">
            <v>450</v>
          </cell>
          <cell r="E158">
            <v>474</v>
          </cell>
          <cell r="F158">
            <v>407</v>
          </cell>
          <cell r="G158">
            <v>476</v>
          </cell>
          <cell r="H158">
            <v>403</v>
          </cell>
          <cell r="I158">
            <v>417</v>
          </cell>
          <cell r="J158">
            <v>419</v>
          </cell>
          <cell r="K158">
            <v>411</v>
          </cell>
          <cell r="L158">
            <v>439</v>
          </cell>
          <cell r="M158">
            <v>463</v>
          </cell>
          <cell r="N158">
            <v>412</v>
          </cell>
          <cell r="O158">
            <v>459</v>
          </cell>
          <cell r="P158">
            <v>230</v>
          </cell>
          <cell r="Q158">
            <v>265</v>
          </cell>
          <cell r="R158">
            <v>329</v>
          </cell>
          <cell r="S158">
            <v>353</v>
          </cell>
          <cell r="T158">
            <v>383</v>
          </cell>
          <cell r="U158">
            <v>383</v>
          </cell>
          <cell r="V158">
            <v>323</v>
          </cell>
          <cell r="W158">
            <v>337</v>
          </cell>
          <cell r="X158">
            <v>402</v>
          </cell>
          <cell r="Y158">
            <v>351</v>
          </cell>
          <cell r="Z158">
            <v>359</v>
          </cell>
          <cell r="AA158">
            <v>383</v>
          </cell>
          <cell r="AB158">
            <v>396</v>
          </cell>
          <cell r="AC158">
            <v>399</v>
          </cell>
          <cell r="AD158">
            <v>362</v>
          </cell>
          <cell r="AE158">
            <v>497</v>
          </cell>
          <cell r="AF158">
            <v>390</v>
          </cell>
          <cell r="AG158">
            <v>409</v>
          </cell>
          <cell r="AH158">
            <v>356</v>
          </cell>
          <cell r="AI158">
            <v>371</v>
          </cell>
          <cell r="AJ158">
            <v>409</v>
          </cell>
          <cell r="AK158">
            <v>376</v>
          </cell>
          <cell r="AL158">
            <v>392</v>
          </cell>
          <cell r="AM158">
            <v>416</v>
          </cell>
          <cell r="AN158">
            <v>403</v>
          </cell>
          <cell r="AO158">
            <v>424</v>
          </cell>
          <cell r="AP158">
            <v>406</v>
          </cell>
          <cell r="AQ158">
            <v>346</v>
          </cell>
        </row>
        <row r="159">
          <cell r="B159">
            <v>504</v>
          </cell>
          <cell r="C159">
            <v>503</v>
          </cell>
          <cell r="D159">
            <v>591</v>
          </cell>
          <cell r="E159">
            <v>580</v>
          </cell>
          <cell r="F159">
            <v>595</v>
          </cell>
          <cell r="G159">
            <v>549</v>
          </cell>
          <cell r="H159">
            <v>614</v>
          </cell>
          <cell r="I159">
            <v>609</v>
          </cell>
          <cell r="J159">
            <v>610</v>
          </cell>
          <cell r="K159">
            <v>576</v>
          </cell>
          <cell r="L159">
            <v>644</v>
          </cell>
          <cell r="M159">
            <v>632</v>
          </cell>
          <cell r="N159">
            <v>644</v>
          </cell>
          <cell r="O159">
            <v>569</v>
          </cell>
          <cell r="P159">
            <v>580</v>
          </cell>
          <cell r="Q159">
            <v>524</v>
          </cell>
          <cell r="R159">
            <v>668</v>
          </cell>
          <cell r="S159">
            <v>656</v>
          </cell>
          <cell r="T159">
            <v>662</v>
          </cell>
          <cell r="U159">
            <v>570</v>
          </cell>
          <cell r="V159">
            <v>664</v>
          </cell>
          <cell r="W159">
            <v>660</v>
          </cell>
          <cell r="X159">
            <v>655</v>
          </cell>
          <cell r="Y159">
            <v>590</v>
          </cell>
          <cell r="Z159">
            <v>695</v>
          </cell>
          <cell r="AA159">
            <v>683</v>
          </cell>
          <cell r="AB159">
            <v>689</v>
          </cell>
          <cell r="AC159">
            <v>583</v>
          </cell>
          <cell r="AD159">
            <v>646</v>
          </cell>
          <cell r="AE159">
            <v>721</v>
          </cell>
          <cell r="AF159">
            <v>643</v>
          </cell>
          <cell r="AG159">
            <v>564</v>
          </cell>
          <cell r="AH159">
            <v>643</v>
          </cell>
          <cell r="AI159">
            <v>639</v>
          </cell>
          <cell r="AJ159">
            <v>636</v>
          </cell>
          <cell r="AK159">
            <v>584</v>
          </cell>
          <cell r="AL159">
            <v>674</v>
          </cell>
          <cell r="AM159">
            <v>662</v>
          </cell>
          <cell r="AN159">
            <v>670</v>
          </cell>
          <cell r="AO159">
            <v>577</v>
          </cell>
          <cell r="AP159">
            <v>562</v>
          </cell>
          <cell r="AQ159">
            <v>514</v>
          </cell>
        </row>
        <row r="160">
          <cell r="B160">
            <v>497</v>
          </cell>
          <cell r="C160">
            <v>497</v>
          </cell>
          <cell r="D160">
            <v>580</v>
          </cell>
          <cell r="E160">
            <v>572</v>
          </cell>
          <cell r="F160">
            <v>578</v>
          </cell>
          <cell r="G160">
            <v>548</v>
          </cell>
          <cell r="H160">
            <v>604</v>
          </cell>
          <cell r="I160">
            <v>601</v>
          </cell>
          <cell r="J160">
            <v>596</v>
          </cell>
          <cell r="K160">
            <v>571</v>
          </cell>
          <cell r="L160">
            <v>632</v>
          </cell>
          <cell r="M160">
            <v>624</v>
          </cell>
          <cell r="N160">
            <v>622</v>
          </cell>
          <cell r="O160">
            <v>570</v>
          </cell>
          <cell r="P160">
            <v>572</v>
          </cell>
          <cell r="Q160">
            <v>523</v>
          </cell>
          <cell r="R160">
            <v>655</v>
          </cell>
          <cell r="S160">
            <v>647</v>
          </cell>
          <cell r="T160">
            <v>637</v>
          </cell>
          <cell r="U160">
            <v>574</v>
          </cell>
          <cell r="V160">
            <v>654</v>
          </cell>
          <cell r="W160">
            <v>651</v>
          </cell>
          <cell r="X160">
            <v>635</v>
          </cell>
          <cell r="Y160">
            <v>588</v>
          </cell>
          <cell r="Z160">
            <v>682</v>
          </cell>
          <cell r="AA160">
            <v>674</v>
          </cell>
          <cell r="AB160">
            <v>661</v>
          </cell>
          <cell r="AC160">
            <v>587</v>
          </cell>
          <cell r="AD160">
            <v>634</v>
          </cell>
          <cell r="AE160">
            <v>711</v>
          </cell>
          <cell r="AF160">
            <v>621</v>
          </cell>
          <cell r="AG160">
            <v>566</v>
          </cell>
          <cell r="AH160">
            <v>633</v>
          </cell>
          <cell r="AI160">
            <v>630</v>
          </cell>
          <cell r="AJ160">
            <v>619</v>
          </cell>
          <cell r="AK160">
            <v>581</v>
          </cell>
          <cell r="AL160">
            <v>661</v>
          </cell>
          <cell r="AM160">
            <v>653</v>
          </cell>
          <cell r="AN160">
            <v>645</v>
          </cell>
          <cell r="AO160">
            <v>580</v>
          </cell>
          <cell r="AP160">
            <v>554</v>
          </cell>
          <cell r="AQ160">
            <v>507</v>
          </cell>
        </row>
        <row r="161">
          <cell r="B161">
            <v>490</v>
          </cell>
          <cell r="C161">
            <v>491</v>
          </cell>
          <cell r="D161">
            <v>569</v>
          </cell>
          <cell r="E161">
            <v>565</v>
          </cell>
          <cell r="F161">
            <v>562</v>
          </cell>
          <cell r="G161">
            <v>547</v>
          </cell>
          <cell r="H161">
            <v>594</v>
          </cell>
          <cell r="I161">
            <v>593</v>
          </cell>
          <cell r="J161">
            <v>581</v>
          </cell>
          <cell r="K161">
            <v>565</v>
          </cell>
          <cell r="L161">
            <v>620</v>
          </cell>
          <cell r="M161">
            <v>616</v>
          </cell>
          <cell r="N161">
            <v>601</v>
          </cell>
          <cell r="O161">
            <v>570</v>
          </cell>
          <cell r="P161">
            <v>564</v>
          </cell>
          <cell r="Q161">
            <v>522</v>
          </cell>
          <cell r="R161">
            <v>642</v>
          </cell>
          <cell r="S161">
            <v>638</v>
          </cell>
          <cell r="T161">
            <v>612</v>
          </cell>
          <cell r="U161">
            <v>578</v>
          </cell>
          <cell r="V161">
            <v>643</v>
          </cell>
          <cell r="W161">
            <v>642</v>
          </cell>
          <cell r="X161">
            <v>615</v>
          </cell>
          <cell r="Y161">
            <v>586</v>
          </cell>
          <cell r="Z161">
            <v>669</v>
          </cell>
          <cell r="AA161">
            <v>665</v>
          </cell>
          <cell r="AB161">
            <v>634</v>
          </cell>
          <cell r="AC161">
            <v>591</v>
          </cell>
          <cell r="AD161">
            <v>622</v>
          </cell>
          <cell r="AE161">
            <v>701</v>
          </cell>
          <cell r="AF161">
            <v>598</v>
          </cell>
          <cell r="AG161">
            <v>569</v>
          </cell>
          <cell r="AH161">
            <v>623</v>
          </cell>
          <cell r="AI161">
            <v>622</v>
          </cell>
          <cell r="AJ161">
            <v>601</v>
          </cell>
          <cell r="AK161">
            <v>577</v>
          </cell>
          <cell r="AL161">
            <v>648</v>
          </cell>
          <cell r="AM161">
            <v>645</v>
          </cell>
          <cell r="AN161">
            <v>620</v>
          </cell>
          <cell r="AO161">
            <v>582</v>
          </cell>
          <cell r="AP161">
            <v>546</v>
          </cell>
          <cell r="AQ161">
            <v>500</v>
          </cell>
        </row>
        <row r="162">
          <cell r="B162">
            <v>477</v>
          </cell>
          <cell r="C162">
            <v>479</v>
          </cell>
          <cell r="D162">
            <v>546</v>
          </cell>
          <cell r="E162">
            <v>550</v>
          </cell>
          <cell r="F162">
            <v>530</v>
          </cell>
          <cell r="G162">
            <v>545</v>
          </cell>
          <cell r="H162">
            <v>575</v>
          </cell>
          <cell r="I162">
            <v>577</v>
          </cell>
          <cell r="J162">
            <v>553</v>
          </cell>
          <cell r="K162">
            <v>554</v>
          </cell>
          <cell r="L162">
            <v>595</v>
          </cell>
          <cell r="M162">
            <v>600</v>
          </cell>
          <cell r="N162">
            <v>557</v>
          </cell>
          <cell r="O162">
            <v>572</v>
          </cell>
          <cell r="P162">
            <v>548</v>
          </cell>
          <cell r="Q162">
            <v>520</v>
          </cell>
          <cell r="R162">
            <v>617</v>
          </cell>
          <cell r="S162">
            <v>621</v>
          </cell>
          <cell r="T162">
            <v>563</v>
          </cell>
          <cell r="U162">
            <v>585</v>
          </cell>
          <cell r="V162">
            <v>622</v>
          </cell>
          <cell r="W162">
            <v>624</v>
          </cell>
          <cell r="X162">
            <v>575</v>
          </cell>
          <cell r="Y162">
            <v>581</v>
          </cell>
          <cell r="Z162">
            <v>642</v>
          </cell>
          <cell r="AA162">
            <v>647</v>
          </cell>
          <cell r="AB162">
            <v>579</v>
          </cell>
          <cell r="AC162">
            <v>598</v>
          </cell>
          <cell r="AD162">
            <v>597</v>
          </cell>
          <cell r="AE162">
            <v>682</v>
          </cell>
          <cell r="AF162">
            <v>553</v>
          </cell>
          <cell r="AG162">
            <v>574</v>
          </cell>
          <cell r="AH162">
            <v>603</v>
          </cell>
          <cell r="AI162">
            <v>604</v>
          </cell>
          <cell r="AJ162">
            <v>566</v>
          </cell>
          <cell r="AK162">
            <v>570</v>
          </cell>
          <cell r="AL162">
            <v>623</v>
          </cell>
          <cell r="AM162">
            <v>627</v>
          </cell>
          <cell r="AN162">
            <v>570</v>
          </cell>
          <cell r="AO162">
            <v>587</v>
          </cell>
          <cell r="AP162">
            <v>530</v>
          </cell>
          <cell r="AQ162">
            <v>486</v>
          </cell>
        </row>
        <row r="163">
          <cell r="B163">
            <v>470</v>
          </cell>
          <cell r="C163">
            <v>473</v>
          </cell>
          <cell r="D163">
            <v>535</v>
          </cell>
          <cell r="E163">
            <v>542</v>
          </cell>
          <cell r="F163">
            <v>513</v>
          </cell>
          <cell r="G163">
            <v>544</v>
          </cell>
          <cell r="H163">
            <v>565</v>
          </cell>
          <cell r="I163">
            <v>569</v>
          </cell>
          <cell r="J163">
            <v>539</v>
          </cell>
          <cell r="K163">
            <v>548</v>
          </cell>
          <cell r="L163">
            <v>583</v>
          </cell>
          <cell r="M163">
            <v>591</v>
          </cell>
          <cell r="N163">
            <v>535</v>
          </cell>
          <cell r="O163">
            <v>572</v>
          </cell>
          <cell r="P163">
            <v>540</v>
          </cell>
          <cell r="Q163">
            <v>518</v>
          </cell>
          <cell r="R163">
            <v>604</v>
          </cell>
          <cell r="S163">
            <v>612</v>
          </cell>
          <cell r="T163">
            <v>538</v>
          </cell>
          <cell r="U163">
            <v>589</v>
          </cell>
          <cell r="V163">
            <v>612</v>
          </cell>
          <cell r="W163">
            <v>615</v>
          </cell>
          <cell r="X163">
            <v>555</v>
          </cell>
          <cell r="Y163">
            <v>578</v>
          </cell>
          <cell r="Z163">
            <v>629</v>
          </cell>
          <cell r="AA163">
            <v>638</v>
          </cell>
          <cell r="AB163">
            <v>552</v>
          </cell>
          <cell r="AC163">
            <v>602</v>
          </cell>
          <cell r="AD163">
            <v>585</v>
          </cell>
          <cell r="AE163">
            <v>672</v>
          </cell>
          <cell r="AF163">
            <v>531</v>
          </cell>
          <cell r="AG163">
            <v>577</v>
          </cell>
          <cell r="AH163">
            <v>592</v>
          </cell>
          <cell r="AI163">
            <v>596</v>
          </cell>
          <cell r="AJ163">
            <v>548</v>
          </cell>
          <cell r="AK163">
            <v>566</v>
          </cell>
          <cell r="AL163">
            <v>610</v>
          </cell>
          <cell r="AM163">
            <v>618</v>
          </cell>
          <cell r="AN163">
            <v>545</v>
          </cell>
          <cell r="AO163">
            <v>590</v>
          </cell>
          <cell r="AP163">
            <v>523</v>
          </cell>
          <cell r="AQ163">
            <v>479</v>
          </cell>
        </row>
        <row r="164">
          <cell r="B164">
            <v>463</v>
          </cell>
          <cell r="C164">
            <v>467</v>
          </cell>
          <cell r="D164">
            <v>523</v>
          </cell>
          <cell r="E164">
            <v>535</v>
          </cell>
          <cell r="F164">
            <v>497</v>
          </cell>
          <cell r="G164">
            <v>543</v>
          </cell>
          <cell r="H164">
            <v>556</v>
          </cell>
          <cell r="I164">
            <v>561</v>
          </cell>
          <cell r="J164">
            <v>524</v>
          </cell>
          <cell r="K164">
            <v>543</v>
          </cell>
          <cell r="L164">
            <v>571</v>
          </cell>
          <cell r="M164">
            <v>583</v>
          </cell>
          <cell r="N164">
            <v>513</v>
          </cell>
          <cell r="O164">
            <v>573</v>
          </cell>
          <cell r="P164">
            <v>532</v>
          </cell>
          <cell r="Q164">
            <v>517</v>
          </cell>
          <cell r="R164">
            <v>592</v>
          </cell>
          <cell r="S164">
            <v>603</v>
          </cell>
          <cell r="T164">
            <v>513</v>
          </cell>
          <cell r="U164">
            <v>593</v>
          </cell>
          <cell r="V164">
            <v>601</v>
          </cell>
          <cell r="W164">
            <v>606</v>
          </cell>
          <cell r="X164">
            <v>536</v>
          </cell>
          <cell r="Y164">
            <v>576</v>
          </cell>
          <cell r="Z164">
            <v>616</v>
          </cell>
          <cell r="AA164">
            <v>628</v>
          </cell>
          <cell r="AB164">
            <v>524</v>
          </cell>
          <cell r="AC164">
            <v>606</v>
          </cell>
          <cell r="AD164">
            <v>573</v>
          </cell>
          <cell r="AE164">
            <v>662</v>
          </cell>
          <cell r="AF164">
            <v>508</v>
          </cell>
          <cell r="AG164">
            <v>580</v>
          </cell>
          <cell r="AH164">
            <v>582</v>
          </cell>
          <cell r="AI164">
            <v>587</v>
          </cell>
          <cell r="AJ164">
            <v>531</v>
          </cell>
          <cell r="AK164">
            <v>562</v>
          </cell>
          <cell r="AL164">
            <v>597</v>
          </cell>
          <cell r="AM164">
            <v>610</v>
          </cell>
          <cell r="AN164">
            <v>520</v>
          </cell>
          <cell r="AO164">
            <v>592</v>
          </cell>
          <cell r="AP164">
            <v>515</v>
          </cell>
          <cell r="AQ164">
            <v>472</v>
          </cell>
        </row>
        <row r="165">
          <cell r="B165">
            <v>386</v>
          </cell>
          <cell r="C165">
            <v>387</v>
          </cell>
          <cell r="D165">
            <v>550</v>
          </cell>
          <cell r="E165">
            <v>527</v>
          </cell>
          <cell r="F165">
            <v>540</v>
          </cell>
          <cell r="G165">
            <v>471</v>
          </cell>
          <cell r="H165">
            <v>463</v>
          </cell>
          <cell r="I165">
            <v>449</v>
          </cell>
          <cell r="J165">
            <v>468</v>
          </cell>
          <cell r="K165">
            <v>469</v>
          </cell>
          <cell r="L165">
            <v>534</v>
          </cell>
          <cell r="M165">
            <v>511</v>
          </cell>
          <cell r="N165">
            <v>529</v>
          </cell>
          <cell r="O165">
            <v>475</v>
          </cell>
          <cell r="P165">
            <v>261</v>
          </cell>
          <cell r="Q165">
            <v>358</v>
          </cell>
          <cell r="R165">
            <v>425</v>
          </cell>
          <cell r="S165">
            <v>401</v>
          </cell>
          <cell r="T165">
            <v>423</v>
          </cell>
          <cell r="U165">
            <v>442</v>
          </cell>
          <cell r="V165">
            <v>380</v>
          </cell>
          <cell r="W165">
            <v>366</v>
          </cell>
          <cell r="X165">
            <v>392</v>
          </cell>
          <cell r="Y165">
            <v>449</v>
          </cell>
          <cell r="Z165">
            <v>451</v>
          </cell>
          <cell r="AA165">
            <v>427</v>
          </cell>
          <cell r="AB165">
            <v>452</v>
          </cell>
          <cell r="AC165">
            <v>455</v>
          </cell>
          <cell r="AD165">
            <v>459</v>
          </cell>
          <cell r="AE165">
            <v>555</v>
          </cell>
          <cell r="AF165">
            <v>456</v>
          </cell>
          <cell r="AG165">
            <v>450</v>
          </cell>
          <cell r="AH165">
            <v>415</v>
          </cell>
          <cell r="AI165">
            <v>401</v>
          </cell>
          <cell r="AJ165">
            <v>424</v>
          </cell>
          <cell r="AK165">
            <v>458</v>
          </cell>
          <cell r="AL165">
            <v>486</v>
          </cell>
          <cell r="AM165">
            <v>462</v>
          </cell>
          <cell r="AN165">
            <v>484</v>
          </cell>
          <cell r="AO165">
            <v>463</v>
          </cell>
          <cell r="AP165">
            <v>454</v>
          </cell>
          <cell r="AQ165">
            <v>384</v>
          </cell>
        </row>
        <row r="166">
          <cell r="B166">
            <v>379</v>
          </cell>
          <cell r="C166">
            <v>382</v>
          </cell>
          <cell r="D166">
            <v>534</v>
          </cell>
          <cell r="E166">
            <v>520</v>
          </cell>
          <cell r="F166">
            <v>516</v>
          </cell>
          <cell r="G166">
            <v>475</v>
          </cell>
          <cell r="H166">
            <v>452</v>
          </cell>
          <cell r="I166">
            <v>443</v>
          </cell>
          <cell r="J166">
            <v>459</v>
          </cell>
          <cell r="K166">
            <v>458</v>
          </cell>
          <cell r="L166">
            <v>519</v>
          </cell>
          <cell r="M166">
            <v>505</v>
          </cell>
          <cell r="N166">
            <v>508</v>
          </cell>
          <cell r="O166">
            <v>474</v>
          </cell>
          <cell r="P166">
            <v>257</v>
          </cell>
          <cell r="Q166">
            <v>341</v>
          </cell>
          <cell r="R166">
            <v>412</v>
          </cell>
          <cell r="S166">
            <v>398</v>
          </cell>
          <cell r="T166">
            <v>419</v>
          </cell>
          <cell r="U166">
            <v>434</v>
          </cell>
          <cell r="V166">
            <v>371</v>
          </cell>
          <cell r="W166">
            <v>362</v>
          </cell>
          <cell r="X166">
            <v>395</v>
          </cell>
          <cell r="Y166">
            <v>431</v>
          </cell>
          <cell r="Z166">
            <v>438</v>
          </cell>
          <cell r="AA166">
            <v>423</v>
          </cell>
          <cell r="AB166">
            <v>443</v>
          </cell>
          <cell r="AC166">
            <v>447</v>
          </cell>
          <cell r="AD166">
            <v>445</v>
          </cell>
          <cell r="AE166">
            <v>549</v>
          </cell>
          <cell r="AF166">
            <v>446</v>
          </cell>
          <cell r="AG166">
            <v>445</v>
          </cell>
          <cell r="AH166">
            <v>404</v>
          </cell>
          <cell r="AI166">
            <v>396</v>
          </cell>
          <cell r="AJ166">
            <v>422</v>
          </cell>
          <cell r="AK166">
            <v>443</v>
          </cell>
          <cell r="AL166">
            <v>471</v>
          </cell>
          <cell r="AM166">
            <v>457</v>
          </cell>
          <cell r="AN166">
            <v>470</v>
          </cell>
          <cell r="AO166">
            <v>458</v>
          </cell>
          <cell r="AP166">
            <v>445</v>
          </cell>
          <cell r="AQ166">
            <v>377</v>
          </cell>
        </row>
        <row r="167">
          <cell r="B167">
            <v>373</v>
          </cell>
          <cell r="C167">
            <v>376</v>
          </cell>
          <cell r="D167">
            <v>518</v>
          </cell>
          <cell r="E167">
            <v>514</v>
          </cell>
          <cell r="F167">
            <v>492</v>
          </cell>
          <cell r="G167">
            <v>478</v>
          </cell>
          <cell r="H167">
            <v>440</v>
          </cell>
          <cell r="I167">
            <v>438</v>
          </cell>
          <cell r="J167">
            <v>450</v>
          </cell>
          <cell r="K167">
            <v>448</v>
          </cell>
          <cell r="L167">
            <v>503</v>
          </cell>
          <cell r="M167">
            <v>499</v>
          </cell>
          <cell r="N167">
            <v>486</v>
          </cell>
          <cell r="O167">
            <v>473</v>
          </cell>
          <cell r="P167">
            <v>253</v>
          </cell>
          <cell r="Q167">
            <v>323</v>
          </cell>
          <cell r="R167">
            <v>399</v>
          </cell>
          <cell r="S167">
            <v>394</v>
          </cell>
          <cell r="T167">
            <v>415</v>
          </cell>
          <cell r="U167">
            <v>426</v>
          </cell>
          <cell r="V167">
            <v>361</v>
          </cell>
          <cell r="W167">
            <v>359</v>
          </cell>
          <cell r="X167">
            <v>398</v>
          </cell>
          <cell r="Y167">
            <v>413</v>
          </cell>
          <cell r="Z167">
            <v>424</v>
          </cell>
          <cell r="AA167">
            <v>420</v>
          </cell>
          <cell r="AB167">
            <v>435</v>
          </cell>
          <cell r="AC167">
            <v>439</v>
          </cell>
          <cell r="AD167">
            <v>432</v>
          </cell>
          <cell r="AE167">
            <v>542</v>
          </cell>
          <cell r="AF167">
            <v>436</v>
          </cell>
          <cell r="AG167">
            <v>440</v>
          </cell>
          <cell r="AH167">
            <v>394</v>
          </cell>
          <cell r="AI167">
            <v>391</v>
          </cell>
          <cell r="AJ167">
            <v>420</v>
          </cell>
          <cell r="AK167">
            <v>428</v>
          </cell>
          <cell r="AL167">
            <v>457</v>
          </cell>
          <cell r="AM167">
            <v>452</v>
          </cell>
          <cell r="AN167">
            <v>456</v>
          </cell>
          <cell r="AO167">
            <v>453</v>
          </cell>
          <cell r="AP167">
            <v>437</v>
          </cell>
          <cell r="AQ167">
            <v>370</v>
          </cell>
        </row>
        <row r="168">
          <cell r="B168">
            <v>366</v>
          </cell>
          <cell r="C168">
            <v>370</v>
          </cell>
          <cell r="D168">
            <v>503</v>
          </cell>
          <cell r="E168">
            <v>507</v>
          </cell>
          <cell r="F168">
            <v>468</v>
          </cell>
          <cell r="G168">
            <v>482</v>
          </cell>
          <cell r="H168">
            <v>429</v>
          </cell>
          <cell r="I168">
            <v>432</v>
          </cell>
          <cell r="J168">
            <v>441</v>
          </cell>
          <cell r="K168">
            <v>437</v>
          </cell>
          <cell r="L168">
            <v>488</v>
          </cell>
          <cell r="M168">
            <v>493</v>
          </cell>
          <cell r="N168">
            <v>465</v>
          </cell>
          <cell r="O168">
            <v>473</v>
          </cell>
          <cell r="P168">
            <v>250</v>
          </cell>
          <cell r="Q168">
            <v>306</v>
          </cell>
          <cell r="R168">
            <v>386</v>
          </cell>
          <cell r="S168">
            <v>391</v>
          </cell>
          <cell r="T168">
            <v>410</v>
          </cell>
          <cell r="U168">
            <v>418</v>
          </cell>
          <cell r="V168">
            <v>352</v>
          </cell>
          <cell r="W168">
            <v>355</v>
          </cell>
          <cell r="X168">
            <v>402</v>
          </cell>
          <cell r="Y168">
            <v>395</v>
          </cell>
          <cell r="Z168">
            <v>411</v>
          </cell>
          <cell r="AA168">
            <v>416</v>
          </cell>
          <cell r="AB168">
            <v>426</v>
          </cell>
          <cell r="AC168">
            <v>430</v>
          </cell>
          <cell r="AD168">
            <v>418</v>
          </cell>
          <cell r="AE168">
            <v>535</v>
          </cell>
          <cell r="AF168">
            <v>426</v>
          </cell>
          <cell r="AG168">
            <v>436</v>
          </cell>
          <cell r="AH168">
            <v>384</v>
          </cell>
          <cell r="AI168">
            <v>387</v>
          </cell>
          <cell r="AJ168">
            <v>418</v>
          </cell>
          <cell r="AK168">
            <v>413</v>
          </cell>
          <cell r="AL168">
            <v>443</v>
          </cell>
          <cell r="AM168">
            <v>448</v>
          </cell>
          <cell r="AN168">
            <v>442</v>
          </cell>
          <cell r="AO168">
            <v>448</v>
          </cell>
          <cell r="AP168">
            <v>429</v>
          </cell>
          <cell r="AQ168">
            <v>364</v>
          </cell>
        </row>
        <row r="169">
          <cell r="B169">
            <v>359</v>
          </cell>
          <cell r="C169">
            <v>365</v>
          </cell>
          <cell r="D169">
            <v>487</v>
          </cell>
          <cell r="E169">
            <v>501</v>
          </cell>
          <cell r="F169">
            <v>444</v>
          </cell>
          <cell r="G169">
            <v>486</v>
          </cell>
          <cell r="H169">
            <v>417</v>
          </cell>
          <cell r="I169">
            <v>426</v>
          </cell>
          <cell r="J169">
            <v>431</v>
          </cell>
          <cell r="K169">
            <v>427</v>
          </cell>
          <cell r="L169">
            <v>472</v>
          </cell>
          <cell r="M169">
            <v>487</v>
          </cell>
          <cell r="N169">
            <v>444</v>
          </cell>
          <cell r="O169">
            <v>472</v>
          </cell>
          <cell r="P169">
            <v>246</v>
          </cell>
          <cell r="Q169">
            <v>289</v>
          </cell>
          <cell r="R169">
            <v>373</v>
          </cell>
          <cell r="S169">
            <v>387</v>
          </cell>
          <cell r="T169">
            <v>406</v>
          </cell>
          <cell r="U169">
            <v>410</v>
          </cell>
          <cell r="V169">
            <v>342</v>
          </cell>
          <cell r="W169">
            <v>351</v>
          </cell>
          <cell r="X169">
            <v>405</v>
          </cell>
          <cell r="Y169">
            <v>377</v>
          </cell>
          <cell r="Z169">
            <v>397</v>
          </cell>
          <cell r="AA169">
            <v>412</v>
          </cell>
          <cell r="AB169">
            <v>418</v>
          </cell>
          <cell r="AC169">
            <v>422</v>
          </cell>
          <cell r="AD169">
            <v>405</v>
          </cell>
          <cell r="AE169">
            <v>529</v>
          </cell>
          <cell r="AF169">
            <v>417</v>
          </cell>
          <cell r="AG169">
            <v>431</v>
          </cell>
          <cell r="AH169">
            <v>374</v>
          </cell>
          <cell r="AI169">
            <v>382</v>
          </cell>
          <cell r="AJ169">
            <v>416</v>
          </cell>
          <cell r="AK169">
            <v>398</v>
          </cell>
          <cell r="AL169">
            <v>428</v>
          </cell>
          <cell r="AM169">
            <v>443</v>
          </cell>
          <cell r="AN169">
            <v>429</v>
          </cell>
          <cell r="AO169">
            <v>443</v>
          </cell>
          <cell r="AP169">
            <v>421</v>
          </cell>
          <cell r="AQ169">
            <v>357</v>
          </cell>
        </row>
        <row r="170">
          <cell r="B170">
            <v>352</v>
          </cell>
          <cell r="C170">
            <v>359</v>
          </cell>
          <cell r="D170">
            <v>471</v>
          </cell>
          <cell r="E170">
            <v>494</v>
          </cell>
          <cell r="F170">
            <v>420</v>
          </cell>
          <cell r="G170">
            <v>489</v>
          </cell>
          <cell r="H170">
            <v>406</v>
          </cell>
          <cell r="I170">
            <v>421</v>
          </cell>
          <cell r="J170">
            <v>422</v>
          </cell>
          <cell r="K170">
            <v>416</v>
          </cell>
          <cell r="L170">
            <v>457</v>
          </cell>
          <cell r="M170">
            <v>481</v>
          </cell>
          <cell r="N170">
            <v>422</v>
          </cell>
          <cell r="O170">
            <v>471</v>
          </cell>
          <cell r="P170">
            <v>242</v>
          </cell>
          <cell r="Q170">
            <v>272</v>
          </cell>
          <cell r="R170">
            <v>360</v>
          </cell>
          <cell r="S170">
            <v>384</v>
          </cell>
          <cell r="T170">
            <v>402</v>
          </cell>
          <cell r="U170">
            <v>402</v>
          </cell>
          <cell r="V170">
            <v>333</v>
          </cell>
          <cell r="W170">
            <v>347</v>
          </cell>
          <cell r="X170">
            <v>409</v>
          </cell>
          <cell r="Y170">
            <v>359</v>
          </cell>
          <cell r="Z170">
            <v>383</v>
          </cell>
          <cell r="AA170">
            <v>408</v>
          </cell>
          <cell r="AB170">
            <v>409</v>
          </cell>
          <cell r="AC170">
            <v>414</v>
          </cell>
          <cell r="AD170">
            <v>391</v>
          </cell>
          <cell r="AE170">
            <v>522</v>
          </cell>
          <cell r="AF170">
            <v>407</v>
          </cell>
          <cell r="AG170">
            <v>426</v>
          </cell>
          <cell r="AH170">
            <v>363</v>
          </cell>
          <cell r="AI170">
            <v>378</v>
          </cell>
          <cell r="AJ170">
            <v>414</v>
          </cell>
          <cell r="AK170">
            <v>383</v>
          </cell>
          <cell r="AL170">
            <v>414</v>
          </cell>
          <cell r="AM170">
            <v>438</v>
          </cell>
          <cell r="AN170">
            <v>415</v>
          </cell>
          <cell r="AO170">
            <v>438</v>
          </cell>
          <cell r="AP170">
            <v>413</v>
          </cell>
          <cell r="AQ170">
            <v>350</v>
          </cell>
        </row>
        <row r="171">
          <cell r="B171">
            <v>505</v>
          </cell>
          <cell r="C171">
            <v>505</v>
          </cell>
          <cell r="D171">
            <v>611</v>
          </cell>
          <cell r="E171">
            <v>600</v>
          </cell>
          <cell r="F171">
            <v>608</v>
          </cell>
          <cell r="G171">
            <v>562</v>
          </cell>
          <cell r="H171">
            <v>617</v>
          </cell>
          <cell r="I171">
            <v>612</v>
          </cell>
          <cell r="J171">
            <v>613</v>
          </cell>
          <cell r="K171">
            <v>581</v>
          </cell>
          <cell r="L171">
            <v>662</v>
          </cell>
          <cell r="M171">
            <v>650</v>
          </cell>
          <cell r="N171">
            <v>654</v>
          </cell>
          <cell r="O171">
            <v>581</v>
          </cell>
          <cell r="P171">
            <v>592</v>
          </cell>
          <cell r="Q171">
            <v>531</v>
          </cell>
          <cell r="R171">
            <v>699</v>
          </cell>
          <cell r="S171">
            <v>687</v>
          </cell>
          <cell r="T171">
            <v>681</v>
          </cell>
          <cell r="U171">
            <v>588</v>
          </cell>
          <cell r="V171">
            <v>674</v>
          </cell>
          <cell r="W171">
            <v>670</v>
          </cell>
          <cell r="X171">
            <v>661</v>
          </cell>
          <cell r="Y171">
            <v>598</v>
          </cell>
          <cell r="Z171">
            <v>719</v>
          </cell>
          <cell r="AA171">
            <v>707</v>
          </cell>
          <cell r="AB171">
            <v>702</v>
          </cell>
          <cell r="AC171">
            <v>598</v>
          </cell>
          <cell r="AD171">
            <v>675</v>
          </cell>
          <cell r="AE171">
            <v>746</v>
          </cell>
          <cell r="AF171">
            <v>661</v>
          </cell>
          <cell r="AG171">
            <v>581</v>
          </cell>
          <cell r="AH171">
            <v>651</v>
          </cell>
          <cell r="AI171">
            <v>646</v>
          </cell>
          <cell r="AJ171">
            <v>641</v>
          </cell>
          <cell r="AK171">
            <v>591</v>
          </cell>
          <cell r="AL171">
            <v>695</v>
          </cell>
          <cell r="AM171">
            <v>684</v>
          </cell>
          <cell r="AN171">
            <v>683</v>
          </cell>
          <cell r="AO171">
            <v>591</v>
          </cell>
          <cell r="AP171">
            <v>569</v>
          </cell>
          <cell r="AQ171">
            <v>518</v>
          </cell>
        </row>
        <row r="172">
          <cell r="B172">
            <v>498</v>
          </cell>
          <cell r="C172">
            <v>499</v>
          </cell>
          <cell r="D172">
            <v>600</v>
          </cell>
          <cell r="E172">
            <v>592</v>
          </cell>
          <cell r="F172">
            <v>592</v>
          </cell>
          <cell r="G172">
            <v>561</v>
          </cell>
          <cell r="H172">
            <v>607</v>
          </cell>
          <cell r="I172">
            <v>604</v>
          </cell>
          <cell r="J172">
            <v>599</v>
          </cell>
          <cell r="K172">
            <v>575</v>
          </cell>
          <cell r="L172">
            <v>649</v>
          </cell>
          <cell r="M172">
            <v>642</v>
          </cell>
          <cell r="N172">
            <v>633</v>
          </cell>
          <cell r="O172">
            <v>581</v>
          </cell>
          <cell r="P172">
            <v>584</v>
          </cell>
          <cell r="Q172">
            <v>530</v>
          </cell>
          <cell r="R172">
            <v>686</v>
          </cell>
          <cell r="S172">
            <v>678</v>
          </cell>
          <cell r="T172">
            <v>656</v>
          </cell>
          <cell r="U172">
            <v>592</v>
          </cell>
          <cell r="V172">
            <v>664</v>
          </cell>
          <cell r="W172">
            <v>661</v>
          </cell>
          <cell r="X172">
            <v>641</v>
          </cell>
          <cell r="Y172">
            <v>596</v>
          </cell>
          <cell r="Z172">
            <v>706</v>
          </cell>
          <cell r="AA172">
            <v>698</v>
          </cell>
          <cell r="AB172">
            <v>675</v>
          </cell>
          <cell r="AC172">
            <v>602</v>
          </cell>
          <cell r="AD172">
            <v>663</v>
          </cell>
          <cell r="AE172">
            <v>736</v>
          </cell>
          <cell r="AF172">
            <v>638</v>
          </cell>
          <cell r="AG172">
            <v>584</v>
          </cell>
          <cell r="AH172">
            <v>640</v>
          </cell>
          <cell r="AI172">
            <v>637</v>
          </cell>
          <cell r="AJ172">
            <v>624</v>
          </cell>
          <cell r="AK172">
            <v>587</v>
          </cell>
          <cell r="AL172">
            <v>683</v>
          </cell>
          <cell r="AM172">
            <v>675</v>
          </cell>
          <cell r="AN172">
            <v>657</v>
          </cell>
          <cell r="AO172">
            <v>594</v>
          </cell>
          <cell r="AP172">
            <v>561</v>
          </cell>
          <cell r="AQ172">
            <v>511</v>
          </cell>
        </row>
        <row r="173">
          <cell r="B173">
            <v>491</v>
          </cell>
          <cell r="C173">
            <v>493</v>
          </cell>
          <cell r="D173">
            <v>589</v>
          </cell>
          <cell r="E173">
            <v>585</v>
          </cell>
          <cell r="F173">
            <v>575</v>
          </cell>
          <cell r="G173">
            <v>560</v>
          </cell>
          <cell r="H173">
            <v>598</v>
          </cell>
          <cell r="I173">
            <v>596</v>
          </cell>
          <cell r="J173">
            <v>585</v>
          </cell>
          <cell r="K173">
            <v>570</v>
          </cell>
          <cell r="L173">
            <v>637</v>
          </cell>
          <cell r="M173">
            <v>633</v>
          </cell>
          <cell r="N173">
            <v>611</v>
          </cell>
          <cell r="O173">
            <v>582</v>
          </cell>
          <cell r="P173">
            <v>576</v>
          </cell>
          <cell r="Q173">
            <v>529</v>
          </cell>
          <cell r="R173">
            <v>673</v>
          </cell>
          <cell r="S173">
            <v>670</v>
          </cell>
          <cell r="T173">
            <v>631</v>
          </cell>
          <cell r="U173">
            <v>596</v>
          </cell>
          <cell r="V173">
            <v>653</v>
          </cell>
          <cell r="W173">
            <v>652</v>
          </cell>
          <cell r="X173">
            <v>622</v>
          </cell>
          <cell r="Y173">
            <v>594</v>
          </cell>
          <cell r="Z173">
            <v>693</v>
          </cell>
          <cell r="AA173">
            <v>689</v>
          </cell>
          <cell r="AB173">
            <v>648</v>
          </cell>
          <cell r="AC173">
            <v>606</v>
          </cell>
          <cell r="AD173">
            <v>650</v>
          </cell>
          <cell r="AE173">
            <v>726</v>
          </cell>
          <cell r="AF173">
            <v>616</v>
          </cell>
          <cell r="AG173">
            <v>586</v>
          </cell>
          <cell r="AH173">
            <v>630</v>
          </cell>
          <cell r="AI173">
            <v>629</v>
          </cell>
          <cell r="AJ173">
            <v>606</v>
          </cell>
          <cell r="AK173">
            <v>584</v>
          </cell>
          <cell r="AL173">
            <v>670</v>
          </cell>
          <cell r="AM173">
            <v>666</v>
          </cell>
          <cell r="AN173">
            <v>632</v>
          </cell>
          <cell r="AO173">
            <v>596</v>
          </cell>
          <cell r="AP173">
            <v>553</v>
          </cell>
          <cell r="AQ173">
            <v>504</v>
          </cell>
        </row>
        <row r="174">
          <cell r="B174">
            <v>478</v>
          </cell>
          <cell r="C174">
            <v>480</v>
          </cell>
          <cell r="D174">
            <v>566</v>
          </cell>
          <cell r="E174">
            <v>570</v>
          </cell>
          <cell r="F174">
            <v>543</v>
          </cell>
          <cell r="G174">
            <v>558</v>
          </cell>
          <cell r="H174">
            <v>578</v>
          </cell>
          <cell r="I174">
            <v>580</v>
          </cell>
          <cell r="J174">
            <v>556</v>
          </cell>
          <cell r="K174">
            <v>558</v>
          </cell>
          <cell r="L174">
            <v>613</v>
          </cell>
          <cell r="M174">
            <v>617</v>
          </cell>
          <cell r="N174">
            <v>567</v>
          </cell>
          <cell r="O174">
            <v>583</v>
          </cell>
          <cell r="P174">
            <v>560</v>
          </cell>
          <cell r="Q174">
            <v>527</v>
          </cell>
          <cell r="R174">
            <v>648</v>
          </cell>
          <cell r="S174">
            <v>652</v>
          </cell>
          <cell r="T174">
            <v>582</v>
          </cell>
          <cell r="U174">
            <v>604</v>
          </cell>
          <cell r="V174">
            <v>632</v>
          </cell>
          <cell r="W174">
            <v>634</v>
          </cell>
          <cell r="X174">
            <v>582</v>
          </cell>
          <cell r="Y174">
            <v>589</v>
          </cell>
          <cell r="Z174">
            <v>667</v>
          </cell>
          <cell r="AA174">
            <v>671</v>
          </cell>
          <cell r="AB174">
            <v>593</v>
          </cell>
          <cell r="AC174">
            <v>614</v>
          </cell>
          <cell r="AD174">
            <v>626</v>
          </cell>
          <cell r="AE174">
            <v>707</v>
          </cell>
          <cell r="AF174">
            <v>571</v>
          </cell>
          <cell r="AG174">
            <v>592</v>
          </cell>
          <cell r="AH174">
            <v>610</v>
          </cell>
          <cell r="AI174">
            <v>612</v>
          </cell>
          <cell r="AJ174">
            <v>571</v>
          </cell>
          <cell r="AK174">
            <v>576</v>
          </cell>
          <cell r="AL174">
            <v>644</v>
          </cell>
          <cell r="AM174">
            <v>649</v>
          </cell>
          <cell r="AN174">
            <v>582</v>
          </cell>
          <cell r="AO174">
            <v>601</v>
          </cell>
          <cell r="AP174">
            <v>537</v>
          </cell>
          <cell r="AQ174">
            <v>490</v>
          </cell>
        </row>
        <row r="175">
          <cell r="B175">
            <v>471</v>
          </cell>
          <cell r="C175">
            <v>474</v>
          </cell>
          <cell r="D175">
            <v>555</v>
          </cell>
          <cell r="E175">
            <v>563</v>
          </cell>
          <cell r="F175">
            <v>526</v>
          </cell>
          <cell r="G175">
            <v>557</v>
          </cell>
          <cell r="H175">
            <v>569</v>
          </cell>
          <cell r="I175">
            <v>572</v>
          </cell>
          <cell r="J175">
            <v>542</v>
          </cell>
          <cell r="K175">
            <v>553</v>
          </cell>
          <cell r="L175">
            <v>601</v>
          </cell>
          <cell r="M175">
            <v>609</v>
          </cell>
          <cell r="N175">
            <v>545</v>
          </cell>
          <cell r="O175">
            <v>584</v>
          </cell>
          <cell r="P175">
            <v>551</v>
          </cell>
          <cell r="Q175">
            <v>526</v>
          </cell>
          <cell r="R175">
            <v>636</v>
          </cell>
          <cell r="S175">
            <v>643</v>
          </cell>
          <cell r="T175">
            <v>557</v>
          </cell>
          <cell r="U175">
            <v>608</v>
          </cell>
          <cell r="V175">
            <v>622</v>
          </cell>
          <cell r="W175">
            <v>625</v>
          </cell>
          <cell r="X175">
            <v>562</v>
          </cell>
          <cell r="Y175">
            <v>587</v>
          </cell>
          <cell r="Z175">
            <v>654</v>
          </cell>
          <cell r="AA175">
            <v>662</v>
          </cell>
          <cell r="AB175">
            <v>565</v>
          </cell>
          <cell r="AC175">
            <v>617</v>
          </cell>
          <cell r="AD175">
            <v>613</v>
          </cell>
          <cell r="AE175">
            <v>697</v>
          </cell>
          <cell r="AF175">
            <v>548</v>
          </cell>
          <cell r="AG175">
            <v>594</v>
          </cell>
          <cell r="AH175">
            <v>600</v>
          </cell>
          <cell r="AI175">
            <v>603</v>
          </cell>
          <cell r="AJ175">
            <v>554</v>
          </cell>
          <cell r="AK175">
            <v>573</v>
          </cell>
          <cell r="AL175">
            <v>632</v>
          </cell>
          <cell r="AM175">
            <v>640</v>
          </cell>
          <cell r="AN175">
            <v>557</v>
          </cell>
          <cell r="AO175">
            <v>604</v>
          </cell>
          <cell r="AP175">
            <v>529</v>
          </cell>
          <cell r="AQ175">
            <v>483</v>
          </cell>
        </row>
        <row r="176">
          <cell r="B176">
            <v>464</v>
          </cell>
          <cell r="C176">
            <v>468</v>
          </cell>
          <cell r="D176">
            <v>544</v>
          </cell>
          <cell r="E176">
            <v>555</v>
          </cell>
          <cell r="F176">
            <v>510</v>
          </cell>
          <cell r="G176">
            <v>556</v>
          </cell>
          <cell r="H176">
            <v>559</v>
          </cell>
          <cell r="I176">
            <v>564</v>
          </cell>
          <cell r="J176">
            <v>528</v>
          </cell>
          <cell r="K176">
            <v>547</v>
          </cell>
          <cell r="L176">
            <v>588</v>
          </cell>
          <cell r="M176">
            <v>600</v>
          </cell>
          <cell r="N176">
            <v>523</v>
          </cell>
          <cell r="O176">
            <v>584</v>
          </cell>
          <cell r="P176">
            <v>543</v>
          </cell>
          <cell r="Q176">
            <v>524</v>
          </cell>
          <cell r="R176">
            <v>623</v>
          </cell>
          <cell r="S176">
            <v>635</v>
          </cell>
          <cell r="T176">
            <v>532</v>
          </cell>
          <cell r="U176">
            <v>612</v>
          </cell>
          <cell r="V176">
            <v>611</v>
          </cell>
          <cell r="W176">
            <v>616</v>
          </cell>
          <cell r="X176">
            <v>542</v>
          </cell>
          <cell r="Y176">
            <v>584</v>
          </cell>
          <cell r="Z176">
            <v>641</v>
          </cell>
          <cell r="AA176">
            <v>653</v>
          </cell>
          <cell r="AB176">
            <v>538</v>
          </cell>
          <cell r="AC176">
            <v>621</v>
          </cell>
          <cell r="AD176">
            <v>601</v>
          </cell>
          <cell r="AE176">
            <v>688</v>
          </cell>
          <cell r="AF176">
            <v>526</v>
          </cell>
          <cell r="AG176">
            <v>597</v>
          </cell>
          <cell r="AH176">
            <v>590</v>
          </cell>
          <cell r="AI176">
            <v>595</v>
          </cell>
          <cell r="AJ176">
            <v>536</v>
          </cell>
          <cell r="AK176">
            <v>569</v>
          </cell>
          <cell r="AL176">
            <v>619</v>
          </cell>
          <cell r="AM176">
            <v>631</v>
          </cell>
          <cell r="AN176">
            <v>532</v>
          </cell>
          <cell r="AO176">
            <v>606</v>
          </cell>
          <cell r="AP176">
            <v>521</v>
          </cell>
          <cell r="AQ176">
            <v>476</v>
          </cell>
        </row>
        <row r="177">
          <cell r="B177">
            <v>387</v>
          </cell>
          <cell r="C177">
            <v>389</v>
          </cell>
          <cell r="D177">
            <v>570</v>
          </cell>
          <cell r="E177">
            <v>547</v>
          </cell>
          <cell r="F177">
            <v>553</v>
          </cell>
          <cell r="G177">
            <v>484</v>
          </cell>
          <cell r="H177">
            <v>467</v>
          </cell>
          <cell r="I177">
            <v>452</v>
          </cell>
          <cell r="J177">
            <v>472</v>
          </cell>
          <cell r="K177">
            <v>474</v>
          </cell>
          <cell r="L177">
            <v>552</v>
          </cell>
          <cell r="M177">
            <v>528</v>
          </cell>
          <cell r="N177">
            <v>539</v>
          </cell>
          <cell r="O177">
            <v>486</v>
          </cell>
          <cell r="P177">
            <v>272</v>
          </cell>
          <cell r="Q177">
            <v>365</v>
          </cell>
          <cell r="R177">
            <v>456</v>
          </cell>
          <cell r="S177">
            <v>432</v>
          </cell>
          <cell r="T177">
            <v>442</v>
          </cell>
          <cell r="U177">
            <v>461</v>
          </cell>
          <cell r="V177">
            <v>391</v>
          </cell>
          <cell r="W177">
            <v>376</v>
          </cell>
          <cell r="X177">
            <v>398</v>
          </cell>
          <cell r="Y177">
            <v>457</v>
          </cell>
          <cell r="Z177">
            <v>476</v>
          </cell>
          <cell r="AA177">
            <v>452</v>
          </cell>
          <cell r="AB177">
            <v>466</v>
          </cell>
          <cell r="AC177">
            <v>470</v>
          </cell>
          <cell r="AD177">
            <v>488</v>
          </cell>
          <cell r="AE177">
            <v>581</v>
          </cell>
          <cell r="AF177">
            <v>473</v>
          </cell>
          <cell r="AG177">
            <v>467</v>
          </cell>
          <cell r="AH177">
            <v>422</v>
          </cell>
          <cell r="AI177">
            <v>408</v>
          </cell>
          <cell r="AJ177">
            <v>429</v>
          </cell>
          <cell r="AK177">
            <v>464</v>
          </cell>
          <cell r="AL177">
            <v>507</v>
          </cell>
          <cell r="AM177">
            <v>483</v>
          </cell>
          <cell r="AN177">
            <v>496</v>
          </cell>
          <cell r="AO177">
            <v>477</v>
          </cell>
          <cell r="AP177">
            <v>460</v>
          </cell>
          <cell r="AQ177">
            <v>388</v>
          </cell>
        </row>
        <row r="178">
          <cell r="B178">
            <v>380</v>
          </cell>
          <cell r="C178">
            <v>383</v>
          </cell>
          <cell r="D178">
            <v>555</v>
          </cell>
          <cell r="E178">
            <v>541</v>
          </cell>
          <cell r="F178">
            <v>529</v>
          </cell>
          <cell r="G178">
            <v>488</v>
          </cell>
          <cell r="H178">
            <v>455</v>
          </cell>
          <cell r="I178">
            <v>447</v>
          </cell>
          <cell r="J178">
            <v>462</v>
          </cell>
          <cell r="K178">
            <v>463</v>
          </cell>
          <cell r="L178">
            <v>536</v>
          </cell>
          <cell r="M178">
            <v>522</v>
          </cell>
          <cell r="N178">
            <v>518</v>
          </cell>
          <cell r="O178">
            <v>486</v>
          </cell>
          <cell r="P178">
            <v>269</v>
          </cell>
          <cell r="Q178">
            <v>348</v>
          </cell>
          <cell r="R178">
            <v>443</v>
          </cell>
          <cell r="S178">
            <v>429</v>
          </cell>
          <cell r="T178">
            <v>438</v>
          </cell>
          <cell r="U178">
            <v>453</v>
          </cell>
          <cell r="V178">
            <v>381</v>
          </cell>
          <cell r="W178">
            <v>373</v>
          </cell>
          <cell r="X178">
            <v>402</v>
          </cell>
          <cell r="Y178">
            <v>439</v>
          </cell>
          <cell r="Z178">
            <v>462</v>
          </cell>
          <cell r="AA178">
            <v>448</v>
          </cell>
          <cell r="AB178">
            <v>457</v>
          </cell>
          <cell r="AC178">
            <v>462</v>
          </cell>
          <cell r="AD178">
            <v>474</v>
          </cell>
          <cell r="AE178">
            <v>574</v>
          </cell>
          <cell r="AF178">
            <v>463</v>
          </cell>
          <cell r="AG178">
            <v>462</v>
          </cell>
          <cell r="AH178">
            <v>412</v>
          </cell>
          <cell r="AI178">
            <v>403</v>
          </cell>
          <cell r="AJ178">
            <v>427</v>
          </cell>
          <cell r="AK178">
            <v>449</v>
          </cell>
          <cell r="AL178">
            <v>493</v>
          </cell>
          <cell r="AM178">
            <v>479</v>
          </cell>
          <cell r="AN178">
            <v>482</v>
          </cell>
          <cell r="AO178">
            <v>472</v>
          </cell>
          <cell r="AP178">
            <v>452</v>
          </cell>
          <cell r="AQ178">
            <v>381</v>
          </cell>
        </row>
        <row r="179">
          <cell r="B179">
            <v>373</v>
          </cell>
          <cell r="C179">
            <v>378</v>
          </cell>
          <cell r="D179">
            <v>539</v>
          </cell>
          <cell r="E179">
            <v>534</v>
          </cell>
          <cell r="F179">
            <v>505</v>
          </cell>
          <cell r="G179">
            <v>492</v>
          </cell>
          <cell r="H179">
            <v>444</v>
          </cell>
          <cell r="I179">
            <v>441</v>
          </cell>
          <cell r="J179">
            <v>453</v>
          </cell>
          <cell r="K179">
            <v>452</v>
          </cell>
          <cell r="L179">
            <v>521</v>
          </cell>
          <cell r="M179">
            <v>516</v>
          </cell>
          <cell r="N179">
            <v>497</v>
          </cell>
          <cell r="O179">
            <v>485</v>
          </cell>
          <cell r="P179">
            <v>265</v>
          </cell>
          <cell r="Q179">
            <v>331</v>
          </cell>
          <cell r="R179">
            <v>430</v>
          </cell>
          <cell r="S179">
            <v>426</v>
          </cell>
          <cell r="T179">
            <v>433</v>
          </cell>
          <cell r="U179">
            <v>445</v>
          </cell>
          <cell r="V179">
            <v>372</v>
          </cell>
          <cell r="W179">
            <v>369</v>
          </cell>
          <cell r="X179">
            <v>405</v>
          </cell>
          <cell r="Y179">
            <v>421</v>
          </cell>
          <cell r="Z179">
            <v>449</v>
          </cell>
          <cell r="AA179">
            <v>444</v>
          </cell>
          <cell r="AB179">
            <v>449</v>
          </cell>
          <cell r="AC179">
            <v>454</v>
          </cell>
          <cell r="AD179">
            <v>460</v>
          </cell>
          <cell r="AE179">
            <v>567</v>
          </cell>
          <cell r="AF179">
            <v>453</v>
          </cell>
          <cell r="AG179">
            <v>458</v>
          </cell>
          <cell r="AH179">
            <v>402</v>
          </cell>
          <cell r="AI179">
            <v>399</v>
          </cell>
          <cell r="AJ179">
            <v>425</v>
          </cell>
          <cell r="AK179">
            <v>434</v>
          </cell>
          <cell r="AL179">
            <v>478</v>
          </cell>
          <cell r="AM179">
            <v>474</v>
          </cell>
          <cell r="AN179">
            <v>469</v>
          </cell>
          <cell r="AO179">
            <v>467</v>
          </cell>
          <cell r="AP179">
            <v>444</v>
          </cell>
          <cell r="AQ179">
            <v>375</v>
          </cell>
        </row>
        <row r="180">
          <cell r="B180">
            <v>367</v>
          </cell>
          <cell r="C180">
            <v>372</v>
          </cell>
          <cell r="D180">
            <v>523</v>
          </cell>
          <cell r="E180">
            <v>528</v>
          </cell>
          <cell r="F180">
            <v>481</v>
          </cell>
          <cell r="G180">
            <v>495</v>
          </cell>
          <cell r="H180">
            <v>432</v>
          </cell>
          <cell r="I180">
            <v>435</v>
          </cell>
          <cell r="J180">
            <v>444</v>
          </cell>
          <cell r="K180">
            <v>442</v>
          </cell>
          <cell r="L180">
            <v>505</v>
          </cell>
          <cell r="M180">
            <v>510</v>
          </cell>
          <cell r="N180">
            <v>475</v>
          </cell>
          <cell r="O180">
            <v>484</v>
          </cell>
          <cell r="P180">
            <v>261</v>
          </cell>
          <cell r="Q180">
            <v>313</v>
          </cell>
          <cell r="R180">
            <v>417</v>
          </cell>
          <cell r="S180">
            <v>422</v>
          </cell>
          <cell r="T180">
            <v>429</v>
          </cell>
          <cell r="U180">
            <v>437</v>
          </cell>
          <cell r="V180">
            <v>362</v>
          </cell>
          <cell r="W180">
            <v>365</v>
          </cell>
          <cell r="X180">
            <v>409</v>
          </cell>
          <cell r="Y180">
            <v>403</v>
          </cell>
          <cell r="Z180">
            <v>435</v>
          </cell>
          <cell r="AA180">
            <v>440</v>
          </cell>
          <cell r="AB180">
            <v>440</v>
          </cell>
          <cell r="AC180">
            <v>445</v>
          </cell>
          <cell r="AD180">
            <v>447</v>
          </cell>
          <cell r="AE180">
            <v>561</v>
          </cell>
          <cell r="AF180">
            <v>444</v>
          </cell>
          <cell r="AG180">
            <v>453</v>
          </cell>
          <cell r="AH180">
            <v>391</v>
          </cell>
          <cell r="AI180">
            <v>394</v>
          </cell>
          <cell r="AJ180">
            <v>423</v>
          </cell>
          <cell r="AK180">
            <v>419</v>
          </cell>
          <cell r="AL180">
            <v>464</v>
          </cell>
          <cell r="AM180">
            <v>469</v>
          </cell>
          <cell r="AN180">
            <v>455</v>
          </cell>
          <cell r="AO180">
            <v>462</v>
          </cell>
          <cell r="AP180">
            <v>436</v>
          </cell>
          <cell r="AQ180">
            <v>368</v>
          </cell>
        </row>
        <row r="181">
          <cell r="B181">
            <v>360</v>
          </cell>
          <cell r="C181">
            <v>366</v>
          </cell>
          <cell r="D181">
            <v>507</v>
          </cell>
          <cell r="E181">
            <v>521</v>
          </cell>
          <cell r="F181">
            <v>458</v>
          </cell>
          <cell r="G181">
            <v>499</v>
          </cell>
          <cell r="H181">
            <v>421</v>
          </cell>
          <cell r="I181">
            <v>429</v>
          </cell>
          <cell r="J181">
            <v>435</v>
          </cell>
          <cell r="K181">
            <v>431</v>
          </cell>
          <cell r="L181">
            <v>489</v>
          </cell>
          <cell r="M181">
            <v>504</v>
          </cell>
          <cell r="N181">
            <v>454</v>
          </cell>
          <cell r="O181">
            <v>484</v>
          </cell>
          <cell r="P181">
            <v>258</v>
          </cell>
          <cell r="Q181">
            <v>296</v>
          </cell>
          <cell r="R181">
            <v>405</v>
          </cell>
          <cell r="S181">
            <v>419</v>
          </cell>
          <cell r="T181">
            <v>425</v>
          </cell>
          <cell r="U181">
            <v>429</v>
          </cell>
          <cell r="V181">
            <v>353</v>
          </cell>
          <cell r="W181">
            <v>361</v>
          </cell>
          <cell r="X181">
            <v>412</v>
          </cell>
          <cell r="Y181">
            <v>385</v>
          </cell>
          <cell r="Z181">
            <v>421</v>
          </cell>
          <cell r="AA181">
            <v>436</v>
          </cell>
          <cell r="AB181">
            <v>432</v>
          </cell>
          <cell r="AC181">
            <v>437</v>
          </cell>
          <cell r="AD181">
            <v>433</v>
          </cell>
          <cell r="AE181">
            <v>554</v>
          </cell>
          <cell r="AF181">
            <v>434</v>
          </cell>
          <cell r="AG181">
            <v>448</v>
          </cell>
          <cell r="AH181">
            <v>381</v>
          </cell>
          <cell r="AI181">
            <v>390</v>
          </cell>
          <cell r="AJ181">
            <v>422</v>
          </cell>
          <cell r="AK181">
            <v>404</v>
          </cell>
          <cell r="AL181">
            <v>450</v>
          </cell>
          <cell r="AM181">
            <v>464</v>
          </cell>
          <cell r="AN181">
            <v>441</v>
          </cell>
          <cell r="AO181">
            <v>457</v>
          </cell>
          <cell r="AP181">
            <v>428</v>
          </cell>
          <cell r="AQ181">
            <v>361</v>
          </cell>
        </row>
        <row r="182">
          <cell r="B182">
            <v>353</v>
          </cell>
          <cell r="C182">
            <v>360</v>
          </cell>
          <cell r="D182">
            <v>491</v>
          </cell>
          <cell r="E182">
            <v>515</v>
          </cell>
          <cell r="F182">
            <v>434</v>
          </cell>
          <cell r="G182">
            <v>502</v>
          </cell>
          <cell r="H182">
            <v>409</v>
          </cell>
          <cell r="I182">
            <v>424</v>
          </cell>
          <cell r="J182">
            <v>425</v>
          </cell>
          <cell r="K182">
            <v>421</v>
          </cell>
          <cell r="L182">
            <v>474</v>
          </cell>
          <cell r="M182">
            <v>498</v>
          </cell>
          <cell r="N182">
            <v>433</v>
          </cell>
          <cell r="O182">
            <v>483</v>
          </cell>
          <cell r="P182">
            <v>254</v>
          </cell>
          <cell r="Q182">
            <v>279</v>
          </cell>
          <cell r="R182">
            <v>392</v>
          </cell>
          <cell r="S182">
            <v>415</v>
          </cell>
          <cell r="T182">
            <v>420</v>
          </cell>
          <cell r="U182">
            <v>421</v>
          </cell>
          <cell r="V182">
            <v>343</v>
          </cell>
          <cell r="W182">
            <v>358</v>
          </cell>
          <cell r="X182">
            <v>415</v>
          </cell>
          <cell r="Y182">
            <v>367</v>
          </cell>
          <cell r="Z182">
            <v>408</v>
          </cell>
          <cell r="AA182">
            <v>432</v>
          </cell>
          <cell r="AB182">
            <v>423</v>
          </cell>
          <cell r="AC182">
            <v>429</v>
          </cell>
          <cell r="AD182">
            <v>419</v>
          </cell>
          <cell r="AE182">
            <v>548</v>
          </cell>
          <cell r="AF182">
            <v>424</v>
          </cell>
          <cell r="AG182">
            <v>443</v>
          </cell>
          <cell r="AH182">
            <v>371</v>
          </cell>
          <cell r="AI182">
            <v>385</v>
          </cell>
          <cell r="AJ182">
            <v>420</v>
          </cell>
          <cell r="AK182">
            <v>389</v>
          </cell>
          <cell r="AL182">
            <v>435</v>
          </cell>
          <cell r="AM182">
            <v>459</v>
          </cell>
          <cell r="AN182">
            <v>427</v>
          </cell>
          <cell r="AO182">
            <v>451</v>
          </cell>
          <cell r="AP182">
            <v>420</v>
          </cell>
          <cell r="AQ182">
            <v>355</v>
          </cell>
        </row>
        <row r="183">
          <cell r="B183">
            <v>505</v>
          </cell>
          <cell r="C183">
            <v>507</v>
          </cell>
          <cell r="D183">
            <v>632</v>
          </cell>
          <cell r="E183">
            <v>620</v>
          </cell>
          <cell r="F183">
            <v>621</v>
          </cell>
          <cell r="G183">
            <v>575</v>
          </cell>
          <cell r="H183">
            <v>620</v>
          </cell>
          <cell r="I183">
            <v>615</v>
          </cell>
          <cell r="J183">
            <v>616</v>
          </cell>
          <cell r="K183">
            <v>586</v>
          </cell>
          <cell r="L183">
            <v>679</v>
          </cell>
          <cell r="M183">
            <v>667</v>
          </cell>
          <cell r="N183">
            <v>665</v>
          </cell>
          <cell r="O183">
            <v>593</v>
          </cell>
          <cell r="P183">
            <v>604</v>
          </cell>
          <cell r="Q183">
            <v>538</v>
          </cell>
          <cell r="R183">
            <v>730</v>
          </cell>
          <cell r="S183">
            <v>718</v>
          </cell>
          <cell r="T183">
            <v>699</v>
          </cell>
          <cell r="U183">
            <v>607</v>
          </cell>
          <cell r="V183">
            <v>685</v>
          </cell>
          <cell r="W183">
            <v>680</v>
          </cell>
          <cell r="X183">
            <v>668</v>
          </cell>
          <cell r="Y183">
            <v>607</v>
          </cell>
          <cell r="Z183">
            <v>744</v>
          </cell>
          <cell r="AA183">
            <v>732</v>
          </cell>
          <cell r="AB183">
            <v>716</v>
          </cell>
          <cell r="AC183">
            <v>614</v>
          </cell>
          <cell r="AD183">
            <v>703</v>
          </cell>
          <cell r="AE183">
            <v>771</v>
          </cell>
          <cell r="AF183">
            <v>678</v>
          </cell>
          <cell r="AG183">
            <v>598</v>
          </cell>
          <cell r="AH183">
            <v>658</v>
          </cell>
          <cell r="AI183">
            <v>653</v>
          </cell>
          <cell r="AJ183">
            <v>647</v>
          </cell>
          <cell r="AK183">
            <v>598</v>
          </cell>
          <cell r="AL183">
            <v>717</v>
          </cell>
          <cell r="AM183">
            <v>705</v>
          </cell>
          <cell r="AN183">
            <v>695</v>
          </cell>
          <cell r="AO183">
            <v>605</v>
          </cell>
          <cell r="AP183">
            <v>575</v>
          </cell>
          <cell r="AQ183">
            <v>523</v>
          </cell>
        </row>
        <row r="184">
          <cell r="B184">
            <v>499</v>
          </cell>
          <cell r="C184">
            <v>500</v>
          </cell>
          <cell r="D184">
            <v>620</v>
          </cell>
          <cell r="E184">
            <v>613</v>
          </cell>
          <cell r="F184">
            <v>605</v>
          </cell>
          <cell r="G184">
            <v>574</v>
          </cell>
          <cell r="H184">
            <v>610</v>
          </cell>
          <cell r="I184">
            <v>607</v>
          </cell>
          <cell r="J184">
            <v>602</v>
          </cell>
          <cell r="K184">
            <v>580</v>
          </cell>
          <cell r="L184">
            <v>667</v>
          </cell>
          <cell r="M184">
            <v>659</v>
          </cell>
          <cell r="N184">
            <v>643</v>
          </cell>
          <cell r="O184">
            <v>593</v>
          </cell>
          <cell r="P184">
            <v>595</v>
          </cell>
          <cell r="Q184">
            <v>537</v>
          </cell>
          <cell r="R184">
            <v>717</v>
          </cell>
          <cell r="S184">
            <v>710</v>
          </cell>
          <cell r="T184">
            <v>675</v>
          </cell>
          <cell r="U184">
            <v>611</v>
          </cell>
          <cell r="V184">
            <v>674</v>
          </cell>
          <cell r="W184">
            <v>671</v>
          </cell>
          <cell r="X184">
            <v>648</v>
          </cell>
          <cell r="Y184">
            <v>604</v>
          </cell>
          <cell r="Z184">
            <v>731</v>
          </cell>
          <cell r="AA184">
            <v>723</v>
          </cell>
          <cell r="AB184">
            <v>689</v>
          </cell>
          <cell r="AC184">
            <v>617</v>
          </cell>
          <cell r="AD184">
            <v>691</v>
          </cell>
          <cell r="AE184">
            <v>761</v>
          </cell>
          <cell r="AF184">
            <v>655</v>
          </cell>
          <cell r="AG184">
            <v>601</v>
          </cell>
          <cell r="AH184">
            <v>648</v>
          </cell>
          <cell r="AI184">
            <v>645</v>
          </cell>
          <cell r="AJ184">
            <v>629</v>
          </cell>
          <cell r="AK184">
            <v>594</v>
          </cell>
          <cell r="AL184">
            <v>704</v>
          </cell>
          <cell r="AM184">
            <v>696</v>
          </cell>
          <cell r="AN184">
            <v>670</v>
          </cell>
          <cell r="AO184">
            <v>607</v>
          </cell>
          <cell r="AP184">
            <v>568</v>
          </cell>
          <cell r="AQ184">
            <v>516</v>
          </cell>
        </row>
        <row r="185">
          <cell r="B185">
            <v>485</v>
          </cell>
          <cell r="C185">
            <v>488</v>
          </cell>
          <cell r="D185">
            <v>598</v>
          </cell>
          <cell r="E185">
            <v>598</v>
          </cell>
          <cell r="F185">
            <v>572</v>
          </cell>
          <cell r="G185">
            <v>572</v>
          </cell>
          <cell r="H185">
            <v>591</v>
          </cell>
          <cell r="I185">
            <v>591</v>
          </cell>
          <cell r="J185">
            <v>573</v>
          </cell>
          <cell r="K185">
            <v>569</v>
          </cell>
          <cell r="L185">
            <v>642</v>
          </cell>
          <cell r="M185">
            <v>642</v>
          </cell>
          <cell r="N185">
            <v>599</v>
          </cell>
          <cell r="O185">
            <v>594</v>
          </cell>
          <cell r="P185">
            <v>579</v>
          </cell>
          <cell r="Q185">
            <v>535</v>
          </cell>
          <cell r="R185">
            <v>692</v>
          </cell>
          <cell r="S185">
            <v>692</v>
          </cell>
          <cell r="T185">
            <v>625</v>
          </cell>
          <cell r="U185">
            <v>619</v>
          </cell>
          <cell r="V185">
            <v>653</v>
          </cell>
          <cell r="W185">
            <v>653</v>
          </cell>
          <cell r="X185">
            <v>608</v>
          </cell>
          <cell r="Y185">
            <v>599</v>
          </cell>
          <cell r="Z185">
            <v>704</v>
          </cell>
          <cell r="AA185">
            <v>704</v>
          </cell>
          <cell r="AB185">
            <v>634</v>
          </cell>
          <cell r="AC185">
            <v>625</v>
          </cell>
          <cell r="AD185">
            <v>666</v>
          </cell>
          <cell r="AE185">
            <v>742</v>
          </cell>
          <cell r="AF185">
            <v>611</v>
          </cell>
          <cell r="AG185">
            <v>606</v>
          </cell>
          <cell r="AH185">
            <v>628</v>
          </cell>
          <cell r="AI185">
            <v>628</v>
          </cell>
          <cell r="AJ185">
            <v>594</v>
          </cell>
          <cell r="AK185">
            <v>587</v>
          </cell>
          <cell r="AL185">
            <v>679</v>
          </cell>
          <cell r="AM185">
            <v>679</v>
          </cell>
          <cell r="AN185">
            <v>619</v>
          </cell>
          <cell r="AO185">
            <v>612</v>
          </cell>
          <cell r="AP185">
            <v>552</v>
          </cell>
          <cell r="AQ185">
            <v>502</v>
          </cell>
        </row>
        <row r="186">
          <cell r="B186">
            <v>472</v>
          </cell>
          <cell r="C186">
            <v>476</v>
          </cell>
          <cell r="D186">
            <v>575</v>
          </cell>
          <cell r="E186">
            <v>583</v>
          </cell>
          <cell r="F186">
            <v>540</v>
          </cell>
          <cell r="G186">
            <v>570</v>
          </cell>
          <cell r="H186">
            <v>572</v>
          </cell>
          <cell r="I186">
            <v>575</v>
          </cell>
          <cell r="J186">
            <v>545</v>
          </cell>
          <cell r="K186">
            <v>558</v>
          </cell>
          <cell r="L186">
            <v>618</v>
          </cell>
          <cell r="M186">
            <v>626</v>
          </cell>
          <cell r="N186">
            <v>555</v>
          </cell>
          <cell r="O186">
            <v>596</v>
          </cell>
          <cell r="P186">
            <v>563</v>
          </cell>
          <cell r="Q186">
            <v>533</v>
          </cell>
          <cell r="R186">
            <v>667</v>
          </cell>
          <cell r="S186">
            <v>675</v>
          </cell>
          <cell r="T186">
            <v>576</v>
          </cell>
          <cell r="U186">
            <v>627</v>
          </cell>
          <cell r="V186">
            <v>632</v>
          </cell>
          <cell r="W186">
            <v>635</v>
          </cell>
          <cell r="X186">
            <v>569</v>
          </cell>
          <cell r="Y186">
            <v>595</v>
          </cell>
          <cell r="Z186">
            <v>678</v>
          </cell>
          <cell r="AA186">
            <v>686</v>
          </cell>
          <cell r="AB186">
            <v>579</v>
          </cell>
          <cell r="AC186">
            <v>633</v>
          </cell>
          <cell r="AD186">
            <v>642</v>
          </cell>
          <cell r="AE186">
            <v>723</v>
          </cell>
          <cell r="AF186">
            <v>566</v>
          </cell>
          <cell r="AG186">
            <v>611</v>
          </cell>
          <cell r="AH186">
            <v>607</v>
          </cell>
          <cell r="AI186">
            <v>610</v>
          </cell>
          <cell r="AJ186">
            <v>559</v>
          </cell>
          <cell r="AK186">
            <v>579</v>
          </cell>
          <cell r="AL186">
            <v>653</v>
          </cell>
          <cell r="AM186">
            <v>661</v>
          </cell>
          <cell r="AN186">
            <v>569</v>
          </cell>
          <cell r="AO186">
            <v>617</v>
          </cell>
          <cell r="AP186">
            <v>536</v>
          </cell>
          <cell r="AQ186">
            <v>488</v>
          </cell>
        </row>
        <row r="187">
          <cell r="B187">
            <v>465</v>
          </cell>
          <cell r="C187">
            <v>470</v>
          </cell>
          <cell r="D187">
            <v>564</v>
          </cell>
          <cell r="E187">
            <v>576</v>
          </cell>
          <cell r="F187">
            <v>523</v>
          </cell>
          <cell r="G187">
            <v>569</v>
          </cell>
          <cell r="H187">
            <v>562</v>
          </cell>
          <cell r="I187">
            <v>567</v>
          </cell>
          <cell r="J187">
            <v>531</v>
          </cell>
          <cell r="K187">
            <v>552</v>
          </cell>
          <cell r="L187">
            <v>606</v>
          </cell>
          <cell r="M187">
            <v>618</v>
          </cell>
          <cell r="N187">
            <v>533</v>
          </cell>
          <cell r="O187">
            <v>596</v>
          </cell>
          <cell r="P187">
            <v>555</v>
          </cell>
          <cell r="Q187">
            <v>532</v>
          </cell>
          <cell r="R187">
            <v>654</v>
          </cell>
          <cell r="S187">
            <v>666</v>
          </cell>
          <cell r="T187">
            <v>551</v>
          </cell>
          <cell r="U187">
            <v>631</v>
          </cell>
          <cell r="V187">
            <v>622</v>
          </cell>
          <cell r="W187">
            <v>627</v>
          </cell>
          <cell r="X187">
            <v>549</v>
          </cell>
          <cell r="Y187">
            <v>592</v>
          </cell>
          <cell r="Z187">
            <v>665</v>
          </cell>
          <cell r="AA187">
            <v>677</v>
          </cell>
          <cell r="AB187">
            <v>552</v>
          </cell>
          <cell r="AC187">
            <v>636</v>
          </cell>
          <cell r="AD187">
            <v>630</v>
          </cell>
          <cell r="AE187">
            <v>713</v>
          </cell>
          <cell r="AF187">
            <v>543</v>
          </cell>
          <cell r="AG187">
            <v>614</v>
          </cell>
          <cell r="AH187">
            <v>597</v>
          </cell>
          <cell r="AI187">
            <v>602</v>
          </cell>
          <cell r="AJ187">
            <v>541</v>
          </cell>
          <cell r="AK187">
            <v>576</v>
          </cell>
          <cell r="AL187">
            <v>640</v>
          </cell>
          <cell r="AM187">
            <v>652</v>
          </cell>
          <cell r="AN187">
            <v>544</v>
          </cell>
          <cell r="AO187">
            <v>620</v>
          </cell>
          <cell r="AP187">
            <v>528</v>
          </cell>
          <cell r="AQ187">
            <v>481</v>
          </cell>
        </row>
        <row r="188">
          <cell r="B188">
            <v>388</v>
          </cell>
          <cell r="C188">
            <v>391</v>
          </cell>
          <cell r="D188">
            <v>591</v>
          </cell>
          <cell r="E188">
            <v>567</v>
          </cell>
          <cell r="F188">
            <v>566</v>
          </cell>
          <cell r="G188">
            <v>497</v>
          </cell>
          <cell r="H188">
            <v>470</v>
          </cell>
          <cell r="I188">
            <v>455</v>
          </cell>
          <cell r="J188">
            <v>475</v>
          </cell>
          <cell r="K188">
            <v>478</v>
          </cell>
          <cell r="L188">
            <v>569</v>
          </cell>
          <cell r="M188">
            <v>545</v>
          </cell>
          <cell r="N188">
            <v>549</v>
          </cell>
          <cell r="O188">
            <v>498</v>
          </cell>
          <cell r="P188">
            <v>284</v>
          </cell>
          <cell r="Q188">
            <v>372</v>
          </cell>
          <cell r="R188">
            <v>487</v>
          </cell>
          <cell r="S188">
            <v>464</v>
          </cell>
          <cell r="T188">
            <v>461</v>
          </cell>
          <cell r="U188">
            <v>479</v>
          </cell>
          <cell r="V188">
            <v>401</v>
          </cell>
          <cell r="W188">
            <v>386</v>
          </cell>
          <cell r="X188">
            <v>405</v>
          </cell>
          <cell r="Y188">
            <v>465</v>
          </cell>
          <cell r="Z188">
            <v>500</v>
          </cell>
          <cell r="AA188">
            <v>476</v>
          </cell>
          <cell r="AB188">
            <v>479</v>
          </cell>
          <cell r="AC188">
            <v>486</v>
          </cell>
          <cell r="AD188">
            <v>516</v>
          </cell>
          <cell r="AE188">
            <v>606</v>
          </cell>
          <cell r="AF188">
            <v>490</v>
          </cell>
          <cell r="AG188">
            <v>485</v>
          </cell>
          <cell r="AH188">
            <v>430</v>
          </cell>
          <cell r="AI188">
            <v>415</v>
          </cell>
          <cell r="AJ188">
            <v>434</v>
          </cell>
          <cell r="AK188">
            <v>471</v>
          </cell>
          <cell r="AL188">
            <v>529</v>
          </cell>
          <cell r="AM188">
            <v>505</v>
          </cell>
          <cell r="AN188">
            <v>509</v>
          </cell>
          <cell r="AO188">
            <v>491</v>
          </cell>
          <cell r="AP188">
            <v>467</v>
          </cell>
          <cell r="AQ188">
            <v>393</v>
          </cell>
        </row>
        <row r="189">
          <cell r="B189">
            <v>381</v>
          </cell>
          <cell r="C189">
            <v>385</v>
          </cell>
          <cell r="D189">
            <v>575</v>
          </cell>
          <cell r="E189">
            <v>561</v>
          </cell>
          <cell r="F189">
            <v>542</v>
          </cell>
          <cell r="G189">
            <v>501</v>
          </cell>
          <cell r="H189">
            <v>458</v>
          </cell>
          <cell r="I189">
            <v>450</v>
          </cell>
          <cell r="J189">
            <v>465</v>
          </cell>
          <cell r="K189">
            <v>468</v>
          </cell>
          <cell r="L189">
            <v>553</v>
          </cell>
          <cell r="M189">
            <v>539</v>
          </cell>
          <cell r="N189">
            <v>528</v>
          </cell>
          <cell r="O189">
            <v>497</v>
          </cell>
          <cell r="P189">
            <v>280</v>
          </cell>
          <cell r="Q189">
            <v>355</v>
          </cell>
          <cell r="R189">
            <v>474</v>
          </cell>
          <cell r="S189">
            <v>460</v>
          </cell>
          <cell r="T189">
            <v>456</v>
          </cell>
          <cell r="U189">
            <v>471</v>
          </cell>
          <cell r="V189">
            <v>391</v>
          </cell>
          <cell r="W189">
            <v>383</v>
          </cell>
          <cell r="X189">
            <v>408</v>
          </cell>
          <cell r="Y189">
            <v>447</v>
          </cell>
          <cell r="Z189">
            <v>486</v>
          </cell>
          <cell r="AA189">
            <v>472</v>
          </cell>
          <cell r="AB189">
            <v>471</v>
          </cell>
          <cell r="AC189">
            <v>477</v>
          </cell>
          <cell r="AD189">
            <v>502</v>
          </cell>
          <cell r="AE189">
            <v>599</v>
          </cell>
          <cell r="AF189">
            <v>480</v>
          </cell>
          <cell r="AG189">
            <v>480</v>
          </cell>
          <cell r="AH189">
            <v>419</v>
          </cell>
          <cell r="AI189">
            <v>411</v>
          </cell>
          <cell r="AJ189">
            <v>432</v>
          </cell>
          <cell r="AK189">
            <v>456</v>
          </cell>
          <cell r="AL189">
            <v>514</v>
          </cell>
          <cell r="AM189">
            <v>500</v>
          </cell>
          <cell r="AN189">
            <v>495</v>
          </cell>
          <cell r="AO189">
            <v>486</v>
          </cell>
          <cell r="AP189">
            <v>459</v>
          </cell>
          <cell r="AQ189">
            <v>386</v>
          </cell>
        </row>
        <row r="190">
          <cell r="B190">
            <v>361</v>
          </cell>
          <cell r="C190">
            <v>368</v>
          </cell>
          <cell r="D190">
            <v>527</v>
          </cell>
          <cell r="E190">
            <v>541</v>
          </cell>
          <cell r="F190">
            <v>471</v>
          </cell>
          <cell r="G190">
            <v>512</v>
          </cell>
          <cell r="H190">
            <v>424</v>
          </cell>
          <cell r="I190">
            <v>433</v>
          </cell>
          <cell r="J190">
            <v>438</v>
          </cell>
          <cell r="K190">
            <v>436</v>
          </cell>
          <cell r="L190">
            <v>507</v>
          </cell>
          <cell r="M190">
            <v>521</v>
          </cell>
          <cell r="N190">
            <v>464</v>
          </cell>
          <cell r="O190">
            <v>495</v>
          </cell>
          <cell r="P190">
            <v>269</v>
          </cell>
          <cell r="Q190">
            <v>303</v>
          </cell>
          <cell r="R190">
            <v>436</v>
          </cell>
          <cell r="S190">
            <v>450</v>
          </cell>
          <cell r="T190">
            <v>443</v>
          </cell>
          <cell r="U190">
            <v>447</v>
          </cell>
          <cell r="V190">
            <v>363</v>
          </cell>
          <cell r="W190">
            <v>372</v>
          </cell>
          <cell r="X190">
            <v>419</v>
          </cell>
          <cell r="Y190">
            <v>393</v>
          </cell>
          <cell r="Z190">
            <v>446</v>
          </cell>
          <cell r="AA190">
            <v>460</v>
          </cell>
          <cell r="AB190">
            <v>445</v>
          </cell>
          <cell r="AC190">
            <v>452</v>
          </cell>
          <cell r="AD190">
            <v>461</v>
          </cell>
          <cell r="AE190">
            <v>579</v>
          </cell>
          <cell r="AF190">
            <v>451</v>
          </cell>
          <cell r="AG190">
            <v>465</v>
          </cell>
          <cell r="AH190">
            <v>388</v>
          </cell>
          <cell r="AI190">
            <v>397</v>
          </cell>
          <cell r="AJ190">
            <v>427</v>
          </cell>
          <cell r="AK190">
            <v>411</v>
          </cell>
          <cell r="AL190">
            <v>471</v>
          </cell>
          <cell r="AM190">
            <v>486</v>
          </cell>
          <cell r="AN190">
            <v>453</v>
          </cell>
          <cell r="AO190">
            <v>470</v>
          </cell>
          <cell r="AP190">
            <v>435</v>
          </cell>
          <cell r="AQ190">
            <v>366</v>
          </cell>
        </row>
        <row r="191">
          <cell r="B191">
            <v>354</v>
          </cell>
          <cell r="C191">
            <v>362</v>
          </cell>
          <cell r="D191">
            <v>511</v>
          </cell>
          <cell r="E191">
            <v>535</v>
          </cell>
          <cell r="F191">
            <v>447</v>
          </cell>
          <cell r="G191">
            <v>516</v>
          </cell>
          <cell r="H191">
            <v>412</v>
          </cell>
          <cell r="I191">
            <v>427</v>
          </cell>
          <cell r="J191">
            <v>428</v>
          </cell>
          <cell r="K191">
            <v>425</v>
          </cell>
          <cell r="L191">
            <v>491</v>
          </cell>
          <cell r="M191">
            <v>515</v>
          </cell>
          <cell r="N191">
            <v>443</v>
          </cell>
          <cell r="O191">
            <v>495</v>
          </cell>
          <cell r="P191">
            <v>266</v>
          </cell>
          <cell r="Q191">
            <v>286</v>
          </cell>
          <cell r="R191">
            <v>423</v>
          </cell>
          <cell r="S191">
            <v>446</v>
          </cell>
          <cell r="T191">
            <v>439</v>
          </cell>
          <cell r="U191">
            <v>439</v>
          </cell>
          <cell r="V191">
            <v>353</v>
          </cell>
          <cell r="W191">
            <v>368</v>
          </cell>
          <cell r="X191">
            <v>422</v>
          </cell>
          <cell r="Y191">
            <v>375</v>
          </cell>
          <cell r="Z191">
            <v>432</v>
          </cell>
          <cell r="AA191">
            <v>456</v>
          </cell>
          <cell r="AB191">
            <v>437</v>
          </cell>
          <cell r="AC191">
            <v>444</v>
          </cell>
          <cell r="AD191">
            <v>448</v>
          </cell>
          <cell r="AE191">
            <v>573</v>
          </cell>
          <cell r="AF191">
            <v>442</v>
          </cell>
          <cell r="AG191">
            <v>460</v>
          </cell>
          <cell r="AH191">
            <v>378</v>
          </cell>
          <cell r="AI191">
            <v>393</v>
          </cell>
          <cell r="AJ191">
            <v>425</v>
          </cell>
          <cell r="AK191">
            <v>396</v>
          </cell>
          <cell r="AL191">
            <v>457</v>
          </cell>
          <cell r="AM191">
            <v>481</v>
          </cell>
          <cell r="AN191">
            <v>439</v>
          </cell>
          <cell r="AO191">
            <v>465</v>
          </cell>
          <cell r="AP191">
            <v>426</v>
          </cell>
          <cell r="AQ191">
            <v>359</v>
          </cell>
        </row>
        <row r="192">
          <cell r="B192">
            <v>506</v>
          </cell>
          <cell r="C192">
            <v>508</v>
          </cell>
          <cell r="D192">
            <v>652</v>
          </cell>
          <cell r="E192">
            <v>640</v>
          </cell>
          <cell r="F192">
            <v>634</v>
          </cell>
          <cell r="G192">
            <v>589</v>
          </cell>
          <cell r="H192">
            <v>623</v>
          </cell>
          <cell r="I192">
            <v>619</v>
          </cell>
          <cell r="J192">
            <v>619</v>
          </cell>
          <cell r="K192">
            <v>590</v>
          </cell>
          <cell r="L192">
            <v>696</v>
          </cell>
          <cell r="M192">
            <v>684</v>
          </cell>
          <cell r="N192">
            <v>675</v>
          </cell>
          <cell r="O192">
            <v>604</v>
          </cell>
          <cell r="P192">
            <v>615</v>
          </cell>
          <cell r="Q192">
            <v>545</v>
          </cell>
          <cell r="R192">
            <v>761</v>
          </cell>
          <cell r="S192">
            <v>750</v>
          </cell>
          <cell r="T192">
            <v>718</v>
          </cell>
          <cell r="U192">
            <v>626</v>
          </cell>
          <cell r="V192">
            <v>695</v>
          </cell>
          <cell r="W192">
            <v>690</v>
          </cell>
          <cell r="X192">
            <v>675</v>
          </cell>
          <cell r="Y192">
            <v>615</v>
          </cell>
          <cell r="Z192">
            <v>768</v>
          </cell>
          <cell r="AA192">
            <v>756</v>
          </cell>
          <cell r="AB192">
            <v>730</v>
          </cell>
          <cell r="AC192">
            <v>629</v>
          </cell>
          <cell r="AD192">
            <v>732</v>
          </cell>
          <cell r="AE192">
            <v>796</v>
          </cell>
          <cell r="AF192">
            <v>695</v>
          </cell>
          <cell r="AG192">
            <v>615</v>
          </cell>
          <cell r="AH192">
            <v>665</v>
          </cell>
          <cell r="AI192">
            <v>661</v>
          </cell>
          <cell r="AJ192">
            <v>652</v>
          </cell>
          <cell r="AK192">
            <v>605</v>
          </cell>
          <cell r="AL192">
            <v>738</v>
          </cell>
          <cell r="AM192">
            <v>726</v>
          </cell>
          <cell r="AN192">
            <v>707</v>
          </cell>
          <cell r="AO192">
            <v>619</v>
          </cell>
          <cell r="AP192">
            <v>582</v>
          </cell>
          <cell r="AQ192">
            <v>527</v>
          </cell>
        </row>
        <row r="193">
          <cell r="B193">
            <v>499</v>
          </cell>
          <cell r="C193">
            <v>502</v>
          </cell>
          <cell r="D193">
            <v>641</v>
          </cell>
          <cell r="E193">
            <v>633</v>
          </cell>
          <cell r="F193">
            <v>618</v>
          </cell>
          <cell r="G193">
            <v>588</v>
          </cell>
          <cell r="H193">
            <v>614</v>
          </cell>
          <cell r="I193">
            <v>611</v>
          </cell>
          <cell r="J193">
            <v>605</v>
          </cell>
          <cell r="K193">
            <v>585</v>
          </cell>
          <cell r="L193">
            <v>684</v>
          </cell>
          <cell r="M193">
            <v>676</v>
          </cell>
          <cell r="N193">
            <v>653</v>
          </cell>
          <cell r="O193">
            <v>605</v>
          </cell>
          <cell r="P193">
            <v>607</v>
          </cell>
          <cell r="Q193">
            <v>544</v>
          </cell>
          <cell r="R193">
            <v>749</v>
          </cell>
          <cell r="S193">
            <v>741</v>
          </cell>
          <cell r="T193">
            <v>693</v>
          </cell>
          <cell r="U193">
            <v>630</v>
          </cell>
          <cell r="V193">
            <v>685</v>
          </cell>
          <cell r="W193">
            <v>681</v>
          </cell>
          <cell r="X193">
            <v>655</v>
          </cell>
          <cell r="Y193">
            <v>612</v>
          </cell>
          <cell r="Z193">
            <v>755</v>
          </cell>
          <cell r="AA193">
            <v>747</v>
          </cell>
          <cell r="AB193">
            <v>703</v>
          </cell>
          <cell r="AC193">
            <v>633</v>
          </cell>
          <cell r="AD193">
            <v>719</v>
          </cell>
          <cell r="AE193">
            <v>787</v>
          </cell>
          <cell r="AF193">
            <v>673</v>
          </cell>
          <cell r="AG193">
            <v>618</v>
          </cell>
          <cell r="AH193">
            <v>655</v>
          </cell>
          <cell r="AI193">
            <v>652</v>
          </cell>
          <cell r="AJ193">
            <v>634</v>
          </cell>
          <cell r="AK193">
            <v>601</v>
          </cell>
          <cell r="AL193">
            <v>726</v>
          </cell>
          <cell r="AM193">
            <v>718</v>
          </cell>
          <cell r="AN193">
            <v>682</v>
          </cell>
          <cell r="AO193">
            <v>621</v>
          </cell>
          <cell r="AP193">
            <v>574</v>
          </cell>
          <cell r="AQ193">
            <v>520</v>
          </cell>
        </row>
        <row r="194">
          <cell r="B194">
            <v>486</v>
          </cell>
          <cell r="C194">
            <v>490</v>
          </cell>
          <cell r="D194">
            <v>618</v>
          </cell>
          <cell r="E194">
            <v>618</v>
          </cell>
          <cell r="F194">
            <v>586</v>
          </cell>
          <cell r="G194">
            <v>586</v>
          </cell>
          <cell r="H194">
            <v>594</v>
          </cell>
          <cell r="I194">
            <v>594</v>
          </cell>
          <cell r="J194">
            <v>577</v>
          </cell>
          <cell r="K194">
            <v>573</v>
          </cell>
          <cell r="L194">
            <v>660</v>
          </cell>
          <cell r="M194">
            <v>660</v>
          </cell>
          <cell r="N194">
            <v>609</v>
          </cell>
          <cell r="O194">
            <v>606</v>
          </cell>
          <cell r="P194">
            <v>591</v>
          </cell>
          <cell r="Q194">
            <v>542</v>
          </cell>
          <cell r="R194">
            <v>723</v>
          </cell>
          <cell r="S194">
            <v>723</v>
          </cell>
          <cell r="T194">
            <v>644</v>
          </cell>
          <cell r="U194">
            <v>637</v>
          </cell>
          <cell r="V194">
            <v>664</v>
          </cell>
          <cell r="W194">
            <v>664</v>
          </cell>
          <cell r="X194">
            <v>615</v>
          </cell>
          <cell r="Y194">
            <v>608</v>
          </cell>
          <cell r="Z194">
            <v>729</v>
          </cell>
          <cell r="AA194">
            <v>729</v>
          </cell>
          <cell r="AB194">
            <v>648</v>
          </cell>
          <cell r="AC194">
            <v>640</v>
          </cell>
          <cell r="AD194">
            <v>695</v>
          </cell>
          <cell r="AE194">
            <v>767</v>
          </cell>
          <cell r="AF194">
            <v>628</v>
          </cell>
          <cell r="AG194">
            <v>623</v>
          </cell>
          <cell r="AH194">
            <v>635</v>
          </cell>
          <cell r="AI194">
            <v>635</v>
          </cell>
          <cell r="AJ194">
            <v>599</v>
          </cell>
          <cell r="AK194">
            <v>593</v>
          </cell>
          <cell r="AL194">
            <v>700</v>
          </cell>
          <cell r="AM194">
            <v>700</v>
          </cell>
          <cell r="AN194">
            <v>632</v>
          </cell>
          <cell r="AO194">
            <v>626</v>
          </cell>
          <cell r="AP194">
            <v>558</v>
          </cell>
          <cell r="AQ194">
            <v>506</v>
          </cell>
        </row>
        <row r="195">
          <cell r="B195">
            <v>472</v>
          </cell>
          <cell r="C195">
            <v>478</v>
          </cell>
          <cell r="D195">
            <v>596</v>
          </cell>
          <cell r="E195">
            <v>603</v>
          </cell>
          <cell r="F195">
            <v>553</v>
          </cell>
          <cell r="G195">
            <v>583</v>
          </cell>
          <cell r="H195">
            <v>575</v>
          </cell>
          <cell r="I195">
            <v>578</v>
          </cell>
          <cell r="J195">
            <v>548</v>
          </cell>
          <cell r="K195">
            <v>562</v>
          </cell>
          <cell r="L195">
            <v>635</v>
          </cell>
          <cell r="M195">
            <v>643</v>
          </cell>
          <cell r="N195">
            <v>566</v>
          </cell>
          <cell r="O195">
            <v>607</v>
          </cell>
          <cell r="P195">
            <v>575</v>
          </cell>
          <cell r="Q195">
            <v>540</v>
          </cell>
          <cell r="R195">
            <v>698</v>
          </cell>
          <cell r="S195">
            <v>706</v>
          </cell>
          <cell r="T195">
            <v>594</v>
          </cell>
          <cell r="U195">
            <v>645</v>
          </cell>
          <cell r="V195">
            <v>643</v>
          </cell>
          <cell r="W195">
            <v>646</v>
          </cell>
          <cell r="X195">
            <v>575</v>
          </cell>
          <cell r="Y195">
            <v>603</v>
          </cell>
          <cell r="Z195">
            <v>703</v>
          </cell>
          <cell r="AA195">
            <v>711</v>
          </cell>
          <cell r="AB195">
            <v>593</v>
          </cell>
          <cell r="AC195">
            <v>648</v>
          </cell>
          <cell r="AD195">
            <v>670</v>
          </cell>
          <cell r="AE195">
            <v>748</v>
          </cell>
          <cell r="AF195">
            <v>583</v>
          </cell>
          <cell r="AG195">
            <v>629</v>
          </cell>
          <cell r="AH195">
            <v>615</v>
          </cell>
          <cell r="AI195">
            <v>618</v>
          </cell>
          <cell r="AJ195">
            <v>564</v>
          </cell>
          <cell r="AK195">
            <v>586</v>
          </cell>
          <cell r="AL195">
            <v>675</v>
          </cell>
          <cell r="AM195">
            <v>683</v>
          </cell>
          <cell r="AN195">
            <v>582</v>
          </cell>
          <cell r="AO195">
            <v>631</v>
          </cell>
          <cell r="AP195">
            <v>543</v>
          </cell>
          <cell r="AQ195">
            <v>492</v>
          </cell>
        </row>
        <row r="196">
          <cell r="B196">
            <v>466</v>
          </cell>
          <cell r="C196">
            <v>471</v>
          </cell>
          <cell r="D196">
            <v>584</v>
          </cell>
          <cell r="E196">
            <v>596</v>
          </cell>
          <cell r="F196">
            <v>537</v>
          </cell>
          <cell r="G196">
            <v>582</v>
          </cell>
          <cell r="H196">
            <v>565</v>
          </cell>
          <cell r="I196">
            <v>570</v>
          </cell>
          <cell r="J196">
            <v>534</v>
          </cell>
          <cell r="K196">
            <v>557</v>
          </cell>
          <cell r="L196">
            <v>623</v>
          </cell>
          <cell r="M196">
            <v>635</v>
          </cell>
          <cell r="N196">
            <v>544</v>
          </cell>
          <cell r="O196">
            <v>608</v>
          </cell>
          <cell r="P196">
            <v>567</v>
          </cell>
          <cell r="Q196">
            <v>539</v>
          </cell>
          <cell r="R196">
            <v>685</v>
          </cell>
          <cell r="S196">
            <v>697</v>
          </cell>
          <cell r="T196">
            <v>569</v>
          </cell>
          <cell r="U196">
            <v>649</v>
          </cell>
          <cell r="V196">
            <v>632</v>
          </cell>
          <cell r="W196">
            <v>637</v>
          </cell>
          <cell r="X196">
            <v>556</v>
          </cell>
          <cell r="Y196">
            <v>600</v>
          </cell>
          <cell r="Z196">
            <v>690</v>
          </cell>
          <cell r="AA196">
            <v>701</v>
          </cell>
          <cell r="AB196">
            <v>566</v>
          </cell>
          <cell r="AC196">
            <v>652</v>
          </cell>
          <cell r="AD196">
            <v>658</v>
          </cell>
          <cell r="AE196">
            <v>738</v>
          </cell>
          <cell r="AF196">
            <v>560</v>
          </cell>
          <cell r="AG196">
            <v>631</v>
          </cell>
          <cell r="AH196">
            <v>604</v>
          </cell>
          <cell r="AI196">
            <v>609</v>
          </cell>
          <cell r="AJ196">
            <v>546</v>
          </cell>
          <cell r="AK196">
            <v>582</v>
          </cell>
          <cell r="AL196">
            <v>662</v>
          </cell>
          <cell r="AM196">
            <v>674</v>
          </cell>
          <cell r="AN196">
            <v>556</v>
          </cell>
          <cell r="AO196">
            <v>634</v>
          </cell>
          <cell r="AP196">
            <v>535</v>
          </cell>
          <cell r="AQ196">
            <v>486</v>
          </cell>
        </row>
        <row r="197">
          <cell r="B197">
            <v>503</v>
          </cell>
          <cell r="C197">
            <v>506</v>
          </cell>
          <cell r="D197">
            <v>657</v>
          </cell>
          <cell r="E197">
            <v>647</v>
          </cell>
          <cell r="F197">
            <v>633</v>
          </cell>
          <cell r="G197">
            <v>595</v>
          </cell>
          <cell r="H197">
            <v>620</v>
          </cell>
          <cell r="I197">
            <v>616</v>
          </cell>
          <cell r="J197">
            <v>614</v>
          </cell>
          <cell r="K197">
            <v>590</v>
          </cell>
          <cell r="L197">
            <v>699</v>
          </cell>
          <cell r="M197">
            <v>689</v>
          </cell>
          <cell r="N197">
            <v>669</v>
          </cell>
          <cell r="O197">
            <v>610</v>
          </cell>
          <cell r="P197">
            <v>617</v>
          </cell>
          <cell r="Q197">
            <v>548</v>
          </cell>
          <cell r="R197">
            <v>771</v>
          </cell>
          <cell r="S197">
            <v>761</v>
          </cell>
          <cell r="T197">
            <v>715</v>
          </cell>
          <cell r="U197">
            <v>637</v>
          </cell>
          <cell r="V197">
            <v>695</v>
          </cell>
          <cell r="W197">
            <v>691</v>
          </cell>
          <cell r="X197">
            <v>668</v>
          </cell>
          <cell r="Y197">
            <v>618</v>
          </cell>
          <cell r="Z197">
            <v>774</v>
          </cell>
          <cell r="AA197">
            <v>764</v>
          </cell>
          <cell r="AB197">
            <v>723</v>
          </cell>
          <cell r="AC197">
            <v>638</v>
          </cell>
          <cell r="AD197">
            <v>740</v>
          </cell>
          <cell r="AE197">
            <v>804</v>
          </cell>
          <cell r="AF197">
            <v>693</v>
          </cell>
          <cell r="AG197">
            <v>625</v>
          </cell>
          <cell r="AH197">
            <v>664</v>
          </cell>
          <cell r="AI197">
            <v>660</v>
          </cell>
          <cell r="AJ197">
            <v>646</v>
          </cell>
          <cell r="AK197">
            <v>606</v>
          </cell>
          <cell r="AL197">
            <v>743</v>
          </cell>
          <cell r="AM197">
            <v>733</v>
          </cell>
          <cell r="AN197">
            <v>701</v>
          </cell>
          <cell r="AO197">
            <v>627</v>
          </cell>
          <cell r="AP197">
            <v>581</v>
          </cell>
          <cell r="AQ197">
            <v>526</v>
          </cell>
        </row>
        <row r="198">
          <cell r="B198">
            <v>496</v>
          </cell>
          <cell r="C198">
            <v>500</v>
          </cell>
          <cell r="D198">
            <v>645</v>
          </cell>
          <cell r="E198">
            <v>639</v>
          </cell>
          <cell r="F198">
            <v>617</v>
          </cell>
          <cell r="G198">
            <v>594</v>
          </cell>
          <cell r="H198">
            <v>610</v>
          </cell>
          <cell r="I198">
            <v>608</v>
          </cell>
          <cell r="J198">
            <v>600</v>
          </cell>
          <cell r="K198">
            <v>584</v>
          </cell>
          <cell r="L198">
            <v>687</v>
          </cell>
          <cell r="M198">
            <v>681</v>
          </cell>
          <cell r="N198">
            <v>647</v>
          </cell>
          <cell r="O198">
            <v>611</v>
          </cell>
          <cell r="P198">
            <v>609</v>
          </cell>
          <cell r="Q198">
            <v>547</v>
          </cell>
          <cell r="R198">
            <v>758</v>
          </cell>
          <cell r="S198">
            <v>752</v>
          </cell>
          <cell r="T198">
            <v>690</v>
          </cell>
          <cell r="U198">
            <v>641</v>
          </cell>
          <cell r="V198">
            <v>684</v>
          </cell>
          <cell r="W198">
            <v>682</v>
          </cell>
          <cell r="X198">
            <v>648</v>
          </cell>
          <cell r="Y198">
            <v>615</v>
          </cell>
          <cell r="Z198">
            <v>761</v>
          </cell>
          <cell r="AA198">
            <v>755</v>
          </cell>
          <cell r="AB198">
            <v>696</v>
          </cell>
          <cell r="AC198">
            <v>642</v>
          </cell>
          <cell r="AD198">
            <v>727</v>
          </cell>
          <cell r="AE198">
            <v>794</v>
          </cell>
          <cell r="AF198">
            <v>670</v>
          </cell>
          <cell r="AG198">
            <v>628</v>
          </cell>
          <cell r="AH198">
            <v>654</v>
          </cell>
          <cell r="AI198">
            <v>651</v>
          </cell>
          <cell r="AJ198">
            <v>628</v>
          </cell>
          <cell r="AK198">
            <v>602</v>
          </cell>
          <cell r="AL198">
            <v>730</v>
          </cell>
          <cell r="AM198">
            <v>724</v>
          </cell>
          <cell r="AN198">
            <v>676</v>
          </cell>
          <cell r="AO198">
            <v>629</v>
          </cell>
          <cell r="AP198">
            <v>574</v>
          </cell>
          <cell r="AQ198">
            <v>519</v>
          </cell>
        </row>
        <row r="199">
          <cell r="B199">
            <v>476</v>
          </cell>
          <cell r="C199">
            <v>481</v>
          </cell>
          <cell r="D199">
            <v>611</v>
          </cell>
          <cell r="E199">
            <v>617</v>
          </cell>
          <cell r="F199">
            <v>568</v>
          </cell>
          <cell r="G199">
            <v>591</v>
          </cell>
          <cell r="H199">
            <v>582</v>
          </cell>
          <cell r="I199">
            <v>584</v>
          </cell>
          <cell r="J199">
            <v>557</v>
          </cell>
          <cell r="K199">
            <v>567</v>
          </cell>
          <cell r="L199">
            <v>650</v>
          </cell>
          <cell r="M199">
            <v>656</v>
          </cell>
          <cell r="N199">
            <v>582</v>
          </cell>
          <cell r="O199">
            <v>613</v>
          </cell>
          <cell r="P199">
            <v>585</v>
          </cell>
          <cell r="Q199">
            <v>544</v>
          </cell>
          <cell r="R199">
            <v>720</v>
          </cell>
          <cell r="S199">
            <v>726</v>
          </cell>
          <cell r="T199">
            <v>616</v>
          </cell>
          <cell r="U199">
            <v>653</v>
          </cell>
          <cell r="V199">
            <v>653</v>
          </cell>
          <cell r="W199">
            <v>655</v>
          </cell>
          <cell r="X199">
            <v>589</v>
          </cell>
          <cell r="Y199">
            <v>608</v>
          </cell>
          <cell r="Z199">
            <v>721</v>
          </cell>
          <cell r="AA199">
            <v>727</v>
          </cell>
          <cell r="AB199">
            <v>614</v>
          </cell>
          <cell r="AC199">
            <v>653</v>
          </cell>
          <cell r="AD199">
            <v>691</v>
          </cell>
          <cell r="AE199">
            <v>765</v>
          </cell>
          <cell r="AF199">
            <v>603</v>
          </cell>
          <cell r="AG199">
            <v>636</v>
          </cell>
          <cell r="AH199">
            <v>623</v>
          </cell>
          <cell r="AI199">
            <v>626</v>
          </cell>
          <cell r="AJ199">
            <v>575</v>
          </cell>
          <cell r="AK199">
            <v>591</v>
          </cell>
          <cell r="AL199">
            <v>692</v>
          </cell>
          <cell r="AM199">
            <v>698</v>
          </cell>
          <cell r="AN199">
            <v>600</v>
          </cell>
          <cell r="AO199">
            <v>637</v>
          </cell>
          <cell r="AP199">
            <v>550</v>
          </cell>
          <cell r="AQ199">
            <v>498</v>
          </cell>
        </row>
        <row r="200">
          <cell r="B200">
            <v>469</v>
          </cell>
          <cell r="C200">
            <v>475</v>
          </cell>
          <cell r="D200">
            <v>600</v>
          </cell>
          <cell r="E200">
            <v>610</v>
          </cell>
          <cell r="F200">
            <v>551</v>
          </cell>
          <cell r="G200">
            <v>589</v>
          </cell>
          <cell r="H200">
            <v>572</v>
          </cell>
          <cell r="I200">
            <v>576</v>
          </cell>
          <cell r="J200">
            <v>542</v>
          </cell>
          <cell r="K200">
            <v>562</v>
          </cell>
          <cell r="L200">
            <v>638</v>
          </cell>
          <cell r="M200">
            <v>648</v>
          </cell>
          <cell r="N200">
            <v>560</v>
          </cell>
          <cell r="O200">
            <v>613</v>
          </cell>
          <cell r="P200">
            <v>577</v>
          </cell>
          <cell r="Q200">
            <v>543</v>
          </cell>
          <cell r="R200">
            <v>707</v>
          </cell>
          <cell r="S200">
            <v>717</v>
          </cell>
          <cell r="T200">
            <v>591</v>
          </cell>
          <cell r="U200">
            <v>657</v>
          </cell>
          <cell r="V200">
            <v>642</v>
          </cell>
          <cell r="W200">
            <v>646</v>
          </cell>
          <cell r="X200">
            <v>569</v>
          </cell>
          <cell r="Y200">
            <v>606</v>
          </cell>
          <cell r="Z200">
            <v>708</v>
          </cell>
          <cell r="AA200">
            <v>718</v>
          </cell>
          <cell r="AB200">
            <v>586</v>
          </cell>
          <cell r="AC200">
            <v>657</v>
          </cell>
          <cell r="AD200">
            <v>678</v>
          </cell>
          <cell r="AE200">
            <v>756</v>
          </cell>
          <cell r="AF200">
            <v>580</v>
          </cell>
          <cell r="AG200">
            <v>639</v>
          </cell>
          <cell r="AH200">
            <v>613</v>
          </cell>
          <cell r="AI200">
            <v>617</v>
          </cell>
          <cell r="AJ200">
            <v>558</v>
          </cell>
          <cell r="AK200">
            <v>588</v>
          </cell>
          <cell r="AL200">
            <v>679</v>
          </cell>
          <cell r="AM200">
            <v>689</v>
          </cell>
          <cell r="AN200">
            <v>575</v>
          </cell>
          <cell r="AO200">
            <v>639</v>
          </cell>
          <cell r="AP200">
            <v>542</v>
          </cell>
          <cell r="AQ200">
            <v>491</v>
          </cell>
        </row>
        <row r="201">
          <cell r="B201">
            <v>507</v>
          </cell>
          <cell r="C201">
            <v>510</v>
          </cell>
          <cell r="D201">
            <v>672</v>
          </cell>
          <cell r="E201">
            <v>661</v>
          </cell>
          <cell r="F201">
            <v>648</v>
          </cell>
          <cell r="G201">
            <v>602</v>
          </cell>
          <cell r="H201">
            <v>626</v>
          </cell>
          <cell r="I201">
            <v>622</v>
          </cell>
          <cell r="J201">
            <v>623</v>
          </cell>
          <cell r="K201">
            <v>595</v>
          </cell>
          <cell r="L201">
            <v>714</v>
          </cell>
          <cell r="M201">
            <v>702</v>
          </cell>
          <cell r="N201">
            <v>685</v>
          </cell>
          <cell r="O201">
            <v>616</v>
          </cell>
          <cell r="P201">
            <v>627</v>
          </cell>
          <cell r="Q201">
            <v>552</v>
          </cell>
          <cell r="R201">
            <v>793</v>
          </cell>
          <cell r="S201">
            <v>781</v>
          </cell>
          <cell r="T201">
            <v>737</v>
          </cell>
          <cell r="U201">
            <v>644</v>
          </cell>
          <cell r="V201">
            <v>705</v>
          </cell>
          <cell r="W201">
            <v>701</v>
          </cell>
          <cell r="X201">
            <v>681</v>
          </cell>
          <cell r="Y201">
            <v>623</v>
          </cell>
          <cell r="Z201">
            <v>792</v>
          </cell>
          <cell r="AA201">
            <v>780</v>
          </cell>
          <cell r="AB201">
            <v>744</v>
          </cell>
          <cell r="AC201">
            <v>644</v>
          </cell>
          <cell r="AD201">
            <v>760</v>
          </cell>
          <cell r="AE201">
            <v>822</v>
          </cell>
          <cell r="AF201">
            <v>713</v>
          </cell>
          <cell r="AG201">
            <v>633</v>
          </cell>
          <cell r="AH201">
            <v>673</v>
          </cell>
          <cell r="AI201">
            <v>668</v>
          </cell>
          <cell r="AJ201">
            <v>657</v>
          </cell>
          <cell r="AK201">
            <v>611</v>
          </cell>
          <cell r="AL201">
            <v>760</v>
          </cell>
          <cell r="AM201">
            <v>748</v>
          </cell>
          <cell r="AN201">
            <v>719</v>
          </cell>
          <cell r="AO201">
            <v>632</v>
          </cell>
          <cell r="AP201">
            <v>589</v>
          </cell>
          <cell r="AQ201">
            <v>532</v>
          </cell>
        </row>
        <row r="202">
          <cell r="B202">
            <v>493</v>
          </cell>
          <cell r="C202">
            <v>498</v>
          </cell>
          <cell r="D202">
            <v>650</v>
          </cell>
          <cell r="E202">
            <v>646</v>
          </cell>
          <cell r="F202">
            <v>615</v>
          </cell>
          <cell r="G202">
            <v>600</v>
          </cell>
          <cell r="H202">
            <v>607</v>
          </cell>
          <cell r="I202">
            <v>606</v>
          </cell>
          <cell r="J202">
            <v>594</v>
          </cell>
          <cell r="K202">
            <v>584</v>
          </cell>
          <cell r="L202">
            <v>689</v>
          </cell>
          <cell r="M202">
            <v>685</v>
          </cell>
          <cell r="N202">
            <v>641</v>
          </cell>
          <cell r="O202">
            <v>617</v>
          </cell>
          <cell r="P202">
            <v>611</v>
          </cell>
          <cell r="Q202">
            <v>550</v>
          </cell>
          <cell r="R202">
            <v>767</v>
          </cell>
          <cell r="S202">
            <v>763</v>
          </cell>
          <cell r="T202">
            <v>687</v>
          </cell>
          <cell r="U202">
            <v>652</v>
          </cell>
          <cell r="V202">
            <v>684</v>
          </cell>
          <cell r="W202">
            <v>683</v>
          </cell>
          <cell r="X202">
            <v>642</v>
          </cell>
          <cell r="Y202">
            <v>618</v>
          </cell>
          <cell r="Z202">
            <v>766</v>
          </cell>
          <cell r="AA202">
            <v>762</v>
          </cell>
          <cell r="AB202">
            <v>689</v>
          </cell>
          <cell r="AC202">
            <v>652</v>
          </cell>
          <cell r="AD202">
            <v>735</v>
          </cell>
          <cell r="AE202">
            <v>802</v>
          </cell>
          <cell r="AF202">
            <v>668</v>
          </cell>
          <cell r="AG202">
            <v>638</v>
          </cell>
          <cell r="AH202">
            <v>652</v>
          </cell>
          <cell r="AI202">
            <v>651</v>
          </cell>
          <cell r="AJ202">
            <v>622</v>
          </cell>
          <cell r="AK202">
            <v>604</v>
          </cell>
          <cell r="AL202">
            <v>734</v>
          </cell>
          <cell r="AM202">
            <v>730</v>
          </cell>
          <cell r="AN202">
            <v>669</v>
          </cell>
          <cell r="AO202">
            <v>637</v>
          </cell>
          <cell r="AP202">
            <v>573</v>
          </cell>
          <cell r="AQ202">
            <v>518</v>
          </cell>
        </row>
        <row r="203">
          <cell r="B203">
            <v>432</v>
          </cell>
          <cell r="C203">
            <v>436</v>
          </cell>
          <cell r="D203">
            <v>634</v>
          </cell>
          <cell r="E203">
            <v>604</v>
          </cell>
          <cell r="F203">
            <v>595</v>
          </cell>
          <cell r="G203">
            <v>547</v>
          </cell>
          <cell r="H203">
            <v>540</v>
          </cell>
          <cell r="I203">
            <v>514</v>
          </cell>
          <cell r="J203">
            <v>527</v>
          </cell>
          <cell r="K203">
            <v>522</v>
          </cell>
          <cell r="L203">
            <v>639</v>
          </cell>
          <cell r="M203">
            <v>609</v>
          </cell>
          <cell r="N203">
            <v>586</v>
          </cell>
          <cell r="O203">
            <v>560</v>
          </cell>
          <cell r="P203">
            <v>443</v>
          </cell>
          <cell r="Q203">
            <v>472</v>
          </cell>
          <cell r="R203">
            <v>645</v>
          </cell>
          <cell r="S203">
            <v>615</v>
          </cell>
          <cell r="T203">
            <v>557</v>
          </cell>
          <cell r="U203">
            <v>583</v>
          </cell>
          <cell r="V203">
            <v>547</v>
          </cell>
          <cell r="W203">
            <v>520</v>
          </cell>
          <cell r="X203">
            <v>502</v>
          </cell>
          <cell r="Y203">
            <v>545</v>
          </cell>
          <cell r="Z203">
            <v>646</v>
          </cell>
          <cell r="AA203">
            <v>615</v>
          </cell>
          <cell r="AB203">
            <v>561</v>
          </cell>
          <cell r="AC203">
            <v>583</v>
          </cell>
          <cell r="AD203">
            <v>643</v>
          </cell>
          <cell r="AE203">
            <v>703</v>
          </cell>
          <cell r="AF203">
            <v>568</v>
          </cell>
          <cell r="AG203">
            <v>573</v>
          </cell>
          <cell r="AH203">
            <v>545</v>
          </cell>
          <cell r="AI203">
            <v>518</v>
          </cell>
          <cell r="AJ203">
            <v>513</v>
          </cell>
          <cell r="AK203">
            <v>535</v>
          </cell>
          <cell r="AL203">
            <v>643</v>
          </cell>
          <cell r="AM203">
            <v>613</v>
          </cell>
          <cell r="AN203">
            <v>572</v>
          </cell>
          <cell r="AO203">
            <v>573</v>
          </cell>
          <cell r="AP203">
            <v>516</v>
          </cell>
          <cell r="AQ203">
            <v>451</v>
          </cell>
        </row>
        <row r="204">
          <cell r="B204">
            <v>487</v>
          </cell>
          <cell r="C204">
            <v>491</v>
          </cell>
          <cell r="D204">
            <v>638</v>
          </cell>
          <cell r="E204">
            <v>638</v>
          </cell>
          <cell r="F204">
            <v>599</v>
          </cell>
          <cell r="G204">
            <v>599</v>
          </cell>
          <cell r="H204">
            <v>598</v>
          </cell>
          <cell r="I204">
            <v>598</v>
          </cell>
          <cell r="J204">
            <v>580</v>
          </cell>
          <cell r="K204">
            <v>578</v>
          </cell>
          <cell r="L204">
            <v>677</v>
          </cell>
          <cell r="M204">
            <v>677</v>
          </cell>
          <cell r="N204">
            <v>619</v>
          </cell>
          <cell r="O204">
            <v>618</v>
          </cell>
          <cell r="P204">
            <v>603</v>
          </cell>
          <cell r="Q204">
            <v>549</v>
          </cell>
          <cell r="R204">
            <v>755</v>
          </cell>
          <cell r="S204">
            <v>755</v>
          </cell>
          <cell r="T204">
            <v>663</v>
          </cell>
          <cell r="U204">
            <v>656</v>
          </cell>
          <cell r="V204">
            <v>674</v>
          </cell>
          <cell r="W204">
            <v>674</v>
          </cell>
          <cell r="X204">
            <v>622</v>
          </cell>
          <cell r="Y204">
            <v>616</v>
          </cell>
          <cell r="Z204">
            <v>753</v>
          </cell>
          <cell r="AA204">
            <v>753</v>
          </cell>
          <cell r="AB204">
            <v>661</v>
          </cell>
          <cell r="AC204">
            <v>655</v>
          </cell>
          <cell r="AD204">
            <v>723</v>
          </cell>
          <cell r="AE204">
            <v>793</v>
          </cell>
          <cell r="AF204">
            <v>645</v>
          </cell>
          <cell r="AG204">
            <v>641</v>
          </cell>
          <cell r="AH204">
            <v>642</v>
          </cell>
          <cell r="AI204">
            <v>642</v>
          </cell>
          <cell r="AJ204">
            <v>604</v>
          </cell>
          <cell r="AK204">
            <v>600</v>
          </cell>
          <cell r="AL204">
            <v>722</v>
          </cell>
          <cell r="AM204">
            <v>722</v>
          </cell>
          <cell r="AN204">
            <v>644</v>
          </cell>
          <cell r="AO204">
            <v>640</v>
          </cell>
          <cell r="AP204">
            <v>565</v>
          </cell>
          <cell r="AQ204">
            <v>511</v>
          </cell>
        </row>
        <row r="205">
          <cell r="B205">
            <v>427</v>
          </cell>
          <cell r="C205">
            <v>434</v>
          </cell>
          <cell r="D205">
            <v>586</v>
          </cell>
          <cell r="E205">
            <v>616</v>
          </cell>
          <cell r="F205">
            <v>530</v>
          </cell>
          <cell r="G205">
            <v>579</v>
          </cell>
          <cell r="H205">
            <v>503</v>
          </cell>
          <cell r="I205">
            <v>530</v>
          </cell>
          <cell r="J205">
            <v>509</v>
          </cell>
          <cell r="K205">
            <v>515</v>
          </cell>
          <cell r="L205">
            <v>594</v>
          </cell>
          <cell r="M205">
            <v>625</v>
          </cell>
          <cell r="N205">
            <v>545</v>
          </cell>
          <cell r="O205">
            <v>572</v>
          </cell>
          <cell r="P205">
            <v>452</v>
          </cell>
          <cell r="Q205">
            <v>417</v>
          </cell>
          <cell r="R205">
            <v>611</v>
          </cell>
          <cell r="S205">
            <v>641</v>
          </cell>
          <cell r="T205">
            <v>583</v>
          </cell>
          <cell r="U205">
            <v>561</v>
          </cell>
          <cell r="V205">
            <v>519</v>
          </cell>
          <cell r="W205">
            <v>546</v>
          </cell>
          <cell r="X205">
            <v>543</v>
          </cell>
          <cell r="Y205">
            <v>504</v>
          </cell>
          <cell r="Z205">
            <v>610</v>
          </cell>
          <cell r="AA205">
            <v>641</v>
          </cell>
          <cell r="AB205">
            <v>579</v>
          </cell>
          <cell r="AC205">
            <v>560</v>
          </cell>
          <cell r="AD205">
            <v>605</v>
          </cell>
          <cell r="AE205">
            <v>717</v>
          </cell>
          <cell r="AF205">
            <v>569</v>
          </cell>
          <cell r="AG205">
            <v>566</v>
          </cell>
          <cell r="AH205">
            <v>513</v>
          </cell>
          <cell r="AI205">
            <v>539</v>
          </cell>
          <cell r="AJ205">
            <v>529</v>
          </cell>
          <cell r="AK205">
            <v>508</v>
          </cell>
          <cell r="AL205">
            <v>604</v>
          </cell>
          <cell r="AM205">
            <v>634</v>
          </cell>
          <cell r="AN205">
            <v>565</v>
          </cell>
          <cell r="AO205">
            <v>565</v>
          </cell>
          <cell r="AP205">
            <v>506</v>
          </cell>
          <cell r="AQ205">
            <v>443</v>
          </cell>
        </row>
        <row r="206">
          <cell r="B206">
            <v>480</v>
          </cell>
          <cell r="C206">
            <v>485</v>
          </cell>
          <cell r="D206">
            <v>627</v>
          </cell>
          <cell r="E206">
            <v>631</v>
          </cell>
          <cell r="F206">
            <v>582</v>
          </cell>
          <cell r="G206">
            <v>598</v>
          </cell>
          <cell r="H206">
            <v>588</v>
          </cell>
          <cell r="I206">
            <v>589</v>
          </cell>
          <cell r="J206">
            <v>565</v>
          </cell>
          <cell r="K206">
            <v>572</v>
          </cell>
          <cell r="L206">
            <v>665</v>
          </cell>
          <cell r="M206">
            <v>669</v>
          </cell>
          <cell r="N206">
            <v>598</v>
          </cell>
          <cell r="O206">
            <v>618</v>
          </cell>
          <cell r="P206">
            <v>595</v>
          </cell>
          <cell r="Q206">
            <v>548</v>
          </cell>
          <cell r="R206">
            <v>742</v>
          </cell>
          <cell r="S206">
            <v>746</v>
          </cell>
          <cell r="T206">
            <v>638</v>
          </cell>
          <cell r="U206">
            <v>660</v>
          </cell>
          <cell r="V206">
            <v>663</v>
          </cell>
          <cell r="W206">
            <v>665</v>
          </cell>
          <cell r="X206">
            <v>602</v>
          </cell>
          <cell r="Y206">
            <v>613</v>
          </cell>
          <cell r="Z206">
            <v>740</v>
          </cell>
          <cell r="AA206">
            <v>744</v>
          </cell>
          <cell r="AB206">
            <v>634</v>
          </cell>
          <cell r="AC206">
            <v>659</v>
          </cell>
          <cell r="AD206">
            <v>711</v>
          </cell>
          <cell r="AE206">
            <v>783</v>
          </cell>
          <cell r="AF206">
            <v>623</v>
          </cell>
          <cell r="AG206">
            <v>643</v>
          </cell>
          <cell r="AH206">
            <v>632</v>
          </cell>
          <cell r="AI206">
            <v>634</v>
          </cell>
          <cell r="AJ206">
            <v>587</v>
          </cell>
          <cell r="AK206">
            <v>596</v>
          </cell>
          <cell r="AL206">
            <v>709</v>
          </cell>
          <cell r="AM206">
            <v>713</v>
          </cell>
          <cell r="AN206">
            <v>619</v>
          </cell>
          <cell r="AO206">
            <v>642</v>
          </cell>
          <cell r="AP206">
            <v>557</v>
          </cell>
          <cell r="AQ206">
            <v>504</v>
          </cell>
        </row>
        <row r="207">
          <cell r="B207">
            <v>466</v>
          </cell>
          <cell r="C207">
            <v>473</v>
          </cell>
          <cell r="D207">
            <v>605</v>
          </cell>
          <cell r="E207">
            <v>616</v>
          </cell>
          <cell r="F207">
            <v>550</v>
          </cell>
          <cell r="G207">
            <v>596</v>
          </cell>
          <cell r="H207">
            <v>569</v>
          </cell>
          <cell r="I207">
            <v>573</v>
          </cell>
          <cell r="J207">
            <v>537</v>
          </cell>
          <cell r="K207">
            <v>561</v>
          </cell>
          <cell r="L207">
            <v>640</v>
          </cell>
          <cell r="M207">
            <v>652</v>
          </cell>
          <cell r="N207">
            <v>554</v>
          </cell>
          <cell r="O207">
            <v>620</v>
          </cell>
          <cell r="P207">
            <v>579</v>
          </cell>
          <cell r="Q207">
            <v>546</v>
          </cell>
          <cell r="R207">
            <v>717</v>
          </cell>
          <cell r="S207">
            <v>728</v>
          </cell>
          <cell r="T207">
            <v>588</v>
          </cell>
          <cell r="U207">
            <v>668</v>
          </cell>
          <cell r="V207">
            <v>642</v>
          </cell>
          <cell r="W207">
            <v>647</v>
          </cell>
          <cell r="X207">
            <v>562</v>
          </cell>
          <cell r="Y207">
            <v>609</v>
          </cell>
          <cell r="Z207">
            <v>714</v>
          </cell>
          <cell r="AA207">
            <v>726</v>
          </cell>
          <cell r="AB207">
            <v>579</v>
          </cell>
          <cell r="AC207">
            <v>667</v>
          </cell>
          <cell r="AD207">
            <v>686</v>
          </cell>
          <cell r="AE207">
            <v>763</v>
          </cell>
          <cell r="AF207">
            <v>578</v>
          </cell>
          <cell r="AG207">
            <v>649</v>
          </cell>
          <cell r="AH207">
            <v>612</v>
          </cell>
          <cell r="AI207">
            <v>617</v>
          </cell>
          <cell r="AJ207">
            <v>552</v>
          </cell>
          <cell r="AK207">
            <v>589</v>
          </cell>
          <cell r="AL207">
            <v>683</v>
          </cell>
          <cell r="AM207">
            <v>695</v>
          </cell>
          <cell r="AN207">
            <v>569</v>
          </cell>
          <cell r="AO207">
            <v>647</v>
          </cell>
          <cell r="AP207">
            <v>541</v>
          </cell>
          <cell r="AQ207">
            <v>490</v>
          </cell>
        </row>
        <row r="208">
          <cell r="B208">
            <v>504</v>
          </cell>
          <cell r="C208">
            <v>508</v>
          </cell>
          <cell r="D208">
            <v>677</v>
          </cell>
          <cell r="E208">
            <v>667</v>
          </cell>
          <cell r="F208">
            <v>646</v>
          </cell>
          <cell r="G208">
            <v>608</v>
          </cell>
          <cell r="H208">
            <v>623</v>
          </cell>
          <cell r="I208">
            <v>619</v>
          </cell>
          <cell r="J208">
            <v>617</v>
          </cell>
          <cell r="K208">
            <v>594</v>
          </cell>
          <cell r="L208">
            <v>716</v>
          </cell>
          <cell r="M208">
            <v>706</v>
          </cell>
          <cell r="N208">
            <v>679</v>
          </cell>
          <cell r="O208">
            <v>622</v>
          </cell>
          <cell r="P208">
            <v>629</v>
          </cell>
          <cell r="Q208">
            <v>555</v>
          </cell>
          <cell r="R208">
            <v>802</v>
          </cell>
          <cell r="S208">
            <v>792</v>
          </cell>
          <cell r="T208">
            <v>734</v>
          </cell>
          <cell r="U208">
            <v>656</v>
          </cell>
          <cell r="V208">
            <v>705</v>
          </cell>
          <cell r="W208">
            <v>701</v>
          </cell>
          <cell r="X208">
            <v>675</v>
          </cell>
          <cell r="Y208">
            <v>626</v>
          </cell>
          <cell r="Z208">
            <v>798</v>
          </cell>
          <cell r="AA208">
            <v>788</v>
          </cell>
          <cell r="AB208">
            <v>737</v>
          </cell>
          <cell r="AC208">
            <v>654</v>
          </cell>
          <cell r="AD208">
            <v>768</v>
          </cell>
          <cell r="AE208">
            <v>830</v>
          </cell>
          <cell r="AF208">
            <v>710</v>
          </cell>
          <cell r="AG208">
            <v>643</v>
          </cell>
          <cell r="AH208">
            <v>671</v>
          </cell>
          <cell r="AI208">
            <v>667</v>
          </cell>
          <cell r="AJ208">
            <v>651</v>
          </cell>
          <cell r="AK208">
            <v>613</v>
          </cell>
          <cell r="AL208">
            <v>764</v>
          </cell>
          <cell r="AM208">
            <v>754</v>
          </cell>
          <cell r="AN208">
            <v>713</v>
          </cell>
          <cell r="AO208">
            <v>640</v>
          </cell>
          <cell r="AP208">
            <v>588</v>
          </cell>
          <cell r="AQ208">
            <v>530</v>
          </cell>
        </row>
        <row r="209">
          <cell r="B209">
            <v>497</v>
          </cell>
          <cell r="C209">
            <v>501</v>
          </cell>
          <cell r="D209">
            <v>666</v>
          </cell>
          <cell r="E209">
            <v>660</v>
          </cell>
          <cell r="F209">
            <v>630</v>
          </cell>
          <cell r="G209">
            <v>607</v>
          </cell>
          <cell r="H209">
            <v>614</v>
          </cell>
          <cell r="I209">
            <v>611</v>
          </cell>
          <cell r="J209">
            <v>603</v>
          </cell>
          <cell r="K209">
            <v>589</v>
          </cell>
          <cell r="L209">
            <v>704</v>
          </cell>
          <cell r="M209">
            <v>698</v>
          </cell>
          <cell r="N209">
            <v>657</v>
          </cell>
          <cell r="O209">
            <v>623</v>
          </cell>
          <cell r="P209">
            <v>621</v>
          </cell>
          <cell r="Q209">
            <v>554</v>
          </cell>
          <cell r="R209">
            <v>789</v>
          </cell>
          <cell r="S209">
            <v>783</v>
          </cell>
          <cell r="T209">
            <v>709</v>
          </cell>
          <cell r="U209">
            <v>660</v>
          </cell>
          <cell r="V209">
            <v>695</v>
          </cell>
          <cell r="W209">
            <v>692</v>
          </cell>
          <cell r="X209">
            <v>655</v>
          </cell>
          <cell r="Y209">
            <v>623</v>
          </cell>
          <cell r="Z209">
            <v>785</v>
          </cell>
          <cell r="AA209">
            <v>779</v>
          </cell>
          <cell r="AB209">
            <v>709</v>
          </cell>
          <cell r="AC209">
            <v>657</v>
          </cell>
          <cell r="AD209">
            <v>756</v>
          </cell>
          <cell r="AE209">
            <v>820</v>
          </cell>
          <cell r="AF209">
            <v>687</v>
          </cell>
          <cell r="AG209">
            <v>645</v>
          </cell>
          <cell r="AH209">
            <v>661</v>
          </cell>
          <cell r="AI209">
            <v>659</v>
          </cell>
          <cell r="AJ209">
            <v>633</v>
          </cell>
          <cell r="AK209">
            <v>609</v>
          </cell>
          <cell r="AL209">
            <v>752</v>
          </cell>
          <cell r="AM209">
            <v>746</v>
          </cell>
          <cell r="AN209">
            <v>688</v>
          </cell>
          <cell r="AO209">
            <v>643</v>
          </cell>
          <cell r="AP209">
            <v>580</v>
          </cell>
          <cell r="AQ209">
            <v>524</v>
          </cell>
        </row>
        <row r="210">
          <cell r="B210">
            <v>477</v>
          </cell>
          <cell r="C210">
            <v>483</v>
          </cell>
          <cell r="D210">
            <v>632</v>
          </cell>
          <cell r="E210">
            <v>637</v>
          </cell>
          <cell r="F210">
            <v>581</v>
          </cell>
          <cell r="G210">
            <v>604</v>
          </cell>
          <cell r="H210">
            <v>585</v>
          </cell>
          <cell r="I210">
            <v>587</v>
          </cell>
          <cell r="J210">
            <v>560</v>
          </cell>
          <cell r="K210">
            <v>572</v>
          </cell>
          <cell r="L210">
            <v>667</v>
          </cell>
          <cell r="M210">
            <v>673</v>
          </cell>
          <cell r="N210">
            <v>592</v>
          </cell>
          <cell r="O210">
            <v>625</v>
          </cell>
          <cell r="P210">
            <v>597</v>
          </cell>
          <cell r="Q210">
            <v>551</v>
          </cell>
          <cell r="R210">
            <v>751</v>
          </cell>
          <cell r="S210">
            <v>757</v>
          </cell>
          <cell r="T210">
            <v>635</v>
          </cell>
          <cell r="U210">
            <v>671</v>
          </cell>
          <cell r="V210">
            <v>663</v>
          </cell>
          <cell r="W210">
            <v>665</v>
          </cell>
          <cell r="X210">
            <v>595</v>
          </cell>
          <cell r="Y210">
            <v>616</v>
          </cell>
          <cell r="Z210">
            <v>746</v>
          </cell>
          <cell r="AA210">
            <v>752</v>
          </cell>
          <cell r="AB210">
            <v>627</v>
          </cell>
          <cell r="AC210">
            <v>669</v>
          </cell>
          <cell r="AD210">
            <v>719</v>
          </cell>
          <cell r="AE210">
            <v>791</v>
          </cell>
          <cell r="AF210">
            <v>620</v>
          </cell>
          <cell r="AG210">
            <v>653</v>
          </cell>
          <cell r="AH210">
            <v>631</v>
          </cell>
          <cell r="AI210">
            <v>633</v>
          </cell>
          <cell r="AJ210">
            <v>581</v>
          </cell>
          <cell r="AK210">
            <v>598</v>
          </cell>
          <cell r="AL210">
            <v>713</v>
          </cell>
          <cell r="AM210">
            <v>719</v>
          </cell>
          <cell r="AN210">
            <v>613</v>
          </cell>
          <cell r="AO210">
            <v>651</v>
          </cell>
          <cell r="AP210">
            <v>557</v>
          </cell>
          <cell r="AQ210">
            <v>503</v>
          </cell>
        </row>
        <row r="211">
          <cell r="B211">
            <v>470</v>
          </cell>
          <cell r="C211">
            <v>477</v>
          </cell>
          <cell r="D211">
            <v>620</v>
          </cell>
          <cell r="E211">
            <v>630</v>
          </cell>
          <cell r="F211">
            <v>565</v>
          </cell>
          <cell r="G211">
            <v>603</v>
          </cell>
          <cell r="H211">
            <v>575</v>
          </cell>
          <cell r="I211">
            <v>579</v>
          </cell>
          <cell r="J211">
            <v>546</v>
          </cell>
          <cell r="K211">
            <v>566</v>
          </cell>
          <cell r="L211">
            <v>655</v>
          </cell>
          <cell r="M211">
            <v>665</v>
          </cell>
          <cell r="N211">
            <v>570</v>
          </cell>
          <cell r="O211">
            <v>625</v>
          </cell>
          <cell r="P211">
            <v>588</v>
          </cell>
          <cell r="Q211">
            <v>550</v>
          </cell>
          <cell r="R211">
            <v>739</v>
          </cell>
          <cell r="S211">
            <v>748</v>
          </cell>
          <cell r="T211">
            <v>610</v>
          </cell>
          <cell r="U211">
            <v>675</v>
          </cell>
          <cell r="V211">
            <v>653</v>
          </cell>
          <cell r="W211">
            <v>657</v>
          </cell>
          <cell r="X211">
            <v>575</v>
          </cell>
          <cell r="Y211">
            <v>614</v>
          </cell>
          <cell r="Z211">
            <v>733</v>
          </cell>
          <cell r="AA211">
            <v>743</v>
          </cell>
          <cell r="AB211">
            <v>600</v>
          </cell>
          <cell r="AC211">
            <v>673</v>
          </cell>
          <cell r="AD211">
            <v>707</v>
          </cell>
          <cell r="AE211">
            <v>781</v>
          </cell>
          <cell r="AF211">
            <v>598</v>
          </cell>
          <cell r="AG211">
            <v>656</v>
          </cell>
          <cell r="AH211">
            <v>621</v>
          </cell>
          <cell r="AI211">
            <v>625</v>
          </cell>
          <cell r="AJ211">
            <v>563</v>
          </cell>
          <cell r="AK211">
            <v>594</v>
          </cell>
          <cell r="AL211">
            <v>701</v>
          </cell>
          <cell r="AM211">
            <v>711</v>
          </cell>
          <cell r="AN211">
            <v>587</v>
          </cell>
          <cell r="AO211">
            <v>653</v>
          </cell>
          <cell r="AP211">
            <v>549</v>
          </cell>
          <cell r="AQ211">
            <v>496</v>
          </cell>
        </row>
        <row r="212">
          <cell r="B212">
            <v>508</v>
          </cell>
          <cell r="C212">
            <v>511</v>
          </cell>
          <cell r="D212">
            <v>693</v>
          </cell>
          <cell r="E212">
            <v>681</v>
          </cell>
          <cell r="F212">
            <v>661</v>
          </cell>
          <cell r="G212">
            <v>615</v>
          </cell>
          <cell r="H212">
            <v>630</v>
          </cell>
          <cell r="I212">
            <v>625</v>
          </cell>
          <cell r="J212">
            <v>626</v>
          </cell>
          <cell r="K212">
            <v>600</v>
          </cell>
          <cell r="L212">
            <v>731</v>
          </cell>
          <cell r="M212">
            <v>719</v>
          </cell>
          <cell r="N212">
            <v>695</v>
          </cell>
          <cell r="O212">
            <v>628</v>
          </cell>
          <cell r="P212">
            <v>639</v>
          </cell>
          <cell r="Q212">
            <v>559</v>
          </cell>
          <cell r="R212">
            <v>824</v>
          </cell>
          <cell r="S212">
            <v>812</v>
          </cell>
          <cell r="T212">
            <v>756</v>
          </cell>
          <cell r="U212">
            <v>663</v>
          </cell>
          <cell r="V212">
            <v>716</v>
          </cell>
          <cell r="W212">
            <v>711</v>
          </cell>
          <cell r="X212">
            <v>688</v>
          </cell>
          <cell r="Y212">
            <v>631</v>
          </cell>
          <cell r="Z212">
            <v>817</v>
          </cell>
          <cell r="AA212">
            <v>805</v>
          </cell>
          <cell r="AB212">
            <v>757</v>
          </cell>
          <cell r="AC212">
            <v>659</v>
          </cell>
          <cell r="AD212">
            <v>788</v>
          </cell>
          <cell r="AE212">
            <v>847</v>
          </cell>
          <cell r="AF212">
            <v>730</v>
          </cell>
          <cell r="AG212">
            <v>650</v>
          </cell>
          <cell r="AH212">
            <v>680</v>
          </cell>
          <cell r="AI212">
            <v>675</v>
          </cell>
          <cell r="AJ212">
            <v>662</v>
          </cell>
          <cell r="AK212">
            <v>618</v>
          </cell>
          <cell r="AL212">
            <v>781</v>
          </cell>
          <cell r="AM212">
            <v>769</v>
          </cell>
          <cell r="AN212">
            <v>732</v>
          </cell>
          <cell r="AO212">
            <v>646</v>
          </cell>
          <cell r="AP212">
            <v>595</v>
          </cell>
          <cell r="AQ212">
            <v>536</v>
          </cell>
        </row>
        <row r="213">
          <cell r="B213">
            <v>494</v>
          </cell>
          <cell r="C213">
            <v>499</v>
          </cell>
          <cell r="D213">
            <v>670</v>
          </cell>
          <cell r="E213">
            <v>666</v>
          </cell>
          <cell r="F213">
            <v>628</v>
          </cell>
          <cell r="G213">
            <v>613</v>
          </cell>
          <cell r="H213">
            <v>610</v>
          </cell>
          <cell r="I213">
            <v>609</v>
          </cell>
          <cell r="J213">
            <v>597</v>
          </cell>
          <cell r="K213">
            <v>588</v>
          </cell>
          <cell r="L213">
            <v>707</v>
          </cell>
          <cell r="M213">
            <v>702</v>
          </cell>
          <cell r="N213">
            <v>651</v>
          </cell>
          <cell r="O213">
            <v>629</v>
          </cell>
          <cell r="P213">
            <v>623</v>
          </cell>
          <cell r="Q213">
            <v>557</v>
          </cell>
          <cell r="R213">
            <v>798</v>
          </cell>
          <cell r="S213">
            <v>795</v>
          </cell>
          <cell r="T213">
            <v>706</v>
          </cell>
          <cell r="U213">
            <v>671</v>
          </cell>
          <cell r="V213">
            <v>695</v>
          </cell>
          <cell r="W213">
            <v>693</v>
          </cell>
          <cell r="X213">
            <v>648</v>
          </cell>
          <cell r="Y213">
            <v>626</v>
          </cell>
          <cell r="Z213">
            <v>791</v>
          </cell>
          <cell r="AA213">
            <v>787</v>
          </cell>
          <cell r="AB213">
            <v>703</v>
          </cell>
          <cell r="AC213">
            <v>667</v>
          </cell>
          <cell r="AD213">
            <v>764</v>
          </cell>
          <cell r="AE213">
            <v>828</v>
          </cell>
          <cell r="AF213">
            <v>685</v>
          </cell>
          <cell r="AG213">
            <v>655</v>
          </cell>
          <cell r="AH213">
            <v>660</v>
          </cell>
          <cell r="AI213">
            <v>658</v>
          </cell>
          <cell r="AJ213">
            <v>627</v>
          </cell>
          <cell r="AK213">
            <v>611</v>
          </cell>
          <cell r="AL213">
            <v>756</v>
          </cell>
          <cell r="AM213">
            <v>752</v>
          </cell>
          <cell r="AN213">
            <v>681</v>
          </cell>
          <cell r="AO213">
            <v>651</v>
          </cell>
          <cell r="AP213">
            <v>580</v>
          </cell>
          <cell r="AQ213">
            <v>522</v>
          </cell>
        </row>
        <row r="214">
          <cell r="B214">
            <v>433</v>
          </cell>
          <cell r="C214">
            <v>438</v>
          </cell>
          <cell r="D214">
            <v>657</v>
          </cell>
          <cell r="E214">
            <v>624</v>
          </cell>
          <cell r="F214">
            <v>612</v>
          </cell>
          <cell r="G214">
            <v>557</v>
          </cell>
          <cell r="H214">
            <v>545</v>
          </cell>
          <cell r="I214">
            <v>515</v>
          </cell>
          <cell r="J214">
            <v>527</v>
          </cell>
          <cell r="K214">
            <v>529</v>
          </cell>
          <cell r="L214">
            <v>658</v>
          </cell>
          <cell r="M214">
            <v>625</v>
          </cell>
          <cell r="N214">
            <v>596</v>
          </cell>
          <cell r="O214">
            <v>572</v>
          </cell>
          <cell r="P214">
            <v>453</v>
          </cell>
          <cell r="Q214">
            <v>487</v>
          </cell>
          <cell r="R214">
            <v>677</v>
          </cell>
          <cell r="S214">
            <v>644</v>
          </cell>
          <cell r="T214">
            <v>566</v>
          </cell>
          <cell r="U214">
            <v>607</v>
          </cell>
          <cell r="V214">
            <v>557</v>
          </cell>
          <cell r="W214">
            <v>528</v>
          </cell>
          <cell r="X214">
            <v>497</v>
          </cell>
          <cell r="Y214">
            <v>561</v>
          </cell>
          <cell r="Z214">
            <v>670</v>
          </cell>
          <cell r="AA214">
            <v>637</v>
          </cell>
          <cell r="AB214">
            <v>565</v>
          </cell>
          <cell r="AC214">
            <v>604</v>
          </cell>
          <cell r="AD214">
            <v>672</v>
          </cell>
          <cell r="AE214">
            <v>726</v>
          </cell>
          <cell r="AF214">
            <v>579</v>
          </cell>
          <cell r="AG214">
            <v>594</v>
          </cell>
          <cell r="AH214">
            <v>552</v>
          </cell>
          <cell r="AI214">
            <v>523</v>
          </cell>
          <cell r="AJ214">
            <v>510</v>
          </cell>
          <cell r="AK214">
            <v>548</v>
          </cell>
          <cell r="AL214">
            <v>665</v>
          </cell>
          <cell r="AM214">
            <v>632</v>
          </cell>
          <cell r="AN214">
            <v>578</v>
          </cell>
          <cell r="AO214">
            <v>591</v>
          </cell>
          <cell r="AP214">
            <v>523</v>
          </cell>
          <cell r="AQ214">
            <v>455</v>
          </cell>
        </row>
        <row r="215">
          <cell r="B215">
            <v>487</v>
          </cell>
          <cell r="C215">
            <v>493</v>
          </cell>
          <cell r="D215">
            <v>659</v>
          </cell>
          <cell r="E215">
            <v>659</v>
          </cell>
          <cell r="F215">
            <v>612</v>
          </cell>
          <cell r="G215">
            <v>612</v>
          </cell>
          <cell r="H215">
            <v>601</v>
          </cell>
          <cell r="I215">
            <v>601</v>
          </cell>
          <cell r="J215">
            <v>583</v>
          </cell>
          <cell r="K215">
            <v>583</v>
          </cell>
          <cell r="L215">
            <v>694</v>
          </cell>
          <cell r="M215">
            <v>694</v>
          </cell>
          <cell r="N215">
            <v>630</v>
          </cell>
          <cell r="O215">
            <v>629</v>
          </cell>
          <cell r="P215">
            <v>615</v>
          </cell>
          <cell r="Q215">
            <v>556</v>
          </cell>
          <cell r="R215">
            <v>786</v>
          </cell>
          <cell r="S215">
            <v>786</v>
          </cell>
          <cell r="T215">
            <v>681</v>
          </cell>
          <cell r="U215">
            <v>675</v>
          </cell>
          <cell r="V215">
            <v>684</v>
          </cell>
          <cell r="W215">
            <v>684</v>
          </cell>
          <cell r="X215">
            <v>628</v>
          </cell>
          <cell r="Y215">
            <v>624</v>
          </cell>
          <cell r="Z215">
            <v>778</v>
          </cell>
          <cell r="AA215">
            <v>778</v>
          </cell>
          <cell r="AB215">
            <v>675</v>
          </cell>
          <cell r="AC215">
            <v>671</v>
          </cell>
          <cell r="AD215">
            <v>751</v>
          </cell>
          <cell r="AE215">
            <v>818</v>
          </cell>
          <cell r="AF215">
            <v>662</v>
          </cell>
          <cell r="AG215">
            <v>658</v>
          </cell>
          <cell r="AH215">
            <v>650</v>
          </cell>
          <cell r="AI215">
            <v>650</v>
          </cell>
          <cell r="AJ215">
            <v>610</v>
          </cell>
          <cell r="AK215">
            <v>607</v>
          </cell>
          <cell r="AL215">
            <v>743</v>
          </cell>
          <cell r="AM215">
            <v>743</v>
          </cell>
          <cell r="AN215">
            <v>656</v>
          </cell>
          <cell r="AO215">
            <v>654</v>
          </cell>
          <cell r="AP215">
            <v>572</v>
          </cell>
          <cell r="AQ215">
            <v>515</v>
          </cell>
        </row>
        <row r="216">
          <cell r="B216">
            <v>428</v>
          </cell>
          <cell r="C216">
            <v>436</v>
          </cell>
          <cell r="D216">
            <v>604</v>
          </cell>
          <cell r="E216">
            <v>637</v>
          </cell>
          <cell r="F216">
            <v>540</v>
          </cell>
          <cell r="G216">
            <v>594</v>
          </cell>
          <cell r="H216">
            <v>505</v>
          </cell>
          <cell r="I216">
            <v>534</v>
          </cell>
          <cell r="J216">
            <v>515</v>
          </cell>
          <cell r="K216">
            <v>517</v>
          </cell>
          <cell r="L216">
            <v>610</v>
          </cell>
          <cell r="M216">
            <v>643</v>
          </cell>
          <cell r="N216">
            <v>555</v>
          </cell>
          <cell r="O216">
            <v>583</v>
          </cell>
          <cell r="P216">
            <v>466</v>
          </cell>
          <cell r="Q216">
            <v>416</v>
          </cell>
          <cell r="R216">
            <v>642</v>
          </cell>
          <cell r="S216">
            <v>675</v>
          </cell>
          <cell r="T216">
            <v>612</v>
          </cell>
          <cell r="U216">
            <v>573</v>
          </cell>
          <cell r="V216">
            <v>530</v>
          </cell>
          <cell r="W216">
            <v>559</v>
          </cell>
          <cell r="X216">
            <v>561</v>
          </cell>
          <cell r="Y216">
            <v>504</v>
          </cell>
          <cell r="Z216">
            <v>634</v>
          </cell>
          <cell r="AA216">
            <v>667</v>
          </cell>
          <cell r="AB216">
            <v>602</v>
          </cell>
          <cell r="AC216">
            <v>569</v>
          </cell>
          <cell r="AD216">
            <v>632</v>
          </cell>
          <cell r="AE216">
            <v>744</v>
          </cell>
          <cell r="AF216">
            <v>592</v>
          </cell>
          <cell r="AG216">
            <v>579</v>
          </cell>
          <cell r="AH216">
            <v>520</v>
          </cell>
          <cell r="AI216">
            <v>549</v>
          </cell>
          <cell r="AJ216">
            <v>542</v>
          </cell>
          <cell r="AK216">
            <v>509</v>
          </cell>
          <cell r="AL216">
            <v>624</v>
          </cell>
          <cell r="AM216">
            <v>657</v>
          </cell>
          <cell r="AN216">
            <v>583</v>
          </cell>
          <cell r="AO216">
            <v>575</v>
          </cell>
          <cell r="AP216">
            <v>513</v>
          </cell>
          <cell r="AQ216">
            <v>448</v>
          </cell>
        </row>
        <row r="217">
          <cell r="B217">
            <v>481</v>
          </cell>
          <cell r="C217">
            <v>487</v>
          </cell>
          <cell r="D217">
            <v>647</v>
          </cell>
          <cell r="E217">
            <v>651</v>
          </cell>
          <cell r="F217">
            <v>596</v>
          </cell>
          <cell r="G217">
            <v>611</v>
          </cell>
          <cell r="H217">
            <v>591</v>
          </cell>
          <cell r="I217">
            <v>593</v>
          </cell>
          <cell r="J217">
            <v>569</v>
          </cell>
          <cell r="K217">
            <v>577</v>
          </cell>
          <cell r="L217">
            <v>682</v>
          </cell>
          <cell r="M217">
            <v>686</v>
          </cell>
          <cell r="N217">
            <v>608</v>
          </cell>
          <cell r="O217">
            <v>630</v>
          </cell>
          <cell r="P217">
            <v>606</v>
          </cell>
          <cell r="Q217">
            <v>555</v>
          </cell>
          <cell r="R217">
            <v>773</v>
          </cell>
          <cell r="S217">
            <v>777</v>
          </cell>
          <cell r="T217">
            <v>656</v>
          </cell>
          <cell r="U217">
            <v>679</v>
          </cell>
          <cell r="V217">
            <v>674</v>
          </cell>
          <cell r="W217">
            <v>675</v>
          </cell>
          <cell r="X217">
            <v>609</v>
          </cell>
          <cell r="Y217">
            <v>621</v>
          </cell>
          <cell r="Z217">
            <v>764</v>
          </cell>
          <cell r="AA217">
            <v>768</v>
          </cell>
          <cell r="AB217">
            <v>648</v>
          </cell>
          <cell r="AC217">
            <v>674</v>
          </cell>
          <cell r="AD217">
            <v>739</v>
          </cell>
          <cell r="AE217">
            <v>808</v>
          </cell>
          <cell r="AF217">
            <v>640</v>
          </cell>
          <cell r="AG217">
            <v>660</v>
          </cell>
          <cell r="AH217">
            <v>640</v>
          </cell>
          <cell r="AI217">
            <v>641</v>
          </cell>
          <cell r="AJ217">
            <v>592</v>
          </cell>
          <cell r="AK217">
            <v>603</v>
          </cell>
          <cell r="AL217">
            <v>730</v>
          </cell>
          <cell r="AM217">
            <v>734</v>
          </cell>
          <cell r="AN217">
            <v>631</v>
          </cell>
          <cell r="AO217">
            <v>656</v>
          </cell>
          <cell r="AP217">
            <v>564</v>
          </cell>
          <cell r="AQ217">
            <v>508</v>
          </cell>
        </row>
        <row r="218">
          <cell r="B218">
            <v>467</v>
          </cell>
          <cell r="C218">
            <v>475</v>
          </cell>
          <cell r="D218">
            <v>625</v>
          </cell>
          <cell r="E218">
            <v>636</v>
          </cell>
          <cell r="F218">
            <v>563</v>
          </cell>
          <cell r="G218">
            <v>609</v>
          </cell>
          <cell r="H218">
            <v>572</v>
          </cell>
          <cell r="I218">
            <v>577</v>
          </cell>
          <cell r="J218">
            <v>540</v>
          </cell>
          <cell r="K218">
            <v>566</v>
          </cell>
          <cell r="L218">
            <v>658</v>
          </cell>
          <cell r="M218">
            <v>670</v>
          </cell>
          <cell r="N218">
            <v>564</v>
          </cell>
          <cell r="O218">
            <v>631</v>
          </cell>
          <cell r="P218">
            <v>590</v>
          </cell>
          <cell r="Q218">
            <v>553</v>
          </cell>
          <cell r="R218">
            <v>748</v>
          </cell>
          <cell r="S218">
            <v>760</v>
          </cell>
          <cell r="T218">
            <v>607</v>
          </cell>
          <cell r="U218">
            <v>687</v>
          </cell>
          <cell r="V218">
            <v>653</v>
          </cell>
          <cell r="W218">
            <v>657</v>
          </cell>
          <cell r="X218">
            <v>569</v>
          </cell>
          <cell r="Y218">
            <v>617</v>
          </cell>
          <cell r="Z218">
            <v>738</v>
          </cell>
          <cell r="AA218">
            <v>750</v>
          </cell>
          <cell r="AB218">
            <v>593</v>
          </cell>
          <cell r="AC218">
            <v>682</v>
          </cell>
          <cell r="AD218">
            <v>715</v>
          </cell>
          <cell r="AE218">
            <v>789</v>
          </cell>
          <cell r="AF218">
            <v>595</v>
          </cell>
          <cell r="AG218">
            <v>666</v>
          </cell>
          <cell r="AH218">
            <v>619</v>
          </cell>
          <cell r="AI218">
            <v>624</v>
          </cell>
          <cell r="AJ218">
            <v>557</v>
          </cell>
          <cell r="AK218">
            <v>596</v>
          </cell>
          <cell r="AL218">
            <v>705</v>
          </cell>
          <cell r="AM218">
            <v>717</v>
          </cell>
          <cell r="AN218">
            <v>581</v>
          </cell>
          <cell r="AO218">
            <v>661</v>
          </cell>
          <cell r="AP218">
            <v>548</v>
          </cell>
          <cell r="AQ218">
            <v>495</v>
          </cell>
        </row>
      </sheetData>
      <sheetData sheetId="1">
        <row r="1">
          <cell r="B1" t="str">
            <v>Förskjutninga</v>
          </cell>
          <cell r="C1" t="str">
            <v>r..........</v>
          </cell>
        </row>
        <row r="2">
          <cell r="B2" t="str">
            <v>x</v>
          </cell>
          <cell r="C2" t="str">
            <v>y</v>
          </cell>
        </row>
        <row r="3">
          <cell r="B3" t="str">
            <v>mm</v>
          </cell>
          <cell r="C3" t="str">
            <v>mm</v>
          </cell>
        </row>
        <row r="4">
          <cell r="B4">
            <v>0.02</v>
          </cell>
          <cell r="C4">
            <v>1.73</v>
          </cell>
        </row>
        <row r="5">
          <cell r="B5">
            <v>0.05</v>
          </cell>
          <cell r="C5">
            <v>1.7</v>
          </cell>
        </row>
        <row r="6">
          <cell r="B6">
            <v>-0.44</v>
          </cell>
          <cell r="C6">
            <v>0.85</v>
          </cell>
        </row>
        <row r="7">
          <cell r="B7">
            <v>0.27</v>
          </cell>
          <cell r="C7">
            <v>0.86</v>
          </cell>
        </row>
        <row r="8">
          <cell r="B8">
            <v>-0.53</v>
          </cell>
          <cell r="C8">
            <v>1.07</v>
          </cell>
        </row>
        <row r="9">
          <cell r="B9">
            <v>0.38</v>
          </cell>
          <cell r="C9">
            <v>1.1000000000000001</v>
          </cell>
        </row>
        <row r="10">
          <cell r="B10">
            <v>-0.37</v>
          </cell>
          <cell r="C10">
            <v>2.2799999999999998</v>
          </cell>
        </row>
        <row r="11">
          <cell r="B11">
            <v>0.31</v>
          </cell>
          <cell r="C11">
            <v>2.29</v>
          </cell>
        </row>
        <row r="12">
          <cell r="B12">
            <v>-0.18</v>
          </cell>
          <cell r="C12">
            <v>1.87</v>
          </cell>
        </row>
        <row r="13">
          <cell r="B13">
            <v>0.11</v>
          </cell>
          <cell r="C13">
            <v>1.79</v>
          </cell>
        </row>
        <row r="14">
          <cell r="B14">
            <v>-0.41</v>
          </cell>
          <cell r="C14">
            <v>1.81</v>
          </cell>
        </row>
        <row r="15">
          <cell r="B15">
            <v>0.31</v>
          </cell>
          <cell r="C15">
            <v>1.83</v>
          </cell>
        </row>
        <row r="16">
          <cell r="B16">
            <v>-0.3</v>
          </cell>
          <cell r="C16">
            <v>1.63</v>
          </cell>
        </row>
        <row r="17">
          <cell r="B17">
            <v>0.22</v>
          </cell>
          <cell r="C17">
            <v>1.56</v>
          </cell>
        </row>
        <row r="18">
          <cell r="B18">
            <v>0.14000000000000001</v>
          </cell>
          <cell r="C18">
            <v>4.6900000000000004</v>
          </cell>
        </row>
        <row r="19">
          <cell r="B19">
            <v>-0.41</v>
          </cell>
          <cell r="C19">
            <v>3.12</v>
          </cell>
        </row>
        <row r="20">
          <cell r="B20">
            <v>-0.32</v>
          </cell>
          <cell r="C20">
            <v>3.81</v>
          </cell>
        </row>
        <row r="21">
          <cell r="B21">
            <v>0.39</v>
          </cell>
          <cell r="C21">
            <v>3.82</v>
          </cell>
        </row>
        <row r="22">
          <cell r="B22">
            <v>0.24</v>
          </cell>
          <cell r="C22">
            <v>2.83</v>
          </cell>
        </row>
        <row r="23">
          <cell r="B23">
            <v>-0.09</v>
          </cell>
          <cell r="C23">
            <v>2.52</v>
          </cell>
        </row>
        <row r="24">
          <cell r="B24">
            <v>-0.28999999999999998</v>
          </cell>
          <cell r="C24">
            <v>4.24</v>
          </cell>
        </row>
        <row r="25">
          <cell r="B25">
            <v>0.39</v>
          </cell>
          <cell r="C25">
            <v>4.25</v>
          </cell>
        </row>
        <row r="26">
          <cell r="B26">
            <v>0.32</v>
          </cell>
          <cell r="C26">
            <v>3.04</v>
          </cell>
        </row>
        <row r="27">
          <cell r="B27">
            <v>-0.18</v>
          </cell>
          <cell r="C27">
            <v>2.73</v>
          </cell>
        </row>
        <row r="28">
          <cell r="B28">
            <v>-0.33</v>
          </cell>
          <cell r="C28">
            <v>3.78</v>
          </cell>
        </row>
        <row r="29">
          <cell r="B29">
            <v>0.39</v>
          </cell>
          <cell r="C29">
            <v>3.79</v>
          </cell>
        </row>
        <row r="30">
          <cell r="B30">
            <v>0.21</v>
          </cell>
          <cell r="C30">
            <v>2.8</v>
          </cell>
        </row>
        <row r="31">
          <cell r="B31">
            <v>-0.09</v>
          </cell>
          <cell r="C31">
            <v>2.5</v>
          </cell>
        </row>
        <row r="32">
          <cell r="B32">
            <v>-0.35</v>
          </cell>
          <cell r="C32">
            <v>3</v>
          </cell>
        </row>
        <row r="33">
          <cell r="B33">
            <v>0.28999999999999998</v>
          </cell>
          <cell r="C33">
            <v>2.5</v>
          </cell>
        </row>
        <row r="34">
          <cell r="B34">
            <v>0.02</v>
          </cell>
          <cell r="C34">
            <v>2.34</v>
          </cell>
        </row>
        <row r="35">
          <cell r="B35">
            <v>0.04</v>
          </cell>
          <cell r="C35">
            <v>2.13</v>
          </cell>
        </row>
        <row r="36">
          <cell r="B36">
            <v>-0.33</v>
          </cell>
          <cell r="C36">
            <v>3.43</v>
          </cell>
        </row>
        <row r="37">
          <cell r="B37">
            <v>0.36</v>
          </cell>
          <cell r="C37">
            <v>3.44</v>
          </cell>
        </row>
        <row r="38">
          <cell r="B38">
            <v>0.11</v>
          </cell>
          <cell r="C38">
            <v>2.56</v>
          </cell>
        </row>
        <row r="39">
          <cell r="B39">
            <v>-0.06</v>
          </cell>
          <cell r="C39">
            <v>2.34</v>
          </cell>
        </row>
        <row r="40">
          <cell r="B40">
            <v>-0.36</v>
          </cell>
          <cell r="C40">
            <v>2.96</v>
          </cell>
        </row>
        <row r="41">
          <cell r="B41">
            <v>0.35</v>
          </cell>
          <cell r="C41">
            <v>2.97</v>
          </cell>
        </row>
        <row r="42">
          <cell r="B42">
            <v>-0.01</v>
          </cell>
          <cell r="C42">
            <v>2.31</v>
          </cell>
        </row>
        <row r="43">
          <cell r="B43">
            <v>0.04</v>
          </cell>
          <cell r="C43">
            <v>2.11</v>
          </cell>
        </row>
        <row r="44">
          <cell r="B44">
            <v>-0.02</v>
          </cell>
          <cell r="C44">
            <v>1.63</v>
          </cell>
        </row>
        <row r="45">
          <cell r="B45">
            <v>-0.02</v>
          </cell>
          <cell r="C45">
            <v>1.93</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5_6B_SLS"/>
      <sheetName val="Sheet1"/>
    </sheetNames>
    <sheetDataSet>
      <sheetData sheetId="0">
        <row r="111">
          <cell r="B111">
            <v>514</v>
          </cell>
          <cell r="C111">
            <v>510</v>
          </cell>
          <cell r="D111">
            <v>516</v>
          </cell>
          <cell r="E111">
            <v>501</v>
          </cell>
          <cell r="F111">
            <v>548</v>
          </cell>
          <cell r="G111">
            <v>504</v>
          </cell>
          <cell r="H111">
            <v>622</v>
          </cell>
          <cell r="I111">
            <v>613</v>
          </cell>
          <cell r="J111">
            <v>621</v>
          </cell>
          <cell r="K111">
            <v>565</v>
          </cell>
          <cell r="L111">
            <v>591</v>
          </cell>
          <cell r="M111">
            <v>576</v>
          </cell>
          <cell r="N111">
            <v>621</v>
          </cell>
          <cell r="O111">
            <v>530</v>
          </cell>
          <cell r="P111">
            <v>576</v>
          </cell>
          <cell r="Q111">
            <v>509</v>
          </cell>
          <cell r="R111">
            <v>578</v>
          </cell>
          <cell r="S111">
            <v>563</v>
          </cell>
          <cell r="T111">
            <v>630</v>
          </cell>
          <cell r="U111">
            <v>503</v>
          </cell>
          <cell r="V111">
            <v>664</v>
          </cell>
          <cell r="W111">
            <v>655</v>
          </cell>
          <cell r="X111">
            <v>676</v>
          </cell>
          <cell r="Y111">
            <v>565</v>
          </cell>
          <cell r="Z111">
            <v>633</v>
          </cell>
          <cell r="AA111">
            <v>618</v>
          </cell>
          <cell r="AB111">
            <v>676</v>
          </cell>
          <cell r="AC111">
            <v>530</v>
          </cell>
          <cell r="AD111">
            <v>561</v>
          </cell>
          <cell r="AE111">
            <v>639</v>
          </cell>
          <cell r="AF111">
            <v>607</v>
          </cell>
          <cell r="AG111">
            <v>502</v>
          </cell>
          <cell r="AH111">
            <v>647</v>
          </cell>
          <cell r="AI111">
            <v>638</v>
          </cell>
          <cell r="AJ111">
            <v>653</v>
          </cell>
          <cell r="AK111">
            <v>564</v>
          </cell>
          <cell r="AL111">
            <v>615</v>
          </cell>
          <cell r="AM111">
            <v>600</v>
          </cell>
          <cell r="AN111">
            <v>653</v>
          </cell>
          <cell r="AO111">
            <v>530</v>
          </cell>
          <cell r="AP111">
            <v>548</v>
          </cell>
          <cell r="AQ111">
            <v>512</v>
          </cell>
        </row>
        <row r="112">
          <cell r="B112">
            <v>508</v>
          </cell>
          <cell r="C112">
            <v>504</v>
          </cell>
          <cell r="D112">
            <v>505</v>
          </cell>
          <cell r="E112">
            <v>495</v>
          </cell>
          <cell r="F112">
            <v>532</v>
          </cell>
          <cell r="G112">
            <v>503</v>
          </cell>
          <cell r="H112">
            <v>612</v>
          </cell>
          <cell r="I112">
            <v>606</v>
          </cell>
          <cell r="J112">
            <v>604</v>
          </cell>
          <cell r="K112">
            <v>561</v>
          </cell>
          <cell r="L112">
            <v>578</v>
          </cell>
          <cell r="M112">
            <v>568</v>
          </cell>
          <cell r="N112">
            <v>597</v>
          </cell>
          <cell r="O112">
            <v>532</v>
          </cell>
          <cell r="P112">
            <v>567</v>
          </cell>
          <cell r="Q112">
            <v>512</v>
          </cell>
          <cell r="R112">
            <v>564</v>
          </cell>
          <cell r="S112">
            <v>554</v>
          </cell>
          <cell r="T112">
            <v>599</v>
          </cell>
          <cell r="U112">
            <v>511</v>
          </cell>
          <cell r="V112">
            <v>652</v>
          </cell>
          <cell r="W112">
            <v>646</v>
          </cell>
          <cell r="X112">
            <v>648</v>
          </cell>
          <cell r="Y112">
            <v>567</v>
          </cell>
          <cell r="Z112">
            <v>618</v>
          </cell>
          <cell r="AA112">
            <v>608</v>
          </cell>
          <cell r="AB112">
            <v>642</v>
          </cell>
          <cell r="AC112">
            <v>538</v>
          </cell>
          <cell r="AD112">
            <v>547</v>
          </cell>
          <cell r="AE112">
            <v>629</v>
          </cell>
          <cell r="AF112">
            <v>580</v>
          </cell>
          <cell r="AG112">
            <v>508</v>
          </cell>
          <cell r="AH112">
            <v>635</v>
          </cell>
          <cell r="AI112">
            <v>629</v>
          </cell>
          <cell r="AJ112">
            <v>630</v>
          </cell>
          <cell r="AK112">
            <v>565</v>
          </cell>
          <cell r="AL112">
            <v>601</v>
          </cell>
          <cell r="AM112">
            <v>591</v>
          </cell>
          <cell r="AN112">
            <v>623</v>
          </cell>
          <cell r="AO112">
            <v>535</v>
          </cell>
          <cell r="AP112">
            <v>540</v>
          </cell>
          <cell r="AQ112">
            <v>504</v>
          </cell>
        </row>
        <row r="113">
          <cell r="B113">
            <v>501</v>
          </cell>
          <cell r="C113">
            <v>498</v>
          </cell>
          <cell r="D113">
            <v>493</v>
          </cell>
          <cell r="E113">
            <v>488</v>
          </cell>
          <cell r="F113">
            <v>517</v>
          </cell>
          <cell r="G113">
            <v>502</v>
          </cell>
          <cell r="H113">
            <v>601</v>
          </cell>
          <cell r="I113">
            <v>598</v>
          </cell>
          <cell r="J113">
            <v>587</v>
          </cell>
          <cell r="K113">
            <v>558</v>
          </cell>
          <cell r="L113">
            <v>565</v>
          </cell>
          <cell r="M113">
            <v>560</v>
          </cell>
          <cell r="N113">
            <v>574</v>
          </cell>
          <cell r="O113">
            <v>534</v>
          </cell>
          <cell r="P113">
            <v>558</v>
          </cell>
          <cell r="Q113">
            <v>516</v>
          </cell>
          <cell r="R113">
            <v>550</v>
          </cell>
          <cell r="S113">
            <v>545</v>
          </cell>
          <cell r="T113">
            <v>567</v>
          </cell>
          <cell r="U113">
            <v>519</v>
          </cell>
          <cell r="V113">
            <v>640</v>
          </cell>
          <cell r="W113">
            <v>637</v>
          </cell>
          <cell r="X113">
            <v>621</v>
          </cell>
          <cell r="Y113">
            <v>570</v>
          </cell>
          <cell r="Z113">
            <v>604</v>
          </cell>
          <cell r="AA113">
            <v>599</v>
          </cell>
          <cell r="AB113">
            <v>608</v>
          </cell>
          <cell r="AC113">
            <v>546</v>
          </cell>
          <cell r="AD113">
            <v>534</v>
          </cell>
          <cell r="AE113">
            <v>620</v>
          </cell>
          <cell r="AF113">
            <v>553</v>
          </cell>
          <cell r="AG113">
            <v>514</v>
          </cell>
          <cell r="AH113">
            <v>623</v>
          </cell>
          <cell r="AI113">
            <v>621</v>
          </cell>
          <cell r="AJ113">
            <v>606</v>
          </cell>
          <cell r="AK113">
            <v>565</v>
          </cell>
          <cell r="AL113">
            <v>588</v>
          </cell>
          <cell r="AM113">
            <v>583</v>
          </cell>
          <cell r="AN113">
            <v>594</v>
          </cell>
          <cell r="AO113">
            <v>541</v>
          </cell>
          <cell r="AP113">
            <v>532</v>
          </cell>
          <cell r="AQ113">
            <v>497</v>
          </cell>
        </row>
        <row r="114">
          <cell r="B114">
            <v>488</v>
          </cell>
          <cell r="C114">
            <v>486</v>
          </cell>
          <cell r="D114">
            <v>470</v>
          </cell>
          <cell r="E114">
            <v>475</v>
          </cell>
          <cell r="F114">
            <v>485</v>
          </cell>
          <cell r="G114">
            <v>500</v>
          </cell>
          <cell r="H114">
            <v>580</v>
          </cell>
          <cell r="I114">
            <v>583</v>
          </cell>
          <cell r="J114">
            <v>553</v>
          </cell>
          <cell r="K114">
            <v>552</v>
          </cell>
          <cell r="L114">
            <v>540</v>
          </cell>
          <cell r="M114">
            <v>545</v>
          </cell>
          <cell r="N114">
            <v>527</v>
          </cell>
          <cell r="O114">
            <v>538</v>
          </cell>
          <cell r="P114">
            <v>540</v>
          </cell>
          <cell r="Q114">
            <v>522</v>
          </cell>
          <cell r="R114">
            <v>522</v>
          </cell>
          <cell r="S114">
            <v>527</v>
          </cell>
          <cell r="T114">
            <v>504</v>
          </cell>
          <cell r="U114">
            <v>536</v>
          </cell>
          <cell r="V114">
            <v>615</v>
          </cell>
          <cell r="W114">
            <v>619</v>
          </cell>
          <cell r="X114">
            <v>566</v>
          </cell>
          <cell r="Y114">
            <v>576</v>
          </cell>
          <cell r="Z114">
            <v>575</v>
          </cell>
          <cell r="AA114">
            <v>580</v>
          </cell>
          <cell r="AB114">
            <v>540</v>
          </cell>
          <cell r="AC114">
            <v>562</v>
          </cell>
          <cell r="AD114">
            <v>507</v>
          </cell>
          <cell r="AE114">
            <v>601</v>
          </cell>
          <cell r="AF114">
            <v>498</v>
          </cell>
          <cell r="AG114">
            <v>526</v>
          </cell>
          <cell r="AH114">
            <v>600</v>
          </cell>
          <cell r="AI114">
            <v>604</v>
          </cell>
          <cell r="AJ114">
            <v>560</v>
          </cell>
          <cell r="AK114">
            <v>566</v>
          </cell>
          <cell r="AL114">
            <v>560</v>
          </cell>
          <cell r="AM114">
            <v>566</v>
          </cell>
          <cell r="AN114">
            <v>535</v>
          </cell>
          <cell r="AO114">
            <v>552</v>
          </cell>
          <cell r="AP114">
            <v>517</v>
          </cell>
          <cell r="AQ114">
            <v>483</v>
          </cell>
        </row>
        <row r="115">
          <cell r="B115">
            <v>481</v>
          </cell>
          <cell r="C115">
            <v>480</v>
          </cell>
          <cell r="D115">
            <v>459</v>
          </cell>
          <cell r="E115">
            <v>469</v>
          </cell>
          <cell r="F115">
            <v>469</v>
          </cell>
          <cell r="G115">
            <v>499</v>
          </cell>
          <cell r="H115">
            <v>569</v>
          </cell>
          <cell r="I115">
            <v>576</v>
          </cell>
          <cell r="J115">
            <v>535</v>
          </cell>
          <cell r="K115">
            <v>549</v>
          </cell>
          <cell r="L115">
            <v>527</v>
          </cell>
          <cell r="M115">
            <v>537</v>
          </cell>
          <cell r="N115">
            <v>504</v>
          </cell>
          <cell r="O115">
            <v>540</v>
          </cell>
          <cell r="P115">
            <v>531</v>
          </cell>
          <cell r="Q115">
            <v>526</v>
          </cell>
          <cell r="R115">
            <v>508</v>
          </cell>
          <cell r="S115">
            <v>518</v>
          </cell>
          <cell r="T115">
            <v>472</v>
          </cell>
          <cell r="U115">
            <v>544</v>
          </cell>
          <cell r="V115">
            <v>603</v>
          </cell>
          <cell r="W115">
            <v>610</v>
          </cell>
          <cell r="X115">
            <v>538</v>
          </cell>
          <cell r="Y115">
            <v>579</v>
          </cell>
          <cell r="Z115">
            <v>561</v>
          </cell>
          <cell r="AA115">
            <v>571</v>
          </cell>
          <cell r="AB115">
            <v>507</v>
          </cell>
          <cell r="AC115">
            <v>571</v>
          </cell>
          <cell r="AD115">
            <v>494</v>
          </cell>
          <cell r="AE115">
            <v>591</v>
          </cell>
          <cell r="AF115">
            <v>471</v>
          </cell>
          <cell r="AG115">
            <v>532</v>
          </cell>
          <cell r="AH115">
            <v>589</v>
          </cell>
          <cell r="AI115">
            <v>595</v>
          </cell>
          <cell r="AJ115">
            <v>537</v>
          </cell>
          <cell r="AK115">
            <v>567</v>
          </cell>
          <cell r="AL115">
            <v>546</v>
          </cell>
          <cell r="AM115">
            <v>557</v>
          </cell>
          <cell r="AN115">
            <v>505</v>
          </cell>
          <cell r="AO115">
            <v>558</v>
          </cell>
          <cell r="AP115">
            <v>509</v>
          </cell>
          <cell r="AQ115">
            <v>476</v>
          </cell>
        </row>
        <row r="116">
          <cell r="B116">
            <v>474</v>
          </cell>
          <cell r="C116">
            <v>474</v>
          </cell>
          <cell r="D116">
            <v>447</v>
          </cell>
          <cell r="E116">
            <v>462</v>
          </cell>
          <cell r="F116">
            <v>453</v>
          </cell>
          <cell r="G116">
            <v>497</v>
          </cell>
          <cell r="H116">
            <v>559</v>
          </cell>
          <cell r="I116">
            <v>568</v>
          </cell>
          <cell r="J116">
            <v>518</v>
          </cell>
          <cell r="K116">
            <v>546</v>
          </cell>
          <cell r="L116">
            <v>514</v>
          </cell>
          <cell r="M116">
            <v>530</v>
          </cell>
          <cell r="N116">
            <v>480</v>
          </cell>
          <cell r="O116">
            <v>542</v>
          </cell>
          <cell r="P116">
            <v>522</v>
          </cell>
          <cell r="Q116">
            <v>529</v>
          </cell>
          <cell r="R116">
            <v>494</v>
          </cell>
          <cell r="S116">
            <v>509</v>
          </cell>
          <cell r="T116">
            <v>441</v>
          </cell>
          <cell r="U116">
            <v>552</v>
          </cell>
          <cell r="V116">
            <v>591</v>
          </cell>
          <cell r="W116">
            <v>600</v>
          </cell>
          <cell r="X116">
            <v>511</v>
          </cell>
          <cell r="Y116">
            <v>582</v>
          </cell>
          <cell r="Z116">
            <v>546</v>
          </cell>
          <cell r="AA116">
            <v>562</v>
          </cell>
          <cell r="AB116">
            <v>473</v>
          </cell>
          <cell r="AC116">
            <v>579</v>
          </cell>
          <cell r="AD116">
            <v>481</v>
          </cell>
          <cell r="AE116">
            <v>581</v>
          </cell>
          <cell r="AF116">
            <v>443</v>
          </cell>
          <cell r="AG116">
            <v>537</v>
          </cell>
          <cell r="AH116">
            <v>577</v>
          </cell>
          <cell r="AI116">
            <v>587</v>
          </cell>
          <cell r="AJ116">
            <v>514</v>
          </cell>
          <cell r="AK116">
            <v>567</v>
          </cell>
          <cell r="AL116">
            <v>533</v>
          </cell>
          <cell r="AM116">
            <v>548</v>
          </cell>
          <cell r="AN116">
            <v>475</v>
          </cell>
          <cell r="AO116">
            <v>564</v>
          </cell>
          <cell r="AP116">
            <v>501</v>
          </cell>
          <cell r="AQ116">
            <v>469</v>
          </cell>
        </row>
        <row r="117">
          <cell r="B117">
            <v>374</v>
          </cell>
          <cell r="C117">
            <v>371</v>
          </cell>
          <cell r="D117">
            <v>462</v>
          </cell>
          <cell r="E117">
            <v>449</v>
          </cell>
          <cell r="F117">
            <v>483</v>
          </cell>
          <cell r="G117">
            <v>414</v>
          </cell>
          <cell r="H117">
            <v>428</v>
          </cell>
          <cell r="I117">
            <v>427</v>
          </cell>
          <cell r="J117">
            <v>425</v>
          </cell>
          <cell r="K117">
            <v>457</v>
          </cell>
          <cell r="L117">
            <v>449</v>
          </cell>
          <cell r="M117">
            <v>436</v>
          </cell>
          <cell r="N117">
            <v>467</v>
          </cell>
          <cell r="O117">
            <v>430</v>
          </cell>
          <cell r="P117">
            <v>176</v>
          </cell>
          <cell r="Q117">
            <v>338</v>
          </cell>
          <cell r="R117">
            <v>264</v>
          </cell>
          <cell r="S117">
            <v>251</v>
          </cell>
          <cell r="T117">
            <v>285</v>
          </cell>
          <cell r="U117">
            <v>380</v>
          </cell>
          <cell r="V117">
            <v>298</v>
          </cell>
          <cell r="W117">
            <v>297</v>
          </cell>
          <cell r="X117">
            <v>295</v>
          </cell>
          <cell r="Y117">
            <v>434</v>
          </cell>
          <cell r="Z117">
            <v>319</v>
          </cell>
          <cell r="AA117">
            <v>306</v>
          </cell>
          <cell r="AB117">
            <v>337</v>
          </cell>
          <cell r="AC117">
            <v>408</v>
          </cell>
          <cell r="AD117">
            <v>318</v>
          </cell>
          <cell r="AE117">
            <v>441</v>
          </cell>
          <cell r="AF117">
            <v>339</v>
          </cell>
          <cell r="AG117">
            <v>390</v>
          </cell>
          <cell r="AH117">
            <v>352</v>
          </cell>
          <cell r="AI117">
            <v>351</v>
          </cell>
          <cell r="AJ117">
            <v>349</v>
          </cell>
          <cell r="AK117">
            <v>444</v>
          </cell>
          <cell r="AL117">
            <v>373</v>
          </cell>
          <cell r="AM117">
            <v>360</v>
          </cell>
          <cell r="AN117">
            <v>391</v>
          </cell>
          <cell r="AO117">
            <v>417</v>
          </cell>
          <cell r="AP117">
            <v>417</v>
          </cell>
          <cell r="AQ117">
            <v>352</v>
          </cell>
        </row>
        <row r="118">
          <cell r="B118">
            <v>366</v>
          </cell>
          <cell r="C118">
            <v>365</v>
          </cell>
          <cell r="D118">
            <v>447</v>
          </cell>
          <cell r="E118">
            <v>440</v>
          </cell>
          <cell r="F118">
            <v>458</v>
          </cell>
          <cell r="G118">
            <v>417</v>
          </cell>
          <cell r="H118">
            <v>420</v>
          </cell>
          <cell r="I118">
            <v>420</v>
          </cell>
          <cell r="J118">
            <v>424</v>
          </cell>
          <cell r="K118">
            <v>440</v>
          </cell>
          <cell r="L118">
            <v>435</v>
          </cell>
          <cell r="M118">
            <v>428</v>
          </cell>
          <cell r="N118">
            <v>450</v>
          </cell>
          <cell r="O118">
            <v>425</v>
          </cell>
          <cell r="P118">
            <v>175</v>
          </cell>
          <cell r="Q118">
            <v>309</v>
          </cell>
          <cell r="R118">
            <v>255</v>
          </cell>
          <cell r="S118">
            <v>248</v>
          </cell>
          <cell r="T118">
            <v>299</v>
          </cell>
          <cell r="U118">
            <v>361</v>
          </cell>
          <cell r="V118">
            <v>294</v>
          </cell>
          <cell r="W118">
            <v>293</v>
          </cell>
          <cell r="X118">
            <v>319</v>
          </cell>
          <cell r="Y118">
            <v>402</v>
          </cell>
          <cell r="Z118">
            <v>309</v>
          </cell>
          <cell r="AA118">
            <v>302</v>
          </cell>
          <cell r="AB118">
            <v>345</v>
          </cell>
          <cell r="AC118">
            <v>388</v>
          </cell>
          <cell r="AD118">
            <v>308</v>
          </cell>
          <cell r="AE118">
            <v>434</v>
          </cell>
          <cell r="AF118">
            <v>343</v>
          </cell>
          <cell r="AG118">
            <v>376</v>
          </cell>
          <cell r="AH118">
            <v>346</v>
          </cell>
          <cell r="AI118">
            <v>346</v>
          </cell>
          <cell r="AJ118">
            <v>362</v>
          </cell>
          <cell r="AK118">
            <v>418</v>
          </cell>
          <cell r="AL118">
            <v>361</v>
          </cell>
          <cell r="AM118">
            <v>354</v>
          </cell>
          <cell r="AN118">
            <v>389</v>
          </cell>
          <cell r="AO118">
            <v>403</v>
          </cell>
          <cell r="AP118">
            <v>409</v>
          </cell>
          <cell r="AQ118">
            <v>346</v>
          </cell>
        </row>
        <row r="119">
          <cell r="B119">
            <v>359</v>
          </cell>
          <cell r="C119">
            <v>359</v>
          </cell>
          <cell r="D119">
            <v>433</v>
          </cell>
          <cell r="E119">
            <v>430</v>
          </cell>
          <cell r="F119">
            <v>434</v>
          </cell>
          <cell r="G119">
            <v>420</v>
          </cell>
          <cell r="H119">
            <v>412</v>
          </cell>
          <cell r="I119">
            <v>412</v>
          </cell>
          <cell r="J119">
            <v>422</v>
          </cell>
          <cell r="K119">
            <v>422</v>
          </cell>
          <cell r="L119">
            <v>422</v>
          </cell>
          <cell r="M119">
            <v>420</v>
          </cell>
          <cell r="N119">
            <v>434</v>
          </cell>
          <cell r="O119">
            <v>420</v>
          </cell>
          <cell r="P119">
            <v>173</v>
          </cell>
          <cell r="Q119">
            <v>280</v>
          </cell>
          <cell r="R119">
            <v>247</v>
          </cell>
          <cell r="S119">
            <v>244</v>
          </cell>
          <cell r="T119">
            <v>313</v>
          </cell>
          <cell r="U119">
            <v>341</v>
          </cell>
          <cell r="V119">
            <v>289</v>
          </cell>
          <cell r="W119">
            <v>290</v>
          </cell>
          <cell r="X119">
            <v>342</v>
          </cell>
          <cell r="Y119">
            <v>370</v>
          </cell>
          <cell r="Z119">
            <v>300</v>
          </cell>
          <cell r="AA119">
            <v>298</v>
          </cell>
          <cell r="AB119">
            <v>354</v>
          </cell>
          <cell r="AC119">
            <v>368</v>
          </cell>
          <cell r="AD119">
            <v>297</v>
          </cell>
          <cell r="AE119">
            <v>426</v>
          </cell>
          <cell r="AF119">
            <v>346</v>
          </cell>
          <cell r="AG119">
            <v>363</v>
          </cell>
          <cell r="AH119">
            <v>340</v>
          </cell>
          <cell r="AI119">
            <v>340</v>
          </cell>
          <cell r="AJ119">
            <v>376</v>
          </cell>
          <cell r="AK119">
            <v>392</v>
          </cell>
          <cell r="AL119">
            <v>350</v>
          </cell>
          <cell r="AM119">
            <v>348</v>
          </cell>
          <cell r="AN119">
            <v>387</v>
          </cell>
          <cell r="AO119">
            <v>389</v>
          </cell>
          <cell r="AP119">
            <v>401</v>
          </cell>
          <cell r="AQ119">
            <v>340</v>
          </cell>
        </row>
        <row r="120">
          <cell r="B120">
            <v>352</v>
          </cell>
          <cell r="C120">
            <v>353</v>
          </cell>
          <cell r="D120">
            <v>418</v>
          </cell>
          <cell r="E120">
            <v>421</v>
          </cell>
          <cell r="F120">
            <v>409</v>
          </cell>
          <cell r="G120">
            <v>423</v>
          </cell>
          <cell r="H120">
            <v>404</v>
          </cell>
          <cell r="I120">
            <v>404</v>
          </cell>
          <cell r="J120">
            <v>421</v>
          </cell>
          <cell r="K120">
            <v>404</v>
          </cell>
          <cell r="L120">
            <v>409</v>
          </cell>
          <cell r="M120">
            <v>412</v>
          </cell>
          <cell r="N120">
            <v>417</v>
          </cell>
          <cell r="O120">
            <v>414</v>
          </cell>
          <cell r="P120">
            <v>172</v>
          </cell>
          <cell r="Q120">
            <v>251</v>
          </cell>
          <cell r="R120">
            <v>238</v>
          </cell>
          <cell r="S120">
            <v>241</v>
          </cell>
          <cell r="T120">
            <v>327</v>
          </cell>
          <cell r="U120">
            <v>321</v>
          </cell>
          <cell r="V120">
            <v>285</v>
          </cell>
          <cell r="W120">
            <v>286</v>
          </cell>
          <cell r="X120">
            <v>366</v>
          </cell>
          <cell r="Y120">
            <v>338</v>
          </cell>
          <cell r="Z120">
            <v>290</v>
          </cell>
          <cell r="AA120">
            <v>293</v>
          </cell>
          <cell r="AB120">
            <v>362</v>
          </cell>
          <cell r="AC120">
            <v>348</v>
          </cell>
          <cell r="AD120">
            <v>287</v>
          </cell>
          <cell r="AE120">
            <v>419</v>
          </cell>
          <cell r="AF120">
            <v>350</v>
          </cell>
          <cell r="AG120">
            <v>349</v>
          </cell>
          <cell r="AH120">
            <v>334</v>
          </cell>
          <cell r="AI120">
            <v>335</v>
          </cell>
          <cell r="AJ120">
            <v>389</v>
          </cell>
          <cell r="AK120">
            <v>365</v>
          </cell>
          <cell r="AL120">
            <v>339</v>
          </cell>
          <cell r="AM120">
            <v>342</v>
          </cell>
          <cell r="AN120">
            <v>385</v>
          </cell>
          <cell r="AO120">
            <v>375</v>
          </cell>
          <cell r="AP120">
            <v>393</v>
          </cell>
          <cell r="AQ120">
            <v>334</v>
          </cell>
        </row>
        <row r="121">
          <cell r="B121">
            <v>345</v>
          </cell>
          <cell r="C121">
            <v>347</v>
          </cell>
          <cell r="D121">
            <v>404</v>
          </cell>
          <cell r="E121">
            <v>411</v>
          </cell>
          <cell r="F121">
            <v>385</v>
          </cell>
          <cell r="G121">
            <v>426</v>
          </cell>
          <cell r="H121">
            <v>395</v>
          </cell>
          <cell r="I121">
            <v>396</v>
          </cell>
          <cell r="J121">
            <v>419</v>
          </cell>
          <cell r="K121">
            <v>387</v>
          </cell>
          <cell r="L121">
            <v>395</v>
          </cell>
          <cell r="M121">
            <v>404</v>
          </cell>
          <cell r="N121">
            <v>401</v>
          </cell>
          <cell r="O121">
            <v>409</v>
          </cell>
          <cell r="P121">
            <v>171</v>
          </cell>
          <cell r="Q121">
            <v>223</v>
          </cell>
          <cell r="R121">
            <v>230</v>
          </cell>
          <cell r="S121">
            <v>237</v>
          </cell>
          <cell r="T121">
            <v>341</v>
          </cell>
          <cell r="U121">
            <v>302</v>
          </cell>
          <cell r="V121">
            <v>281</v>
          </cell>
          <cell r="W121">
            <v>282</v>
          </cell>
          <cell r="X121">
            <v>390</v>
          </cell>
          <cell r="Y121">
            <v>305</v>
          </cell>
          <cell r="Z121">
            <v>281</v>
          </cell>
          <cell r="AA121">
            <v>289</v>
          </cell>
          <cell r="AB121">
            <v>371</v>
          </cell>
          <cell r="AC121">
            <v>328</v>
          </cell>
          <cell r="AD121">
            <v>277</v>
          </cell>
          <cell r="AE121">
            <v>411</v>
          </cell>
          <cell r="AF121">
            <v>353</v>
          </cell>
          <cell r="AG121">
            <v>335</v>
          </cell>
          <cell r="AH121">
            <v>328</v>
          </cell>
          <cell r="AI121">
            <v>329</v>
          </cell>
          <cell r="AJ121">
            <v>402</v>
          </cell>
          <cell r="AK121">
            <v>339</v>
          </cell>
          <cell r="AL121">
            <v>328</v>
          </cell>
          <cell r="AM121">
            <v>337</v>
          </cell>
          <cell r="AN121">
            <v>383</v>
          </cell>
          <cell r="AO121">
            <v>361</v>
          </cell>
          <cell r="AP121">
            <v>385</v>
          </cell>
          <cell r="AQ121">
            <v>327</v>
          </cell>
        </row>
        <row r="122">
          <cell r="B122">
            <v>338</v>
          </cell>
          <cell r="C122">
            <v>341</v>
          </cell>
          <cell r="D122">
            <v>389</v>
          </cell>
          <cell r="E122">
            <v>402</v>
          </cell>
          <cell r="F122">
            <v>360</v>
          </cell>
          <cell r="G122">
            <v>429</v>
          </cell>
          <cell r="H122">
            <v>387</v>
          </cell>
          <cell r="I122">
            <v>389</v>
          </cell>
          <cell r="J122">
            <v>418</v>
          </cell>
          <cell r="K122">
            <v>369</v>
          </cell>
          <cell r="L122">
            <v>382</v>
          </cell>
          <cell r="M122">
            <v>395</v>
          </cell>
          <cell r="N122">
            <v>384</v>
          </cell>
          <cell r="O122">
            <v>404</v>
          </cell>
          <cell r="P122">
            <v>170</v>
          </cell>
          <cell r="Q122">
            <v>194</v>
          </cell>
          <cell r="R122">
            <v>221</v>
          </cell>
          <cell r="S122">
            <v>234</v>
          </cell>
          <cell r="T122">
            <v>355</v>
          </cell>
          <cell r="U122">
            <v>282</v>
          </cell>
          <cell r="V122">
            <v>277</v>
          </cell>
          <cell r="W122">
            <v>278</v>
          </cell>
          <cell r="X122">
            <v>413</v>
          </cell>
          <cell r="Y122">
            <v>273</v>
          </cell>
          <cell r="Z122">
            <v>272</v>
          </cell>
          <cell r="AA122">
            <v>285</v>
          </cell>
          <cell r="AB122">
            <v>380</v>
          </cell>
          <cell r="AC122">
            <v>308</v>
          </cell>
          <cell r="AD122">
            <v>267</v>
          </cell>
          <cell r="AE122">
            <v>404</v>
          </cell>
          <cell r="AF122">
            <v>356</v>
          </cell>
          <cell r="AG122">
            <v>322</v>
          </cell>
          <cell r="AH122">
            <v>323</v>
          </cell>
          <cell r="AI122">
            <v>324</v>
          </cell>
          <cell r="AJ122">
            <v>415</v>
          </cell>
          <cell r="AK122">
            <v>313</v>
          </cell>
          <cell r="AL122">
            <v>317</v>
          </cell>
          <cell r="AM122">
            <v>331</v>
          </cell>
          <cell r="AN122">
            <v>382</v>
          </cell>
          <cell r="AO122">
            <v>347</v>
          </cell>
          <cell r="AP122">
            <v>377</v>
          </cell>
          <cell r="AQ122">
            <v>321</v>
          </cell>
        </row>
        <row r="123">
          <cell r="B123">
            <v>514</v>
          </cell>
          <cell r="C123">
            <v>511</v>
          </cell>
          <cell r="D123">
            <v>536</v>
          </cell>
          <cell r="E123">
            <v>521</v>
          </cell>
          <cell r="F123">
            <v>561</v>
          </cell>
          <cell r="G123">
            <v>517</v>
          </cell>
          <cell r="H123">
            <v>624</v>
          </cell>
          <cell r="I123">
            <v>615</v>
          </cell>
          <cell r="J123">
            <v>623</v>
          </cell>
          <cell r="K123">
            <v>568</v>
          </cell>
          <cell r="L123">
            <v>607</v>
          </cell>
          <cell r="M123">
            <v>592</v>
          </cell>
          <cell r="N123">
            <v>630</v>
          </cell>
          <cell r="O123">
            <v>541</v>
          </cell>
          <cell r="P123">
            <v>585</v>
          </cell>
          <cell r="Q123">
            <v>514</v>
          </cell>
          <cell r="R123">
            <v>607</v>
          </cell>
          <cell r="S123">
            <v>592</v>
          </cell>
          <cell r="T123">
            <v>647</v>
          </cell>
          <cell r="U123">
            <v>520</v>
          </cell>
          <cell r="V123">
            <v>672</v>
          </cell>
          <cell r="W123">
            <v>663</v>
          </cell>
          <cell r="X123">
            <v>680</v>
          </cell>
          <cell r="Y123">
            <v>571</v>
          </cell>
          <cell r="Z123">
            <v>655</v>
          </cell>
          <cell r="AA123">
            <v>640</v>
          </cell>
          <cell r="AB123">
            <v>688</v>
          </cell>
          <cell r="AC123">
            <v>544</v>
          </cell>
          <cell r="AD123">
            <v>587</v>
          </cell>
          <cell r="AE123">
            <v>663</v>
          </cell>
          <cell r="AF123">
            <v>623</v>
          </cell>
          <cell r="AG123">
            <v>518</v>
          </cell>
          <cell r="AH123">
            <v>652</v>
          </cell>
          <cell r="AI123">
            <v>643</v>
          </cell>
          <cell r="AJ123">
            <v>656</v>
          </cell>
          <cell r="AK123">
            <v>570</v>
          </cell>
          <cell r="AL123">
            <v>635</v>
          </cell>
          <cell r="AM123">
            <v>620</v>
          </cell>
          <cell r="AN123">
            <v>664</v>
          </cell>
          <cell r="AO123">
            <v>542</v>
          </cell>
          <cell r="AP123">
            <v>554</v>
          </cell>
          <cell r="AQ123">
            <v>515</v>
          </cell>
        </row>
        <row r="124">
          <cell r="B124">
            <v>507</v>
          </cell>
          <cell r="C124">
            <v>505</v>
          </cell>
          <cell r="D124">
            <v>525</v>
          </cell>
          <cell r="E124">
            <v>515</v>
          </cell>
          <cell r="F124">
            <v>545</v>
          </cell>
          <cell r="G124">
            <v>516</v>
          </cell>
          <cell r="H124">
            <v>614</v>
          </cell>
          <cell r="I124">
            <v>608</v>
          </cell>
          <cell r="J124">
            <v>606</v>
          </cell>
          <cell r="K124">
            <v>565</v>
          </cell>
          <cell r="L124">
            <v>594</v>
          </cell>
          <cell r="M124">
            <v>584</v>
          </cell>
          <cell r="N124">
            <v>607</v>
          </cell>
          <cell r="O124">
            <v>543</v>
          </cell>
          <cell r="P124">
            <v>576</v>
          </cell>
          <cell r="Q124">
            <v>517</v>
          </cell>
          <cell r="R124">
            <v>593</v>
          </cell>
          <cell r="S124">
            <v>583</v>
          </cell>
          <cell r="T124">
            <v>616</v>
          </cell>
          <cell r="U124">
            <v>528</v>
          </cell>
          <cell r="V124">
            <v>660</v>
          </cell>
          <cell r="W124">
            <v>654</v>
          </cell>
          <cell r="X124">
            <v>653</v>
          </cell>
          <cell r="Y124">
            <v>574</v>
          </cell>
          <cell r="Z124">
            <v>640</v>
          </cell>
          <cell r="AA124">
            <v>630</v>
          </cell>
          <cell r="AB124">
            <v>654</v>
          </cell>
          <cell r="AC124">
            <v>552</v>
          </cell>
          <cell r="AD124">
            <v>574</v>
          </cell>
          <cell r="AE124">
            <v>653</v>
          </cell>
          <cell r="AF124">
            <v>596</v>
          </cell>
          <cell r="AG124">
            <v>524</v>
          </cell>
          <cell r="AH124">
            <v>640</v>
          </cell>
          <cell r="AI124">
            <v>634</v>
          </cell>
          <cell r="AJ124">
            <v>633</v>
          </cell>
          <cell r="AK124">
            <v>570</v>
          </cell>
          <cell r="AL124">
            <v>621</v>
          </cell>
          <cell r="AM124">
            <v>611</v>
          </cell>
          <cell r="AN124">
            <v>634</v>
          </cell>
          <cell r="AO124">
            <v>548</v>
          </cell>
          <cell r="AP124">
            <v>546</v>
          </cell>
          <cell r="AQ124">
            <v>508</v>
          </cell>
        </row>
        <row r="125">
          <cell r="B125">
            <v>501</v>
          </cell>
          <cell r="C125">
            <v>499</v>
          </cell>
          <cell r="D125">
            <v>513</v>
          </cell>
          <cell r="E125">
            <v>508</v>
          </cell>
          <cell r="F125">
            <v>529</v>
          </cell>
          <cell r="G125">
            <v>515</v>
          </cell>
          <cell r="H125">
            <v>603</v>
          </cell>
          <cell r="I125">
            <v>600</v>
          </cell>
          <cell r="J125">
            <v>589</v>
          </cell>
          <cell r="K125">
            <v>562</v>
          </cell>
          <cell r="L125">
            <v>582</v>
          </cell>
          <cell r="M125">
            <v>577</v>
          </cell>
          <cell r="N125">
            <v>583</v>
          </cell>
          <cell r="O125">
            <v>545</v>
          </cell>
          <cell r="P125">
            <v>567</v>
          </cell>
          <cell r="Q125">
            <v>521</v>
          </cell>
          <cell r="R125">
            <v>579</v>
          </cell>
          <cell r="S125">
            <v>574</v>
          </cell>
          <cell r="T125">
            <v>584</v>
          </cell>
          <cell r="U125">
            <v>536</v>
          </cell>
          <cell r="V125">
            <v>647</v>
          </cell>
          <cell r="W125">
            <v>645</v>
          </cell>
          <cell r="X125">
            <v>626</v>
          </cell>
          <cell r="Y125">
            <v>577</v>
          </cell>
          <cell r="Z125">
            <v>626</v>
          </cell>
          <cell r="AA125">
            <v>621</v>
          </cell>
          <cell r="AB125">
            <v>620</v>
          </cell>
          <cell r="AC125">
            <v>560</v>
          </cell>
          <cell r="AD125">
            <v>561</v>
          </cell>
          <cell r="AE125">
            <v>644</v>
          </cell>
          <cell r="AF125">
            <v>569</v>
          </cell>
          <cell r="AG125">
            <v>530</v>
          </cell>
          <cell r="AH125">
            <v>629</v>
          </cell>
          <cell r="AI125">
            <v>626</v>
          </cell>
          <cell r="AJ125">
            <v>610</v>
          </cell>
          <cell r="AK125">
            <v>571</v>
          </cell>
          <cell r="AL125">
            <v>607</v>
          </cell>
          <cell r="AM125">
            <v>602</v>
          </cell>
          <cell r="AN125">
            <v>605</v>
          </cell>
          <cell r="AO125">
            <v>553</v>
          </cell>
          <cell r="AP125">
            <v>538</v>
          </cell>
          <cell r="AQ125">
            <v>501</v>
          </cell>
        </row>
        <row r="126">
          <cell r="B126">
            <v>487</v>
          </cell>
          <cell r="C126">
            <v>487</v>
          </cell>
          <cell r="D126">
            <v>490</v>
          </cell>
          <cell r="E126">
            <v>495</v>
          </cell>
          <cell r="F126">
            <v>498</v>
          </cell>
          <cell r="G126">
            <v>512</v>
          </cell>
          <cell r="H126">
            <v>582</v>
          </cell>
          <cell r="I126">
            <v>585</v>
          </cell>
          <cell r="J126">
            <v>555</v>
          </cell>
          <cell r="K126">
            <v>556</v>
          </cell>
          <cell r="L126">
            <v>556</v>
          </cell>
          <cell r="M126">
            <v>561</v>
          </cell>
          <cell r="N126">
            <v>536</v>
          </cell>
          <cell r="O126">
            <v>549</v>
          </cell>
          <cell r="P126">
            <v>549</v>
          </cell>
          <cell r="Q126">
            <v>527</v>
          </cell>
          <cell r="R126">
            <v>551</v>
          </cell>
          <cell r="S126">
            <v>556</v>
          </cell>
          <cell r="T126">
            <v>521</v>
          </cell>
          <cell r="U126">
            <v>553</v>
          </cell>
          <cell r="V126">
            <v>623</v>
          </cell>
          <cell r="W126">
            <v>626</v>
          </cell>
          <cell r="X126">
            <v>571</v>
          </cell>
          <cell r="Y126">
            <v>583</v>
          </cell>
          <cell r="Z126">
            <v>597</v>
          </cell>
          <cell r="AA126">
            <v>603</v>
          </cell>
          <cell r="AB126">
            <v>552</v>
          </cell>
          <cell r="AC126">
            <v>576</v>
          </cell>
          <cell r="AD126">
            <v>534</v>
          </cell>
          <cell r="AE126">
            <v>624</v>
          </cell>
          <cell r="AF126">
            <v>514</v>
          </cell>
          <cell r="AG126">
            <v>542</v>
          </cell>
          <cell r="AH126">
            <v>606</v>
          </cell>
          <cell r="AI126">
            <v>609</v>
          </cell>
          <cell r="AJ126">
            <v>564</v>
          </cell>
          <cell r="AK126">
            <v>571</v>
          </cell>
          <cell r="AL126">
            <v>580</v>
          </cell>
          <cell r="AM126">
            <v>585</v>
          </cell>
          <cell r="AN126">
            <v>546</v>
          </cell>
          <cell r="AO126">
            <v>565</v>
          </cell>
          <cell r="AP126">
            <v>522</v>
          </cell>
          <cell r="AQ126">
            <v>487</v>
          </cell>
        </row>
        <row r="127">
          <cell r="B127">
            <v>481</v>
          </cell>
          <cell r="C127">
            <v>481</v>
          </cell>
          <cell r="D127">
            <v>479</v>
          </cell>
          <cell r="E127">
            <v>489</v>
          </cell>
          <cell r="F127">
            <v>482</v>
          </cell>
          <cell r="G127">
            <v>511</v>
          </cell>
          <cell r="H127">
            <v>571</v>
          </cell>
          <cell r="I127">
            <v>578</v>
          </cell>
          <cell r="J127">
            <v>538</v>
          </cell>
          <cell r="K127">
            <v>553</v>
          </cell>
          <cell r="L127">
            <v>543</v>
          </cell>
          <cell r="M127">
            <v>554</v>
          </cell>
          <cell r="N127">
            <v>513</v>
          </cell>
          <cell r="O127">
            <v>551</v>
          </cell>
          <cell r="P127">
            <v>540</v>
          </cell>
          <cell r="Q127">
            <v>531</v>
          </cell>
          <cell r="R127">
            <v>537</v>
          </cell>
          <cell r="S127">
            <v>547</v>
          </cell>
          <cell r="T127">
            <v>489</v>
          </cell>
          <cell r="U127">
            <v>561</v>
          </cell>
          <cell r="V127">
            <v>611</v>
          </cell>
          <cell r="W127">
            <v>617</v>
          </cell>
          <cell r="X127">
            <v>543</v>
          </cell>
          <cell r="Y127">
            <v>586</v>
          </cell>
          <cell r="Z127">
            <v>583</v>
          </cell>
          <cell r="AA127">
            <v>593</v>
          </cell>
          <cell r="AB127">
            <v>519</v>
          </cell>
          <cell r="AC127">
            <v>584</v>
          </cell>
          <cell r="AD127">
            <v>521</v>
          </cell>
          <cell r="AE127">
            <v>615</v>
          </cell>
          <cell r="AF127">
            <v>487</v>
          </cell>
          <cell r="AG127">
            <v>548</v>
          </cell>
          <cell r="AH127">
            <v>594</v>
          </cell>
          <cell r="AI127">
            <v>601</v>
          </cell>
          <cell r="AJ127">
            <v>541</v>
          </cell>
          <cell r="AK127">
            <v>572</v>
          </cell>
          <cell r="AL127">
            <v>566</v>
          </cell>
          <cell r="AM127">
            <v>577</v>
          </cell>
          <cell r="AN127">
            <v>516</v>
          </cell>
          <cell r="AO127">
            <v>571</v>
          </cell>
          <cell r="AP127">
            <v>514</v>
          </cell>
          <cell r="AQ127">
            <v>479</v>
          </cell>
        </row>
        <row r="128">
          <cell r="B128">
            <v>474</v>
          </cell>
          <cell r="C128">
            <v>475</v>
          </cell>
          <cell r="D128">
            <v>467</v>
          </cell>
          <cell r="E128">
            <v>482</v>
          </cell>
          <cell r="F128">
            <v>466</v>
          </cell>
          <cell r="G128">
            <v>510</v>
          </cell>
          <cell r="H128">
            <v>560</v>
          </cell>
          <cell r="I128">
            <v>570</v>
          </cell>
          <cell r="J128">
            <v>520</v>
          </cell>
          <cell r="K128">
            <v>549</v>
          </cell>
          <cell r="L128">
            <v>530</v>
          </cell>
          <cell r="M128">
            <v>546</v>
          </cell>
          <cell r="N128">
            <v>489</v>
          </cell>
          <cell r="O128">
            <v>553</v>
          </cell>
          <cell r="P128">
            <v>530</v>
          </cell>
          <cell r="Q128">
            <v>534</v>
          </cell>
          <cell r="R128">
            <v>523</v>
          </cell>
          <cell r="S128">
            <v>538</v>
          </cell>
          <cell r="T128">
            <v>458</v>
          </cell>
          <cell r="U128">
            <v>570</v>
          </cell>
          <cell r="V128">
            <v>598</v>
          </cell>
          <cell r="W128">
            <v>608</v>
          </cell>
          <cell r="X128">
            <v>516</v>
          </cell>
          <cell r="Y128">
            <v>589</v>
          </cell>
          <cell r="Z128">
            <v>568</v>
          </cell>
          <cell r="AA128">
            <v>584</v>
          </cell>
          <cell r="AB128">
            <v>485</v>
          </cell>
          <cell r="AC128">
            <v>592</v>
          </cell>
          <cell r="AD128">
            <v>507</v>
          </cell>
          <cell r="AE128">
            <v>605</v>
          </cell>
          <cell r="AF128">
            <v>459</v>
          </cell>
          <cell r="AG128">
            <v>553</v>
          </cell>
          <cell r="AH128">
            <v>582</v>
          </cell>
          <cell r="AI128">
            <v>592</v>
          </cell>
          <cell r="AJ128">
            <v>517</v>
          </cell>
          <cell r="AK128">
            <v>572</v>
          </cell>
          <cell r="AL128">
            <v>552</v>
          </cell>
          <cell r="AM128">
            <v>568</v>
          </cell>
          <cell r="AN128">
            <v>486</v>
          </cell>
          <cell r="AO128">
            <v>576</v>
          </cell>
          <cell r="AP128">
            <v>506</v>
          </cell>
          <cell r="AQ128">
            <v>472</v>
          </cell>
        </row>
        <row r="129">
          <cell r="B129">
            <v>373</v>
          </cell>
          <cell r="C129">
            <v>372</v>
          </cell>
          <cell r="D129">
            <v>482</v>
          </cell>
          <cell r="E129">
            <v>469</v>
          </cell>
          <cell r="F129">
            <v>495</v>
          </cell>
          <cell r="G129">
            <v>426</v>
          </cell>
          <cell r="H129">
            <v>430</v>
          </cell>
          <cell r="I129">
            <v>429</v>
          </cell>
          <cell r="J129">
            <v>427</v>
          </cell>
          <cell r="K129">
            <v>461</v>
          </cell>
          <cell r="L129">
            <v>465</v>
          </cell>
          <cell r="M129">
            <v>452</v>
          </cell>
          <cell r="N129">
            <v>476</v>
          </cell>
          <cell r="O129">
            <v>441</v>
          </cell>
          <cell r="P129">
            <v>185</v>
          </cell>
          <cell r="Q129">
            <v>343</v>
          </cell>
          <cell r="R129">
            <v>293</v>
          </cell>
          <cell r="S129">
            <v>280</v>
          </cell>
          <cell r="T129">
            <v>302</v>
          </cell>
          <cell r="U129">
            <v>398</v>
          </cell>
          <cell r="V129">
            <v>306</v>
          </cell>
          <cell r="W129">
            <v>305</v>
          </cell>
          <cell r="X129">
            <v>300</v>
          </cell>
          <cell r="Y129">
            <v>441</v>
          </cell>
          <cell r="Z129">
            <v>341</v>
          </cell>
          <cell r="AA129">
            <v>328</v>
          </cell>
          <cell r="AB129">
            <v>349</v>
          </cell>
          <cell r="AC129">
            <v>421</v>
          </cell>
          <cell r="AD129">
            <v>344</v>
          </cell>
          <cell r="AE129">
            <v>465</v>
          </cell>
          <cell r="AF129">
            <v>355</v>
          </cell>
          <cell r="AG129">
            <v>406</v>
          </cell>
          <cell r="AH129">
            <v>357</v>
          </cell>
          <cell r="AI129">
            <v>356</v>
          </cell>
          <cell r="AJ129">
            <v>353</v>
          </cell>
          <cell r="AK129">
            <v>449</v>
          </cell>
          <cell r="AL129">
            <v>392</v>
          </cell>
          <cell r="AM129">
            <v>379</v>
          </cell>
          <cell r="AN129">
            <v>402</v>
          </cell>
          <cell r="AO129">
            <v>430</v>
          </cell>
          <cell r="AP129">
            <v>423</v>
          </cell>
          <cell r="AQ129">
            <v>356</v>
          </cell>
        </row>
        <row r="130">
          <cell r="B130">
            <v>366</v>
          </cell>
          <cell r="C130">
            <v>366</v>
          </cell>
          <cell r="D130">
            <v>467</v>
          </cell>
          <cell r="E130">
            <v>460</v>
          </cell>
          <cell r="F130">
            <v>471</v>
          </cell>
          <cell r="G130">
            <v>429</v>
          </cell>
          <cell r="H130">
            <v>422</v>
          </cell>
          <cell r="I130">
            <v>421</v>
          </cell>
          <cell r="J130">
            <v>426</v>
          </cell>
          <cell r="K130">
            <v>443</v>
          </cell>
          <cell r="L130">
            <v>452</v>
          </cell>
          <cell r="M130">
            <v>444</v>
          </cell>
          <cell r="N130">
            <v>460</v>
          </cell>
          <cell r="O130">
            <v>436</v>
          </cell>
          <cell r="P130">
            <v>183</v>
          </cell>
          <cell r="Q130">
            <v>314</v>
          </cell>
          <cell r="R130">
            <v>284</v>
          </cell>
          <cell r="S130">
            <v>277</v>
          </cell>
          <cell r="T130">
            <v>316</v>
          </cell>
          <cell r="U130">
            <v>378</v>
          </cell>
          <cell r="V130">
            <v>301</v>
          </cell>
          <cell r="W130">
            <v>301</v>
          </cell>
          <cell r="X130">
            <v>324</v>
          </cell>
          <cell r="Y130">
            <v>409</v>
          </cell>
          <cell r="Z130">
            <v>331</v>
          </cell>
          <cell r="AA130">
            <v>324</v>
          </cell>
          <cell r="AB130">
            <v>357</v>
          </cell>
          <cell r="AC130">
            <v>401</v>
          </cell>
          <cell r="AD130">
            <v>334</v>
          </cell>
          <cell r="AE130">
            <v>458</v>
          </cell>
          <cell r="AF130">
            <v>358</v>
          </cell>
          <cell r="AG130">
            <v>392</v>
          </cell>
          <cell r="AH130">
            <v>351</v>
          </cell>
          <cell r="AI130">
            <v>351</v>
          </cell>
          <cell r="AJ130">
            <v>366</v>
          </cell>
          <cell r="AK130">
            <v>423</v>
          </cell>
          <cell r="AL130">
            <v>381</v>
          </cell>
          <cell r="AM130">
            <v>374</v>
          </cell>
          <cell r="AN130">
            <v>400</v>
          </cell>
          <cell r="AO130">
            <v>416</v>
          </cell>
          <cell r="AP130">
            <v>415</v>
          </cell>
          <cell r="AQ130">
            <v>349</v>
          </cell>
        </row>
        <row r="131">
          <cell r="B131">
            <v>359</v>
          </cell>
          <cell r="C131">
            <v>360</v>
          </cell>
          <cell r="D131">
            <v>453</v>
          </cell>
          <cell r="E131">
            <v>450</v>
          </cell>
          <cell r="F131">
            <v>446</v>
          </cell>
          <cell r="G131">
            <v>433</v>
          </cell>
          <cell r="H131">
            <v>414</v>
          </cell>
          <cell r="I131">
            <v>414</v>
          </cell>
          <cell r="J131">
            <v>424</v>
          </cell>
          <cell r="K131">
            <v>426</v>
          </cell>
          <cell r="L131">
            <v>438</v>
          </cell>
          <cell r="M131">
            <v>436</v>
          </cell>
          <cell r="N131">
            <v>443</v>
          </cell>
          <cell r="O131">
            <v>431</v>
          </cell>
          <cell r="P131">
            <v>182</v>
          </cell>
          <cell r="Q131">
            <v>285</v>
          </cell>
          <cell r="R131">
            <v>276</v>
          </cell>
          <cell r="S131">
            <v>273</v>
          </cell>
          <cell r="T131">
            <v>330</v>
          </cell>
          <cell r="U131">
            <v>358</v>
          </cell>
          <cell r="V131">
            <v>297</v>
          </cell>
          <cell r="W131">
            <v>297</v>
          </cell>
          <cell r="X131">
            <v>347</v>
          </cell>
          <cell r="Y131">
            <v>376</v>
          </cell>
          <cell r="Z131">
            <v>322</v>
          </cell>
          <cell r="AA131">
            <v>320</v>
          </cell>
          <cell r="AB131">
            <v>366</v>
          </cell>
          <cell r="AC131">
            <v>381</v>
          </cell>
          <cell r="AD131">
            <v>324</v>
          </cell>
          <cell r="AE131">
            <v>450</v>
          </cell>
          <cell r="AF131">
            <v>362</v>
          </cell>
          <cell r="AG131">
            <v>379</v>
          </cell>
          <cell r="AH131">
            <v>345</v>
          </cell>
          <cell r="AI131">
            <v>345</v>
          </cell>
          <cell r="AJ131">
            <v>379</v>
          </cell>
          <cell r="AK131">
            <v>397</v>
          </cell>
          <cell r="AL131">
            <v>370</v>
          </cell>
          <cell r="AM131">
            <v>368</v>
          </cell>
          <cell r="AN131">
            <v>398</v>
          </cell>
          <cell r="AO131">
            <v>402</v>
          </cell>
          <cell r="AP131">
            <v>407</v>
          </cell>
          <cell r="AQ131">
            <v>343</v>
          </cell>
        </row>
        <row r="132">
          <cell r="B132">
            <v>352</v>
          </cell>
          <cell r="C132">
            <v>354</v>
          </cell>
          <cell r="D132">
            <v>438</v>
          </cell>
          <cell r="E132">
            <v>441</v>
          </cell>
          <cell r="F132">
            <v>422</v>
          </cell>
          <cell r="G132">
            <v>436</v>
          </cell>
          <cell r="H132">
            <v>405</v>
          </cell>
          <cell r="I132">
            <v>406</v>
          </cell>
          <cell r="J132">
            <v>423</v>
          </cell>
          <cell r="K132">
            <v>408</v>
          </cell>
          <cell r="L132">
            <v>425</v>
          </cell>
          <cell r="M132">
            <v>428</v>
          </cell>
          <cell r="N132">
            <v>426</v>
          </cell>
          <cell r="O132">
            <v>425</v>
          </cell>
          <cell r="P132">
            <v>181</v>
          </cell>
          <cell r="Q132">
            <v>257</v>
          </cell>
          <cell r="R132">
            <v>267</v>
          </cell>
          <cell r="S132">
            <v>270</v>
          </cell>
          <cell r="T132">
            <v>344</v>
          </cell>
          <cell r="U132">
            <v>339</v>
          </cell>
          <cell r="V132">
            <v>293</v>
          </cell>
          <cell r="W132">
            <v>293</v>
          </cell>
          <cell r="X132">
            <v>371</v>
          </cell>
          <cell r="Y132">
            <v>344</v>
          </cell>
          <cell r="Z132">
            <v>313</v>
          </cell>
          <cell r="AA132">
            <v>315</v>
          </cell>
          <cell r="AB132">
            <v>375</v>
          </cell>
          <cell r="AC132">
            <v>361</v>
          </cell>
          <cell r="AD132">
            <v>314</v>
          </cell>
          <cell r="AE132">
            <v>443</v>
          </cell>
          <cell r="AF132">
            <v>365</v>
          </cell>
          <cell r="AG132">
            <v>365</v>
          </cell>
          <cell r="AH132">
            <v>340</v>
          </cell>
          <cell r="AI132">
            <v>340</v>
          </cell>
          <cell r="AJ132">
            <v>393</v>
          </cell>
          <cell r="AK132">
            <v>371</v>
          </cell>
          <cell r="AL132">
            <v>359</v>
          </cell>
          <cell r="AM132">
            <v>362</v>
          </cell>
          <cell r="AN132">
            <v>396</v>
          </cell>
          <cell r="AO132">
            <v>388</v>
          </cell>
          <cell r="AP132">
            <v>399</v>
          </cell>
          <cell r="AQ132">
            <v>337</v>
          </cell>
        </row>
        <row r="133">
          <cell r="B133">
            <v>345</v>
          </cell>
          <cell r="C133">
            <v>348</v>
          </cell>
          <cell r="D133">
            <v>424</v>
          </cell>
          <cell r="E133">
            <v>431</v>
          </cell>
          <cell r="F133">
            <v>398</v>
          </cell>
          <cell r="G133">
            <v>439</v>
          </cell>
          <cell r="H133">
            <v>397</v>
          </cell>
          <cell r="I133">
            <v>398</v>
          </cell>
          <cell r="J133">
            <v>421</v>
          </cell>
          <cell r="K133">
            <v>390</v>
          </cell>
          <cell r="L133">
            <v>412</v>
          </cell>
          <cell r="M133">
            <v>420</v>
          </cell>
          <cell r="N133">
            <v>410</v>
          </cell>
          <cell r="O133">
            <v>420</v>
          </cell>
          <cell r="P133">
            <v>180</v>
          </cell>
          <cell r="Q133">
            <v>228</v>
          </cell>
          <cell r="R133">
            <v>259</v>
          </cell>
          <cell r="S133">
            <v>266</v>
          </cell>
          <cell r="T133">
            <v>358</v>
          </cell>
          <cell r="U133">
            <v>319</v>
          </cell>
          <cell r="V133">
            <v>289</v>
          </cell>
          <cell r="W133">
            <v>290</v>
          </cell>
          <cell r="X133">
            <v>395</v>
          </cell>
          <cell r="Y133">
            <v>312</v>
          </cell>
          <cell r="Z133">
            <v>303</v>
          </cell>
          <cell r="AA133">
            <v>311</v>
          </cell>
          <cell r="AB133">
            <v>383</v>
          </cell>
          <cell r="AC133">
            <v>341</v>
          </cell>
          <cell r="AD133">
            <v>304</v>
          </cell>
          <cell r="AE133">
            <v>435</v>
          </cell>
          <cell r="AF133">
            <v>369</v>
          </cell>
          <cell r="AG133">
            <v>351</v>
          </cell>
          <cell r="AH133">
            <v>334</v>
          </cell>
          <cell r="AI133">
            <v>335</v>
          </cell>
          <cell r="AJ133">
            <v>406</v>
          </cell>
          <cell r="AK133">
            <v>344</v>
          </cell>
          <cell r="AL133">
            <v>348</v>
          </cell>
          <cell r="AM133">
            <v>356</v>
          </cell>
          <cell r="AN133">
            <v>394</v>
          </cell>
          <cell r="AO133">
            <v>374</v>
          </cell>
          <cell r="AP133">
            <v>391</v>
          </cell>
          <cell r="AQ133">
            <v>331</v>
          </cell>
        </row>
        <row r="134">
          <cell r="B134">
            <v>338</v>
          </cell>
          <cell r="C134">
            <v>342</v>
          </cell>
          <cell r="D134">
            <v>409</v>
          </cell>
          <cell r="E134">
            <v>422</v>
          </cell>
          <cell r="F134">
            <v>373</v>
          </cell>
          <cell r="G134">
            <v>442</v>
          </cell>
          <cell r="H134">
            <v>389</v>
          </cell>
          <cell r="I134">
            <v>390</v>
          </cell>
          <cell r="J134">
            <v>420</v>
          </cell>
          <cell r="K134">
            <v>373</v>
          </cell>
          <cell r="L134">
            <v>398</v>
          </cell>
          <cell r="M134">
            <v>412</v>
          </cell>
          <cell r="N134">
            <v>393</v>
          </cell>
          <cell r="O134">
            <v>415</v>
          </cell>
          <cell r="P134">
            <v>179</v>
          </cell>
          <cell r="Q134">
            <v>199</v>
          </cell>
          <cell r="R134">
            <v>250</v>
          </cell>
          <cell r="S134">
            <v>263</v>
          </cell>
          <cell r="T134">
            <v>372</v>
          </cell>
          <cell r="U134">
            <v>299</v>
          </cell>
          <cell r="V134">
            <v>284</v>
          </cell>
          <cell r="W134">
            <v>286</v>
          </cell>
          <cell r="X134">
            <v>418</v>
          </cell>
          <cell r="Y134">
            <v>280</v>
          </cell>
          <cell r="Z134">
            <v>294</v>
          </cell>
          <cell r="AA134">
            <v>307</v>
          </cell>
          <cell r="AB134">
            <v>392</v>
          </cell>
          <cell r="AC134">
            <v>322</v>
          </cell>
          <cell r="AD134">
            <v>294</v>
          </cell>
          <cell r="AE134">
            <v>428</v>
          </cell>
          <cell r="AF134">
            <v>372</v>
          </cell>
          <cell r="AG134">
            <v>338</v>
          </cell>
          <cell r="AH134">
            <v>328</v>
          </cell>
          <cell r="AI134">
            <v>329</v>
          </cell>
          <cell r="AJ134">
            <v>419</v>
          </cell>
          <cell r="AK134">
            <v>318</v>
          </cell>
          <cell r="AL134">
            <v>337</v>
          </cell>
          <cell r="AM134">
            <v>351</v>
          </cell>
          <cell r="AN134">
            <v>393</v>
          </cell>
          <cell r="AO134">
            <v>360</v>
          </cell>
          <cell r="AP134">
            <v>383</v>
          </cell>
          <cell r="AQ134">
            <v>325</v>
          </cell>
        </row>
        <row r="135">
          <cell r="B135">
            <v>514</v>
          </cell>
          <cell r="C135">
            <v>511</v>
          </cell>
          <cell r="D135">
            <v>556</v>
          </cell>
          <cell r="E135">
            <v>541</v>
          </cell>
          <cell r="F135">
            <v>573</v>
          </cell>
          <cell r="G135">
            <v>529</v>
          </cell>
          <cell r="H135">
            <v>626</v>
          </cell>
          <cell r="I135">
            <v>617</v>
          </cell>
          <cell r="J135">
            <v>625</v>
          </cell>
          <cell r="K135">
            <v>572</v>
          </cell>
          <cell r="L135">
            <v>623</v>
          </cell>
          <cell r="M135">
            <v>608</v>
          </cell>
          <cell r="N135">
            <v>639</v>
          </cell>
          <cell r="O135">
            <v>551</v>
          </cell>
          <cell r="P135">
            <v>594</v>
          </cell>
          <cell r="Q135">
            <v>519</v>
          </cell>
          <cell r="R135">
            <v>636</v>
          </cell>
          <cell r="S135">
            <v>621</v>
          </cell>
          <cell r="T135">
            <v>664</v>
          </cell>
          <cell r="U135">
            <v>537</v>
          </cell>
          <cell r="V135">
            <v>680</v>
          </cell>
          <cell r="W135">
            <v>670</v>
          </cell>
          <cell r="X135">
            <v>685</v>
          </cell>
          <cell r="Y135">
            <v>577</v>
          </cell>
          <cell r="Z135">
            <v>677</v>
          </cell>
          <cell r="AA135">
            <v>662</v>
          </cell>
          <cell r="AB135">
            <v>700</v>
          </cell>
          <cell r="AC135">
            <v>557</v>
          </cell>
          <cell r="AD135">
            <v>614</v>
          </cell>
          <cell r="AE135">
            <v>687</v>
          </cell>
          <cell r="AF135">
            <v>639</v>
          </cell>
          <cell r="AG135">
            <v>534</v>
          </cell>
          <cell r="AH135">
            <v>657</v>
          </cell>
          <cell r="AI135">
            <v>648</v>
          </cell>
          <cell r="AJ135">
            <v>660</v>
          </cell>
          <cell r="AK135">
            <v>575</v>
          </cell>
          <cell r="AL135">
            <v>655</v>
          </cell>
          <cell r="AM135">
            <v>639</v>
          </cell>
          <cell r="AN135">
            <v>675</v>
          </cell>
          <cell r="AO135">
            <v>555</v>
          </cell>
          <cell r="AP135">
            <v>560</v>
          </cell>
          <cell r="AQ135">
            <v>518</v>
          </cell>
        </row>
        <row r="136">
          <cell r="B136">
            <v>507</v>
          </cell>
          <cell r="C136">
            <v>505</v>
          </cell>
          <cell r="D136">
            <v>545</v>
          </cell>
          <cell r="E136">
            <v>535</v>
          </cell>
          <cell r="F136">
            <v>558</v>
          </cell>
          <cell r="G136">
            <v>528</v>
          </cell>
          <cell r="H136">
            <v>615</v>
          </cell>
          <cell r="I136">
            <v>609</v>
          </cell>
          <cell r="J136">
            <v>608</v>
          </cell>
          <cell r="K136">
            <v>569</v>
          </cell>
          <cell r="L136">
            <v>611</v>
          </cell>
          <cell r="M136">
            <v>601</v>
          </cell>
          <cell r="N136">
            <v>616</v>
          </cell>
          <cell r="O136">
            <v>554</v>
          </cell>
          <cell r="P136">
            <v>585</v>
          </cell>
          <cell r="Q136">
            <v>522</v>
          </cell>
          <cell r="R136">
            <v>622</v>
          </cell>
          <cell r="S136">
            <v>612</v>
          </cell>
          <cell r="T136">
            <v>633</v>
          </cell>
          <cell r="U136">
            <v>545</v>
          </cell>
          <cell r="V136">
            <v>667</v>
          </cell>
          <cell r="W136">
            <v>661</v>
          </cell>
          <cell r="X136">
            <v>658</v>
          </cell>
          <cell r="Y136">
            <v>580</v>
          </cell>
          <cell r="Z136">
            <v>662</v>
          </cell>
          <cell r="AA136">
            <v>652</v>
          </cell>
          <cell r="AB136">
            <v>666</v>
          </cell>
          <cell r="AC136">
            <v>565</v>
          </cell>
          <cell r="AD136">
            <v>601</v>
          </cell>
          <cell r="AE136">
            <v>677</v>
          </cell>
          <cell r="AF136">
            <v>612</v>
          </cell>
          <cell r="AG136">
            <v>540</v>
          </cell>
          <cell r="AH136">
            <v>646</v>
          </cell>
          <cell r="AI136">
            <v>640</v>
          </cell>
          <cell r="AJ136">
            <v>637</v>
          </cell>
          <cell r="AK136">
            <v>575</v>
          </cell>
          <cell r="AL136">
            <v>641</v>
          </cell>
          <cell r="AM136">
            <v>631</v>
          </cell>
          <cell r="AN136">
            <v>645</v>
          </cell>
          <cell r="AO136">
            <v>560</v>
          </cell>
          <cell r="AP136">
            <v>552</v>
          </cell>
          <cell r="AQ136">
            <v>511</v>
          </cell>
        </row>
        <row r="137">
          <cell r="B137">
            <v>500</v>
          </cell>
          <cell r="C137">
            <v>499</v>
          </cell>
          <cell r="D137">
            <v>533</v>
          </cell>
          <cell r="E137">
            <v>528</v>
          </cell>
          <cell r="F137">
            <v>542</v>
          </cell>
          <cell r="G137">
            <v>527</v>
          </cell>
          <cell r="H137">
            <v>605</v>
          </cell>
          <cell r="I137">
            <v>602</v>
          </cell>
          <cell r="J137">
            <v>591</v>
          </cell>
          <cell r="K137">
            <v>566</v>
          </cell>
          <cell r="L137">
            <v>598</v>
          </cell>
          <cell r="M137">
            <v>593</v>
          </cell>
          <cell r="N137">
            <v>593</v>
          </cell>
          <cell r="O137">
            <v>556</v>
          </cell>
          <cell r="P137">
            <v>576</v>
          </cell>
          <cell r="Q137">
            <v>526</v>
          </cell>
          <cell r="R137">
            <v>608</v>
          </cell>
          <cell r="S137">
            <v>603</v>
          </cell>
          <cell r="T137">
            <v>601</v>
          </cell>
          <cell r="U137">
            <v>554</v>
          </cell>
          <cell r="V137">
            <v>655</v>
          </cell>
          <cell r="W137">
            <v>652</v>
          </cell>
          <cell r="X137">
            <v>630</v>
          </cell>
          <cell r="Y137">
            <v>583</v>
          </cell>
          <cell r="Z137">
            <v>648</v>
          </cell>
          <cell r="AA137">
            <v>643</v>
          </cell>
          <cell r="AB137">
            <v>632</v>
          </cell>
          <cell r="AC137">
            <v>574</v>
          </cell>
          <cell r="AD137">
            <v>587</v>
          </cell>
          <cell r="AE137">
            <v>667</v>
          </cell>
          <cell r="AF137">
            <v>585</v>
          </cell>
          <cell r="AG137">
            <v>546</v>
          </cell>
          <cell r="AH137">
            <v>634</v>
          </cell>
          <cell r="AI137">
            <v>631</v>
          </cell>
          <cell r="AJ137">
            <v>614</v>
          </cell>
          <cell r="AK137">
            <v>576</v>
          </cell>
          <cell r="AL137">
            <v>627</v>
          </cell>
          <cell r="AM137">
            <v>622</v>
          </cell>
          <cell r="AN137">
            <v>616</v>
          </cell>
          <cell r="AO137">
            <v>566</v>
          </cell>
          <cell r="AP137">
            <v>544</v>
          </cell>
          <cell r="AQ137">
            <v>504</v>
          </cell>
        </row>
        <row r="138">
          <cell r="B138">
            <v>487</v>
          </cell>
          <cell r="C138">
            <v>487</v>
          </cell>
          <cell r="D138">
            <v>510</v>
          </cell>
          <cell r="E138">
            <v>515</v>
          </cell>
          <cell r="F138">
            <v>510</v>
          </cell>
          <cell r="G138">
            <v>525</v>
          </cell>
          <cell r="H138">
            <v>584</v>
          </cell>
          <cell r="I138">
            <v>587</v>
          </cell>
          <cell r="J138">
            <v>557</v>
          </cell>
          <cell r="K138">
            <v>559</v>
          </cell>
          <cell r="L138">
            <v>572</v>
          </cell>
          <cell r="M138">
            <v>578</v>
          </cell>
          <cell r="N138">
            <v>546</v>
          </cell>
          <cell r="O138">
            <v>560</v>
          </cell>
          <cell r="P138">
            <v>557</v>
          </cell>
          <cell r="Q138">
            <v>533</v>
          </cell>
          <cell r="R138">
            <v>580</v>
          </cell>
          <cell r="S138">
            <v>585</v>
          </cell>
          <cell r="T138">
            <v>538</v>
          </cell>
          <cell r="U138">
            <v>570</v>
          </cell>
          <cell r="V138">
            <v>630</v>
          </cell>
          <cell r="W138">
            <v>634</v>
          </cell>
          <cell r="X138">
            <v>575</v>
          </cell>
          <cell r="Y138">
            <v>589</v>
          </cell>
          <cell r="Z138">
            <v>619</v>
          </cell>
          <cell r="AA138">
            <v>625</v>
          </cell>
          <cell r="AB138">
            <v>565</v>
          </cell>
          <cell r="AC138">
            <v>590</v>
          </cell>
          <cell r="AD138">
            <v>561</v>
          </cell>
          <cell r="AE138">
            <v>648</v>
          </cell>
          <cell r="AF138">
            <v>530</v>
          </cell>
          <cell r="AG138">
            <v>558</v>
          </cell>
          <cell r="AH138">
            <v>611</v>
          </cell>
          <cell r="AI138">
            <v>614</v>
          </cell>
          <cell r="AJ138">
            <v>567</v>
          </cell>
          <cell r="AK138">
            <v>577</v>
          </cell>
          <cell r="AL138">
            <v>600</v>
          </cell>
          <cell r="AM138">
            <v>605</v>
          </cell>
          <cell r="AN138">
            <v>557</v>
          </cell>
          <cell r="AO138">
            <v>577</v>
          </cell>
          <cell r="AP138">
            <v>528</v>
          </cell>
          <cell r="AQ138">
            <v>490</v>
          </cell>
        </row>
        <row r="139">
          <cell r="B139">
            <v>481</v>
          </cell>
          <cell r="C139">
            <v>481</v>
          </cell>
          <cell r="D139">
            <v>498</v>
          </cell>
          <cell r="E139">
            <v>509</v>
          </cell>
          <cell r="F139">
            <v>495</v>
          </cell>
          <cell r="G139">
            <v>524</v>
          </cell>
          <cell r="H139">
            <v>573</v>
          </cell>
          <cell r="I139">
            <v>579</v>
          </cell>
          <cell r="J139">
            <v>540</v>
          </cell>
          <cell r="K139">
            <v>556</v>
          </cell>
          <cell r="L139">
            <v>559</v>
          </cell>
          <cell r="M139">
            <v>570</v>
          </cell>
          <cell r="N139">
            <v>522</v>
          </cell>
          <cell r="O139">
            <v>562</v>
          </cell>
          <cell r="P139">
            <v>548</v>
          </cell>
          <cell r="Q139">
            <v>536</v>
          </cell>
          <cell r="R139">
            <v>566</v>
          </cell>
          <cell r="S139">
            <v>576</v>
          </cell>
          <cell r="T139">
            <v>506</v>
          </cell>
          <cell r="U139">
            <v>578</v>
          </cell>
          <cell r="V139">
            <v>618</v>
          </cell>
          <cell r="W139">
            <v>625</v>
          </cell>
          <cell r="X139">
            <v>548</v>
          </cell>
          <cell r="Y139">
            <v>592</v>
          </cell>
          <cell r="Z139">
            <v>605</v>
          </cell>
          <cell r="AA139">
            <v>615</v>
          </cell>
          <cell r="AB139">
            <v>531</v>
          </cell>
          <cell r="AC139">
            <v>598</v>
          </cell>
          <cell r="AD139">
            <v>547</v>
          </cell>
          <cell r="AE139">
            <v>639</v>
          </cell>
          <cell r="AF139">
            <v>503</v>
          </cell>
          <cell r="AG139">
            <v>564</v>
          </cell>
          <cell r="AH139">
            <v>599</v>
          </cell>
          <cell r="AI139">
            <v>606</v>
          </cell>
          <cell r="AJ139">
            <v>544</v>
          </cell>
          <cell r="AK139">
            <v>577</v>
          </cell>
          <cell r="AL139">
            <v>586</v>
          </cell>
          <cell r="AM139">
            <v>596</v>
          </cell>
          <cell r="AN139">
            <v>527</v>
          </cell>
          <cell r="AO139">
            <v>583</v>
          </cell>
          <cell r="AP139">
            <v>520</v>
          </cell>
          <cell r="AQ139">
            <v>483</v>
          </cell>
        </row>
        <row r="140">
          <cell r="B140">
            <v>474</v>
          </cell>
          <cell r="C140">
            <v>475</v>
          </cell>
          <cell r="D140">
            <v>487</v>
          </cell>
          <cell r="E140">
            <v>502</v>
          </cell>
          <cell r="F140">
            <v>479</v>
          </cell>
          <cell r="G140">
            <v>523</v>
          </cell>
          <cell r="H140">
            <v>562</v>
          </cell>
          <cell r="I140">
            <v>572</v>
          </cell>
          <cell r="J140">
            <v>523</v>
          </cell>
          <cell r="K140">
            <v>553</v>
          </cell>
          <cell r="L140">
            <v>547</v>
          </cell>
          <cell r="M140">
            <v>562</v>
          </cell>
          <cell r="N140">
            <v>499</v>
          </cell>
          <cell r="O140">
            <v>564</v>
          </cell>
          <cell r="P140">
            <v>539</v>
          </cell>
          <cell r="Q140">
            <v>539</v>
          </cell>
          <cell r="R140">
            <v>552</v>
          </cell>
          <cell r="S140">
            <v>567</v>
          </cell>
          <cell r="T140">
            <v>475</v>
          </cell>
          <cell r="U140">
            <v>587</v>
          </cell>
          <cell r="V140">
            <v>606</v>
          </cell>
          <cell r="W140">
            <v>616</v>
          </cell>
          <cell r="X140">
            <v>521</v>
          </cell>
          <cell r="Y140">
            <v>595</v>
          </cell>
          <cell r="Z140">
            <v>590</v>
          </cell>
          <cell r="AA140">
            <v>606</v>
          </cell>
          <cell r="AB140">
            <v>497</v>
          </cell>
          <cell r="AC140">
            <v>606</v>
          </cell>
          <cell r="AD140">
            <v>534</v>
          </cell>
          <cell r="AE140">
            <v>629</v>
          </cell>
          <cell r="AF140">
            <v>475</v>
          </cell>
          <cell r="AG140">
            <v>569</v>
          </cell>
          <cell r="AH140">
            <v>588</v>
          </cell>
          <cell r="AI140">
            <v>597</v>
          </cell>
          <cell r="AJ140">
            <v>521</v>
          </cell>
          <cell r="AK140">
            <v>578</v>
          </cell>
          <cell r="AL140">
            <v>572</v>
          </cell>
          <cell r="AM140">
            <v>588</v>
          </cell>
          <cell r="AN140">
            <v>497</v>
          </cell>
          <cell r="AO140">
            <v>589</v>
          </cell>
          <cell r="AP140">
            <v>512</v>
          </cell>
          <cell r="AQ140">
            <v>476</v>
          </cell>
        </row>
        <row r="141">
          <cell r="B141">
            <v>373</v>
          </cell>
          <cell r="C141">
            <v>372</v>
          </cell>
          <cell r="D141">
            <v>502</v>
          </cell>
          <cell r="E141">
            <v>489</v>
          </cell>
          <cell r="F141">
            <v>508</v>
          </cell>
          <cell r="G141">
            <v>439</v>
          </cell>
          <cell r="H141">
            <v>432</v>
          </cell>
          <cell r="I141">
            <v>431</v>
          </cell>
          <cell r="J141">
            <v>429</v>
          </cell>
          <cell r="K141">
            <v>464</v>
          </cell>
          <cell r="L141">
            <v>481</v>
          </cell>
          <cell r="M141">
            <v>469</v>
          </cell>
          <cell r="N141">
            <v>485</v>
          </cell>
          <cell r="O141">
            <v>452</v>
          </cell>
          <cell r="P141">
            <v>193</v>
          </cell>
          <cell r="Q141">
            <v>348</v>
          </cell>
          <cell r="R141">
            <v>322</v>
          </cell>
          <cell r="S141">
            <v>309</v>
          </cell>
          <cell r="T141">
            <v>319</v>
          </cell>
          <cell r="U141">
            <v>415</v>
          </cell>
          <cell r="V141">
            <v>313</v>
          </cell>
          <cell r="W141">
            <v>312</v>
          </cell>
          <cell r="X141">
            <v>305</v>
          </cell>
          <cell r="Y141">
            <v>447</v>
          </cell>
          <cell r="Z141">
            <v>363</v>
          </cell>
          <cell r="AA141">
            <v>350</v>
          </cell>
          <cell r="AB141">
            <v>361</v>
          </cell>
          <cell r="AC141">
            <v>435</v>
          </cell>
          <cell r="AD141">
            <v>371</v>
          </cell>
          <cell r="AE141">
            <v>489</v>
          </cell>
          <cell r="AF141">
            <v>371</v>
          </cell>
          <cell r="AG141">
            <v>422</v>
          </cell>
          <cell r="AH141">
            <v>362</v>
          </cell>
          <cell r="AI141">
            <v>362</v>
          </cell>
          <cell r="AJ141">
            <v>356</v>
          </cell>
          <cell r="AK141">
            <v>455</v>
          </cell>
          <cell r="AL141">
            <v>412</v>
          </cell>
          <cell r="AM141">
            <v>399</v>
          </cell>
          <cell r="AN141">
            <v>413</v>
          </cell>
          <cell r="AO141">
            <v>442</v>
          </cell>
          <cell r="AP141">
            <v>428</v>
          </cell>
          <cell r="AQ141">
            <v>359</v>
          </cell>
        </row>
        <row r="142">
          <cell r="B142">
            <v>366</v>
          </cell>
          <cell r="C142">
            <v>366</v>
          </cell>
          <cell r="D142">
            <v>487</v>
          </cell>
          <cell r="E142">
            <v>479</v>
          </cell>
          <cell r="F142">
            <v>483</v>
          </cell>
          <cell r="G142">
            <v>442</v>
          </cell>
          <cell r="H142">
            <v>424</v>
          </cell>
          <cell r="I142">
            <v>423</v>
          </cell>
          <cell r="J142">
            <v>428</v>
          </cell>
          <cell r="K142">
            <v>447</v>
          </cell>
          <cell r="L142">
            <v>468</v>
          </cell>
          <cell r="M142">
            <v>460</v>
          </cell>
          <cell r="N142">
            <v>469</v>
          </cell>
          <cell r="O142">
            <v>447</v>
          </cell>
          <cell r="P142">
            <v>192</v>
          </cell>
          <cell r="Q142">
            <v>319</v>
          </cell>
          <cell r="R142">
            <v>313</v>
          </cell>
          <cell r="S142">
            <v>306</v>
          </cell>
          <cell r="T142">
            <v>333</v>
          </cell>
          <cell r="U142">
            <v>395</v>
          </cell>
          <cell r="V142">
            <v>309</v>
          </cell>
          <cell r="W142">
            <v>309</v>
          </cell>
          <cell r="X142">
            <v>328</v>
          </cell>
          <cell r="Y142">
            <v>415</v>
          </cell>
          <cell r="Z142">
            <v>354</v>
          </cell>
          <cell r="AA142">
            <v>346</v>
          </cell>
          <cell r="AB142">
            <v>369</v>
          </cell>
          <cell r="AC142">
            <v>415</v>
          </cell>
          <cell r="AD142">
            <v>361</v>
          </cell>
          <cell r="AE142">
            <v>481</v>
          </cell>
          <cell r="AF142">
            <v>374</v>
          </cell>
          <cell r="AG142">
            <v>408</v>
          </cell>
          <cell r="AH142">
            <v>356</v>
          </cell>
          <cell r="AI142">
            <v>356</v>
          </cell>
          <cell r="AJ142">
            <v>370</v>
          </cell>
          <cell r="AK142">
            <v>428</v>
          </cell>
          <cell r="AL142">
            <v>401</v>
          </cell>
          <cell r="AM142">
            <v>393</v>
          </cell>
          <cell r="AN142">
            <v>411</v>
          </cell>
          <cell r="AO142">
            <v>428</v>
          </cell>
          <cell r="AP142">
            <v>420</v>
          </cell>
          <cell r="AQ142">
            <v>353</v>
          </cell>
        </row>
        <row r="143">
          <cell r="B143">
            <v>359</v>
          </cell>
          <cell r="C143">
            <v>360</v>
          </cell>
          <cell r="D143">
            <v>472</v>
          </cell>
          <cell r="E143">
            <v>470</v>
          </cell>
          <cell r="F143">
            <v>459</v>
          </cell>
          <cell r="G143">
            <v>445</v>
          </cell>
          <cell r="H143">
            <v>415</v>
          </cell>
          <cell r="I143">
            <v>415</v>
          </cell>
          <cell r="J143">
            <v>426</v>
          </cell>
          <cell r="K143">
            <v>429</v>
          </cell>
          <cell r="L143">
            <v>455</v>
          </cell>
          <cell r="M143">
            <v>452</v>
          </cell>
          <cell r="N143">
            <v>452</v>
          </cell>
          <cell r="O143">
            <v>441</v>
          </cell>
          <cell r="P143">
            <v>191</v>
          </cell>
          <cell r="Q143">
            <v>290</v>
          </cell>
          <cell r="R143">
            <v>305</v>
          </cell>
          <cell r="S143">
            <v>302</v>
          </cell>
          <cell r="T143">
            <v>347</v>
          </cell>
          <cell r="U143">
            <v>375</v>
          </cell>
          <cell r="V143">
            <v>305</v>
          </cell>
          <cell r="W143">
            <v>305</v>
          </cell>
          <cell r="X143">
            <v>352</v>
          </cell>
          <cell r="Y143">
            <v>383</v>
          </cell>
          <cell r="Z143">
            <v>344</v>
          </cell>
          <cell r="AA143">
            <v>342</v>
          </cell>
          <cell r="AB143">
            <v>378</v>
          </cell>
          <cell r="AC143">
            <v>395</v>
          </cell>
          <cell r="AD143">
            <v>351</v>
          </cell>
          <cell r="AE143">
            <v>474</v>
          </cell>
          <cell r="AF143">
            <v>378</v>
          </cell>
          <cell r="AG143">
            <v>395</v>
          </cell>
          <cell r="AH143">
            <v>351</v>
          </cell>
          <cell r="AI143">
            <v>351</v>
          </cell>
          <cell r="AJ143">
            <v>383</v>
          </cell>
          <cell r="AK143">
            <v>402</v>
          </cell>
          <cell r="AL143">
            <v>390</v>
          </cell>
          <cell r="AM143">
            <v>388</v>
          </cell>
          <cell r="AN143">
            <v>409</v>
          </cell>
          <cell r="AO143">
            <v>414</v>
          </cell>
          <cell r="AP143">
            <v>412</v>
          </cell>
          <cell r="AQ143">
            <v>347</v>
          </cell>
        </row>
        <row r="144">
          <cell r="B144">
            <v>352</v>
          </cell>
          <cell r="C144">
            <v>354</v>
          </cell>
          <cell r="D144">
            <v>458</v>
          </cell>
          <cell r="E144">
            <v>460</v>
          </cell>
          <cell r="F144">
            <v>435</v>
          </cell>
          <cell r="G144">
            <v>448</v>
          </cell>
          <cell r="H144">
            <v>407</v>
          </cell>
          <cell r="I144">
            <v>408</v>
          </cell>
          <cell r="J144">
            <v>425</v>
          </cell>
          <cell r="K144">
            <v>412</v>
          </cell>
          <cell r="L144">
            <v>441</v>
          </cell>
          <cell r="M144">
            <v>444</v>
          </cell>
          <cell r="N144">
            <v>436</v>
          </cell>
          <cell r="O144">
            <v>436</v>
          </cell>
          <cell r="P144">
            <v>190</v>
          </cell>
          <cell r="Q144">
            <v>262</v>
          </cell>
          <cell r="R144">
            <v>296</v>
          </cell>
          <cell r="S144">
            <v>299</v>
          </cell>
          <cell r="T144">
            <v>361</v>
          </cell>
          <cell r="U144">
            <v>356</v>
          </cell>
          <cell r="V144">
            <v>301</v>
          </cell>
          <cell r="W144">
            <v>301</v>
          </cell>
          <cell r="X144">
            <v>376</v>
          </cell>
          <cell r="Y144">
            <v>351</v>
          </cell>
          <cell r="Z144">
            <v>335</v>
          </cell>
          <cell r="AA144">
            <v>338</v>
          </cell>
          <cell r="AB144">
            <v>387</v>
          </cell>
          <cell r="AC144">
            <v>375</v>
          </cell>
          <cell r="AD144">
            <v>341</v>
          </cell>
          <cell r="AE144">
            <v>466</v>
          </cell>
          <cell r="AF144">
            <v>381</v>
          </cell>
          <cell r="AG144">
            <v>381</v>
          </cell>
          <cell r="AH144">
            <v>345</v>
          </cell>
          <cell r="AI144">
            <v>345</v>
          </cell>
          <cell r="AJ144">
            <v>396</v>
          </cell>
          <cell r="AK144">
            <v>376</v>
          </cell>
          <cell r="AL144">
            <v>379</v>
          </cell>
          <cell r="AM144">
            <v>382</v>
          </cell>
          <cell r="AN144">
            <v>407</v>
          </cell>
          <cell r="AO144">
            <v>400</v>
          </cell>
          <cell r="AP144">
            <v>404</v>
          </cell>
          <cell r="AQ144">
            <v>340</v>
          </cell>
        </row>
        <row r="145">
          <cell r="B145">
            <v>344</v>
          </cell>
          <cell r="C145">
            <v>348</v>
          </cell>
          <cell r="D145">
            <v>443</v>
          </cell>
          <cell r="E145">
            <v>451</v>
          </cell>
          <cell r="F145">
            <v>410</v>
          </cell>
          <cell r="G145">
            <v>452</v>
          </cell>
          <cell r="H145">
            <v>399</v>
          </cell>
          <cell r="I145">
            <v>400</v>
          </cell>
          <cell r="J145">
            <v>424</v>
          </cell>
          <cell r="K145">
            <v>394</v>
          </cell>
          <cell r="L145">
            <v>428</v>
          </cell>
          <cell r="M145">
            <v>436</v>
          </cell>
          <cell r="N145">
            <v>419</v>
          </cell>
          <cell r="O145">
            <v>431</v>
          </cell>
          <cell r="P145">
            <v>189</v>
          </cell>
          <cell r="Q145">
            <v>233</v>
          </cell>
          <cell r="R145">
            <v>288</v>
          </cell>
          <cell r="S145">
            <v>295</v>
          </cell>
          <cell r="T145">
            <v>375</v>
          </cell>
          <cell r="U145">
            <v>336</v>
          </cell>
          <cell r="V145">
            <v>296</v>
          </cell>
          <cell r="W145">
            <v>297</v>
          </cell>
          <cell r="X145">
            <v>399</v>
          </cell>
          <cell r="Y145">
            <v>318</v>
          </cell>
          <cell r="Z145">
            <v>325</v>
          </cell>
          <cell r="AA145">
            <v>333</v>
          </cell>
          <cell r="AB145">
            <v>395</v>
          </cell>
          <cell r="AC145">
            <v>355</v>
          </cell>
          <cell r="AD145">
            <v>330</v>
          </cell>
          <cell r="AE145">
            <v>459</v>
          </cell>
          <cell r="AF145">
            <v>385</v>
          </cell>
          <cell r="AG145">
            <v>367</v>
          </cell>
          <cell r="AH145">
            <v>339</v>
          </cell>
          <cell r="AI145">
            <v>340</v>
          </cell>
          <cell r="AJ145">
            <v>410</v>
          </cell>
          <cell r="AK145">
            <v>350</v>
          </cell>
          <cell r="AL145">
            <v>368</v>
          </cell>
          <cell r="AM145">
            <v>376</v>
          </cell>
          <cell r="AN145">
            <v>405</v>
          </cell>
          <cell r="AO145">
            <v>386</v>
          </cell>
          <cell r="AP145">
            <v>396</v>
          </cell>
          <cell r="AQ145">
            <v>334</v>
          </cell>
        </row>
        <row r="146">
          <cell r="B146">
            <v>337</v>
          </cell>
          <cell r="C146">
            <v>342</v>
          </cell>
          <cell r="D146">
            <v>429</v>
          </cell>
          <cell r="E146">
            <v>441</v>
          </cell>
          <cell r="F146">
            <v>386</v>
          </cell>
          <cell r="G146">
            <v>455</v>
          </cell>
          <cell r="H146">
            <v>391</v>
          </cell>
          <cell r="I146">
            <v>392</v>
          </cell>
          <cell r="J146">
            <v>422</v>
          </cell>
          <cell r="K146">
            <v>376</v>
          </cell>
          <cell r="L146">
            <v>415</v>
          </cell>
          <cell r="M146">
            <v>428</v>
          </cell>
          <cell r="N146">
            <v>403</v>
          </cell>
          <cell r="O146">
            <v>426</v>
          </cell>
          <cell r="P146">
            <v>188</v>
          </cell>
          <cell r="Q146">
            <v>204</v>
          </cell>
          <cell r="R146">
            <v>279</v>
          </cell>
          <cell r="S146">
            <v>292</v>
          </cell>
          <cell r="T146">
            <v>389</v>
          </cell>
          <cell r="U146">
            <v>317</v>
          </cell>
          <cell r="V146">
            <v>292</v>
          </cell>
          <cell r="W146">
            <v>293</v>
          </cell>
          <cell r="X146">
            <v>423</v>
          </cell>
          <cell r="Y146">
            <v>286</v>
          </cell>
          <cell r="Z146">
            <v>316</v>
          </cell>
          <cell r="AA146">
            <v>329</v>
          </cell>
          <cell r="AB146">
            <v>404</v>
          </cell>
          <cell r="AC146">
            <v>335</v>
          </cell>
          <cell r="AD146">
            <v>320</v>
          </cell>
          <cell r="AE146">
            <v>451</v>
          </cell>
          <cell r="AF146">
            <v>388</v>
          </cell>
          <cell r="AG146">
            <v>354</v>
          </cell>
          <cell r="AH146">
            <v>333</v>
          </cell>
          <cell r="AI146">
            <v>334</v>
          </cell>
          <cell r="AJ146">
            <v>423</v>
          </cell>
          <cell r="AK146">
            <v>323</v>
          </cell>
          <cell r="AL146">
            <v>357</v>
          </cell>
          <cell r="AM146">
            <v>370</v>
          </cell>
          <cell r="AN146">
            <v>404</v>
          </cell>
          <cell r="AO146">
            <v>372</v>
          </cell>
          <cell r="AP146">
            <v>388</v>
          </cell>
          <cell r="AQ146">
            <v>328</v>
          </cell>
        </row>
        <row r="147">
          <cell r="B147">
            <v>513</v>
          </cell>
          <cell r="C147">
            <v>512</v>
          </cell>
          <cell r="D147">
            <v>576</v>
          </cell>
          <cell r="E147">
            <v>561</v>
          </cell>
          <cell r="F147">
            <v>586</v>
          </cell>
          <cell r="G147">
            <v>542</v>
          </cell>
          <cell r="H147">
            <v>628</v>
          </cell>
          <cell r="I147">
            <v>619</v>
          </cell>
          <cell r="J147">
            <v>627</v>
          </cell>
          <cell r="K147">
            <v>575</v>
          </cell>
          <cell r="L147">
            <v>640</v>
          </cell>
          <cell r="M147">
            <v>625</v>
          </cell>
          <cell r="N147">
            <v>649</v>
          </cell>
          <cell r="O147">
            <v>562</v>
          </cell>
          <cell r="P147">
            <v>603</v>
          </cell>
          <cell r="Q147">
            <v>524</v>
          </cell>
          <cell r="R147">
            <v>665</v>
          </cell>
          <cell r="S147">
            <v>650</v>
          </cell>
          <cell r="T147">
            <v>681</v>
          </cell>
          <cell r="U147">
            <v>554</v>
          </cell>
          <cell r="V147">
            <v>687</v>
          </cell>
          <cell r="W147">
            <v>678</v>
          </cell>
          <cell r="X147">
            <v>690</v>
          </cell>
          <cell r="Y147">
            <v>584</v>
          </cell>
          <cell r="Z147">
            <v>699</v>
          </cell>
          <cell r="AA147">
            <v>684</v>
          </cell>
          <cell r="AB147">
            <v>712</v>
          </cell>
          <cell r="AC147">
            <v>571</v>
          </cell>
          <cell r="AD147">
            <v>641</v>
          </cell>
          <cell r="AE147">
            <v>710</v>
          </cell>
          <cell r="AF147">
            <v>655</v>
          </cell>
          <cell r="AG147">
            <v>550</v>
          </cell>
          <cell r="AH147">
            <v>663</v>
          </cell>
          <cell r="AI147">
            <v>653</v>
          </cell>
          <cell r="AJ147">
            <v>664</v>
          </cell>
          <cell r="AK147">
            <v>580</v>
          </cell>
          <cell r="AL147">
            <v>674</v>
          </cell>
          <cell r="AM147">
            <v>659</v>
          </cell>
          <cell r="AN147">
            <v>686</v>
          </cell>
          <cell r="AO147">
            <v>567</v>
          </cell>
          <cell r="AP147">
            <v>565</v>
          </cell>
          <cell r="AQ147">
            <v>522</v>
          </cell>
        </row>
        <row r="148">
          <cell r="B148">
            <v>507</v>
          </cell>
          <cell r="C148">
            <v>506</v>
          </cell>
          <cell r="D148">
            <v>565</v>
          </cell>
          <cell r="E148">
            <v>554</v>
          </cell>
          <cell r="F148">
            <v>570</v>
          </cell>
          <cell r="G148">
            <v>541</v>
          </cell>
          <cell r="H148">
            <v>617</v>
          </cell>
          <cell r="I148">
            <v>611</v>
          </cell>
          <cell r="J148">
            <v>610</v>
          </cell>
          <cell r="K148">
            <v>572</v>
          </cell>
          <cell r="L148">
            <v>627</v>
          </cell>
          <cell r="M148">
            <v>617</v>
          </cell>
          <cell r="N148">
            <v>625</v>
          </cell>
          <cell r="O148">
            <v>564</v>
          </cell>
          <cell r="P148">
            <v>594</v>
          </cell>
          <cell r="Q148">
            <v>527</v>
          </cell>
          <cell r="R148">
            <v>651</v>
          </cell>
          <cell r="S148">
            <v>641</v>
          </cell>
          <cell r="T148">
            <v>650</v>
          </cell>
          <cell r="U148">
            <v>563</v>
          </cell>
          <cell r="V148">
            <v>675</v>
          </cell>
          <cell r="W148">
            <v>669</v>
          </cell>
          <cell r="X148">
            <v>663</v>
          </cell>
          <cell r="Y148">
            <v>587</v>
          </cell>
          <cell r="Z148">
            <v>685</v>
          </cell>
          <cell r="AA148">
            <v>674</v>
          </cell>
          <cell r="AB148">
            <v>678</v>
          </cell>
          <cell r="AC148">
            <v>579</v>
          </cell>
          <cell r="AD148">
            <v>627</v>
          </cell>
          <cell r="AE148">
            <v>701</v>
          </cell>
          <cell r="AF148">
            <v>628</v>
          </cell>
          <cell r="AG148">
            <v>556</v>
          </cell>
          <cell r="AH148">
            <v>651</v>
          </cell>
          <cell r="AI148">
            <v>645</v>
          </cell>
          <cell r="AJ148">
            <v>641</v>
          </cell>
          <cell r="AK148">
            <v>581</v>
          </cell>
          <cell r="AL148">
            <v>661</v>
          </cell>
          <cell r="AM148">
            <v>651</v>
          </cell>
          <cell r="AN148">
            <v>656</v>
          </cell>
          <cell r="AO148">
            <v>573</v>
          </cell>
          <cell r="AP148">
            <v>558</v>
          </cell>
          <cell r="AQ148">
            <v>515</v>
          </cell>
        </row>
        <row r="149">
          <cell r="B149">
            <v>500</v>
          </cell>
          <cell r="C149">
            <v>500</v>
          </cell>
          <cell r="D149">
            <v>553</v>
          </cell>
          <cell r="E149">
            <v>548</v>
          </cell>
          <cell r="F149">
            <v>555</v>
          </cell>
          <cell r="G149">
            <v>540</v>
          </cell>
          <cell r="H149">
            <v>607</v>
          </cell>
          <cell r="I149">
            <v>604</v>
          </cell>
          <cell r="J149">
            <v>593</v>
          </cell>
          <cell r="K149">
            <v>569</v>
          </cell>
          <cell r="L149">
            <v>614</v>
          </cell>
          <cell r="M149">
            <v>609</v>
          </cell>
          <cell r="N149">
            <v>602</v>
          </cell>
          <cell r="O149">
            <v>567</v>
          </cell>
          <cell r="P149">
            <v>584</v>
          </cell>
          <cell r="Q149">
            <v>531</v>
          </cell>
          <cell r="R149">
            <v>637</v>
          </cell>
          <cell r="S149">
            <v>632</v>
          </cell>
          <cell r="T149">
            <v>618</v>
          </cell>
          <cell r="U149">
            <v>571</v>
          </cell>
          <cell r="V149">
            <v>663</v>
          </cell>
          <cell r="W149">
            <v>660</v>
          </cell>
          <cell r="X149">
            <v>635</v>
          </cell>
          <cell r="Y149">
            <v>590</v>
          </cell>
          <cell r="Z149">
            <v>670</v>
          </cell>
          <cell r="AA149">
            <v>665</v>
          </cell>
          <cell r="AB149">
            <v>644</v>
          </cell>
          <cell r="AC149">
            <v>587</v>
          </cell>
          <cell r="AD149">
            <v>614</v>
          </cell>
          <cell r="AE149">
            <v>691</v>
          </cell>
          <cell r="AF149">
            <v>601</v>
          </cell>
          <cell r="AG149">
            <v>562</v>
          </cell>
          <cell r="AH149">
            <v>639</v>
          </cell>
          <cell r="AI149">
            <v>636</v>
          </cell>
          <cell r="AJ149">
            <v>618</v>
          </cell>
          <cell r="AK149">
            <v>581</v>
          </cell>
          <cell r="AL149">
            <v>647</v>
          </cell>
          <cell r="AM149">
            <v>642</v>
          </cell>
          <cell r="AN149">
            <v>627</v>
          </cell>
          <cell r="AO149">
            <v>579</v>
          </cell>
          <cell r="AP149">
            <v>550</v>
          </cell>
          <cell r="AQ149">
            <v>508</v>
          </cell>
        </row>
        <row r="150">
          <cell r="B150">
            <v>487</v>
          </cell>
          <cell r="C150">
            <v>488</v>
          </cell>
          <cell r="D150">
            <v>530</v>
          </cell>
          <cell r="E150">
            <v>535</v>
          </cell>
          <cell r="F150">
            <v>523</v>
          </cell>
          <cell r="G150">
            <v>538</v>
          </cell>
          <cell r="H150">
            <v>585</v>
          </cell>
          <cell r="I150">
            <v>589</v>
          </cell>
          <cell r="J150">
            <v>559</v>
          </cell>
          <cell r="K150">
            <v>563</v>
          </cell>
          <cell r="L150">
            <v>589</v>
          </cell>
          <cell r="M150">
            <v>594</v>
          </cell>
          <cell r="N150">
            <v>555</v>
          </cell>
          <cell r="O150">
            <v>571</v>
          </cell>
          <cell r="P150">
            <v>566</v>
          </cell>
          <cell r="Q150">
            <v>538</v>
          </cell>
          <cell r="R150">
            <v>609</v>
          </cell>
          <cell r="S150">
            <v>614</v>
          </cell>
          <cell r="T150">
            <v>555</v>
          </cell>
          <cell r="U150">
            <v>587</v>
          </cell>
          <cell r="V150">
            <v>638</v>
          </cell>
          <cell r="W150">
            <v>641</v>
          </cell>
          <cell r="X150">
            <v>580</v>
          </cell>
          <cell r="Y150">
            <v>596</v>
          </cell>
          <cell r="Z150">
            <v>641</v>
          </cell>
          <cell r="AA150">
            <v>647</v>
          </cell>
          <cell r="AB150">
            <v>577</v>
          </cell>
          <cell r="AC150">
            <v>604</v>
          </cell>
          <cell r="AD150">
            <v>587</v>
          </cell>
          <cell r="AE150">
            <v>672</v>
          </cell>
          <cell r="AF150">
            <v>546</v>
          </cell>
          <cell r="AG150">
            <v>574</v>
          </cell>
          <cell r="AH150">
            <v>616</v>
          </cell>
          <cell r="AI150">
            <v>620</v>
          </cell>
          <cell r="AJ150">
            <v>571</v>
          </cell>
          <cell r="AK150">
            <v>582</v>
          </cell>
          <cell r="AL150">
            <v>619</v>
          </cell>
          <cell r="AM150">
            <v>625</v>
          </cell>
          <cell r="AN150">
            <v>567</v>
          </cell>
          <cell r="AO150">
            <v>590</v>
          </cell>
          <cell r="AP150">
            <v>534</v>
          </cell>
          <cell r="AQ150">
            <v>493</v>
          </cell>
        </row>
        <row r="151">
          <cell r="B151">
            <v>480</v>
          </cell>
          <cell r="C151">
            <v>482</v>
          </cell>
          <cell r="D151">
            <v>518</v>
          </cell>
          <cell r="E151">
            <v>528</v>
          </cell>
          <cell r="F151">
            <v>507</v>
          </cell>
          <cell r="G151">
            <v>537</v>
          </cell>
          <cell r="H151">
            <v>575</v>
          </cell>
          <cell r="I151">
            <v>581</v>
          </cell>
          <cell r="J151">
            <v>542</v>
          </cell>
          <cell r="K151">
            <v>560</v>
          </cell>
          <cell r="L151">
            <v>576</v>
          </cell>
          <cell r="M151">
            <v>586</v>
          </cell>
          <cell r="N151">
            <v>532</v>
          </cell>
          <cell r="O151">
            <v>573</v>
          </cell>
          <cell r="P151">
            <v>557</v>
          </cell>
          <cell r="Q151">
            <v>541</v>
          </cell>
          <cell r="R151">
            <v>595</v>
          </cell>
          <cell r="S151">
            <v>605</v>
          </cell>
          <cell r="T151">
            <v>523</v>
          </cell>
          <cell r="U151">
            <v>596</v>
          </cell>
          <cell r="V151">
            <v>626</v>
          </cell>
          <cell r="W151">
            <v>632</v>
          </cell>
          <cell r="X151">
            <v>553</v>
          </cell>
          <cell r="Y151">
            <v>599</v>
          </cell>
          <cell r="Z151">
            <v>627</v>
          </cell>
          <cell r="AA151">
            <v>637</v>
          </cell>
          <cell r="AB151">
            <v>543</v>
          </cell>
          <cell r="AC151">
            <v>612</v>
          </cell>
          <cell r="AD151">
            <v>574</v>
          </cell>
          <cell r="AE151">
            <v>663</v>
          </cell>
          <cell r="AF151">
            <v>519</v>
          </cell>
          <cell r="AG151">
            <v>580</v>
          </cell>
          <cell r="AH151">
            <v>605</v>
          </cell>
          <cell r="AI151">
            <v>611</v>
          </cell>
          <cell r="AJ151">
            <v>548</v>
          </cell>
          <cell r="AK151">
            <v>583</v>
          </cell>
          <cell r="AL151">
            <v>606</v>
          </cell>
          <cell r="AM151">
            <v>616</v>
          </cell>
          <cell r="AN151">
            <v>538</v>
          </cell>
          <cell r="AO151">
            <v>596</v>
          </cell>
          <cell r="AP151">
            <v>526</v>
          </cell>
          <cell r="AQ151">
            <v>486</v>
          </cell>
        </row>
        <row r="152">
          <cell r="B152">
            <v>474</v>
          </cell>
          <cell r="C152">
            <v>476</v>
          </cell>
          <cell r="D152">
            <v>507</v>
          </cell>
          <cell r="E152">
            <v>522</v>
          </cell>
          <cell r="F152">
            <v>491</v>
          </cell>
          <cell r="G152">
            <v>535</v>
          </cell>
          <cell r="H152">
            <v>564</v>
          </cell>
          <cell r="I152">
            <v>574</v>
          </cell>
          <cell r="J152">
            <v>525</v>
          </cell>
          <cell r="K152">
            <v>557</v>
          </cell>
          <cell r="L152">
            <v>563</v>
          </cell>
          <cell r="M152">
            <v>579</v>
          </cell>
          <cell r="N152">
            <v>508</v>
          </cell>
          <cell r="O152">
            <v>575</v>
          </cell>
          <cell r="P152">
            <v>548</v>
          </cell>
          <cell r="Q152">
            <v>544</v>
          </cell>
          <cell r="R152">
            <v>581</v>
          </cell>
          <cell r="S152">
            <v>596</v>
          </cell>
          <cell r="T152">
            <v>492</v>
          </cell>
          <cell r="U152">
            <v>604</v>
          </cell>
          <cell r="V152">
            <v>614</v>
          </cell>
          <cell r="W152">
            <v>623</v>
          </cell>
          <cell r="X152">
            <v>525</v>
          </cell>
          <cell r="Y152">
            <v>602</v>
          </cell>
          <cell r="Z152">
            <v>612</v>
          </cell>
          <cell r="AA152">
            <v>628</v>
          </cell>
          <cell r="AB152">
            <v>509</v>
          </cell>
          <cell r="AC152">
            <v>620</v>
          </cell>
          <cell r="AD152">
            <v>560</v>
          </cell>
          <cell r="AE152">
            <v>653</v>
          </cell>
          <cell r="AF152">
            <v>491</v>
          </cell>
          <cell r="AG152">
            <v>585</v>
          </cell>
          <cell r="AH152">
            <v>593</v>
          </cell>
          <cell r="AI152">
            <v>603</v>
          </cell>
          <cell r="AJ152">
            <v>525</v>
          </cell>
          <cell r="AK152">
            <v>583</v>
          </cell>
          <cell r="AL152">
            <v>592</v>
          </cell>
          <cell r="AM152">
            <v>607</v>
          </cell>
          <cell r="AN152">
            <v>508</v>
          </cell>
          <cell r="AO152">
            <v>601</v>
          </cell>
          <cell r="AP152">
            <v>518</v>
          </cell>
          <cell r="AQ152">
            <v>479</v>
          </cell>
        </row>
        <row r="153">
          <cell r="B153">
            <v>373</v>
          </cell>
          <cell r="C153">
            <v>373</v>
          </cell>
          <cell r="D153">
            <v>521</v>
          </cell>
          <cell r="E153">
            <v>509</v>
          </cell>
          <cell r="F153">
            <v>521</v>
          </cell>
          <cell r="G153">
            <v>452</v>
          </cell>
          <cell r="H153">
            <v>434</v>
          </cell>
          <cell r="I153">
            <v>433</v>
          </cell>
          <cell r="J153">
            <v>431</v>
          </cell>
          <cell r="K153">
            <v>468</v>
          </cell>
          <cell r="L153">
            <v>498</v>
          </cell>
          <cell r="M153">
            <v>485</v>
          </cell>
          <cell r="N153">
            <v>495</v>
          </cell>
          <cell r="O153">
            <v>463</v>
          </cell>
          <cell r="P153">
            <v>202</v>
          </cell>
          <cell r="Q153">
            <v>353</v>
          </cell>
          <cell r="R153">
            <v>351</v>
          </cell>
          <cell r="S153">
            <v>338</v>
          </cell>
          <cell r="T153">
            <v>336</v>
          </cell>
          <cell r="U153">
            <v>432</v>
          </cell>
          <cell r="V153">
            <v>321</v>
          </cell>
          <cell r="W153">
            <v>320</v>
          </cell>
          <cell r="X153">
            <v>310</v>
          </cell>
          <cell r="Y153">
            <v>454</v>
          </cell>
          <cell r="Z153">
            <v>385</v>
          </cell>
          <cell r="AA153">
            <v>372</v>
          </cell>
          <cell r="AB153">
            <v>373</v>
          </cell>
          <cell r="AC153">
            <v>449</v>
          </cell>
          <cell r="AD153">
            <v>398</v>
          </cell>
          <cell r="AE153">
            <v>513</v>
          </cell>
          <cell r="AF153">
            <v>387</v>
          </cell>
          <cell r="AG153">
            <v>438</v>
          </cell>
          <cell r="AH153">
            <v>368</v>
          </cell>
          <cell r="AI153">
            <v>367</v>
          </cell>
          <cell r="AJ153">
            <v>360</v>
          </cell>
          <cell r="AK153">
            <v>460</v>
          </cell>
          <cell r="AL153">
            <v>432</v>
          </cell>
          <cell r="AM153">
            <v>419</v>
          </cell>
          <cell r="AN153">
            <v>423</v>
          </cell>
          <cell r="AO153">
            <v>455</v>
          </cell>
          <cell r="AP153">
            <v>434</v>
          </cell>
          <cell r="AQ153">
            <v>362</v>
          </cell>
        </row>
        <row r="154">
          <cell r="B154">
            <v>366</v>
          </cell>
          <cell r="C154">
            <v>367</v>
          </cell>
          <cell r="D154">
            <v>507</v>
          </cell>
          <cell r="E154">
            <v>499</v>
          </cell>
          <cell r="F154">
            <v>496</v>
          </cell>
          <cell r="G154">
            <v>455</v>
          </cell>
          <cell r="H154">
            <v>425</v>
          </cell>
          <cell r="I154">
            <v>425</v>
          </cell>
          <cell r="J154">
            <v>430</v>
          </cell>
          <cell r="K154">
            <v>450</v>
          </cell>
          <cell r="L154">
            <v>484</v>
          </cell>
          <cell r="M154">
            <v>477</v>
          </cell>
          <cell r="N154">
            <v>478</v>
          </cell>
          <cell r="O154">
            <v>458</v>
          </cell>
          <cell r="P154">
            <v>201</v>
          </cell>
          <cell r="Q154">
            <v>324</v>
          </cell>
          <cell r="R154">
            <v>342</v>
          </cell>
          <cell r="S154">
            <v>335</v>
          </cell>
          <cell r="T154">
            <v>350</v>
          </cell>
          <cell r="U154">
            <v>412</v>
          </cell>
          <cell r="V154">
            <v>317</v>
          </cell>
          <cell r="W154">
            <v>316</v>
          </cell>
          <cell r="X154">
            <v>333</v>
          </cell>
          <cell r="Y154">
            <v>422</v>
          </cell>
          <cell r="Z154">
            <v>376</v>
          </cell>
          <cell r="AA154">
            <v>368</v>
          </cell>
          <cell r="AB154">
            <v>382</v>
          </cell>
          <cell r="AC154">
            <v>429</v>
          </cell>
          <cell r="AD154">
            <v>387</v>
          </cell>
          <cell r="AE154">
            <v>505</v>
          </cell>
          <cell r="AF154">
            <v>390</v>
          </cell>
          <cell r="AG154">
            <v>424</v>
          </cell>
          <cell r="AH154">
            <v>362</v>
          </cell>
          <cell r="AI154">
            <v>361</v>
          </cell>
          <cell r="AJ154">
            <v>373</v>
          </cell>
          <cell r="AK154">
            <v>434</v>
          </cell>
          <cell r="AL154">
            <v>421</v>
          </cell>
          <cell r="AM154">
            <v>413</v>
          </cell>
          <cell r="AN154">
            <v>422</v>
          </cell>
          <cell r="AO154">
            <v>441</v>
          </cell>
          <cell r="AP154">
            <v>426</v>
          </cell>
          <cell r="AQ154">
            <v>356</v>
          </cell>
        </row>
        <row r="155">
          <cell r="B155">
            <v>359</v>
          </cell>
          <cell r="C155">
            <v>361</v>
          </cell>
          <cell r="D155">
            <v>492</v>
          </cell>
          <cell r="E155">
            <v>490</v>
          </cell>
          <cell r="F155">
            <v>472</v>
          </cell>
          <cell r="G155">
            <v>458</v>
          </cell>
          <cell r="H155">
            <v>417</v>
          </cell>
          <cell r="I155">
            <v>417</v>
          </cell>
          <cell r="J155">
            <v>428</v>
          </cell>
          <cell r="K155">
            <v>433</v>
          </cell>
          <cell r="L155">
            <v>471</v>
          </cell>
          <cell r="M155">
            <v>469</v>
          </cell>
          <cell r="N155">
            <v>462</v>
          </cell>
          <cell r="O155">
            <v>452</v>
          </cell>
          <cell r="P155">
            <v>200</v>
          </cell>
          <cell r="Q155">
            <v>296</v>
          </cell>
          <cell r="R155">
            <v>334</v>
          </cell>
          <cell r="S155">
            <v>331</v>
          </cell>
          <cell r="T155">
            <v>364</v>
          </cell>
          <cell r="U155">
            <v>393</v>
          </cell>
          <cell r="V155">
            <v>312</v>
          </cell>
          <cell r="W155">
            <v>312</v>
          </cell>
          <cell r="X155">
            <v>357</v>
          </cell>
          <cell r="Y155">
            <v>389</v>
          </cell>
          <cell r="Z155">
            <v>366</v>
          </cell>
          <cell r="AA155">
            <v>364</v>
          </cell>
          <cell r="AB155">
            <v>390</v>
          </cell>
          <cell r="AC155">
            <v>409</v>
          </cell>
          <cell r="AD155">
            <v>377</v>
          </cell>
          <cell r="AE155">
            <v>498</v>
          </cell>
          <cell r="AF155">
            <v>394</v>
          </cell>
          <cell r="AG155">
            <v>411</v>
          </cell>
          <cell r="AH155">
            <v>356</v>
          </cell>
          <cell r="AI155">
            <v>356</v>
          </cell>
          <cell r="AJ155">
            <v>387</v>
          </cell>
          <cell r="AK155">
            <v>407</v>
          </cell>
          <cell r="AL155">
            <v>410</v>
          </cell>
          <cell r="AM155">
            <v>407</v>
          </cell>
          <cell r="AN155">
            <v>420</v>
          </cell>
          <cell r="AO155">
            <v>427</v>
          </cell>
          <cell r="AP155">
            <v>418</v>
          </cell>
          <cell r="AQ155">
            <v>350</v>
          </cell>
        </row>
        <row r="156">
          <cell r="B156">
            <v>351</v>
          </cell>
          <cell r="C156">
            <v>355</v>
          </cell>
          <cell r="D156">
            <v>478</v>
          </cell>
          <cell r="E156">
            <v>480</v>
          </cell>
          <cell r="F156">
            <v>447</v>
          </cell>
          <cell r="G156">
            <v>461</v>
          </cell>
          <cell r="H156">
            <v>409</v>
          </cell>
          <cell r="I156">
            <v>410</v>
          </cell>
          <cell r="J156">
            <v>427</v>
          </cell>
          <cell r="K156">
            <v>415</v>
          </cell>
          <cell r="L156">
            <v>458</v>
          </cell>
          <cell r="M156">
            <v>461</v>
          </cell>
          <cell r="N156">
            <v>445</v>
          </cell>
          <cell r="O156">
            <v>447</v>
          </cell>
          <cell r="P156">
            <v>199</v>
          </cell>
          <cell r="Q156">
            <v>267</v>
          </cell>
          <cell r="R156">
            <v>325</v>
          </cell>
          <cell r="S156">
            <v>328</v>
          </cell>
          <cell r="T156">
            <v>378</v>
          </cell>
          <cell r="U156">
            <v>373</v>
          </cell>
          <cell r="V156">
            <v>308</v>
          </cell>
          <cell r="W156">
            <v>309</v>
          </cell>
          <cell r="X156">
            <v>381</v>
          </cell>
          <cell r="Y156">
            <v>357</v>
          </cell>
          <cell r="Z156">
            <v>357</v>
          </cell>
          <cell r="AA156">
            <v>360</v>
          </cell>
          <cell r="AB156">
            <v>399</v>
          </cell>
          <cell r="AC156">
            <v>389</v>
          </cell>
          <cell r="AD156">
            <v>367</v>
          </cell>
          <cell r="AE156">
            <v>490</v>
          </cell>
          <cell r="AF156">
            <v>397</v>
          </cell>
          <cell r="AG156">
            <v>397</v>
          </cell>
          <cell r="AH156">
            <v>350</v>
          </cell>
          <cell r="AI156">
            <v>350</v>
          </cell>
          <cell r="AJ156">
            <v>400</v>
          </cell>
          <cell r="AK156">
            <v>381</v>
          </cell>
          <cell r="AL156">
            <v>399</v>
          </cell>
          <cell r="AM156">
            <v>402</v>
          </cell>
          <cell r="AN156">
            <v>418</v>
          </cell>
          <cell r="AO156">
            <v>413</v>
          </cell>
          <cell r="AP156">
            <v>410</v>
          </cell>
          <cell r="AQ156">
            <v>344</v>
          </cell>
        </row>
        <row r="157">
          <cell r="B157">
            <v>344</v>
          </cell>
          <cell r="C157">
            <v>349</v>
          </cell>
          <cell r="D157">
            <v>463</v>
          </cell>
          <cell r="E157">
            <v>471</v>
          </cell>
          <cell r="F157">
            <v>423</v>
          </cell>
          <cell r="G157">
            <v>464</v>
          </cell>
          <cell r="H157">
            <v>401</v>
          </cell>
          <cell r="I157">
            <v>402</v>
          </cell>
          <cell r="J157">
            <v>426</v>
          </cell>
          <cell r="K157">
            <v>398</v>
          </cell>
          <cell r="L157">
            <v>444</v>
          </cell>
          <cell r="M157">
            <v>452</v>
          </cell>
          <cell r="N157">
            <v>429</v>
          </cell>
          <cell r="O157">
            <v>442</v>
          </cell>
          <cell r="P157">
            <v>198</v>
          </cell>
          <cell r="Q157">
            <v>238</v>
          </cell>
          <cell r="R157">
            <v>317</v>
          </cell>
          <cell r="S157">
            <v>324</v>
          </cell>
          <cell r="T157">
            <v>392</v>
          </cell>
          <cell r="U157">
            <v>353</v>
          </cell>
          <cell r="V157">
            <v>304</v>
          </cell>
          <cell r="W157">
            <v>305</v>
          </cell>
          <cell r="X157">
            <v>404</v>
          </cell>
          <cell r="Y157">
            <v>325</v>
          </cell>
          <cell r="Z157">
            <v>347</v>
          </cell>
          <cell r="AA157">
            <v>355</v>
          </cell>
          <cell r="AB157">
            <v>407</v>
          </cell>
          <cell r="AC157">
            <v>369</v>
          </cell>
          <cell r="AD157">
            <v>357</v>
          </cell>
          <cell r="AE157">
            <v>483</v>
          </cell>
          <cell r="AF157">
            <v>401</v>
          </cell>
          <cell r="AG157">
            <v>383</v>
          </cell>
          <cell r="AH157">
            <v>344</v>
          </cell>
          <cell r="AI157">
            <v>345</v>
          </cell>
          <cell r="AJ157">
            <v>413</v>
          </cell>
          <cell r="AK157">
            <v>355</v>
          </cell>
          <cell r="AL157">
            <v>388</v>
          </cell>
          <cell r="AM157">
            <v>396</v>
          </cell>
          <cell r="AN157">
            <v>416</v>
          </cell>
          <cell r="AO157">
            <v>399</v>
          </cell>
          <cell r="AP157">
            <v>402</v>
          </cell>
          <cell r="AQ157">
            <v>338</v>
          </cell>
        </row>
        <row r="158">
          <cell r="B158">
            <v>337</v>
          </cell>
          <cell r="C158">
            <v>343</v>
          </cell>
          <cell r="D158">
            <v>449</v>
          </cell>
          <cell r="E158">
            <v>461</v>
          </cell>
          <cell r="F158">
            <v>399</v>
          </cell>
          <cell r="G158">
            <v>467</v>
          </cell>
          <cell r="H158">
            <v>393</v>
          </cell>
          <cell r="I158">
            <v>394</v>
          </cell>
          <cell r="J158">
            <v>424</v>
          </cell>
          <cell r="K158">
            <v>380</v>
          </cell>
          <cell r="L158">
            <v>431</v>
          </cell>
          <cell r="M158">
            <v>444</v>
          </cell>
          <cell r="N158">
            <v>412</v>
          </cell>
          <cell r="O158">
            <v>436</v>
          </cell>
          <cell r="P158">
            <v>196</v>
          </cell>
          <cell r="Q158">
            <v>209</v>
          </cell>
          <cell r="R158">
            <v>308</v>
          </cell>
          <cell r="S158">
            <v>321</v>
          </cell>
          <cell r="T158">
            <v>406</v>
          </cell>
          <cell r="U158">
            <v>334</v>
          </cell>
          <cell r="V158">
            <v>300</v>
          </cell>
          <cell r="W158">
            <v>301</v>
          </cell>
          <cell r="X158">
            <v>428</v>
          </cell>
          <cell r="Y158">
            <v>293</v>
          </cell>
          <cell r="Z158">
            <v>338</v>
          </cell>
          <cell r="AA158">
            <v>351</v>
          </cell>
          <cell r="AB158">
            <v>416</v>
          </cell>
          <cell r="AC158">
            <v>349</v>
          </cell>
          <cell r="AD158">
            <v>347</v>
          </cell>
          <cell r="AE158">
            <v>475</v>
          </cell>
          <cell r="AF158">
            <v>404</v>
          </cell>
          <cell r="AG158">
            <v>370</v>
          </cell>
          <cell r="AH158">
            <v>338</v>
          </cell>
          <cell r="AI158">
            <v>340</v>
          </cell>
          <cell r="AJ158">
            <v>427</v>
          </cell>
          <cell r="AK158">
            <v>329</v>
          </cell>
          <cell r="AL158">
            <v>377</v>
          </cell>
          <cell r="AM158">
            <v>390</v>
          </cell>
          <cell r="AN158">
            <v>415</v>
          </cell>
          <cell r="AO158">
            <v>385</v>
          </cell>
          <cell r="AP158">
            <v>394</v>
          </cell>
          <cell r="AQ158">
            <v>331</v>
          </cell>
        </row>
        <row r="159">
          <cell r="B159">
            <v>513</v>
          </cell>
          <cell r="C159">
            <v>513</v>
          </cell>
          <cell r="D159">
            <v>596</v>
          </cell>
          <cell r="E159">
            <v>581</v>
          </cell>
          <cell r="F159">
            <v>599</v>
          </cell>
          <cell r="G159">
            <v>555</v>
          </cell>
          <cell r="H159">
            <v>630</v>
          </cell>
          <cell r="I159">
            <v>621</v>
          </cell>
          <cell r="J159">
            <v>629</v>
          </cell>
          <cell r="K159">
            <v>579</v>
          </cell>
          <cell r="L159">
            <v>656</v>
          </cell>
          <cell r="M159">
            <v>641</v>
          </cell>
          <cell r="N159">
            <v>658</v>
          </cell>
          <cell r="O159">
            <v>573</v>
          </cell>
          <cell r="P159">
            <v>611</v>
          </cell>
          <cell r="Q159">
            <v>529</v>
          </cell>
          <cell r="R159">
            <v>694</v>
          </cell>
          <cell r="S159">
            <v>679</v>
          </cell>
          <cell r="T159">
            <v>699</v>
          </cell>
          <cell r="U159">
            <v>571</v>
          </cell>
          <cell r="V159">
            <v>695</v>
          </cell>
          <cell r="W159">
            <v>686</v>
          </cell>
          <cell r="X159">
            <v>695</v>
          </cell>
          <cell r="Y159">
            <v>590</v>
          </cell>
          <cell r="Z159">
            <v>721</v>
          </cell>
          <cell r="AA159">
            <v>706</v>
          </cell>
          <cell r="AB159">
            <v>724</v>
          </cell>
          <cell r="AC159">
            <v>585</v>
          </cell>
          <cell r="AD159">
            <v>667</v>
          </cell>
          <cell r="AE159">
            <v>734</v>
          </cell>
          <cell r="AF159">
            <v>671</v>
          </cell>
          <cell r="AG159">
            <v>566</v>
          </cell>
          <cell r="AH159">
            <v>668</v>
          </cell>
          <cell r="AI159">
            <v>659</v>
          </cell>
          <cell r="AJ159">
            <v>668</v>
          </cell>
          <cell r="AK159">
            <v>586</v>
          </cell>
          <cell r="AL159">
            <v>694</v>
          </cell>
          <cell r="AM159">
            <v>679</v>
          </cell>
          <cell r="AN159">
            <v>697</v>
          </cell>
          <cell r="AO159">
            <v>580</v>
          </cell>
          <cell r="AP159">
            <v>571</v>
          </cell>
          <cell r="AQ159">
            <v>525</v>
          </cell>
        </row>
        <row r="160">
          <cell r="B160">
            <v>507</v>
          </cell>
          <cell r="C160">
            <v>507</v>
          </cell>
          <cell r="D160">
            <v>584</v>
          </cell>
          <cell r="E160">
            <v>574</v>
          </cell>
          <cell r="F160">
            <v>583</v>
          </cell>
          <cell r="G160">
            <v>554</v>
          </cell>
          <cell r="H160">
            <v>619</v>
          </cell>
          <cell r="I160">
            <v>613</v>
          </cell>
          <cell r="J160">
            <v>612</v>
          </cell>
          <cell r="K160">
            <v>576</v>
          </cell>
          <cell r="L160">
            <v>643</v>
          </cell>
          <cell r="M160">
            <v>633</v>
          </cell>
          <cell r="N160">
            <v>635</v>
          </cell>
          <cell r="O160">
            <v>575</v>
          </cell>
          <cell r="P160">
            <v>602</v>
          </cell>
          <cell r="Q160">
            <v>533</v>
          </cell>
          <cell r="R160">
            <v>680</v>
          </cell>
          <cell r="S160">
            <v>670</v>
          </cell>
          <cell r="T160">
            <v>667</v>
          </cell>
          <cell r="U160">
            <v>580</v>
          </cell>
          <cell r="V160">
            <v>683</v>
          </cell>
          <cell r="W160">
            <v>676</v>
          </cell>
          <cell r="X160">
            <v>668</v>
          </cell>
          <cell r="Y160">
            <v>593</v>
          </cell>
          <cell r="Z160">
            <v>707</v>
          </cell>
          <cell r="AA160">
            <v>697</v>
          </cell>
          <cell r="AB160">
            <v>690</v>
          </cell>
          <cell r="AC160">
            <v>593</v>
          </cell>
          <cell r="AD160">
            <v>654</v>
          </cell>
          <cell r="AE160">
            <v>725</v>
          </cell>
          <cell r="AF160">
            <v>644</v>
          </cell>
          <cell r="AG160">
            <v>572</v>
          </cell>
          <cell r="AH160">
            <v>656</v>
          </cell>
          <cell r="AI160">
            <v>650</v>
          </cell>
          <cell r="AJ160">
            <v>644</v>
          </cell>
          <cell r="AK160">
            <v>586</v>
          </cell>
          <cell r="AL160">
            <v>680</v>
          </cell>
          <cell r="AM160">
            <v>670</v>
          </cell>
          <cell r="AN160">
            <v>667</v>
          </cell>
          <cell r="AO160">
            <v>585</v>
          </cell>
          <cell r="AP160">
            <v>563</v>
          </cell>
          <cell r="AQ160">
            <v>518</v>
          </cell>
        </row>
        <row r="161">
          <cell r="B161">
            <v>500</v>
          </cell>
          <cell r="C161">
            <v>501</v>
          </cell>
          <cell r="D161">
            <v>573</v>
          </cell>
          <cell r="E161">
            <v>568</v>
          </cell>
          <cell r="F161">
            <v>567</v>
          </cell>
          <cell r="G161">
            <v>553</v>
          </cell>
          <cell r="H161">
            <v>609</v>
          </cell>
          <cell r="I161">
            <v>606</v>
          </cell>
          <cell r="J161">
            <v>595</v>
          </cell>
          <cell r="K161">
            <v>573</v>
          </cell>
          <cell r="L161">
            <v>630</v>
          </cell>
          <cell r="M161">
            <v>626</v>
          </cell>
          <cell r="N161">
            <v>611</v>
          </cell>
          <cell r="O161">
            <v>577</v>
          </cell>
          <cell r="P161">
            <v>593</v>
          </cell>
          <cell r="Q161">
            <v>536</v>
          </cell>
          <cell r="R161">
            <v>666</v>
          </cell>
          <cell r="S161">
            <v>661</v>
          </cell>
          <cell r="T161">
            <v>635</v>
          </cell>
          <cell r="U161">
            <v>588</v>
          </cell>
          <cell r="V161">
            <v>670</v>
          </cell>
          <cell r="W161">
            <v>667</v>
          </cell>
          <cell r="X161">
            <v>640</v>
          </cell>
          <cell r="Y161">
            <v>596</v>
          </cell>
          <cell r="Z161">
            <v>692</v>
          </cell>
          <cell r="AA161">
            <v>687</v>
          </cell>
          <cell r="AB161">
            <v>656</v>
          </cell>
          <cell r="AC161">
            <v>601</v>
          </cell>
          <cell r="AD161">
            <v>640</v>
          </cell>
          <cell r="AE161">
            <v>715</v>
          </cell>
          <cell r="AF161">
            <v>617</v>
          </cell>
          <cell r="AG161">
            <v>578</v>
          </cell>
          <cell r="AH161">
            <v>645</v>
          </cell>
          <cell r="AI161">
            <v>642</v>
          </cell>
          <cell r="AJ161">
            <v>621</v>
          </cell>
          <cell r="AK161">
            <v>586</v>
          </cell>
          <cell r="AL161">
            <v>667</v>
          </cell>
          <cell r="AM161">
            <v>662</v>
          </cell>
          <cell r="AN161">
            <v>638</v>
          </cell>
          <cell r="AO161">
            <v>591</v>
          </cell>
          <cell r="AP161">
            <v>555</v>
          </cell>
          <cell r="AQ161">
            <v>511</v>
          </cell>
        </row>
        <row r="162">
          <cell r="B162">
            <v>487</v>
          </cell>
          <cell r="C162">
            <v>489</v>
          </cell>
          <cell r="D162">
            <v>550</v>
          </cell>
          <cell r="E162">
            <v>555</v>
          </cell>
          <cell r="F162">
            <v>536</v>
          </cell>
          <cell r="G162">
            <v>550</v>
          </cell>
          <cell r="H162">
            <v>587</v>
          </cell>
          <cell r="I162">
            <v>591</v>
          </cell>
          <cell r="J162">
            <v>561</v>
          </cell>
          <cell r="K162">
            <v>567</v>
          </cell>
          <cell r="L162">
            <v>605</v>
          </cell>
          <cell r="M162">
            <v>610</v>
          </cell>
          <cell r="N162">
            <v>564</v>
          </cell>
          <cell r="O162">
            <v>582</v>
          </cell>
          <cell r="P162">
            <v>575</v>
          </cell>
          <cell r="Q162">
            <v>543</v>
          </cell>
          <cell r="R162">
            <v>638</v>
          </cell>
          <cell r="S162">
            <v>643</v>
          </cell>
          <cell r="T162">
            <v>572</v>
          </cell>
          <cell r="U162">
            <v>604</v>
          </cell>
          <cell r="V162">
            <v>646</v>
          </cell>
          <cell r="W162">
            <v>649</v>
          </cell>
          <cell r="X162">
            <v>585</v>
          </cell>
          <cell r="Y162">
            <v>602</v>
          </cell>
          <cell r="Z162">
            <v>663</v>
          </cell>
          <cell r="AA162">
            <v>669</v>
          </cell>
          <cell r="AB162">
            <v>589</v>
          </cell>
          <cell r="AC162">
            <v>617</v>
          </cell>
          <cell r="AD162">
            <v>614</v>
          </cell>
          <cell r="AE162">
            <v>696</v>
          </cell>
          <cell r="AF162">
            <v>562</v>
          </cell>
          <cell r="AG162">
            <v>590</v>
          </cell>
          <cell r="AH162">
            <v>621</v>
          </cell>
          <cell r="AI162">
            <v>625</v>
          </cell>
          <cell r="AJ162">
            <v>575</v>
          </cell>
          <cell r="AK162">
            <v>587</v>
          </cell>
          <cell r="AL162">
            <v>639</v>
          </cell>
          <cell r="AM162">
            <v>644</v>
          </cell>
          <cell r="AN162">
            <v>578</v>
          </cell>
          <cell r="AO162">
            <v>603</v>
          </cell>
          <cell r="AP162">
            <v>540</v>
          </cell>
          <cell r="AQ162">
            <v>497</v>
          </cell>
        </row>
        <row r="163">
          <cell r="B163">
            <v>480</v>
          </cell>
          <cell r="C163">
            <v>482</v>
          </cell>
          <cell r="D163">
            <v>538</v>
          </cell>
          <cell r="E163">
            <v>548</v>
          </cell>
          <cell r="F163">
            <v>520</v>
          </cell>
          <cell r="G163">
            <v>549</v>
          </cell>
          <cell r="H163">
            <v>577</v>
          </cell>
          <cell r="I163">
            <v>583</v>
          </cell>
          <cell r="J163">
            <v>544</v>
          </cell>
          <cell r="K163">
            <v>563</v>
          </cell>
          <cell r="L163">
            <v>592</v>
          </cell>
          <cell r="M163">
            <v>603</v>
          </cell>
          <cell r="N163">
            <v>541</v>
          </cell>
          <cell r="O163">
            <v>584</v>
          </cell>
          <cell r="P163">
            <v>566</v>
          </cell>
          <cell r="Q163">
            <v>546</v>
          </cell>
          <cell r="R163">
            <v>624</v>
          </cell>
          <cell r="S163">
            <v>634</v>
          </cell>
          <cell r="T163">
            <v>541</v>
          </cell>
          <cell r="U163">
            <v>613</v>
          </cell>
          <cell r="V163">
            <v>634</v>
          </cell>
          <cell r="W163">
            <v>640</v>
          </cell>
          <cell r="X163">
            <v>558</v>
          </cell>
          <cell r="Y163">
            <v>605</v>
          </cell>
          <cell r="Z163">
            <v>649</v>
          </cell>
          <cell r="AA163">
            <v>659</v>
          </cell>
          <cell r="AB163">
            <v>555</v>
          </cell>
          <cell r="AC163">
            <v>625</v>
          </cell>
          <cell r="AD163">
            <v>600</v>
          </cell>
          <cell r="AE163">
            <v>686</v>
          </cell>
          <cell r="AF163">
            <v>534</v>
          </cell>
          <cell r="AG163">
            <v>596</v>
          </cell>
          <cell r="AH163">
            <v>610</v>
          </cell>
          <cell r="AI163">
            <v>616</v>
          </cell>
          <cell r="AJ163">
            <v>552</v>
          </cell>
          <cell r="AK163">
            <v>588</v>
          </cell>
          <cell r="AL163">
            <v>625</v>
          </cell>
          <cell r="AM163">
            <v>636</v>
          </cell>
          <cell r="AN163">
            <v>549</v>
          </cell>
          <cell r="AO163">
            <v>608</v>
          </cell>
          <cell r="AP163">
            <v>532</v>
          </cell>
          <cell r="AQ163">
            <v>490</v>
          </cell>
        </row>
        <row r="164">
          <cell r="B164">
            <v>474</v>
          </cell>
          <cell r="C164">
            <v>476</v>
          </cell>
          <cell r="D164">
            <v>527</v>
          </cell>
          <cell r="E164">
            <v>542</v>
          </cell>
          <cell r="F164">
            <v>504</v>
          </cell>
          <cell r="G164">
            <v>548</v>
          </cell>
          <cell r="H164">
            <v>566</v>
          </cell>
          <cell r="I164">
            <v>576</v>
          </cell>
          <cell r="J164">
            <v>527</v>
          </cell>
          <cell r="K164">
            <v>560</v>
          </cell>
          <cell r="L164">
            <v>579</v>
          </cell>
          <cell r="M164">
            <v>595</v>
          </cell>
          <cell r="N164">
            <v>517</v>
          </cell>
          <cell r="O164">
            <v>586</v>
          </cell>
          <cell r="P164">
            <v>557</v>
          </cell>
          <cell r="Q164">
            <v>550</v>
          </cell>
          <cell r="R164">
            <v>610</v>
          </cell>
          <cell r="S164">
            <v>625</v>
          </cell>
          <cell r="T164">
            <v>509</v>
          </cell>
          <cell r="U164">
            <v>621</v>
          </cell>
          <cell r="V164">
            <v>621</v>
          </cell>
          <cell r="W164">
            <v>631</v>
          </cell>
          <cell r="X164">
            <v>530</v>
          </cell>
          <cell r="Y164">
            <v>608</v>
          </cell>
          <cell r="Z164">
            <v>635</v>
          </cell>
          <cell r="AA164">
            <v>650</v>
          </cell>
          <cell r="AB164">
            <v>521</v>
          </cell>
          <cell r="AC164">
            <v>634</v>
          </cell>
          <cell r="AD164">
            <v>587</v>
          </cell>
          <cell r="AE164">
            <v>677</v>
          </cell>
          <cell r="AF164">
            <v>507</v>
          </cell>
          <cell r="AG164">
            <v>601</v>
          </cell>
          <cell r="AH164">
            <v>598</v>
          </cell>
          <cell r="AI164">
            <v>608</v>
          </cell>
          <cell r="AJ164">
            <v>529</v>
          </cell>
          <cell r="AK164">
            <v>588</v>
          </cell>
          <cell r="AL164">
            <v>612</v>
          </cell>
          <cell r="AM164">
            <v>627</v>
          </cell>
          <cell r="AN164">
            <v>519</v>
          </cell>
          <cell r="AO164">
            <v>614</v>
          </cell>
          <cell r="AP164">
            <v>524</v>
          </cell>
          <cell r="AQ164">
            <v>483</v>
          </cell>
        </row>
        <row r="165">
          <cell r="B165">
            <v>373</v>
          </cell>
          <cell r="C165">
            <v>374</v>
          </cell>
          <cell r="D165">
            <v>541</v>
          </cell>
          <cell r="E165">
            <v>529</v>
          </cell>
          <cell r="F165">
            <v>533</v>
          </cell>
          <cell r="G165">
            <v>464</v>
          </cell>
          <cell r="H165">
            <v>435</v>
          </cell>
          <cell r="I165">
            <v>435</v>
          </cell>
          <cell r="J165">
            <v>433</v>
          </cell>
          <cell r="K165">
            <v>472</v>
          </cell>
          <cell r="L165">
            <v>514</v>
          </cell>
          <cell r="M165">
            <v>501</v>
          </cell>
          <cell r="N165">
            <v>504</v>
          </cell>
          <cell r="O165">
            <v>474</v>
          </cell>
          <cell r="P165">
            <v>211</v>
          </cell>
          <cell r="Q165">
            <v>358</v>
          </cell>
          <cell r="R165">
            <v>380</v>
          </cell>
          <cell r="S165">
            <v>367</v>
          </cell>
          <cell r="T165">
            <v>353</v>
          </cell>
          <cell r="U165">
            <v>449</v>
          </cell>
          <cell r="V165">
            <v>329</v>
          </cell>
          <cell r="W165">
            <v>328</v>
          </cell>
          <cell r="X165">
            <v>315</v>
          </cell>
          <cell r="Y165">
            <v>460</v>
          </cell>
          <cell r="Z165">
            <v>407</v>
          </cell>
          <cell r="AA165">
            <v>394</v>
          </cell>
          <cell r="AB165">
            <v>385</v>
          </cell>
          <cell r="AC165">
            <v>462</v>
          </cell>
          <cell r="AD165">
            <v>424</v>
          </cell>
          <cell r="AE165">
            <v>537</v>
          </cell>
          <cell r="AF165">
            <v>403</v>
          </cell>
          <cell r="AG165">
            <v>454</v>
          </cell>
          <cell r="AH165">
            <v>373</v>
          </cell>
          <cell r="AI165">
            <v>372</v>
          </cell>
          <cell r="AJ165">
            <v>364</v>
          </cell>
          <cell r="AK165">
            <v>465</v>
          </cell>
          <cell r="AL165">
            <v>452</v>
          </cell>
          <cell r="AM165">
            <v>439</v>
          </cell>
          <cell r="AN165">
            <v>434</v>
          </cell>
          <cell r="AO165">
            <v>467</v>
          </cell>
          <cell r="AP165">
            <v>440</v>
          </cell>
          <cell r="AQ165">
            <v>366</v>
          </cell>
        </row>
        <row r="166">
          <cell r="B166">
            <v>365</v>
          </cell>
          <cell r="C166">
            <v>368</v>
          </cell>
          <cell r="D166">
            <v>527</v>
          </cell>
          <cell r="E166">
            <v>519</v>
          </cell>
          <cell r="F166">
            <v>509</v>
          </cell>
          <cell r="G166">
            <v>467</v>
          </cell>
          <cell r="H166">
            <v>427</v>
          </cell>
          <cell r="I166">
            <v>427</v>
          </cell>
          <cell r="J166">
            <v>432</v>
          </cell>
          <cell r="K166">
            <v>454</v>
          </cell>
          <cell r="L166">
            <v>501</v>
          </cell>
          <cell r="M166">
            <v>493</v>
          </cell>
          <cell r="N166">
            <v>487</v>
          </cell>
          <cell r="O166">
            <v>468</v>
          </cell>
          <cell r="P166">
            <v>210</v>
          </cell>
          <cell r="Q166">
            <v>329</v>
          </cell>
          <cell r="R166">
            <v>371</v>
          </cell>
          <cell r="S166">
            <v>364</v>
          </cell>
          <cell r="T166">
            <v>367</v>
          </cell>
          <cell r="U166">
            <v>429</v>
          </cell>
          <cell r="V166">
            <v>324</v>
          </cell>
          <cell r="W166">
            <v>324</v>
          </cell>
          <cell r="X166">
            <v>338</v>
          </cell>
          <cell r="Y166">
            <v>428</v>
          </cell>
          <cell r="Z166">
            <v>398</v>
          </cell>
          <cell r="AA166">
            <v>390</v>
          </cell>
          <cell r="AB166">
            <v>394</v>
          </cell>
          <cell r="AC166">
            <v>443</v>
          </cell>
          <cell r="AD166">
            <v>414</v>
          </cell>
          <cell r="AE166">
            <v>529</v>
          </cell>
          <cell r="AF166">
            <v>406</v>
          </cell>
          <cell r="AG166">
            <v>440</v>
          </cell>
          <cell r="AH166">
            <v>367</v>
          </cell>
          <cell r="AI166">
            <v>367</v>
          </cell>
          <cell r="AJ166">
            <v>377</v>
          </cell>
          <cell r="AK166">
            <v>439</v>
          </cell>
          <cell r="AL166">
            <v>441</v>
          </cell>
          <cell r="AM166">
            <v>433</v>
          </cell>
          <cell r="AN166">
            <v>433</v>
          </cell>
          <cell r="AO166">
            <v>453</v>
          </cell>
          <cell r="AP166">
            <v>432</v>
          </cell>
          <cell r="AQ166">
            <v>360</v>
          </cell>
        </row>
        <row r="167">
          <cell r="B167">
            <v>358</v>
          </cell>
          <cell r="C167">
            <v>362</v>
          </cell>
          <cell r="D167">
            <v>512</v>
          </cell>
          <cell r="E167">
            <v>510</v>
          </cell>
          <cell r="F167">
            <v>484</v>
          </cell>
          <cell r="G167">
            <v>471</v>
          </cell>
          <cell r="H167">
            <v>419</v>
          </cell>
          <cell r="I167">
            <v>419</v>
          </cell>
          <cell r="J167">
            <v>430</v>
          </cell>
          <cell r="K167">
            <v>436</v>
          </cell>
          <cell r="L167">
            <v>487</v>
          </cell>
          <cell r="M167">
            <v>485</v>
          </cell>
          <cell r="N167">
            <v>471</v>
          </cell>
          <cell r="O167">
            <v>463</v>
          </cell>
          <cell r="P167">
            <v>209</v>
          </cell>
          <cell r="Q167">
            <v>301</v>
          </cell>
          <cell r="R167">
            <v>363</v>
          </cell>
          <cell r="S167">
            <v>360</v>
          </cell>
          <cell r="T167">
            <v>381</v>
          </cell>
          <cell r="U167">
            <v>410</v>
          </cell>
          <cell r="V167">
            <v>320</v>
          </cell>
          <cell r="W167">
            <v>320</v>
          </cell>
          <cell r="X167">
            <v>362</v>
          </cell>
          <cell r="Y167">
            <v>396</v>
          </cell>
          <cell r="Z167">
            <v>388</v>
          </cell>
          <cell r="AA167">
            <v>386</v>
          </cell>
          <cell r="AB167">
            <v>402</v>
          </cell>
          <cell r="AC167">
            <v>423</v>
          </cell>
          <cell r="AD167">
            <v>404</v>
          </cell>
          <cell r="AE167">
            <v>522</v>
          </cell>
          <cell r="AF167">
            <v>410</v>
          </cell>
          <cell r="AG167">
            <v>427</v>
          </cell>
          <cell r="AH167">
            <v>361</v>
          </cell>
          <cell r="AI167">
            <v>361</v>
          </cell>
          <cell r="AJ167">
            <v>390</v>
          </cell>
          <cell r="AK167">
            <v>413</v>
          </cell>
          <cell r="AL167">
            <v>429</v>
          </cell>
          <cell r="AM167">
            <v>427</v>
          </cell>
          <cell r="AN167">
            <v>431</v>
          </cell>
          <cell r="AO167">
            <v>439</v>
          </cell>
          <cell r="AP167">
            <v>424</v>
          </cell>
          <cell r="AQ167">
            <v>353</v>
          </cell>
        </row>
        <row r="168">
          <cell r="B168">
            <v>351</v>
          </cell>
          <cell r="C168">
            <v>356</v>
          </cell>
          <cell r="D168">
            <v>498</v>
          </cell>
          <cell r="E168">
            <v>500</v>
          </cell>
          <cell r="F168">
            <v>460</v>
          </cell>
          <cell r="G168">
            <v>474</v>
          </cell>
          <cell r="H168">
            <v>411</v>
          </cell>
          <cell r="I168">
            <v>411</v>
          </cell>
          <cell r="J168">
            <v>429</v>
          </cell>
          <cell r="K168">
            <v>419</v>
          </cell>
          <cell r="L168">
            <v>474</v>
          </cell>
          <cell r="M168">
            <v>477</v>
          </cell>
          <cell r="N168">
            <v>454</v>
          </cell>
          <cell r="O168">
            <v>458</v>
          </cell>
          <cell r="P168">
            <v>207</v>
          </cell>
          <cell r="Q168">
            <v>272</v>
          </cell>
          <cell r="R168">
            <v>354</v>
          </cell>
          <cell r="S168">
            <v>357</v>
          </cell>
          <cell r="T168">
            <v>395</v>
          </cell>
          <cell r="U168">
            <v>390</v>
          </cell>
          <cell r="V168">
            <v>316</v>
          </cell>
          <cell r="W168">
            <v>316</v>
          </cell>
          <cell r="X168">
            <v>386</v>
          </cell>
          <cell r="Y168">
            <v>364</v>
          </cell>
          <cell r="Z168">
            <v>379</v>
          </cell>
          <cell r="AA168">
            <v>382</v>
          </cell>
          <cell r="AB168">
            <v>411</v>
          </cell>
          <cell r="AC168">
            <v>403</v>
          </cell>
          <cell r="AD168">
            <v>394</v>
          </cell>
          <cell r="AE168">
            <v>514</v>
          </cell>
          <cell r="AF168">
            <v>413</v>
          </cell>
          <cell r="AG168">
            <v>413</v>
          </cell>
          <cell r="AH168">
            <v>355</v>
          </cell>
          <cell r="AI168">
            <v>356</v>
          </cell>
          <cell r="AJ168">
            <v>404</v>
          </cell>
          <cell r="AK168">
            <v>386</v>
          </cell>
          <cell r="AL168">
            <v>418</v>
          </cell>
          <cell r="AM168">
            <v>421</v>
          </cell>
          <cell r="AN168">
            <v>429</v>
          </cell>
          <cell r="AO168">
            <v>426</v>
          </cell>
          <cell r="AP168">
            <v>416</v>
          </cell>
          <cell r="AQ168">
            <v>347</v>
          </cell>
        </row>
        <row r="169">
          <cell r="B169">
            <v>344</v>
          </cell>
          <cell r="C169">
            <v>350</v>
          </cell>
          <cell r="D169">
            <v>483</v>
          </cell>
          <cell r="E169">
            <v>491</v>
          </cell>
          <cell r="F169">
            <v>436</v>
          </cell>
          <cell r="G169">
            <v>477</v>
          </cell>
          <cell r="H169">
            <v>403</v>
          </cell>
          <cell r="I169">
            <v>404</v>
          </cell>
          <cell r="J169">
            <v>428</v>
          </cell>
          <cell r="K169">
            <v>401</v>
          </cell>
          <cell r="L169">
            <v>461</v>
          </cell>
          <cell r="M169">
            <v>469</v>
          </cell>
          <cell r="N169">
            <v>438</v>
          </cell>
          <cell r="O169">
            <v>453</v>
          </cell>
          <cell r="P169">
            <v>206</v>
          </cell>
          <cell r="Q169">
            <v>243</v>
          </cell>
          <cell r="R169">
            <v>346</v>
          </cell>
          <cell r="S169">
            <v>353</v>
          </cell>
          <cell r="T169">
            <v>409</v>
          </cell>
          <cell r="U169">
            <v>370</v>
          </cell>
          <cell r="V169">
            <v>312</v>
          </cell>
          <cell r="W169">
            <v>312</v>
          </cell>
          <cell r="X169">
            <v>409</v>
          </cell>
          <cell r="Y169">
            <v>331</v>
          </cell>
          <cell r="Z169">
            <v>369</v>
          </cell>
          <cell r="AA169">
            <v>378</v>
          </cell>
          <cell r="AB169">
            <v>419</v>
          </cell>
          <cell r="AC169">
            <v>383</v>
          </cell>
          <cell r="AD169">
            <v>384</v>
          </cell>
          <cell r="AE169">
            <v>507</v>
          </cell>
          <cell r="AF169">
            <v>417</v>
          </cell>
          <cell r="AG169">
            <v>399</v>
          </cell>
          <cell r="AH169">
            <v>350</v>
          </cell>
          <cell r="AI169">
            <v>350</v>
          </cell>
          <cell r="AJ169">
            <v>417</v>
          </cell>
          <cell r="AK169">
            <v>360</v>
          </cell>
          <cell r="AL169">
            <v>407</v>
          </cell>
          <cell r="AM169">
            <v>415</v>
          </cell>
          <cell r="AN169">
            <v>427</v>
          </cell>
          <cell r="AO169">
            <v>412</v>
          </cell>
          <cell r="AP169">
            <v>408</v>
          </cell>
          <cell r="AQ169">
            <v>341</v>
          </cell>
        </row>
        <row r="170">
          <cell r="B170">
            <v>337</v>
          </cell>
          <cell r="C170">
            <v>344</v>
          </cell>
          <cell r="D170">
            <v>469</v>
          </cell>
          <cell r="E170">
            <v>481</v>
          </cell>
          <cell r="F170">
            <v>411</v>
          </cell>
          <cell r="G170">
            <v>480</v>
          </cell>
          <cell r="H170">
            <v>395</v>
          </cell>
          <cell r="I170">
            <v>396</v>
          </cell>
          <cell r="J170">
            <v>426</v>
          </cell>
          <cell r="K170">
            <v>384</v>
          </cell>
          <cell r="L170">
            <v>447</v>
          </cell>
          <cell r="M170">
            <v>461</v>
          </cell>
          <cell r="N170">
            <v>421</v>
          </cell>
          <cell r="O170">
            <v>447</v>
          </cell>
          <cell r="P170">
            <v>205</v>
          </cell>
          <cell r="Q170">
            <v>214</v>
          </cell>
          <cell r="R170">
            <v>337</v>
          </cell>
          <cell r="S170">
            <v>350</v>
          </cell>
          <cell r="T170">
            <v>423</v>
          </cell>
          <cell r="U170">
            <v>351</v>
          </cell>
          <cell r="V170">
            <v>307</v>
          </cell>
          <cell r="W170">
            <v>309</v>
          </cell>
          <cell r="X170">
            <v>433</v>
          </cell>
          <cell r="Y170">
            <v>299</v>
          </cell>
          <cell r="Z170">
            <v>360</v>
          </cell>
          <cell r="AA170">
            <v>373</v>
          </cell>
          <cell r="AB170">
            <v>428</v>
          </cell>
          <cell r="AC170">
            <v>363</v>
          </cell>
          <cell r="AD170">
            <v>373</v>
          </cell>
          <cell r="AE170">
            <v>499</v>
          </cell>
          <cell r="AF170">
            <v>420</v>
          </cell>
          <cell r="AG170">
            <v>386</v>
          </cell>
          <cell r="AH170">
            <v>344</v>
          </cell>
          <cell r="AI170">
            <v>345</v>
          </cell>
          <cell r="AJ170">
            <v>430</v>
          </cell>
          <cell r="AK170">
            <v>334</v>
          </cell>
          <cell r="AL170">
            <v>396</v>
          </cell>
          <cell r="AM170">
            <v>410</v>
          </cell>
          <cell r="AN170">
            <v>425</v>
          </cell>
          <cell r="AO170">
            <v>398</v>
          </cell>
          <cell r="AP170">
            <v>400</v>
          </cell>
          <cell r="AQ170">
            <v>335</v>
          </cell>
        </row>
        <row r="171">
          <cell r="B171">
            <v>513</v>
          </cell>
          <cell r="C171">
            <v>513</v>
          </cell>
          <cell r="D171">
            <v>616</v>
          </cell>
          <cell r="E171">
            <v>601</v>
          </cell>
          <cell r="F171">
            <v>612</v>
          </cell>
          <cell r="G171">
            <v>568</v>
          </cell>
          <cell r="H171">
            <v>632</v>
          </cell>
          <cell r="I171">
            <v>622</v>
          </cell>
          <cell r="J171">
            <v>631</v>
          </cell>
          <cell r="K171">
            <v>583</v>
          </cell>
          <cell r="L171">
            <v>672</v>
          </cell>
          <cell r="M171">
            <v>657</v>
          </cell>
          <cell r="N171">
            <v>667</v>
          </cell>
          <cell r="O171">
            <v>584</v>
          </cell>
          <cell r="P171">
            <v>620</v>
          </cell>
          <cell r="Q171">
            <v>534</v>
          </cell>
          <cell r="R171">
            <v>723</v>
          </cell>
          <cell r="S171">
            <v>708</v>
          </cell>
          <cell r="T171">
            <v>716</v>
          </cell>
          <cell r="U171">
            <v>589</v>
          </cell>
          <cell r="V171">
            <v>702</v>
          </cell>
          <cell r="W171">
            <v>693</v>
          </cell>
          <cell r="X171">
            <v>700</v>
          </cell>
          <cell r="Y171">
            <v>597</v>
          </cell>
          <cell r="Z171">
            <v>743</v>
          </cell>
          <cell r="AA171">
            <v>728</v>
          </cell>
          <cell r="AB171">
            <v>736</v>
          </cell>
          <cell r="AC171">
            <v>598</v>
          </cell>
          <cell r="AD171">
            <v>694</v>
          </cell>
          <cell r="AE171">
            <v>758</v>
          </cell>
          <cell r="AF171">
            <v>687</v>
          </cell>
          <cell r="AG171">
            <v>582</v>
          </cell>
          <cell r="AH171">
            <v>673</v>
          </cell>
          <cell r="AI171">
            <v>664</v>
          </cell>
          <cell r="AJ171">
            <v>671</v>
          </cell>
          <cell r="AK171">
            <v>591</v>
          </cell>
          <cell r="AL171">
            <v>714</v>
          </cell>
          <cell r="AM171">
            <v>699</v>
          </cell>
          <cell r="AN171">
            <v>708</v>
          </cell>
          <cell r="AO171">
            <v>592</v>
          </cell>
          <cell r="AP171">
            <v>577</v>
          </cell>
          <cell r="AQ171">
            <v>529</v>
          </cell>
        </row>
        <row r="172">
          <cell r="B172">
            <v>506</v>
          </cell>
          <cell r="C172">
            <v>507</v>
          </cell>
          <cell r="D172">
            <v>604</v>
          </cell>
          <cell r="E172">
            <v>594</v>
          </cell>
          <cell r="F172">
            <v>596</v>
          </cell>
          <cell r="G172">
            <v>566</v>
          </cell>
          <cell r="H172">
            <v>621</v>
          </cell>
          <cell r="I172">
            <v>615</v>
          </cell>
          <cell r="J172">
            <v>614</v>
          </cell>
          <cell r="K172">
            <v>580</v>
          </cell>
          <cell r="L172">
            <v>660</v>
          </cell>
          <cell r="M172">
            <v>649</v>
          </cell>
          <cell r="N172">
            <v>644</v>
          </cell>
          <cell r="O172">
            <v>586</v>
          </cell>
          <cell r="P172">
            <v>611</v>
          </cell>
          <cell r="Q172">
            <v>538</v>
          </cell>
          <cell r="R172">
            <v>709</v>
          </cell>
          <cell r="S172">
            <v>699</v>
          </cell>
          <cell r="T172">
            <v>684</v>
          </cell>
          <cell r="U172">
            <v>597</v>
          </cell>
          <cell r="V172">
            <v>690</v>
          </cell>
          <cell r="W172">
            <v>684</v>
          </cell>
          <cell r="X172">
            <v>672</v>
          </cell>
          <cell r="Y172">
            <v>600</v>
          </cell>
          <cell r="Z172">
            <v>729</v>
          </cell>
          <cell r="AA172">
            <v>719</v>
          </cell>
          <cell r="AB172">
            <v>702</v>
          </cell>
          <cell r="AC172">
            <v>607</v>
          </cell>
          <cell r="AD172">
            <v>680</v>
          </cell>
          <cell r="AE172">
            <v>749</v>
          </cell>
          <cell r="AF172">
            <v>660</v>
          </cell>
          <cell r="AG172">
            <v>588</v>
          </cell>
          <cell r="AH172">
            <v>662</v>
          </cell>
          <cell r="AI172">
            <v>655</v>
          </cell>
          <cell r="AJ172">
            <v>648</v>
          </cell>
          <cell r="AK172">
            <v>591</v>
          </cell>
          <cell r="AL172">
            <v>700</v>
          </cell>
          <cell r="AM172">
            <v>690</v>
          </cell>
          <cell r="AN172">
            <v>678</v>
          </cell>
          <cell r="AO172">
            <v>598</v>
          </cell>
          <cell r="AP172">
            <v>569</v>
          </cell>
          <cell r="AQ172">
            <v>521</v>
          </cell>
        </row>
        <row r="173">
          <cell r="B173">
            <v>500</v>
          </cell>
          <cell r="C173">
            <v>501</v>
          </cell>
          <cell r="D173">
            <v>593</v>
          </cell>
          <cell r="E173">
            <v>588</v>
          </cell>
          <cell r="F173">
            <v>580</v>
          </cell>
          <cell r="G173">
            <v>565</v>
          </cell>
          <cell r="H173">
            <v>610</v>
          </cell>
          <cell r="I173">
            <v>607</v>
          </cell>
          <cell r="J173">
            <v>597</v>
          </cell>
          <cell r="K173">
            <v>576</v>
          </cell>
          <cell r="L173">
            <v>647</v>
          </cell>
          <cell r="M173">
            <v>642</v>
          </cell>
          <cell r="N173">
            <v>620</v>
          </cell>
          <cell r="O173">
            <v>588</v>
          </cell>
          <cell r="P173">
            <v>602</v>
          </cell>
          <cell r="Q173">
            <v>541</v>
          </cell>
          <cell r="R173">
            <v>695</v>
          </cell>
          <cell r="S173">
            <v>690</v>
          </cell>
          <cell r="T173">
            <v>652</v>
          </cell>
          <cell r="U173">
            <v>605</v>
          </cell>
          <cell r="V173">
            <v>678</v>
          </cell>
          <cell r="W173">
            <v>675</v>
          </cell>
          <cell r="X173">
            <v>645</v>
          </cell>
          <cell r="Y173">
            <v>603</v>
          </cell>
          <cell r="Z173">
            <v>714</v>
          </cell>
          <cell r="AA173">
            <v>709</v>
          </cell>
          <cell r="AB173">
            <v>668</v>
          </cell>
          <cell r="AC173">
            <v>615</v>
          </cell>
          <cell r="AD173">
            <v>667</v>
          </cell>
          <cell r="AE173">
            <v>739</v>
          </cell>
          <cell r="AF173">
            <v>632</v>
          </cell>
          <cell r="AG173">
            <v>594</v>
          </cell>
          <cell r="AH173">
            <v>650</v>
          </cell>
          <cell r="AI173">
            <v>647</v>
          </cell>
          <cell r="AJ173">
            <v>625</v>
          </cell>
          <cell r="AK173">
            <v>592</v>
          </cell>
          <cell r="AL173">
            <v>686</v>
          </cell>
          <cell r="AM173">
            <v>681</v>
          </cell>
          <cell r="AN173">
            <v>648</v>
          </cell>
          <cell r="AO173">
            <v>604</v>
          </cell>
          <cell r="AP173">
            <v>561</v>
          </cell>
          <cell r="AQ173">
            <v>514</v>
          </cell>
        </row>
        <row r="174">
          <cell r="B174">
            <v>487</v>
          </cell>
          <cell r="C174">
            <v>489</v>
          </cell>
          <cell r="D174">
            <v>570</v>
          </cell>
          <cell r="E174">
            <v>575</v>
          </cell>
          <cell r="F174">
            <v>548</v>
          </cell>
          <cell r="G174">
            <v>563</v>
          </cell>
          <cell r="H174">
            <v>589</v>
          </cell>
          <cell r="I174">
            <v>592</v>
          </cell>
          <cell r="J174">
            <v>563</v>
          </cell>
          <cell r="K174">
            <v>570</v>
          </cell>
          <cell r="L174">
            <v>621</v>
          </cell>
          <cell r="M174">
            <v>627</v>
          </cell>
          <cell r="N174">
            <v>574</v>
          </cell>
          <cell r="O174">
            <v>593</v>
          </cell>
          <cell r="P174">
            <v>584</v>
          </cell>
          <cell r="Q174">
            <v>548</v>
          </cell>
          <cell r="R174">
            <v>667</v>
          </cell>
          <cell r="S174">
            <v>672</v>
          </cell>
          <cell r="T174">
            <v>589</v>
          </cell>
          <cell r="U174">
            <v>622</v>
          </cell>
          <cell r="V174">
            <v>653</v>
          </cell>
          <cell r="W174">
            <v>657</v>
          </cell>
          <cell r="X174">
            <v>590</v>
          </cell>
          <cell r="Y174">
            <v>609</v>
          </cell>
          <cell r="Z174">
            <v>686</v>
          </cell>
          <cell r="AA174">
            <v>691</v>
          </cell>
          <cell r="AB174">
            <v>601</v>
          </cell>
          <cell r="AC174">
            <v>631</v>
          </cell>
          <cell r="AD174">
            <v>640</v>
          </cell>
          <cell r="AE174">
            <v>720</v>
          </cell>
          <cell r="AF174">
            <v>578</v>
          </cell>
          <cell r="AG174">
            <v>606</v>
          </cell>
          <cell r="AH174">
            <v>627</v>
          </cell>
          <cell r="AI174">
            <v>630</v>
          </cell>
          <cell r="AJ174">
            <v>579</v>
          </cell>
          <cell r="AK174">
            <v>593</v>
          </cell>
          <cell r="AL174">
            <v>659</v>
          </cell>
          <cell r="AM174">
            <v>664</v>
          </cell>
          <cell r="AN174">
            <v>589</v>
          </cell>
          <cell r="AO174">
            <v>615</v>
          </cell>
          <cell r="AP174">
            <v>545</v>
          </cell>
          <cell r="AQ174">
            <v>500</v>
          </cell>
        </row>
        <row r="175">
          <cell r="B175">
            <v>480</v>
          </cell>
          <cell r="C175">
            <v>483</v>
          </cell>
          <cell r="D175">
            <v>558</v>
          </cell>
          <cell r="E175">
            <v>568</v>
          </cell>
          <cell r="F175">
            <v>533</v>
          </cell>
          <cell r="G175">
            <v>562</v>
          </cell>
          <cell r="H175">
            <v>579</v>
          </cell>
          <cell r="I175">
            <v>585</v>
          </cell>
          <cell r="J175">
            <v>546</v>
          </cell>
          <cell r="K175">
            <v>567</v>
          </cell>
          <cell r="L175">
            <v>608</v>
          </cell>
          <cell r="M175">
            <v>619</v>
          </cell>
          <cell r="N175">
            <v>550</v>
          </cell>
          <cell r="O175">
            <v>595</v>
          </cell>
          <cell r="P175">
            <v>575</v>
          </cell>
          <cell r="Q175">
            <v>551</v>
          </cell>
          <cell r="R175">
            <v>653</v>
          </cell>
          <cell r="S175">
            <v>663</v>
          </cell>
          <cell r="T175">
            <v>558</v>
          </cell>
          <cell r="U175">
            <v>630</v>
          </cell>
          <cell r="V175">
            <v>641</v>
          </cell>
          <cell r="W175">
            <v>648</v>
          </cell>
          <cell r="X175">
            <v>563</v>
          </cell>
          <cell r="Y175">
            <v>612</v>
          </cell>
          <cell r="Z175">
            <v>671</v>
          </cell>
          <cell r="AA175">
            <v>682</v>
          </cell>
          <cell r="AB175">
            <v>567</v>
          </cell>
          <cell r="AC175">
            <v>639</v>
          </cell>
          <cell r="AD175">
            <v>627</v>
          </cell>
          <cell r="AE175">
            <v>710</v>
          </cell>
          <cell r="AF175">
            <v>550</v>
          </cell>
          <cell r="AG175">
            <v>612</v>
          </cell>
          <cell r="AH175">
            <v>615</v>
          </cell>
          <cell r="AI175">
            <v>622</v>
          </cell>
          <cell r="AJ175">
            <v>555</v>
          </cell>
          <cell r="AK175">
            <v>593</v>
          </cell>
          <cell r="AL175">
            <v>645</v>
          </cell>
          <cell r="AM175">
            <v>655</v>
          </cell>
          <cell r="AN175">
            <v>560</v>
          </cell>
          <cell r="AO175">
            <v>621</v>
          </cell>
          <cell r="AP175">
            <v>537</v>
          </cell>
          <cell r="AQ175">
            <v>493</v>
          </cell>
        </row>
        <row r="176">
          <cell r="B176">
            <v>473</v>
          </cell>
          <cell r="C176">
            <v>477</v>
          </cell>
          <cell r="D176">
            <v>547</v>
          </cell>
          <cell r="E176">
            <v>562</v>
          </cell>
          <cell r="F176">
            <v>517</v>
          </cell>
          <cell r="G176">
            <v>561</v>
          </cell>
          <cell r="H176">
            <v>568</v>
          </cell>
          <cell r="I176">
            <v>577</v>
          </cell>
          <cell r="J176">
            <v>529</v>
          </cell>
          <cell r="K176">
            <v>564</v>
          </cell>
          <cell r="L176">
            <v>596</v>
          </cell>
          <cell r="M176">
            <v>611</v>
          </cell>
          <cell r="N176">
            <v>527</v>
          </cell>
          <cell r="O176">
            <v>597</v>
          </cell>
          <cell r="P176">
            <v>566</v>
          </cell>
          <cell r="Q176">
            <v>555</v>
          </cell>
          <cell r="R176">
            <v>639</v>
          </cell>
          <cell r="S176">
            <v>654</v>
          </cell>
          <cell r="T176">
            <v>526</v>
          </cell>
          <cell r="U176">
            <v>638</v>
          </cell>
          <cell r="V176">
            <v>629</v>
          </cell>
          <cell r="W176">
            <v>638</v>
          </cell>
          <cell r="X176">
            <v>535</v>
          </cell>
          <cell r="Y176">
            <v>615</v>
          </cell>
          <cell r="Z176">
            <v>657</v>
          </cell>
          <cell r="AA176">
            <v>672</v>
          </cell>
          <cell r="AB176">
            <v>533</v>
          </cell>
          <cell r="AC176">
            <v>647</v>
          </cell>
          <cell r="AD176">
            <v>614</v>
          </cell>
          <cell r="AE176">
            <v>701</v>
          </cell>
          <cell r="AF176">
            <v>523</v>
          </cell>
          <cell r="AG176">
            <v>617</v>
          </cell>
          <cell r="AH176">
            <v>604</v>
          </cell>
          <cell r="AI176">
            <v>613</v>
          </cell>
          <cell r="AJ176">
            <v>532</v>
          </cell>
          <cell r="AK176">
            <v>594</v>
          </cell>
          <cell r="AL176">
            <v>631</v>
          </cell>
          <cell r="AM176">
            <v>647</v>
          </cell>
          <cell r="AN176">
            <v>530</v>
          </cell>
          <cell r="AO176">
            <v>627</v>
          </cell>
          <cell r="AP176">
            <v>530</v>
          </cell>
          <cell r="AQ176">
            <v>486</v>
          </cell>
        </row>
        <row r="177">
          <cell r="B177">
            <v>372</v>
          </cell>
          <cell r="C177">
            <v>374</v>
          </cell>
          <cell r="D177">
            <v>561</v>
          </cell>
          <cell r="E177">
            <v>549</v>
          </cell>
          <cell r="F177">
            <v>546</v>
          </cell>
          <cell r="G177">
            <v>477</v>
          </cell>
          <cell r="H177">
            <v>437</v>
          </cell>
          <cell r="I177">
            <v>436</v>
          </cell>
          <cell r="J177">
            <v>435</v>
          </cell>
          <cell r="K177">
            <v>475</v>
          </cell>
          <cell r="L177">
            <v>530</v>
          </cell>
          <cell r="M177">
            <v>517</v>
          </cell>
          <cell r="N177">
            <v>513</v>
          </cell>
          <cell r="O177">
            <v>485</v>
          </cell>
          <cell r="P177">
            <v>220</v>
          </cell>
          <cell r="Q177">
            <v>363</v>
          </cell>
          <cell r="R177">
            <v>409</v>
          </cell>
          <cell r="S177">
            <v>396</v>
          </cell>
          <cell r="T177">
            <v>371</v>
          </cell>
          <cell r="U177">
            <v>466</v>
          </cell>
          <cell r="V177">
            <v>336</v>
          </cell>
          <cell r="W177">
            <v>335</v>
          </cell>
          <cell r="X177">
            <v>319</v>
          </cell>
          <cell r="Y177">
            <v>467</v>
          </cell>
          <cell r="Z177">
            <v>429</v>
          </cell>
          <cell r="AA177">
            <v>416</v>
          </cell>
          <cell r="AB177">
            <v>397</v>
          </cell>
          <cell r="AC177">
            <v>476</v>
          </cell>
          <cell r="AD177">
            <v>451</v>
          </cell>
          <cell r="AE177">
            <v>561</v>
          </cell>
          <cell r="AF177">
            <v>419</v>
          </cell>
          <cell r="AG177">
            <v>470</v>
          </cell>
          <cell r="AH177">
            <v>378</v>
          </cell>
          <cell r="AI177">
            <v>377</v>
          </cell>
          <cell r="AJ177">
            <v>368</v>
          </cell>
          <cell r="AK177">
            <v>471</v>
          </cell>
          <cell r="AL177">
            <v>471</v>
          </cell>
          <cell r="AM177">
            <v>458</v>
          </cell>
          <cell r="AN177">
            <v>445</v>
          </cell>
          <cell r="AO177">
            <v>480</v>
          </cell>
          <cell r="AP177">
            <v>446</v>
          </cell>
          <cell r="AQ177">
            <v>369</v>
          </cell>
        </row>
        <row r="178">
          <cell r="B178">
            <v>365</v>
          </cell>
          <cell r="C178">
            <v>368</v>
          </cell>
          <cell r="D178">
            <v>547</v>
          </cell>
          <cell r="E178">
            <v>539</v>
          </cell>
          <cell r="F178">
            <v>522</v>
          </cell>
          <cell r="G178">
            <v>480</v>
          </cell>
          <cell r="H178">
            <v>429</v>
          </cell>
          <cell r="I178">
            <v>429</v>
          </cell>
          <cell r="J178">
            <v>434</v>
          </cell>
          <cell r="K178">
            <v>458</v>
          </cell>
          <cell r="L178">
            <v>517</v>
          </cell>
          <cell r="M178">
            <v>509</v>
          </cell>
          <cell r="N178">
            <v>497</v>
          </cell>
          <cell r="O178">
            <v>479</v>
          </cell>
          <cell r="P178">
            <v>219</v>
          </cell>
          <cell r="Q178">
            <v>335</v>
          </cell>
          <cell r="R178">
            <v>400</v>
          </cell>
          <cell r="S178">
            <v>393</v>
          </cell>
          <cell r="T178">
            <v>384</v>
          </cell>
          <cell r="U178">
            <v>447</v>
          </cell>
          <cell r="V178">
            <v>332</v>
          </cell>
          <cell r="W178">
            <v>331</v>
          </cell>
          <cell r="X178">
            <v>343</v>
          </cell>
          <cell r="Y178">
            <v>435</v>
          </cell>
          <cell r="Z178">
            <v>420</v>
          </cell>
          <cell r="AA178">
            <v>412</v>
          </cell>
          <cell r="AB178">
            <v>406</v>
          </cell>
          <cell r="AC178">
            <v>456</v>
          </cell>
          <cell r="AD178">
            <v>441</v>
          </cell>
          <cell r="AE178">
            <v>553</v>
          </cell>
          <cell r="AF178">
            <v>422</v>
          </cell>
          <cell r="AG178">
            <v>456</v>
          </cell>
          <cell r="AH178">
            <v>372</v>
          </cell>
          <cell r="AI178">
            <v>372</v>
          </cell>
          <cell r="AJ178">
            <v>381</v>
          </cell>
          <cell r="AK178">
            <v>444</v>
          </cell>
          <cell r="AL178">
            <v>460</v>
          </cell>
          <cell r="AM178">
            <v>453</v>
          </cell>
          <cell r="AN178">
            <v>444</v>
          </cell>
          <cell r="AO178">
            <v>466</v>
          </cell>
          <cell r="AP178">
            <v>438</v>
          </cell>
          <cell r="AQ178">
            <v>363</v>
          </cell>
        </row>
        <row r="179">
          <cell r="B179">
            <v>358</v>
          </cell>
          <cell r="C179">
            <v>362</v>
          </cell>
          <cell r="D179">
            <v>532</v>
          </cell>
          <cell r="E179">
            <v>530</v>
          </cell>
          <cell r="F179">
            <v>497</v>
          </cell>
          <cell r="G179">
            <v>483</v>
          </cell>
          <cell r="H179">
            <v>421</v>
          </cell>
          <cell r="I179">
            <v>421</v>
          </cell>
          <cell r="J179">
            <v>433</v>
          </cell>
          <cell r="K179">
            <v>440</v>
          </cell>
          <cell r="L179">
            <v>504</v>
          </cell>
          <cell r="M179">
            <v>501</v>
          </cell>
          <cell r="N179">
            <v>480</v>
          </cell>
          <cell r="O179">
            <v>474</v>
          </cell>
          <cell r="P179">
            <v>217</v>
          </cell>
          <cell r="Q179">
            <v>306</v>
          </cell>
          <cell r="R179">
            <v>392</v>
          </cell>
          <cell r="S179">
            <v>389</v>
          </cell>
          <cell r="T179">
            <v>398</v>
          </cell>
          <cell r="U179">
            <v>427</v>
          </cell>
          <cell r="V179">
            <v>328</v>
          </cell>
          <cell r="W179">
            <v>328</v>
          </cell>
          <cell r="X179">
            <v>367</v>
          </cell>
          <cell r="Y179">
            <v>402</v>
          </cell>
          <cell r="Z179">
            <v>410</v>
          </cell>
          <cell r="AA179">
            <v>408</v>
          </cell>
          <cell r="AB179">
            <v>414</v>
          </cell>
          <cell r="AC179">
            <v>436</v>
          </cell>
          <cell r="AD179">
            <v>430</v>
          </cell>
          <cell r="AE179">
            <v>546</v>
          </cell>
          <cell r="AF179">
            <v>426</v>
          </cell>
          <cell r="AG179">
            <v>443</v>
          </cell>
          <cell r="AH179">
            <v>367</v>
          </cell>
          <cell r="AI179">
            <v>366</v>
          </cell>
          <cell r="AJ179">
            <v>394</v>
          </cell>
          <cell r="AK179">
            <v>418</v>
          </cell>
          <cell r="AL179">
            <v>449</v>
          </cell>
          <cell r="AM179">
            <v>447</v>
          </cell>
          <cell r="AN179">
            <v>442</v>
          </cell>
          <cell r="AO179">
            <v>452</v>
          </cell>
          <cell r="AP179">
            <v>430</v>
          </cell>
          <cell r="AQ179">
            <v>357</v>
          </cell>
        </row>
        <row r="180">
          <cell r="B180">
            <v>351</v>
          </cell>
          <cell r="C180">
            <v>356</v>
          </cell>
          <cell r="D180">
            <v>518</v>
          </cell>
          <cell r="E180">
            <v>520</v>
          </cell>
          <cell r="F180">
            <v>473</v>
          </cell>
          <cell r="G180">
            <v>487</v>
          </cell>
          <cell r="H180">
            <v>413</v>
          </cell>
          <cell r="I180">
            <v>413</v>
          </cell>
          <cell r="J180">
            <v>431</v>
          </cell>
          <cell r="K180">
            <v>422</v>
          </cell>
          <cell r="L180">
            <v>490</v>
          </cell>
          <cell r="M180">
            <v>493</v>
          </cell>
          <cell r="N180">
            <v>464</v>
          </cell>
          <cell r="O180">
            <v>469</v>
          </cell>
          <cell r="P180">
            <v>216</v>
          </cell>
          <cell r="Q180">
            <v>277</v>
          </cell>
          <cell r="R180">
            <v>383</v>
          </cell>
          <cell r="S180">
            <v>386</v>
          </cell>
          <cell r="T180">
            <v>412</v>
          </cell>
          <cell r="U180">
            <v>407</v>
          </cell>
          <cell r="V180">
            <v>323</v>
          </cell>
          <cell r="W180">
            <v>324</v>
          </cell>
          <cell r="X180">
            <v>390</v>
          </cell>
          <cell r="Y180">
            <v>370</v>
          </cell>
          <cell r="Z180">
            <v>401</v>
          </cell>
          <cell r="AA180">
            <v>404</v>
          </cell>
          <cell r="AB180">
            <v>423</v>
          </cell>
          <cell r="AC180">
            <v>416</v>
          </cell>
          <cell r="AD180">
            <v>420</v>
          </cell>
          <cell r="AE180">
            <v>538</v>
          </cell>
          <cell r="AF180">
            <v>429</v>
          </cell>
          <cell r="AG180">
            <v>429</v>
          </cell>
          <cell r="AH180">
            <v>361</v>
          </cell>
          <cell r="AI180">
            <v>361</v>
          </cell>
          <cell r="AJ180">
            <v>407</v>
          </cell>
          <cell r="AK180">
            <v>392</v>
          </cell>
          <cell r="AL180">
            <v>438</v>
          </cell>
          <cell r="AM180">
            <v>441</v>
          </cell>
          <cell r="AN180">
            <v>440</v>
          </cell>
          <cell r="AO180">
            <v>438</v>
          </cell>
          <cell r="AP180">
            <v>422</v>
          </cell>
          <cell r="AQ180">
            <v>351</v>
          </cell>
        </row>
        <row r="181">
          <cell r="B181">
            <v>344</v>
          </cell>
          <cell r="C181">
            <v>350</v>
          </cell>
          <cell r="D181">
            <v>503</v>
          </cell>
          <cell r="E181">
            <v>511</v>
          </cell>
          <cell r="F181">
            <v>448</v>
          </cell>
          <cell r="G181">
            <v>490</v>
          </cell>
          <cell r="H181">
            <v>405</v>
          </cell>
          <cell r="I181">
            <v>405</v>
          </cell>
          <cell r="J181">
            <v>430</v>
          </cell>
          <cell r="K181">
            <v>405</v>
          </cell>
          <cell r="L181">
            <v>477</v>
          </cell>
          <cell r="M181">
            <v>485</v>
          </cell>
          <cell r="N181">
            <v>447</v>
          </cell>
          <cell r="O181">
            <v>463</v>
          </cell>
          <cell r="P181">
            <v>215</v>
          </cell>
          <cell r="Q181">
            <v>248</v>
          </cell>
          <cell r="R181">
            <v>375</v>
          </cell>
          <cell r="S181">
            <v>382</v>
          </cell>
          <cell r="T181">
            <v>426</v>
          </cell>
          <cell r="U181">
            <v>388</v>
          </cell>
          <cell r="V181">
            <v>319</v>
          </cell>
          <cell r="W181">
            <v>320</v>
          </cell>
          <cell r="X181">
            <v>414</v>
          </cell>
          <cell r="Y181">
            <v>338</v>
          </cell>
          <cell r="Z181">
            <v>392</v>
          </cell>
          <cell r="AA181">
            <v>400</v>
          </cell>
          <cell r="AB181">
            <v>432</v>
          </cell>
          <cell r="AC181">
            <v>396</v>
          </cell>
          <cell r="AD181">
            <v>410</v>
          </cell>
          <cell r="AE181">
            <v>530</v>
          </cell>
          <cell r="AF181">
            <v>433</v>
          </cell>
          <cell r="AG181">
            <v>415</v>
          </cell>
          <cell r="AH181">
            <v>355</v>
          </cell>
          <cell r="AI181">
            <v>356</v>
          </cell>
          <cell r="AJ181">
            <v>421</v>
          </cell>
          <cell r="AK181">
            <v>366</v>
          </cell>
          <cell r="AL181">
            <v>427</v>
          </cell>
          <cell r="AM181">
            <v>435</v>
          </cell>
          <cell r="AN181">
            <v>438</v>
          </cell>
          <cell r="AO181">
            <v>424</v>
          </cell>
          <cell r="AP181">
            <v>414</v>
          </cell>
          <cell r="AQ181">
            <v>344</v>
          </cell>
        </row>
        <row r="182">
          <cell r="B182">
            <v>337</v>
          </cell>
          <cell r="C182">
            <v>344</v>
          </cell>
          <cell r="D182">
            <v>489</v>
          </cell>
          <cell r="E182">
            <v>501</v>
          </cell>
          <cell r="F182">
            <v>424</v>
          </cell>
          <cell r="G182">
            <v>493</v>
          </cell>
          <cell r="H182">
            <v>397</v>
          </cell>
          <cell r="I182">
            <v>398</v>
          </cell>
          <cell r="J182">
            <v>428</v>
          </cell>
          <cell r="K182">
            <v>387</v>
          </cell>
          <cell r="L182">
            <v>464</v>
          </cell>
          <cell r="M182">
            <v>477</v>
          </cell>
          <cell r="N182">
            <v>431</v>
          </cell>
          <cell r="O182">
            <v>458</v>
          </cell>
          <cell r="P182">
            <v>214</v>
          </cell>
          <cell r="Q182">
            <v>220</v>
          </cell>
          <cell r="R182">
            <v>366</v>
          </cell>
          <cell r="S182">
            <v>379</v>
          </cell>
          <cell r="T182">
            <v>440</v>
          </cell>
          <cell r="U182">
            <v>368</v>
          </cell>
          <cell r="V182">
            <v>315</v>
          </cell>
          <cell r="W182">
            <v>316</v>
          </cell>
          <cell r="X182">
            <v>438</v>
          </cell>
          <cell r="Y182">
            <v>306</v>
          </cell>
          <cell r="Z182">
            <v>382</v>
          </cell>
          <cell r="AA182">
            <v>395</v>
          </cell>
          <cell r="AB182">
            <v>440</v>
          </cell>
          <cell r="AC182">
            <v>376</v>
          </cell>
          <cell r="AD182">
            <v>400</v>
          </cell>
          <cell r="AE182">
            <v>523</v>
          </cell>
          <cell r="AF182">
            <v>436</v>
          </cell>
          <cell r="AG182">
            <v>402</v>
          </cell>
          <cell r="AH182">
            <v>349</v>
          </cell>
          <cell r="AI182">
            <v>350</v>
          </cell>
          <cell r="AJ182">
            <v>434</v>
          </cell>
          <cell r="AK182">
            <v>339</v>
          </cell>
          <cell r="AL182">
            <v>416</v>
          </cell>
          <cell r="AM182">
            <v>429</v>
          </cell>
          <cell r="AN182">
            <v>436</v>
          </cell>
          <cell r="AO182">
            <v>410</v>
          </cell>
          <cell r="AP182">
            <v>406</v>
          </cell>
          <cell r="AQ182">
            <v>338</v>
          </cell>
        </row>
        <row r="183">
          <cell r="B183">
            <v>513</v>
          </cell>
          <cell r="C183">
            <v>514</v>
          </cell>
          <cell r="D183">
            <v>636</v>
          </cell>
          <cell r="E183">
            <v>621</v>
          </cell>
          <cell r="F183">
            <v>624</v>
          </cell>
          <cell r="G183">
            <v>580</v>
          </cell>
          <cell r="H183">
            <v>634</v>
          </cell>
          <cell r="I183">
            <v>624</v>
          </cell>
          <cell r="J183">
            <v>633</v>
          </cell>
          <cell r="K183">
            <v>586</v>
          </cell>
          <cell r="L183">
            <v>689</v>
          </cell>
          <cell r="M183">
            <v>673</v>
          </cell>
          <cell r="N183">
            <v>677</v>
          </cell>
          <cell r="O183">
            <v>595</v>
          </cell>
          <cell r="P183">
            <v>629</v>
          </cell>
          <cell r="Q183">
            <v>539</v>
          </cell>
          <cell r="R183">
            <v>752</v>
          </cell>
          <cell r="S183">
            <v>737</v>
          </cell>
          <cell r="T183">
            <v>733</v>
          </cell>
          <cell r="U183">
            <v>606</v>
          </cell>
          <cell r="V183">
            <v>710</v>
          </cell>
          <cell r="W183">
            <v>701</v>
          </cell>
          <cell r="X183">
            <v>705</v>
          </cell>
          <cell r="Y183">
            <v>603</v>
          </cell>
          <cell r="Z183">
            <v>765</v>
          </cell>
          <cell r="AA183">
            <v>750</v>
          </cell>
          <cell r="AB183">
            <v>748</v>
          </cell>
          <cell r="AC183">
            <v>612</v>
          </cell>
          <cell r="AD183">
            <v>720</v>
          </cell>
          <cell r="AE183">
            <v>782</v>
          </cell>
          <cell r="AF183">
            <v>703</v>
          </cell>
          <cell r="AG183">
            <v>598</v>
          </cell>
          <cell r="AH183">
            <v>678</v>
          </cell>
          <cell r="AI183">
            <v>669</v>
          </cell>
          <cell r="AJ183">
            <v>675</v>
          </cell>
          <cell r="AK183">
            <v>596</v>
          </cell>
          <cell r="AL183">
            <v>734</v>
          </cell>
          <cell r="AM183">
            <v>718</v>
          </cell>
          <cell r="AN183">
            <v>719</v>
          </cell>
          <cell r="AO183">
            <v>605</v>
          </cell>
          <cell r="AP183">
            <v>583</v>
          </cell>
          <cell r="AQ183">
            <v>532</v>
          </cell>
        </row>
        <row r="184">
          <cell r="B184">
            <v>506</v>
          </cell>
          <cell r="C184">
            <v>508</v>
          </cell>
          <cell r="D184">
            <v>624</v>
          </cell>
          <cell r="E184">
            <v>614</v>
          </cell>
          <cell r="F184">
            <v>608</v>
          </cell>
          <cell r="G184">
            <v>579</v>
          </cell>
          <cell r="H184">
            <v>623</v>
          </cell>
          <cell r="I184">
            <v>617</v>
          </cell>
          <cell r="J184">
            <v>616</v>
          </cell>
          <cell r="K184">
            <v>583</v>
          </cell>
          <cell r="L184">
            <v>676</v>
          </cell>
          <cell r="M184">
            <v>666</v>
          </cell>
          <cell r="N184">
            <v>653</v>
          </cell>
          <cell r="O184">
            <v>597</v>
          </cell>
          <cell r="P184">
            <v>620</v>
          </cell>
          <cell r="Q184">
            <v>543</v>
          </cell>
          <cell r="R184">
            <v>738</v>
          </cell>
          <cell r="S184">
            <v>728</v>
          </cell>
          <cell r="T184">
            <v>701</v>
          </cell>
          <cell r="U184">
            <v>614</v>
          </cell>
          <cell r="V184">
            <v>698</v>
          </cell>
          <cell r="W184">
            <v>692</v>
          </cell>
          <cell r="X184">
            <v>677</v>
          </cell>
          <cell r="Y184">
            <v>606</v>
          </cell>
          <cell r="Z184">
            <v>751</v>
          </cell>
          <cell r="AA184">
            <v>741</v>
          </cell>
          <cell r="AB184">
            <v>714</v>
          </cell>
          <cell r="AC184">
            <v>620</v>
          </cell>
          <cell r="AD184">
            <v>707</v>
          </cell>
          <cell r="AE184">
            <v>772</v>
          </cell>
          <cell r="AF184">
            <v>676</v>
          </cell>
          <cell r="AG184">
            <v>604</v>
          </cell>
          <cell r="AH184">
            <v>667</v>
          </cell>
          <cell r="AI184">
            <v>661</v>
          </cell>
          <cell r="AJ184">
            <v>652</v>
          </cell>
          <cell r="AK184">
            <v>597</v>
          </cell>
          <cell r="AL184">
            <v>720</v>
          </cell>
          <cell r="AM184">
            <v>710</v>
          </cell>
          <cell r="AN184">
            <v>689</v>
          </cell>
          <cell r="AO184">
            <v>611</v>
          </cell>
          <cell r="AP184">
            <v>575</v>
          </cell>
          <cell r="AQ184">
            <v>525</v>
          </cell>
        </row>
        <row r="185">
          <cell r="B185">
            <v>493</v>
          </cell>
          <cell r="C185">
            <v>496</v>
          </cell>
          <cell r="D185">
            <v>601</v>
          </cell>
          <cell r="E185">
            <v>601</v>
          </cell>
          <cell r="F185">
            <v>577</v>
          </cell>
          <cell r="G185">
            <v>577</v>
          </cell>
          <cell r="H185">
            <v>602</v>
          </cell>
          <cell r="I185">
            <v>602</v>
          </cell>
          <cell r="J185">
            <v>582</v>
          </cell>
          <cell r="K185">
            <v>577</v>
          </cell>
          <cell r="L185">
            <v>650</v>
          </cell>
          <cell r="M185">
            <v>650</v>
          </cell>
          <cell r="N185">
            <v>606</v>
          </cell>
          <cell r="O185">
            <v>601</v>
          </cell>
          <cell r="P185">
            <v>602</v>
          </cell>
          <cell r="Q185">
            <v>550</v>
          </cell>
          <cell r="R185">
            <v>710</v>
          </cell>
          <cell r="S185">
            <v>710</v>
          </cell>
          <cell r="T185">
            <v>638</v>
          </cell>
          <cell r="U185">
            <v>631</v>
          </cell>
          <cell r="V185">
            <v>673</v>
          </cell>
          <cell r="W185">
            <v>673</v>
          </cell>
          <cell r="X185">
            <v>622</v>
          </cell>
          <cell r="Y185">
            <v>612</v>
          </cell>
          <cell r="Z185">
            <v>722</v>
          </cell>
          <cell r="AA185">
            <v>722</v>
          </cell>
          <cell r="AB185">
            <v>647</v>
          </cell>
          <cell r="AC185">
            <v>637</v>
          </cell>
          <cell r="AD185">
            <v>680</v>
          </cell>
          <cell r="AE185">
            <v>753</v>
          </cell>
          <cell r="AF185">
            <v>621</v>
          </cell>
          <cell r="AG185">
            <v>616</v>
          </cell>
          <cell r="AH185">
            <v>644</v>
          </cell>
          <cell r="AI185">
            <v>644</v>
          </cell>
          <cell r="AJ185">
            <v>606</v>
          </cell>
          <cell r="AK185">
            <v>598</v>
          </cell>
          <cell r="AL185">
            <v>692</v>
          </cell>
          <cell r="AM185">
            <v>692</v>
          </cell>
          <cell r="AN185">
            <v>630</v>
          </cell>
          <cell r="AO185">
            <v>622</v>
          </cell>
          <cell r="AP185">
            <v>559</v>
          </cell>
          <cell r="AQ185">
            <v>511</v>
          </cell>
        </row>
        <row r="186">
          <cell r="B186">
            <v>480</v>
          </cell>
          <cell r="C186">
            <v>484</v>
          </cell>
          <cell r="D186">
            <v>578</v>
          </cell>
          <cell r="E186">
            <v>588</v>
          </cell>
          <cell r="F186">
            <v>545</v>
          </cell>
          <cell r="G186">
            <v>575</v>
          </cell>
          <cell r="H186">
            <v>580</v>
          </cell>
          <cell r="I186">
            <v>587</v>
          </cell>
          <cell r="J186">
            <v>548</v>
          </cell>
          <cell r="K186">
            <v>571</v>
          </cell>
          <cell r="L186">
            <v>625</v>
          </cell>
          <cell r="M186">
            <v>635</v>
          </cell>
          <cell r="N186">
            <v>559</v>
          </cell>
          <cell r="O186">
            <v>605</v>
          </cell>
          <cell r="P186">
            <v>583</v>
          </cell>
          <cell r="Q186">
            <v>556</v>
          </cell>
          <cell r="R186">
            <v>682</v>
          </cell>
          <cell r="S186">
            <v>692</v>
          </cell>
          <cell r="T186">
            <v>575</v>
          </cell>
          <cell r="U186">
            <v>647</v>
          </cell>
          <cell r="V186">
            <v>649</v>
          </cell>
          <cell r="W186">
            <v>655</v>
          </cell>
          <cell r="X186">
            <v>567</v>
          </cell>
          <cell r="Y186">
            <v>618</v>
          </cell>
          <cell r="Z186">
            <v>693</v>
          </cell>
          <cell r="AA186">
            <v>704</v>
          </cell>
          <cell r="AB186">
            <v>579</v>
          </cell>
          <cell r="AC186">
            <v>653</v>
          </cell>
          <cell r="AD186">
            <v>654</v>
          </cell>
          <cell r="AE186">
            <v>734</v>
          </cell>
          <cell r="AF186">
            <v>566</v>
          </cell>
          <cell r="AG186">
            <v>628</v>
          </cell>
          <cell r="AH186">
            <v>620</v>
          </cell>
          <cell r="AI186">
            <v>627</v>
          </cell>
          <cell r="AJ186">
            <v>559</v>
          </cell>
          <cell r="AK186">
            <v>599</v>
          </cell>
          <cell r="AL186">
            <v>665</v>
          </cell>
          <cell r="AM186">
            <v>675</v>
          </cell>
          <cell r="AN186">
            <v>571</v>
          </cell>
          <cell r="AO186">
            <v>633</v>
          </cell>
          <cell r="AP186">
            <v>543</v>
          </cell>
          <cell r="AQ186">
            <v>496</v>
          </cell>
        </row>
        <row r="187">
          <cell r="B187">
            <v>473</v>
          </cell>
          <cell r="C187">
            <v>478</v>
          </cell>
          <cell r="D187">
            <v>567</v>
          </cell>
          <cell r="E187">
            <v>582</v>
          </cell>
          <cell r="F187">
            <v>530</v>
          </cell>
          <cell r="G187">
            <v>573</v>
          </cell>
          <cell r="H187">
            <v>570</v>
          </cell>
          <cell r="I187">
            <v>579</v>
          </cell>
          <cell r="J187">
            <v>531</v>
          </cell>
          <cell r="K187">
            <v>567</v>
          </cell>
          <cell r="L187">
            <v>612</v>
          </cell>
          <cell r="M187">
            <v>627</v>
          </cell>
          <cell r="N187">
            <v>536</v>
          </cell>
          <cell r="O187">
            <v>608</v>
          </cell>
          <cell r="P187">
            <v>574</v>
          </cell>
          <cell r="Q187">
            <v>560</v>
          </cell>
          <cell r="R187">
            <v>668</v>
          </cell>
          <cell r="S187">
            <v>683</v>
          </cell>
          <cell r="T187">
            <v>543</v>
          </cell>
          <cell r="U187">
            <v>655</v>
          </cell>
          <cell r="V187">
            <v>637</v>
          </cell>
          <cell r="W187">
            <v>646</v>
          </cell>
          <cell r="X187">
            <v>540</v>
          </cell>
          <cell r="Y187">
            <v>621</v>
          </cell>
          <cell r="Z187">
            <v>679</v>
          </cell>
          <cell r="AA187">
            <v>694</v>
          </cell>
          <cell r="AB187">
            <v>545</v>
          </cell>
          <cell r="AC187">
            <v>661</v>
          </cell>
          <cell r="AD187">
            <v>640</v>
          </cell>
          <cell r="AE187">
            <v>725</v>
          </cell>
          <cell r="AF187">
            <v>539</v>
          </cell>
          <cell r="AG187">
            <v>633</v>
          </cell>
          <cell r="AH187">
            <v>609</v>
          </cell>
          <cell r="AI187">
            <v>618</v>
          </cell>
          <cell r="AJ187">
            <v>536</v>
          </cell>
          <cell r="AK187">
            <v>599</v>
          </cell>
          <cell r="AL187">
            <v>651</v>
          </cell>
          <cell r="AM187">
            <v>667</v>
          </cell>
          <cell r="AN187">
            <v>541</v>
          </cell>
          <cell r="AO187">
            <v>639</v>
          </cell>
          <cell r="AP187">
            <v>535</v>
          </cell>
          <cell r="AQ187">
            <v>489</v>
          </cell>
        </row>
        <row r="188">
          <cell r="B188">
            <v>372</v>
          </cell>
          <cell r="C188">
            <v>375</v>
          </cell>
          <cell r="D188">
            <v>581</v>
          </cell>
          <cell r="E188">
            <v>569</v>
          </cell>
          <cell r="F188">
            <v>559</v>
          </cell>
          <cell r="G188">
            <v>490</v>
          </cell>
          <cell r="H188">
            <v>439</v>
          </cell>
          <cell r="I188">
            <v>438</v>
          </cell>
          <cell r="J188">
            <v>437</v>
          </cell>
          <cell r="K188">
            <v>479</v>
          </cell>
          <cell r="L188">
            <v>547</v>
          </cell>
          <cell r="M188">
            <v>534</v>
          </cell>
          <cell r="N188">
            <v>522</v>
          </cell>
          <cell r="O188">
            <v>495</v>
          </cell>
          <cell r="P188">
            <v>229</v>
          </cell>
          <cell r="Q188">
            <v>368</v>
          </cell>
          <cell r="R188">
            <v>438</v>
          </cell>
          <cell r="S188">
            <v>425</v>
          </cell>
          <cell r="T188">
            <v>388</v>
          </cell>
          <cell r="U188">
            <v>483</v>
          </cell>
          <cell r="V188">
            <v>344</v>
          </cell>
          <cell r="W188">
            <v>343</v>
          </cell>
          <cell r="X188">
            <v>324</v>
          </cell>
          <cell r="Y188">
            <v>473</v>
          </cell>
          <cell r="Z188">
            <v>451</v>
          </cell>
          <cell r="AA188">
            <v>438</v>
          </cell>
          <cell r="AB188">
            <v>409</v>
          </cell>
          <cell r="AC188">
            <v>490</v>
          </cell>
          <cell r="AD188">
            <v>477</v>
          </cell>
          <cell r="AE188">
            <v>584</v>
          </cell>
          <cell r="AF188">
            <v>435</v>
          </cell>
          <cell r="AG188">
            <v>486</v>
          </cell>
          <cell r="AH188">
            <v>383</v>
          </cell>
          <cell r="AI188">
            <v>383</v>
          </cell>
          <cell r="AJ188">
            <v>371</v>
          </cell>
          <cell r="AK188">
            <v>476</v>
          </cell>
          <cell r="AL188">
            <v>491</v>
          </cell>
          <cell r="AM188">
            <v>478</v>
          </cell>
          <cell r="AN188">
            <v>456</v>
          </cell>
          <cell r="AO188">
            <v>492</v>
          </cell>
          <cell r="AP188">
            <v>452</v>
          </cell>
          <cell r="AQ188">
            <v>373</v>
          </cell>
        </row>
        <row r="189">
          <cell r="B189">
            <v>365</v>
          </cell>
          <cell r="C189">
            <v>369</v>
          </cell>
          <cell r="D189">
            <v>567</v>
          </cell>
          <cell r="E189">
            <v>559</v>
          </cell>
          <cell r="F189">
            <v>534</v>
          </cell>
          <cell r="G189">
            <v>493</v>
          </cell>
          <cell r="H189">
            <v>431</v>
          </cell>
          <cell r="I189">
            <v>430</v>
          </cell>
          <cell r="J189">
            <v>436</v>
          </cell>
          <cell r="K189">
            <v>461</v>
          </cell>
          <cell r="L189">
            <v>533</v>
          </cell>
          <cell r="M189">
            <v>526</v>
          </cell>
          <cell r="N189">
            <v>506</v>
          </cell>
          <cell r="O189">
            <v>490</v>
          </cell>
          <cell r="P189">
            <v>227</v>
          </cell>
          <cell r="Q189">
            <v>340</v>
          </cell>
          <cell r="R189">
            <v>429</v>
          </cell>
          <cell r="S189">
            <v>422</v>
          </cell>
          <cell r="T189">
            <v>402</v>
          </cell>
          <cell r="U189">
            <v>464</v>
          </cell>
          <cell r="V189">
            <v>340</v>
          </cell>
          <cell r="W189">
            <v>339</v>
          </cell>
          <cell r="X189">
            <v>348</v>
          </cell>
          <cell r="Y189">
            <v>441</v>
          </cell>
          <cell r="Z189">
            <v>442</v>
          </cell>
          <cell r="AA189">
            <v>434</v>
          </cell>
          <cell r="AB189">
            <v>418</v>
          </cell>
          <cell r="AC189">
            <v>470</v>
          </cell>
          <cell r="AD189">
            <v>467</v>
          </cell>
          <cell r="AE189">
            <v>577</v>
          </cell>
          <cell r="AF189">
            <v>438</v>
          </cell>
          <cell r="AG189">
            <v>472</v>
          </cell>
          <cell r="AH189">
            <v>378</v>
          </cell>
          <cell r="AI189">
            <v>377</v>
          </cell>
          <cell r="AJ189">
            <v>385</v>
          </cell>
          <cell r="AK189">
            <v>450</v>
          </cell>
          <cell r="AL189">
            <v>480</v>
          </cell>
          <cell r="AM189">
            <v>472</v>
          </cell>
          <cell r="AN189">
            <v>455</v>
          </cell>
          <cell r="AO189">
            <v>479</v>
          </cell>
          <cell r="AP189">
            <v>444</v>
          </cell>
          <cell r="AQ189">
            <v>366</v>
          </cell>
        </row>
        <row r="190">
          <cell r="B190">
            <v>343</v>
          </cell>
          <cell r="C190">
            <v>351</v>
          </cell>
          <cell r="D190">
            <v>523</v>
          </cell>
          <cell r="E190">
            <v>531</v>
          </cell>
          <cell r="F190">
            <v>461</v>
          </cell>
          <cell r="G190">
            <v>502</v>
          </cell>
          <cell r="H190">
            <v>407</v>
          </cell>
          <cell r="I190">
            <v>407</v>
          </cell>
          <cell r="J190">
            <v>432</v>
          </cell>
          <cell r="K190">
            <v>408</v>
          </cell>
          <cell r="L190">
            <v>493</v>
          </cell>
          <cell r="M190">
            <v>501</v>
          </cell>
          <cell r="N190">
            <v>456</v>
          </cell>
          <cell r="O190">
            <v>474</v>
          </cell>
          <cell r="P190">
            <v>224</v>
          </cell>
          <cell r="Q190">
            <v>253</v>
          </cell>
          <cell r="R190">
            <v>404</v>
          </cell>
          <cell r="S190">
            <v>411</v>
          </cell>
          <cell r="T190">
            <v>443</v>
          </cell>
          <cell r="U190">
            <v>405</v>
          </cell>
          <cell r="V190">
            <v>327</v>
          </cell>
          <cell r="W190">
            <v>328</v>
          </cell>
          <cell r="X190">
            <v>419</v>
          </cell>
          <cell r="Y190">
            <v>344</v>
          </cell>
          <cell r="Z190">
            <v>414</v>
          </cell>
          <cell r="AA190">
            <v>422</v>
          </cell>
          <cell r="AB190">
            <v>444</v>
          </cell>
          <cell r="AC190">
            <v>410</v>
          </cell>
          <cell r="AD190">
            <v>437</v>
          </cell>
          <cell r="AE190">
            <v>554</v>
          </cell>
          <cell r="AF190">
            <v>449</v>
          </cell>
          <cell r="AG190">
            <v>431</v>
          </cell>
          <cell r="AH190">
            <v>360</v>
          </cell>
          <cell r="AI190">
            <v>361</v>
          </cell>
          <cell r="AJ190">
            <v>424</v>
          </cell>
          <cell r="AK190">
            <v>371</v>
          </cell>
          <cell r="AL190">
            <v>447</v>
          </cell>
          <cell r="AM190">
            <v>455</v>
          </cell>
          <cell r="AN190">
            <v>449</v>
          </cell>
          <cell r="AO190">
            <v>437</v>
          </cell>
          <cell r="AP190">
            <v>419</v>
          </cell>
          <cell r="AQ190">
            <v>348</v>
          </cell>
        </row>
        <row r="191">
          <cell r="B191">
            <v>336</v>
          </cell>
          <cell r="C191">
            <v>345</v>
          </cell>
          <cell r="D191">
            <v>509</v>
          </cell>
          <cell r="E191">
            <v>521</v>
          </cell>
          <cell r="F191">
            <v>437</v>
          </cell>
          <cell r="G191">
            <v>506</v>
          </cell>
          <cell r="H191">
            <v>398</v>
          </cell>
          <cell r="I191">
            <v>399</v>
          </cell>
          <cell r="J191">
            <v>430</v>
          </cell>
          <cell r="K191">
            <v>391</v>
          </cell>
          <cell r="L191">
            <v>480</v>
          </cell>
          <cell r="M191">
            <v>493</v>
          </cell>
          <cell r="N191">
            <v>440</v>
          </cell>
          <cell r="O191">
            <v>469</v>
          </cell>
          <cell r="P191">
            <v>223</v>
          </cell>
          <cell r="Q191">
            <v>225</v>
          </cell>
          <cell r="R191">
            <v>395</v>
          </cell>
          <cell r="S191">
            <v>408</v>
          </cell>
          <cell r="T191">
            <v>457</v>
          </cell>
          <cell r="U191">
            <v>385</v>
          </cell>
          <cell r="V191">
            <v>323</v>
          </cell>
          <cell r="W191">
            <v>324</v>
          </cell>
          <cell r="X191">
            <v>443</v>
          </cell>
          <cell r="Y191">
            <v>312</v>
          </cell>
          <cell r="Z191">
            <v>404</v>
          </cell>
          <cell r="AA191">
            <v>417</v>
          </cell>
          <cell r="AB191">
            <v>452</v>
          </cell>
          <cell r="AC191">
            <v>390</v>
          </cell>
          <cell r="AD191">
            <v>427</v>
          </cell>
          <cell r="AE191">
            <v>547</v>
          </cell>
          <cell r="AF191">
            <v>452</v>
          </cell>
          <cell r="AG191">
            <v>418</v>
          </cell>
          <cell r="AH191">
            <v>354</v>
          </cell>
          <cell r="AI191">
            <v>355</v>
          </cell>
          <cell r="AJ191">
            <v>438</v>
          </cell>
          <cell r="AK191">
            <v>345</v>
          </cell>
          <cell r="AL191">
            <v>436</v>
          </cell>
          <cell r="AM191">
            <v>449</v>
          </cell>
          <cell r="AN191">
            <v>447</v>
          </cell>
          <cell r="AO191">
            <v>423</v>
          </cell>
          <cell r="AP191">
            <v>411</v>
          </cell>
          <cell r="AQ191">
            <v>342</v>
          </cell>
        </row>
        <row r="192">
          <cell r="B192">
            <v>513</v>
          </cell>
          <cell r="C192">
            <v>515</v>
          </cell>
          <cell r="D192">
            <v>656</v>
          </cell>
          <cell r="E192">
            <v>641</v>
          </cell>
          <cell r="F192">
            <v>637</v>
          </cell>
          <cell r="G192">
            <v>593</v>
          </cell>
          <cell r="H192">
            <v>635</v>
          </cell>
          <cell r="I192">
            <v>626</v>
          </cell>
          <cell r="J192">
            <v>635</v>
          </cell>
          <cell r="K192">
            <v>590</v>
          </cell>
          <cell r="L192">
            <v>705</v>
          </cell>
          <cell r="M192">
            <v>690</v>
          </cell>
          <cell r="N192">
            <v>686</v>
          </cell>
          <cell r="O192">
            <v>606</v>
          </cell>
          <cell r="P192">
            <v>638</v>
          </cell>
          <cell r="Q192">
            <v>545</v>
          </cell>
          <cell r="R192">
            <v>781</v>
          </cell>
          <cell r="S192">
            <v>766</v>
          </cell>
          <cell r="T192">
            <v>750</v>
          </cell>
          <cell r="U192">
            <v>623</v>
          </cell>
          <cell r="V192">
            <v>718</v>
          </cell>
          <cell r="W192">
            <v>708</v>
          </cell>
          <cell r="X192">
            <v>710</v>
          </cell>
          <cell r="Y192">
            <v>610</v>
          </cell>
          <cell r="Z192">
            <v>787</v>
          </cell>
          <cell r="AA192">
            <v>772</v>
          </cell>
          <cell r="AB192">
            <v>760</v>
          </cell>
          <cell r="AC192">
            <v>626</v>
          </cell>
          <cell r="AD192">
            <v>747</v>
          </cell>
          <cell r="AE192">
            <v>806</v>
          </cell>
          <cell r="AF192">
            <v>719</v>
          </cell>
          <cell r="AG192">
            <v>614</v>
          </cell>
          <cell r="AH192">
            <v>684</v>
          </cell>
          <cell r="AI192">
            <v>674</v>
          </cell>
          <cell r="AJ192">
            <v>679</v>
          </cell>
          <cell r="AK192">
            <v>601</v>
          </cell>
          <cell r="AL192">
            <v>753</v>
          </cell>
          <cell r="AM192">
            <v>738</v>
          </cell>
          <cell r="AN192">
            <v>730</v>
          </cell>
          <cell r="AO192">
            <v>617</v>
          </cell>
          <cell r="AP192">
            <v>589</v>
          </cell>
          <cell r="AQ192">
            <v>535</v>
          </cell>
        </row>
        <row r="193">
          <cell r="B193">
            <v>506</v>
          </cell>
          <cell r="C193">
            <v>509</v>
          </cell>
          <cell r="D193">
            <v>644</v>
          </cell>
          <cell r="E193">
            <v>634</v>
          </cell>
          <cell r="F193">
            <v>621</v>
          </cell>
          <cell r="G193">
            <v>592</v>
          </cell>
          <cell r="H193">
            <v>625</v>
          </cell>
          <cell r="I193">
            <v>619</v>
          </cell>
          <cell r="J193">
            <v>618</v>
          </cell>
          <cell r="K193">
            <v>587</v>
          </cell>
          <cell r="L193">
            <v>692</v>
          </cell>
          <cell r="M193">
            <v>682</v>
          </cell>
          <cell r="N193">
            <v>662</v>
          </cell>
          <cell r="O193">
            <v>608</v>
          </cell>
          <cell r="P193">
            <v>629</v>
          </cell>
          <cell r="Q193">
            <v>548</v>
          </cell>
          <cell r="R193">
            <v>767</v>
          </cell>
          <cell r="S193">
            <v>757</v>
          </cell>
          <cell r="T193">
            <v>718</v>
          </cell>
          <cell r="U193">
            <v>631</v>
          </cell>
          <cell r="V193">
            <v>705</v>
          </cell>
          <cell r="W193">
            <v>699</v>
          </cell>
          <cell r="X193">
            <v>682</v>
          </cell>
          <cell r="Y193">
            <v>613</v>
          </cell>
          <cell r="Z193">
            <v>773</v>
          </cell>
          <cell r="AA193">
            <v>763</v>
          </cell>
          <cell r="AB193">
            <v>726</v>
          </cell>
          <cell r="AC193">
            <v>634</v>
          </cell>
          <cell r="AD193">
            <v>734</v>
          </cell>
          <cell r="AE193">
            <v>796</v>
          </cell>
          <cell r="AF193">
            <v>692</v>
          </cell>
          <cell r="AG193">
            <v>620</v>
          </cell>
          <cell r="AH193">
            <v>672</v>
          </cell>
          <cell r="AI193">
            <v>666</v>
          </cell>
          <cell r="AJ193">
            <v>656</v>
          </cell>
          <cell r="AK193">
            <v>602</v>
          </cell>
          <cell r="AL193">
            <v>740</v>
          </cell>
          <cell r="AM193">
            <v>729</v>
          </cell>
          <cell r="AN193">
            <v>700</v>
          </cell>
          <cell r="AO193">
            <v>623</v>
          </cell>
          <cell r="AP193">
            <v>581</v>
          </cell>
          <cell r="AQ193">
            <v>528</v>
          </cell>
        </row>
        <row r="194">
          <cell r="B194">
            <v>493</v>
          </cell>
          <cell r="C194">
            <v>497</v>
          </cell>
          <cell r="D194">
            <v>621</v>
          </cell>
          <cell r="E194">
            <v>621</v>
          </cell>
          <cell r="F194">
            <v>590</v>
          </cell>
          <cell r="G194">
            <v>590</v>
          </cell>
          <cell r="H194">
            <v>603</v>
          </cell>
          <cell r="I194">
            <v>604</v>
          </cell>
          <cell r="J194">
            <v>584</v>
          </cell>
          <cell r="K194">
            <v>580</v>
          </cell>
          <cell r="L194">
            <v>667</v>
          </cell>
          <cell r="M194">
            <v>667</v>
          </cell>
          <cell r="N194">
            <v>616</v>
          </cell>
          <cell r="O194">
            <v>612</v>
          </cell>
          <cell r="P194">
            <v>611</v>
          </cell>
          <cell r="Q194">
            <v>555</v>
          </cell>
          <cell r="R194">
            <v>739</v>
          </cell>
          <cell r="S194">
            <v>739</v>
          </cell>
          <cell r="T194">
            <v>655</v>
          </cell>
          <cell r="U194">
            <v>648</v>
          </cell>
          <cell r="V194">
            <v>681</v>
          </cell>
          <cell r="W194">
            <v>681</v>
          </cell>
          <cell r="X194">
            <v>627</v>
          </cell>
          <cell r="Y194">
            <v>619</v>
          </cell>
          <cell r="Z194">
            <v>744</v>
          </cell>
          <cell r="AA194">
            <v>744</v>
          </cell>
          <cell r="AB194">
            <v>659</v>
          </cell>
          <cell r="AC194">
            <v>650</v>
          </cell>
          <cell r="AD194">
            <v>707</v>
          </cell>
          <cell r="AE194">
            <v>777</v>
          </cell>
          <cell r="AF194">
            <v>637</v>
          </cell>
          <cell r="AG194">
            <v>632</v>
          </cell>
          <cell r="AH194">
            <v>649</v>
          </cell>
          <cell r="AI194">
            <v>649</v>
          </cell>
          <cell r="AJ194">
            <v>609</v>
          </cell>
          <cell r="AK194">
            <v>603</v>
          </cell>
          <cell r="AL194">
            <v>712</v>
          </cell>
          <cell r="AM194">
            <v>712</v>
          </cell>
          <cell r="AN194">
            <v>641</v>
          </cell>
          <cell r="AO194">
            <v>635</v>
          </cell>
          <cell r="AP194">
            <v>565</v>
          </cell>
          <cell r="AQ194">
            <v>514</v>
          </cell>
        </row>
        <row r="195">
          <cell r="B195">
            <v>479</v>
          </cell>
          <cell r="C195">
            <v>484</v>
          </cell>
          <cell r="D195">
            <v>598</v>
          </cell>
          <cell r="E195">
            <v>608</v>
          </cell>
          <cell r="F195">
            <v>558</v>
          </cell>
          <cell r="G195">
            <v>587</v>
          </cell>
          <cell r="H195">
            <v>582</v>
          </cell>
          <cell r="I195">
            <v>589</v>
          </cell>
          <cell r="J195">
            <v>550</v>
          </cell>
          <cell r="K195">
            <v>574</v>
          </cell>
          <cell r="L195">
            <v>641</v>
          </cell>
          <cell r="M195">
            <v>651</v>
          </cell>
          <cell r="N195">
            <v>569</v>
          </cell>
          <cell r="O195">
            <v>616</v>
          </cell>
          <cell r="P195">
            <v>592</v>
          </cell>
          <cell r="Q195">
            <v>562</v>
          </cell>
          <cell r="R195">
            <v>711</v>
          </cell>
          <cell r="S195">
            <v>721</v>
          </cell>
          <cell r="T195">
            <v>592</v>
          </cell>
          <cell r="U195">
            <v>664</v>
          </cell>
          <cell r="V195">
            <v>656</v>
          </cell>
          <cell r="W195">
            <v>663</v>
          </cell>
          <cell r="X195">
            <v>572</v>
          </cell>
          <cell r="Y195">
            <v>625</v>
          </cell>
          <cell r="Z195">
            <v>715</v>
          </cell>
          <cell r="AA195">
            <v>726</v>
          </cell>
          <cell r="AB195">
            <v>591</v>
          </cell>
          <cell r="AC195">
            <v>667</v>
          </cell>
          <cell r="AD195">
            <v>680</v>
          </cell>
          <cell r="AE195">
            <v>758</v>
          </cell>
          <cell r="AF195">
            <v>582</v>
          </cell>
          <cell r="AG195">
            <v>644</v>
          </cell>
          <cell r="AH195">
            <v>626</v>
          </cell>
          <cell r="AI195">
            <v>632</v>
          </cell>
          <cell r="AJ195">
            <v>563</v>
          </cell>
          <cell r="AK195">
            <v>604</v>
          </cell>
          <cell r="AL195">
            <v>685</v>
          </cell>
          <cell r="AM195">
            <v>695</v>
          </cell>
          <cell r="AN195">
            <v>582</v>
          </cell>
          <cell r="AO195">
            <v>646</v>
          </cell>
          <cell r="AP195">
            <v>549</v>
          </cell>
          <cell r="AQ195">
            <v>500</v>
          </cell>
        </row>
        <row r="196">
          <cell r="B196">
            <v>473</v>
          </cell>
          <cell r="C196">
            <v>478</v>
          </cell>
          <cell r="D196">
            <v>586</v>
          </cell>
          <cell r="E196">
            <v>602</v>
          </cell>
          <cell r="F196">
            <v>542</v>
          </cell>
          <cell r="G196">
            <v>586</v>
          </cell>
          <cell r="H196">
            <v>572</v>
          </cell>
          <cell r="I196">
            <v>581</v>
          </cell>
          <cell r="J196">
            <v>533</v>
          </cell>
          <cell r="K196">
            <v>571</v>
          </cell>
          <cell r="L196">
            <v>628</v>
          </cell>
          <cell r="M196">
            <v>644</v>
          </cell>
          <cell r="N196">
            <v>545</v>
          </cell>
          <cell r="O196">
            <v>618</v>
          </cell>
          <cell r="P196">
            <v>583</v>
          </cell>
          <cell r="Q196">
            <v>565</v>
          </cell>
          <cell r="R196">
            <v>697</v>
          </cell>
          <cell r="S196">
            <v>712</v>
          </cell>
          <cell r="T196">
            <v>560</v>
          </cell>
          <cell r="U196">
            <v>673</v>
          </cell>
          <cell r="V196">
            <v>644</v>
          </cell>
          <cell r="W196">
            <v>654</v>
          </cell>
          <cell r="X196">
            <v>545</v>
          </cell>
          <cell r="Y196">
            <v>628</v>
          </cell>
          <cell r="Z196">
            <v>701</v>
          </cell>
          <cell r="AA196">
            <v>716</v>
          </cell>
          <cell r="AB196">
            <v>557</v>
          </cell>
          <cell r="AC196">
            <v>675</v>
          </cell>
          <cell r="AD196">
            <v>667</v>
          </cell>
          <cell r="AE196">
            <v>748</v>
          </cell>
          <cell r="AF196">
            <v>555</v>
          </cell>
          <cell r="AG196">
            <v>649</v>
          </cell>
          <cell r="AH196">
            <v>614</v>
          </cell>
          <cell r="AI196">
            <v>624</v>
          </cell>
          <cell r="AJ196">
            <v>540</v>
          </cell>
          <cell r="AK196">
            <v>604</v>
          </cell>
          <cell r="AL196">
            <v>671</v>
          </cell>
          <cell r="AM196">
            <v>686</v>
          </cell>
          <cell r="AN196">
            <v>552</v>
          </cell>
          <cell r="AO196">
            <v>652</v>
          </cell>
          <cell r="AP196">
            <v>541</v>
          </cell>
          <cell r="AQ196">
            <v>493</v>
          </cell>
        </row>
        <row r="197">
          <cell r="B197">
            <v>509</v>
          </cell>
          <cell r="C197">
            <v>512</v>
          </cell>
          <cell r="D197">
            <v>660</v>
          </cell>
          <cell r="E197">
            <v>647</v>
          </cell>
          <cell r="F197">
            <v>635</v>
          </cell>
          <cell r="G197">
            <v>599</v>
          </cell>
          <cell r="H197">
            <v>631</v>
          </cell>
          <cell r="I197">
            <v>623</v>
          </cell>
          <cell r="J197">
            <v>628</v>
          </cell>
          <cell r="K197">
            <v>590</v>
          </cell>
          <cell r="L197">
            <v>707</v>
          </cell>
          <cell r="M197">
            <v>694</v>
          </cell>
          <cell r="N197">
            <v>679</v>
          </cell>
          <cell r="O197">
            <v>612</v>
          </cell>
          <cell r="P197">
            <v>638</v>
          </cell>
          <cell r="Q197">
            <v>549</v>
          </cell>
          <cell r="R197">
            <v>788</v>
          </cell>
          <cell r="S197">
            <v>776</v>
          </cell>
          <cell r="T197">
            <v>743</v>
          </cell>
          <cell r="U197">
            <v>636</v>
          </cell>
          <cell r="V197">
            <v>715</v>
          </cell>
          <cell r="W197">
            <v>708</v>
          </cell>
          <cell r="X197">
            <v>698</v>
          </cell>
          <cell r="Y197">
            <v>615</v>
          </cell>
          <cell r="Z197">
            <v>791</v>
          </cell>
          <cell r="AA197">
            <v>778</v>
          </cell>
          <cell r="AB197">
            <v>749</v>
          </cell>
          <cell r="AC197">
            <v>637</v>
          </cell>
          <cell r="AD197">
            <v>754</v>
          </cell>
          <cell r="AE197">
            <v>813</v>
          </cell>
          <cell r="AF197">
            <v>713</v>
          </cell>
          <cell r="AG197">
            <v>625</v>
          </cell>
          <cell r="AH197">
            <v>681</v>
          </cell>
          <cell r="AI197">
            <v>673</v>
          </cell>
          <cell r="AJ197">
            <v>669</v>
          </cell>
          <cell r="AK197">
            <v>604</v>
          </cell>
          <cell r="AL197">
            <v>756</v>
          </cell>
          <cell r="AM197">
            <v>744</v>
          </cell>
          <cell r="AN197">
            <v>720</v>
          </cell>
          <cell r="AO197">
            <v>627</v>
          </cell>
          <cell r="AP197">
            <v>587</v>
          </cell>
          <cell r="AQ197">
            <v>534</v>
          </cell>
        </row>
        <row r="198">
          <cell r="B198">
            <v>502</v>
          </cell>
          <cell r="C198">
            <v>506</v>
          </cell>
          <cell r="D198">
            <v>648</v>
          </cell>
          <cell r="E198">
            <v>641</v>
          </cell>
          <cell r="F198">
            <v>620</v>
          </cell>
          <cell r="G198">
            <v>598</v>
          </cell>
          <cell r="H198">
            <v>620</v>
          </cell>
          <cell r="I198">
            <v>616</v>
          </cell>
          <cell r="J198">
            <v>611</v>
          </cell>
          <cell r="K198">
            <v>587</v>
          </cell>
          <cell r="L198">
            <v>694</v>
          </cell>
          <cell r="M198">
            <v>686</v>
          </cell>
          <cell r="N198">
            <v>655</v>
          </cell>
          <cell r="O198">
            <v>614</v>
          </cell>
          <cell r="P198">
            <v>629</v>
          </cell>
          <cell r="Q198">
            <v>552</v>
          </cell>
          <cell r="R198">
            <v>774</v>
          </cell>
          <cell r="S198">
            <v>767</v>
          </cell>
          <cell r="T198">
            <v>711</v>
          </cell>
          <cell r="U198">
            <v>644</v>
          </cell>
          <cell r="V198">
            <v>703</v>
          </cell>
          <cell r="W198">
            <v>699</v>
          </cell>
          <cell r="X198">
            <v>671</v>
          </cell>
          <cell r="Y198">
            <v>618</v>
          </cell>
          <cell r="Z198">
            <v>777</v>
          </cell>
          <cell r="AA198">
            <v>769</v>
          </cell>
          <cell r="AB198">
            <v>716</v>
          </cell>
          <cell r="AC198">
            <v>645</v>
          </cell>
          <cell r="AD198">
            <v>740</v>
          </cell>
          <cell r="AE198">
            <v>803</v>
          </cell>
          <cell r="AF198">
            <v>686</v>
          </cell>
          <cell r="AG198">
            <v>631</v>
          </cell>
          <cell r="AH198">
            <v>669</v>
          </cell>
          <cell r="AI198">
            <v>664</v>
          </cell>
          <cell r="AJ198">
            <v>646</v>
          </cell>
          <cell r="AK198">
            <v>605</v>
          </cell>
          <cell r="AL198">
            <v>743</v>
          </cell>
          <cell r="AM198">
            <v>735</v>
          </cell>
          <cell r="AN198">
            <v>691</v>
          </cell>
          <cell r="AO198">
            <v>632</v>
          </cell>
          <cell r="AP198">
            <v>580</v>
          </cell>
          <cell r="AQ198">
            <v>526</v>
          </cell>
        </row>
        <row r="199">
          <cell r="B199">
            <v>483</v>
          </cell>
          <cell r="C199">
            <v>488</v>
          </cell>
          <cell r="D199">
            <v>614</v>
          </cell>
          <cell r="E199">
            <v>621</v>
          </cell>
          <cell r="F199">
            <v>572</v>
          </cell>
          <cell r="G199">
            <v>594</v>
          </cell>
          <cell r="H199">
            <v>588</v>
          </cell>
          <cell r="I199">
            <v>593</v>
          </cell>
          <cell r="J199">
            <v>559</v>
          </cell>
          <cell r="K199">
            <v>578</v>
          </cell>
          <cell r="L199">
            <v>656</v>
          </cell>
          <cell r="M199">
            <v>663</v>
          </cell>
          <cell r="N199">
            <v>585</v>
          </cell>
          <cell r="O199">
            <v>621</v>
          </cell>
          <cell r="P199">
            <v>601</v>
          </cell>
          <cell r="Q199">
            <v>562</v>
          </cell>
          <cell r="R199">
            <v>732</v>
          </cell>
          <cell r="S199">
            <v>740</v>
          </cell>
          <cell r="T199">
            <v>616</v>
          </cell>
          <cell r="U199">
            <v>669</v>
          </cell>
          <cell r="V199">
            <v>666</v>
          </cell>
          <cell r="W199">
            <v>671</v>
          </cell>
          <cell r="X199">
            <v>588</v>
          </cell>
          <cell r="Y199">
            <v>626</v>
          </cell>
          <cell r="Z199">
            <v>734</v>
          </cell>
          <cell r="AA199">
            <v>741</v>
          </cell>
          <cell r="AB199">
            <v>614</v>
          </cell>
          <cell r="AC199">
            <v>669</v>
          </cell>
          <cell r="AD199">
            <v>700</v>
          </cell>
          <cell r="AE199">
            <v>775</v>
          </cell>
          <cell r="AF199">
            <v>604</v>
          </cell>
          <cell r="AG199">
            <v>649</v>
          </cell>
          <cell r="AH199">
            <v>634</v>
          </cell>
          <cell r="AI199">
            <v>639</v>
          </cell>
          <cell r="AJ199">
            <v>576</v>
          </cell>
          <cell r="AK199">
            <v>606</v>
          </cell>
          <cell r="AL199">
            <v>701</v>
          </cell>
          <cell r="AM199">
            <v>709</v>
          </cell>
          <cell r="AN199">
            <v>602</v>
          </cell>
          <cell r="AO199">
            <v>649</v>
          </cell>
          <cell r="AP199">
            <v>556</v>
          </cell>
          <cell r="AQ199">
            <v>505</v>
          </cell>
        </row>
        <row r="200">
          <cell r="B200">
            <v>476</v>
          </cell>
          <cell r="C200">
            <v>482</v>
          </cell>
          <cell r="D200">
            <v>602</v>
          </cell>
          <cell r="E200">
            <v>615</v>
          </cell>
          <cell r="F200">
            <v>556</v>
          </cell>
          <cell r="G200">
            <v>593</v>
          </cell>
          <cell r="H200">
            <v>578</v>
          </cell>
          <cell r="I200">
            <v>586</v>
          </cell>
          <cell r="J200">
            <v>542</v>
          </cell>
          <cell r="K200">
            <v>574</v>
          </cell>
          <cell r="L200">
            <v>643</v>
          </cell>
          <cell r="M200">
            <v>656</v>
          </cell>
          <cell r="N200">
            <v>562</v>
          </cell>
          <cell r="O200">
            <v>623</v>
          </cell>
          <cell r="P200">
            <v>592</v>
          </cell>
          <cell r="Q200">
            <v>566</v>
          </cell>
          <cell r="R200">
            <v>718</v>
          </cell>
          <cell r="S200">
            <v>731</v>
          </cell>
          <cell r="T200">
            <v>585</v>
          </cell>
          <cell r="U200">
            <v>677</v>
          </cell>
          <cell r="V200">
            <v>654</v>
          </cell>
          <cell r="W200">
            <v>662</v>
          </cell>
          <cell r="X200">
            <v>561</v>
          </cell>
          <cell r="Y200">
            <v>629</v>
          </cell>
          <cell r="Z200">
            <v>719</v>
          </cell>
          <cell r="AA200">
            <v>732</v>
          </cell>
          <cell r="AB200">
            <v>580</v>
          </cell>
          <cell r="AC200">
            <v>678</v>
          </cell>
          <cell r="AD200">
            <v>687</v>
          </cell>
          <cell r="AE200">
            <v>765</v>
          </cell>
          <cell r="AF200">
            <v>577</v>
          </cell>
          <cell r="AG200">
            <v>654</v>
          </cell>
          <cell r="AH200">
            <v>623</v>
          </cell>
          <cell r="AI200">
            <v>630</v>
          </cell>
          <cell r="AJ200">
            <v>553</v>
          </cell>
          <cell r="AK200">
            <v>607</v>
          </cell>
          <cell r="AL200">
            <v>688</v>
          </cell>
          <cell r="AM200">
            <v>700</v>
          </cell>
          <cell r="AN200">
            <v>572</v>
          </cell>
          <cell r="AO200">
            <v>655</v>
          </cell>
          <cell r="AP200">
            <v>548</v>
          </cell>
          <cell r="AQ200">
            <v>498</v>
          </cell>
        </row>
        <row r="201">
          <cell r="B201">
            <v>512</v>
          </cell>
          <cell r="C201">
            <v>515</v>
          </cell>
          <cell r="D201">
            <v>676</v>
          </cell>
          <cell r="E201">
            <v>661</v>
          </cell>
          <cell r="F201">
            <v>650</v>
          </cell>
          <cell r="G201">
            <v>606</v>
          </cell>
          <cell r="H201">
            <v>637</v>
          </cell>
          <cell r="I201">
            <v>628</v>
          </cell>
          <cell r="J201">
            <v>637</v>
          </cell>
          <cell r="K201">
            <v>593</v>
          </cell>
          <cell r="L201">
            <v>721</v>
          </cell>
          <cell r="M201">
            <v>706</v>
          </cell>
          <cell r="N201">
            <v>695</v>
          </cell>
          <cell r="O201">
            <v>617</v>
          </cell>
          <cell r="P201">
            <v>647</v>
          </cell>
          <cell r="Q201">
            <v>550</v>
          </cell>
          <cell r="R201">
            <v>810</v>
          </cell>
          <cell r="S201">
            <v>795</v>
          </cell>
          <cell r="T201">
            <v>767</v>
          </cell>
          <cell r="U201">
            <v>640</v>
          </cell>
          <cell r="V201">
            <v>725</v>
          </cell>
          <cell r="W201">
            <v>716</v>
          </cell>
          <cell r="X201">
            <v>714</v>
          </cell>
          <cell r="Y201">
            <v>616</v>
          </cell>
          <cell r="Z201">
            <v>810</v>
          </cell>
          <cell r="AA201">
            <v>794</v>
          </cell>
          <cell r="AB201">
            <v>772</v>
          </cell>
          <cell r="AC201">
            <v>640</v>
          </cell>
          <cell r="AD201">
            <v>774</v>
          </cell>
          <cell r="AE201">
            <v>830</v>
          </cell>
          <cell r="AF201">
            <v>735</v>
          </cell>
          <cell r="AG201">
            <v>630</v>
          </cell>
          <cell r="AH201">
            <v>689</v>
          </cell>
          <cell r="AI201">
            <v>680</v>
          </cell>
          <cell r="AJ201">
            <v>682</v>
          </cell>
          <cell r="AK201">
            <v>607</v>
          </cell>
          <cell r="AL201">
            <v>773</v>
          </cell>
          <cell r="AM201">
            <v>758</v>
          </cell>
          <cell r="AN201">
            <v>740</v>
          </cell>
          <cell r="AO201">
            <v>630</v>
          </cell>
          <cell r="AP201">
            <v>594</v>
          </cell>
          <cell r="AQ201">
            <v>539</v>
          </cell>
        </row>
        <row r="202">
          <cell r="B202">
            <v>499</v>
          </cell>
          <cell r="C202">
            <v>503</v>
          </cell>
          <cell r="D202">
            <v>653</v>
          </cell>
          <cell r="E202">
            <v>648</v>
          </cell>
          <cell r="F202">
            <v>618</v>
          </cell>
          <cell r="G202">
            <v>603</v>
          </cell>
          <cell r="H202">
            <v>616</v>
          </cell>
          <cell r="I202">
            <v>613</v>
          </cell>
          <cell r="J202">
            <v>603</v>
          </cell>
          <cell r="K202">
            <v>587</v>
          </cell>
          <cell r="L202">
            <v>696</v>
          </cell>
          <cell r="M202">
            <v>691</v>
          </cell>
          <cell r="N202">
            <v>648</v>
          </cell>
          <cell r="O202">
            <v>621</v>
          </cell>
          <cell r="P202">
            <v>628</v>
          </cell>
          <cell r="Q202">
            <v>556</v>
          </cell>
          <cell r="R202">
            <v>782</v>
          </cell>
          <cell r="S202">
            <v>777</v>
          </cell>
          <cell r="T202">
            <v>704</v>
          </cell>
          <cell r="U202">
            <v>657</v>
          </cell>
          <cell r="V202">
            <v>701</v>
          </cell>
          <cell r="W202">
            <v>698</v>
          </cell>
          <cell r="X202">
            <v>660</v>
          </cell>
          <cell r="Y202">
            <v>622</v>
          </cell>
          <cell r="Z202">
            <v>781</v>
          </cell>
          <cell r="AA202">
            <v>776</v>
          </cell>
          <cell r="AB202">
            <v>705</v>
          </cell>
          <cell r="AC202">
            <v>656</v>
          </cell>
          <cell r="AD202">
            <v>747</v>
          </cell>
          <cell r="AE202">
            <v>811</v>
          </cell>
          <cell r="AF202">
            <v>680</v>
          </cell>
          <cell r="AG202">
            <v>642</v>
          </cell>
          <cell r="AH202">
            <v>666</v>
          </cell>
          <cell r="AI202">
            <v>663</v>
          </cell>
          <cell r="AJ202">
            <v>636</v>
          </cell>
          <cell r="AK202">
            <v>608</v>
          </cell>
          <cell r="AL202">
            <v>746</v>
          </cell>
          <cell r="AM202">
            <v>740</v>
          </cell>
          <cell r="AN202">
            <v>681</v>
          </cell>
          <cell r="AO202">
            <v>641</v>
          </cell>
          <cell r="AP202">
            <v>578</v>
          </cell>
          <cell r="AQ202">
            <v>525</v>
          </cell>
        </row>
        <row r="203">
          <cell r="B203">
            <v>421</v>
          </cell>
          <cell r="C203">
            <v>424</v>
          </cell>
          <cell r="D203">
            <v>684</v>
          </cell>
          <cell r="E203">
            <v>556</v>
          </cell>
          <cell r="F203">
            <v>640</v>
          </cell>
          <cell r="G203">
            <v>504</v>
          </cell>
          <cell r="H203">
            <v>591</v>
          </cell>
          <cell r="I203">
            <v>462</v>
          </cell>
          <cell r="J203">
            <v>593</v>
          </cell>
          <cell r="K203">
            <v>457</v>
          </cell>
          <cell r="L203">
            <v>688</v>
          </cell>
          <cell r="M203">
            <v>559</v>
          </cell>
          <cell r="N203">
            <v>644</v>
          </cell>
          <cell r="O203">
            <v>502</v>
          </cell>
          <cell r="P203">
            <v>429</v>
          </cell>
          <cell r="Q203">
            <v>419</v>
          </cell>
          <cell r="R203">
            <v>692</v>
          </cell>
          <cell r="S203">
            <v>564</v>
          </cell>
          <cell r="T203">
            <v>652</v>
          </cell>
          <cell r="U203">
            <v>501</v>
          </cell>
          <cell r="V203">
            <v>596</v>
          </cell>
          <cell r="W203">
            <v>466</v>
          </cell>
          <cell r="X203">
            <v>601</v>
          </cell>
          <cell r="Y203">
            <v>453</v>
          </cell>
          <cell r="Z203">
            <v>692</v>
          </cell>
          <cell r="AA203">
            <v>563</v>
          </cell>
          <cell r="AB203">
            <v>651</v>
          </cell>
          <cell r="AC203">
            <v>501</v>
          </cell>
          <cell r="AD203">
            <v>691</v>
          </cell>
          <cell r="AE203">
            <v>660</v>
          </cell>
          <cell r="AF203">
            <v>650</v>
          </cell>
          <cell r="AG203">
            <v>500</v>
          </cell>
          <cell r="AH203">
            <v>594</v>
          </cell>
          <cell r="AI203">
            <v>465</v>
          </cell>
          <cell r="AJ203">
            <v>598</v>
          </cell>
          <cell r="AK203">
            <v>455</v>
          </cell>
          <cell r="AL203">
            <v>690</v>
          </cell>
          <cell r="AM203">
            <v>562</v>
          </cell>
          <cell r="AN203">
            <v>649</v>
          </cell>
          <cell r="AO203">
            <v>500</v>
          </cell>
          <cell r="AP203">
            <v>514</v>
          </cell>
          <cell r="AQ203">
            <v>449</v>
          </cell>
        </row>
        <row r="204">
          <cell r="B204">
            <v>492</v>
          </cell>
          <cell r="C204">
            <v>497</v>
          </cell>
          <cell r="D204">
            <v>641</v>
          </cell>
          <cell r="E204">
            <v>641</v>
          </cell>
          <cell r="F204">
            <v>602</v>
          </cell>
          <cell r="G204">
            <v>602</v>
          </cell>
          <cell r="H204">
            <v>605</v>
          </cell>
          <cell r="I204">
            <v>605</v>
          </cell>
          <cell r="J204">
            <v>586</v>
          </cell>
          <cell r="K204">
            <v>584</v>
          </cell>
          <cell r="L204">
            <v>683</v>
          </cell>
          <cell r="M204">
            <v>683</v>
          </cell>
          <cell r="N204">
            <v>625</v>
          </cell>
          <cell r="O204">
            <v>623</v>
          </cell>
          <cell r="P204">
            <v>619</v>
          </cell>
          <cell r="Q204">
            <v>560</v>
          </cell>
          <cell r="R204">
            <v>768</v>
          </cell>
          <cell r="S204">
            <v>768</v>
          </cell>
          <cell r="T204">
            <v>672</v>
          </cell>
          <cell r="U204">
            <v>665</v>
          </cell>
          <cell r="V204">
            <v>689</v>
          </cell>
          <cell r="W204">
            <v>689</v>
          </cell>
          <cell r="X204">
            <v>632</v>
          </cell>
          <cell r="Y204">
            <v>625</v>
          </cell>
          <cell r="Z204">
            <v>766</v>
          </cell>
          <cell r="AA204">
            <v>766</v>
          </cell>
          <cell r="AB204">
            <v>671</v>
          </cell>
          <cell r="AC204">
            <v>664</v>
          </cell>
          <cell r="AD204">
            <v>733</v>
          </cell>
          <cell r="AE204">
            <v>801</v>
          </cell>
          <cell r="AF204">
            <v>653</v>
          </cell>
          <cell r="AG204">
            <v>648</v>
          </cell>
          <cell r="AH204">
            <v>654</v>
          </cell>
          <cell r="AI204">
            <v>654</v>
          </cell>
          <cell r="AJ204">
            <v>613</v>
          </cell>
          <cell r="AK204">
            <v>608</v>
          </cell>
          <cell r="AL204">
            <v>732</v>
          </cell>
          <cell r="AM204">
            <v>732</v>
          </cell>
          <cell r="AN204">
            <v>652</v>
          </cell>
          <cell r="AO204">
            <v>647</v>
          </cell>
          <cell r="AP204">
            <v>571</v>
          </cell>
          <cell r="AQ204">
            <v>517</v>
          </cell>
        </row>
        <row r="205">
          <cell r="B205">
            <v>425</v>
          </cell>
          <cell r="C205">
            <v>434</v>
          </cell>
          <cell r="D205">
            <v>531</v>
          </cell>
          <cell r="E205">
            <v>660</v>
          </cell>
          <cell r="F205">
            <v>479</v>
          </cell>
          <cell r="G205">
            <v>615</v>
          </cell>
          <cell r="H205">
            <v>436</v>
          </cell>
          <cell r="I205">
            <v>565</v>
          </cell>
          <cell r="J205">
            <v>430</v>
          </cell>
          <cell r="K205">
            <v>567</v>
          </cell>
          <cell r="L205">
            <v>533</v>
          </cell>
          <cell r="M205">
            <v>662</v>
          </cell>
          <cell r="N205">
            <v>476</v>
          </cell>
          <cell r="O205">
            <v>619</v>
          </cell>
          <cell r="P205">
            <v>429</v>
          </cell>
          <cell r="Q205">
            <v>445</v>
          </cell>
          <cell r="R205">
            <v>535</v>
          </cell>
          <cell r="S205">
            <v>664</v>
          </cell>
          <cell r="T205">
            <v>468</v>
          </cell>
          <cell r="U205">
            <v>624</v>
          </cell>
          <cell r="V205">
            <v>437</v>
          </cell>
          <cell r="W205">
            <v>567</v>
          </cell>
          <cell r="X205">
            <v>421</v>
          </cell>
          <cell r="Y205">
            <v>574</v>
          </cell>
          <cell r="Z205">
            <v>535</v>
          </cell>
          <cell r="AA205">
            <v>664</v>
          </cell>
          <cell r="AB205">
            <v>469</v>
          </cell>
          <cell r="AC205">
            <v>624</v>
          </cell>
          <cell r="AD205">
            <v>535</v>
          </cell>
          <cell r="AE205">
            <v>742</v>
          </cell>
          <cell r="AF205">
            <v>470</v>
          </cell>
          <cell r="AG205">
            <v>623</v>
          </cell>
          <cell r="AH205">
            <v>437</v>
          </cell>
          <cell r="AI205">
            <v>566</v>
          </cell>
          <cell r="AJ205">
            <v>425</v>
          </cell>
          <cell r="AK205">
            <v>571</v>
          </cell>
          <cell r="AL205">
            <v>535</v>
          </cell>
          <cell r="AM205">
            <v>663</v>
          </cell>
          <cell r="AN205">
            <v>471</v>
          </cell>
          <cell r="AO205">
            <v>623</v>
          </cell>
          <cell r="AP205">
            <v>497</v>
          </cell>
          <cell r="AQ205">
            <v>430</v>
          </cell>
        </row>
        <row r="206">
          <cell r="B206">
            <v>486</v>
          </cell>
          <cell r="C206">
            <v>491</v>
          </cell>
          <cell r="D206">
            <v>629</v>
          </cell>
          <cell r="E206">
            <v>635</v>
          </cell>
          <cell r="F206">
            <v>586</v>
          </cell>
          <cell r="G206">
            <v>601</v>
          </cell>
          <cell r="H206">
            <v>595</v>
          </cell>
          <cell r="I206">
            <v>598</v>
          </cell>
          <cell r="J206">
            <v>569</v>
          </cell>
          <cell r="K206">
            <v>581</v>
          </cell>
          <cell r="L206">
            <v>670</v>
          </cell>
          <cell r="M206">
            <v>675</v>
          </cell>
          <cell r="N206">
            <v>601</v>
          </cell>
          <cell r="O206">
            <v>625</v>
          </cell>
          <cell r="P206">
            <v>610</v>
          </cell>
          <cell r="Q206">
            <v>563</v>
          </cell>
          <cell r="R206">
            <v>754</v>
          </cell>
          <cell r="S206">
            <v>759</v>
          </cell>
          <cell r="T206">
            <v>640</v>
          </cell>
          <cell r="U206">
            <v>673</v>
          </cell>
          <cell r="V206">
            <v>676</v>
          </cell>
          <cell r="W206">
            <v>679</v>
          </cell>
          <cell r="X206">
            <v>605</v>
          </cell>
          <cell r="Y206">
            <v>628</v>
          </cell>
          <cell r="Z206">
            <v>752</v>
          </cell>
          <cell r="AA206">
            <v>757</v>
          </cell>
          <cell r="AB206">
            <v>637</v>
          </cell>
          <cell r="AC206">
            <v>672</v>
          </cell>
          <cell r="AD206">
            <v>720</v>
          </cell>
          <cell r="AE206">
            <v>791</v>
          </cell>
          <cell r="AF206">
            <v>626</v>
          </cell>
          <cell r="AG206">
            <v>654</v>
          </cell>
          <cell r="AH206">
            <v>643</v>
          </cell>
          <cell r="AI206">
            <v>646</v>
          </cell>
          <cell r="AJ206">
            <v>590</v>
          </cell>
          <cell r="AK206">
            <v>609</v>
          </cell>
          <cell r="AL206">
            <v>718</v>
          </cell>
          <cell r="AM206">
            <v>723</v>
          </cell>
          <cell r="AN206">
            <v>622</v>
          </cell>
          <cell r="AO206">
            <v>653</v>
          </cell>
          <cell r="AP206">
            <v>563</v>
          </cell>
          <cell r="AQ206">
            <v>510</v>
          </cell>
        </row>
        <row r="207">
          <cell r="B207">
            <v>473</v>
          </cell>
          <cell r="C207">
            <v>479</v>
          </cell>
          <cell r="D207">
            <v>606</v>
          </cell>
          <cell r="E207">
            <v>621</v>
          </cell>
          <cell r="F207">
            <v>555</v>
          </cell>
          <cell r="G207">
            <v>599</v>
          </cell>
          <cell r="H207">
            <v>573</v>
          </cell>
          <cell r="I207">
            <v>583</v>
          </cell>
          <cell r="J207">
            <v>535</v>
          </cell>
          <cell r="K207">
            <v>575</v>
          </cell>
          <cell r="L207">
            <v>645</v>
          </cell>
          <cell r="M207">
            <v>660</v>
          </cell>
          <cell r="N207">
            <v>554</v>
          </cell>
          <cell r="O207">
            <v>629</v>
          </cell>
          <cell r="P207">
            <v>592</v>
          </cell>
          <cell r="Q207">
            <v>570</v>
          </cell>
          <cell r="R207">
            <v>726</v>
          </cell>
          <cell r="S207">
            <v>741</v>
          </cell>
          <cell r="T207">
            <v>577</v>
          </cell>
          <cell r="U207">
            <v>690</v>
          </cell>
          <cell r="V207">
            <v>652</v>
          </cell>
          <cell r="W207">
            <v>661</v>
          </cell>
          <cell r="X207">
            <v>550</v>
          </cell>
          <cell r="Y207">
            <v>634</v>
          </cell>
          <cell r="Z207">
            <v>723</v>
          </cell>
          <cell r="AA207">
            <v>738</v>
          </cell>
          <cell r="AB207">
            <v>570</v>
          </cell>
          <cell r="AC207">
            <v>688</v>
          </cell>
          <cell r="AD207">
            <v>693</v>
          </cell>
          <cell r="AE207">
            <v>772</v>
          </cell>
          <cell r="AF207">
            <v>571</v>
          </cell>
          <cell r="AG207">
            <v>665</v>
          </cell>
          <cell r="AH207">
            <v>619</v>
          </cell>
          <cell r="AI207">
            <v>629</v>
          </cell>
          <cell r="AJ207">
            <v>543</v>
          </cell>
          <cell r="AK207">
            <v>610</v>
          </cell>
          <cell r="AL207">
            <v>691</v>
          </cell>
          <cell r="AM207">
            <v>706</v>
          </cell>
          <cell r="AN207">
            <v>563</v>
          </cell>
          <cell r="AO207">
            <v>664</v>
          </cell>
          <cell r="AP207">
            <v>547</v>
          </cell>
          <cell r="AQ207">
            <v>496</v>
          </cell>
        </row>
        <row r="208">
          <cell r="B208">
            <v>509</v>
          </cell>
          <cell r="C208">
            <v>513</v>
          </cell>
          <cell r="D208">
            <v>680</v>
          </cell>
          <cell r="E208">
            <v>667</v>
          </cell>
          <cell r="F208">
            <v>648</v>
          </cell>
          <cell r="G208">
            <v>611</v>
          </cell>
          <cell r="H208">
            <v>633</v>
          </cell>
          <cell r="I208">
            <v>625</v>
          </cell>
          <cell r="J208">
            <v>630</v>
          </cell>
          <cell r="K208">
            <v>594</v>
          </cell>
          <cell r="L208">
            <v>723</v>
          </cell>
          <cell r="M208">
            <v>710</v>
          </cell>
          <cell r="N208">
            <v>688</v>
          </cell>
          <cell r="O208">
            <v>623</v>
          </cell>
          <cell r="P208">
            <v>646</v>
          </cell>
          <cell r="Q208">
            <v>554</v>
          </cell>
          <cell r="R208">
            <v>817</v>
          </cell>
          <cell r="S208">
            <v>805</v>
          </cell>
          <cell r="T208">
            <v>760</v>
          </cell>
          <cell r="U208">
            <v>653</v>
          </cell>
          <cell r="V208">
            <v>723</v>
          </cell>
          <cell r="W208">
            <v>715</v>
          </cell>
          <cell r="X208">
            <v>703</v>
          </cell>
          <cell r="Y208">
            <v>621</v>
          </cell>
          <cell r="Z208">
            <v>813</v>
          </cell>
          <cell r="AA208">
            <v>801</v>
          </cell>
          <cell r="AB208">
            <v>761</v>
          </cell>
          <cell r="AC208">
            <v>651</v>
          </cell>
          <cell r="AD208">
            <v>780</v>
          </cell>
          <cell r="AE208">
            <v>837</v>
          </cell>
          <cell r="AF208">
            <v>729</v>
          </cell>
          <cell r="AG208">
            <v>641</v>
          </cell>
          <cell r="AH208">
            <v>686</v>
          </cell>
          <cell r="AI208">
            <v>678</v>
          </cell>
          <cell r="AJ208">
            <v>673</v>
          </cell>
          <cell r="AK208">
            <v>610</v>
          </cell>
          <cell r="AL208">
            <v>776</v>
          </cell>
          <cell r="AM208">
            <v>763</v>
          </cell>
          <cell r="AN208">
            <v>731</v>
          </cell>
          <cell r="AO208">
            <v>639</v>
          </cell>
          <cell r="AP208">
            <v>593</v>
          </cell>
          <cell r="AQ208">
            <v>537</v>
          </cell>
        </row>
        <row r="209">
          <cell r="B209">
            <v>502</v>
          </cell>
          <cell r="C209">
            <v>507</v>
          </cell>
          <cell r="D209">
            <v>668</v>
          </cell>
          <cell r="E209">
            <v>661</v>
          </cell>
          <cell r="F209">
            <v>632</v>
          </cell>
          <cell r="G209">
            <v>610</v>
          </cell>
          <cell r="H209">
            <v>622</v>
          </cell>
          <cell r="I209">
            <v>617</v>
          </cell>
          <cell r="J209">
            <v>613</v>
          </cell>
          <cell r="K209">
            <v>591</v>
          </cell>
          <cell r="L209">
            <v>710</v>
          </cell>
          <cell r="M209">
            <v>703</v>
          </cell>
          <cell r="N209">
            <v>665</v>
          </cell>
          <cell r="O209">
            <v>625</v>
          </cell>
          <cell r="P209">
            <v>637</v>
          </cell>
          <cell r="Q209">
            <v>557</v>
          </cell>
          <cell r="R209">
            <v>803</v>
          </cell>
          <cell r="S209">
            <v>796</v>
          </cell>
          <cell r="T209">
            <v>728</v>
          </cell>
          <cell r="U209">
            <v>661</v>
          </cell>
          <cell r="V209">
            <v>711</v>
          </cell>
          <cell r="W209">
            <v>706</v>
          </cell>
          <cell r="X209">
            <v>676</v>
          </cell>
          <cell r="Y209">
            <v>624</v>
          </cell>
          <cell r="Z209">
            <v>799</v>
          </cell>
          <cell r="AA209">
            <v>791</v>
          </cell>
          <cell r="AB209">
            <v>728</v>
          </cell>
          <cell r="AC209">
            <v>659</v>
          </cell>
          <cell r="AD209">
            <v>767</v>
          </cell>
          <cell r="AE209">
            <v>827</v>
          </cell>
          <cell r="AF209">
            <v>702</v>
          </cell>
          <cell r="AG209">
            <v>647</v>
          </cell>
          <cell r="AH209">
            <v>674</v>
          </cell>
          <cell r="AI209">
            <v>670</v>
          </cell>
          <cell r="AJ209">
            <v>650</v>
          </cell>
          <cell r="AK209">
            <v>610</v>
          </cell>
          <cell r="AL209">
            <v>762</v>
          </cell>
          <cell r="AM209">
            <v>755</v>
          </cell>
          <cell r="AN209">
            <v>702</v>
          </cell>
          <cell r="AO209">
            <v>645</v>
          </cell>
          <cell r="AP209">
            <v>585</v>
          </cell>
          <cell r="AQ209">
            <v>530</v>
          </cell>
        </row>
        <row r="210">
          <cell r="B210">
            <v>482</v>
          </cell>
          <cell r="C210">
            <v>488</v>
          </cell>
          <cell r="D210">
            <v>634</v>
          </cell>
          <cell r="E210">
            <v>641</v>
          </cell>
          <cell r="F210">
            <v>585</v>
          </cell>
          <cell r="G210">
            <v>607</v>
          </cell>
          <cell r="H210">
            <v>590</v>
          </cell>
          <cell r="I210">
            <v>595</v>
          </cell>
          <cell r="J210">
            <v>561</v>
          </cell>
          <cell r="K210">
            <v>581</v>
          </cell>
          <cell r="L210">
            <v>672</v>
          </cell>
          <cell r="M210">
            <v>680</v>
          </cell>
          <cell r="N210">
            <v>594</v>
          </cell>
          <cell r="O210">
            <v>632</v>
          </cell>
          <cell r="P210">
            <v>610</v>
          </cell>
          <cell r="Q210">
            <v>567</v>
          </cell>
          <cell r="R210">
            <v>761</v>
          </cell>
          <cell r="S210">
            <v>769</v>
          </cell>
          <cell r="T210">
            <v>633</v>
          </cell>
          <cell r="U210">
            <v>686</v>
          </cell>
          <cell r="V210">
            <v>674</v>
          </cell>
          <cell r="W210">
            <v>679</v>
          </cell>
          <cell r="X210">
            <v>593</v>
          </cell>
          <cell r="Y210">
            <v>633</v>
          </cell>
          <cell r="Z210">
            <v>756</v>
          </cell>
          <cell r="AA210">
            <v>763</v>
          </cell>
          <cell r="AB210">
            <v>626</v>
          </cell>
          <cell r="AC210">
            <v>683</v>
          </cell>
          <cell r="AD210">
            <v>727</v>
          </cell>
          <cell r="AE210">
            <v>799</v>
          </cell>
          <cell r="AF210">
            <v>620</v>
          </cell>
          <cell r="AG210">
            <v>665</v>
          </cell>
          <cell r="AH210">
            <v>639</v>
          </cell>
          <cell r="AI210">
            <v>644</v>
          </cell>
          <cell r="AJ210">
            <v>580</v>
          </cell>
          <cell r="AK210">
            <v>612</v>
          </cell>
          <cell r="AL210">
            <v>721</v>
          </cell>
          <cell r="AM210">
            <v>729</v>
          </cell>
          <cell r="AN210">
            <v>613</v>
          </cell>
          <cell r="AO210">
            <v>662</v>
          </cell>
          <cell r="AP210">
            <v>562</v>
          </cell>
          <cell r="AQ210">
            <v>508</v>
          </cell>
        </row>
        <row r="211">
          <cell r="B211">
            <v>476</v>
          </cell>
          <cell r="C211">
            <v>482</v>
          </cell>
          <cell r="D211">
            <v>622</v>
          </cell>
          <cell r="E211">
            <v>635</v>
          </cell>
          <cell r="F211">
            <v>569</v>
          </cell>
          <cell r="G211">
            <v>606</v>
          </cell>
          <cell r="H211">
            <v>580</v>
          </cell>
          <cell r="I211">
            <v>587</v>
          </cell>
          <cell r="J211">
            <v>544</v>
          </cell>
          <cell r="K211">
            <v>578</v>
          </cell>
          <cell r="L211">
            <v>659</v>
          </cell>
          <cell r="M211">
            <v>672</v>
          </cell>
          <cell r="N211">
            <v>571</v>
          </cell>
          <cell r="O211">
            <v>634</v>
          </cell>
          <cell r="P211">
            <v>601</v>
          </cell>
          <cell r="Q211">
            <v>571</v>
          </cell>
          <cell r="R211">
            <v>747</v>
          </cell>
          <cell r="S211">
            <v>760</v>
          </cell>
          <cell r="T211">
            <v>602</v>
          </cell>
          <cell r="U211">
            <v>694</v>
          </cell>
          <cell r="V211">
            <v>662</v>
          </cell>
          <cell r="W211">
            <v>670</v>
          </cell>
          <cell r="X211">
            <v>566</v>
          </cell>
          <cell r="Y211">
            <v>636</v>
          </cell>
          <cell r="Z211">
            <v>741</v>
          </cell>
          <cell r="AA211">
            <v>754</v>
          </cell>
          <cell r="AB211">
            <v>592</v>
          </cell>
          <cell r="AC211">
            <v>691</v>
          </cell>
          <cell r="AD211">
            <v>713</v>
          </cell>
          <cell r="AE211">
            <v>789</v>
          </cell>
          <cell r="AF211">
            <v>593</v>
          </cell>
          <cell r="AG211">
            <v>670</v>
          </cell>
          <cell r="AH211">
            <v>628</v>
          </cell>
          <cell r="AI211">
            <v>636</v>
          </cell>
          <cell r="AJ211">
            <v>557</v>
          </cell>
          <cell r="AK211">
            <v>612</v>
          </cell>
          <cell r="AL211">
            <v>707</v>
          </cell>
          <cell r="AM211">
            <v>720</v>
          </cell>
          <cell r="AN211">
            <v>583</v>
          </cell>
          <cell r="AO211">
            <v>668</v>
          </cell>
          <cell r="AP211">
            <v>554</v>
          </cell>
          <cell r="AQ211">
            <v>501</v>
          </cell>
        </row>
        <row r="212">
          <cell r="B212">
            <v>512</v>
          </cell>
          <cell r="C212">
            <v>516</v>
          </cell>
          <cell r="D212">
            <v>696</v>
          </cell>
          <cell r="E212">
            <v>680</v>
          </cell>
          <cell r="F212">
            <v>662</v>
          </cell>
          <cell r="G212">
            <v>618</v>
          </cell>
          <cell r="H212">
            <v>639</v>
          </cell>
          <cell r="I212">
            <v>630</v>
          </cell>
          <cell r="J212">
            <v>639</v>
          </cell>
          <cell r="K212">
            <v>597</v>
          </cell>
          <cell r="L212">
            <v>738</v>
          </cell>
          <cell r="M212">
            <v>722</v>
          </cell>
          <cell r="N212">
            <v>704</v>
          </cell>
          <cell r="O212">
            <v>627</v>
          </cell>
          <cell r="P212">
            <v>655</v>
          </cell>
          <cell r="Q212">
            <v>555</v>
          </cell>
          <cell r="R212">
            <v>839</v>
          </cell>
          <cell r="S212">
            <v>824</v>
          </cell>
          <cell r="T212">
            <v>784</v>
          </cell>
          <cell r="U212">
            <v>657</v>
          </cell>
          <cell r="V212">
            <v>733</v>
          </cell>
          <cell r="W212">
            <v>724</v>
          </cell>
          <cell r="X212">
            <v>719</v>
          </cell>
          <cell r="Y212">
            <v>623</v>
          </cell>
          <cell r="Z212">
            <v>832</v>
          </cell>
          <cell r="AA212">
            <v>816</v>
          </cell>
          <cell r="AB212">
            <v>784</v>
          </cell>
          <cell r="AC212">
            <v>653</v>
          </cell>
          <cell r="AD212">
            <v>800</v>
          </cell>
          <cell r="AE212">
            <v>854</v>
          </cell>
          <cell r="AF212">
            <v>751</v>
          </cell>
          <cell r="AG212">
            <v>646</v>
          </cell>
          <cell r="AH212">
            <v>694</v>
          </cell>
          <cell r="AI212">
            <v>685</v>
          </cell>
          <cell r="AJ212">
            <v>686</v>
          </cell>
          <cell r="AK212">
            <v>612</v>
          </cell>
          <cell r="AL212">
            <v>793</v>
          </cell>
          <cell r="AM212">
            <v>777</v>
          </cell>
          <cell r="AN212">
            <v>751</v>
          </cell>
          <cell r="AO212">
            <v>642</v>
          </cell>
          <cell r="AP212">
            <v>600</v>
          </cell>
          <cell r="AQ212">
            <v>542</v>
          </cell>
        </row>
        <row r="213">
          <cell r="B213">
            <v>499</v>
          </cell>
          <cell r="C213">
            <v>504</v>
          </cell>
          <cell r="D213">
            <v>672</v>
          </cell>
          <cell r="E213">
            <v>667</v>
          </cell>
          <cell r="F213">
            <v>631</v>
          </cell>
          <cell r="G213">
            <v>616</v>
          </cell>
          <cell r="H213">
            <v>618</v>
          </cell>
          <cell r="I213">
            <v>615</v>
          </cell>
          <cell r="J213">
            <v>605</v>
          </cell>
          <cell r="K213">
            <v>591</v>
          </cell>
          <cell r="L213">
            <v>712</v>
          </cell>
          <cell r="M213">
            <v>707</v>
          </cell>
          <cell r="N213">
            <v>658</v>
          </cell>
          <cell r="O213">
            <v>632</v>
          </cell>
          <cell r="P213">
            <v>637</v>
          </cell>
          <cell r="Q213">
            <v>562</v>
          </cell>
          <cell r="R213">
            <v>811</v>
          </cell>
          <cell r="S213">
            <v>806</v>
          </cell>
          <cell r="T213">
            <v>721</v>
          </cell>
          <cell r="U213">
            <v>674</v>
          </cell>
          <cell r="V213">
            <v>709</v>
          </cell>
          <cell r="W213">
            <v>705</v>
          </cell>
          <cell r="X213">
            <v>664</v>
          </cell>
          <cell r="Y213">
            <v>629</v>
          </cell>
          <cell r="Z213">
            <v>803</v>
          </cell>
          <cell r="AA213">
            <v>798</v>
          </cell>
          <cell r="AB213">
            <v>717</v>
          </cell>
          <cell r="AC213">
            <v>670</v>
          </cell>
          <cell r="AD213">
            <v>773</v>
          </cell>
          <cell r="AE213">
            <v>834</v>
          </cell>
          <cell r="AF213">
            <v>696</v>
          </cell>
          <cell r="AG213">
            <v>658</v>
          </cell>
          <cell r="AH213">
            <v>671</v>
          </cell>
          <cell r="AI213">
            <v>668</v>
          </cell>
          <cell r="AJ213">
            <v>640</v>
          </cell>
          <cell r="AK213">
            <v>613</v>
          </cell>
          <cell r="AL213">
            <v>765</v>
          </cell>
          <cell r="AM213">
            <v>760</v>
          </cell>
          <cell r="AN213">
            <v>692</v>
          </cell>
          <cell r="AO213">
            <v>654</v>
          </cell>
          <cell r="AP213">
            <v>584</v>
          </cell>
          <cell r="AQ213">
            <v>528</v>
          </cell>
        </row>
        <row r="214">
          <cell r="B214">
            <v>421</v>
          </cell>
          <cell r="C214">
            <v>425</v>
          </cell>
          <cell r="D214">
            <v>706</v>
          </cell>
          <cell r="E214">
            <v>577</v>
          </cell>
          <cell r="F214">
            <v>657</v>
          </cell>
          <cell r="G214">
            <v>514</v>
          </cell>
          <cell r="H214">
            <v>592</v>
          </cell>
          <cell r="I214">
            <v>464</v>
          </cell>
          <cell r="J214">
            <v>587</v>
          </cell>
          <cell r="K214">
            <v>468</v>
          </cell>
          <cell r="L214">
            <v>704</v>
          </cell>
          <cell r="M214">
            <v>575</v>
          </cell>
          <cell r="N214">
            <v>650</v>
          </cell>
          <cell r="O214">
            <v>517</v>
          </cell>
          <cell r="P214">
            <v>434</v>
          </cell>
          <cell r="Q214">
            <v>440</v>
          </cell>
          <cell r="R214">
            <v>719</v>
          </cell>
          <cell r="S214">
            <v>590</v>
          </cell>
          <cell r="T214">
            <v>646</v>
          </cell>
          <cell r="U214">
            <v>532</v>
          </cell>
          <cell r="V214">
            <v>600</v>
          </cell>
          <cell r="W214">
            <v>471</v>
          </cell>
          <cell r="X214">
            <v>581</v>
          </cell>
          <cell r="Y214">
            <v>478</v>
          </cell>
          <cell r="Z214">
            <v>712</v>
          </cell>
          <cell r="AA214">
            <v>583</v>
          </cell>
          <cell r="AB214">
            <v>642</v>
          </cell>
          <cell r="AC214">
            <v>528</v>
          </cell>
          <cell r="AD214">
            <v>716</v>
          </cell>
          <cell r="AE214">
            <v>683</v>
          </cell>
          <cell r="AF214">
            <v>651</v>
          </cell>
          <cell r="AG214">
            <v>526</v>
          </cell>
          <cell r="AH214">
            <v>597</v>
          </cell>
          <cell r="AI214">
            <v>468</v>
          </cell>
          <cell r="AJ214">
            <v>583</v>
          </cell>
          <cell r="AK214">
            <v>474</v>
          </cell>
          <cell r="AL214">
            <v>709</v>
          </cell>
          <cell r="AM214">
            <v>580</v>
          </cell>
          <cell r="AN214">
            <v>647</v>
          </cell>
          <cell r="AO214">
            <v>523</v>
          </cell>
          <cell r="AP214">
            <v>519</v>
          </cell>
          <cell r="AQ214">
            <v>452</v>
          </cell>
        </row>
        <row r="215">
          <cell r="B215">
            <v>492</v>
          </cell>
          <cell r="C215">
            <v>498</v>
          </cell>
          <cell r="D215">
            <v>661</v>
          </cell>
          <cell r="E215">
            <v>661</v>
          </cell>
          <cell r="F215">
            <v>615</v>
          </cell>
          <cell r="G215">
            <v>615</v>
          </cell>
          <cell r="H215">
            <v>607</v>
          </cell>
          <cell r="I215">
            <v>607</v>
          </cell>
          <cell r="J215">
            <v>588</v>
          </cell>
          <cell r="K215">
            <v>588</v>
          </cell>
          <cell r="L215">
            <v>699</v>
          </cell>
          <cell r="M215">
            <v>699</v>
          </cell>
          <cell r="N215">
            <v>634</v>
          </cell>
          <cell r="O215">
            <v>634</v>
          </cell>
          <cell r="P215">
            <v>628</v>
          </cell>
          <cell r="Q215">
            <v>565</v>
          </cell>
          <cell r="R215">
            <v>797</v>
          </cell>
          <cell r="S215">
            <v>797</v>
          </cell>
          <cell r="T215">
            <v>689</v>
          </cell>
          <cell r="U215">
            <v>682</v>
          </cell>
          <cell r="V215">
            <v>696</v>
          </cell>
          <cell r="W215">
            <v>696</v>
          </cell>
          <cell r="X215">
            <v>637</v>
          </cell>
          <cell r="Y215">
            <v>632</v>
          </cell>
          <cell r="Z215">
            <v>788</v>
          </cell>
          <cell r="AA215">
            <v>788</v>
          </cell>
          <cell r="AB215">
            <v>683</v>
          </cell>
          <cell r="AC215">
            <v>678</v>
          </cell>
          <cell r="AD215">
            <v>760</v>
          </cell>
          <cell r="AE215">
            <v>825</v>
          </cell>
          <cell r="AF215">
            <v>669</v>
          </cell>
          <cell r="AG215">
            <v>664</v>
          </cell>
          <cell r="AH215">
            <v>659</v>
          </cell>
          <cell r="AI215">
            <v>659</v>
          </cell>
          <cell r="AJ215">
            <v>617</v>
          </cell>
          <cell r="AK215">
            <v>614</v>
          </cell>
          <cell r="AL215">
            <v>752</v>
          </cell>
          <cell r="AM215">
            <v>752</v>
          </cell>
          <cell r="AN215">
            <v>663</v>
          </cell>
          <cell r="AO215">
            <v>660</v>
          </cell>
          <cell r="AP215">
            <v>576</v>
          </cell>
          <cell r="AQ215">
            <v>521</v>
          </cell>
        </row>
        <row r="216">
          <cell r="B216">
            <v>425</v>
          </cell>
          <cell r="C216">
            <v>435</v>
          </cell>
          <cell r="D216">
            <v>550</v>
          </cell>
          <cell r="E216">
            <v>679</v>
          </cell>
          <cell r="F216">
            <v>487</v>
          </cell>
          <cell r="G216">
            <v>630</v>
          </cell>
          <cell r="H216">
            <v>439</v>
          </cell>
          <cell r="I216">
            <v>567</v>
          </cell>
          <cell r="J216">
            <v>440</v>
          </cell>
          <cell r="K216">
            <v>564</v>
          </cell>
          <cell r="L216">
            <v>549</v>
          </cell>
          <cell r="M216">
            <v>678</v>
          </cell>
          <cell r="N216">
            <v>489</v>
          </cell>
          <cell r="O216">
            <v>626</v>
          </cell>
          <cell r="P216">
            <v>442</v>
          </cell>
          <cell r="Q216">
            <v>434</v>
          </cell>
          <cell r="R216">
            <v>567</v>
          </cell>
          <cell r="S216">
            <v>696</v>
          </cell>
          <cell r="T216">
            <v>508</v>
          </cell>
          <cell r="U216">
            <v>627</v>
          </cell>
          <cell r="V216">
            <v>449</v>
          </cell>
          <cell r="W216">
            <v>577</v>
          </cell>
          <cell r="X216">
            <v>452</v>
          </cell>
          <cell r="Y216">
            <v>563</v>
          </cell>
          <cell r="Z216">
            <v>560</v>
          </cell>
          <cell r="AA216">
            <v>689</v>
          </cell>
          <cell r="AB216">
            <v>502</v>
          </cell>
          <cell r="AC216">
            <v>624</v>
          </cell>
          <cell r="AD216">
            <v>563</v>
          </cell>
          <cell r="AE216">
            <v>767</v>
          </cell>
          <cell r="AF216">
            <v>501</v>
          </cell>
          <cell r="AG216">
            <v>630</v>
          </cell>
          <cell r="AH216">
            <v>445</v>
          </cell>
          <cell r="AI216">
            <v>573</v>
          </cell>
          <cell r="AJ216">
            <v>447</v>
          </cell>
          <cell r="AK216">
            <v>563</v>
          </cell>
          <cell r="AL216">
            <v>556</v>
          </cell>
          <cell r="AM216">
            <v>684</v>
          </cell>
          <cell r="AN216">
            <v>495</v>
          </cell>
          <cell r="AO216">
            <v>626</v>
          </cell>
          <cell r="AP216">
            <v>503</v>
          </cell>
          <cell r="AQ216">
            <v>434</v>
          </cell>
        </row>
        <row r="217">
          <cell r="B217">
            <v>486</v>
          </cell>
          <cell r="C217">
            <v>492</v>
          </cell>
          <cell r="D217">
            <v>649</v>
          </cell>
          <cell r="E217">
            <v>654</v>
          </cell>
          <cell r="F217">
            <v>599</v>
          </cell>
          <cell r="G217">
            <v>614</v>
          </cell>
          <cell r="H217">
            <v>597</v>
          </cell>
          <cell r="I217">
            <v>600</v>
          </cell>
          <cell r="J217">
            <v>571</v>
          </cell>
          <cell r="K217">
            <v>585</v>
          </cell>
          <cell r="L217">
            <v>687</v>
          </cell>
          <cell r="M217">
            <v>692</v>
          </cell>
          <cell r="N217">
            <v>611</v>
          </cell>
          <cell r="O217">
            <v>636</v>
          </cell>
          <cell r="P217">
            <v>619</v>
          </cell>
          <cell r="Q217">
            <v>568</v>
          </cell>
          <cell r="R217">
            <v>783</v>
          </cell>
          <cell r="S217">
            <v>788</v>
          </cell>
          <cell r="T217">
            <v>658</v>
          </cell>
          <cell r="U217">
            <v>690</v>
          </cell>
          <cell r="V217">
            <v>684</v>
          </cell>
          <cell r="W217">
            <v>687</v>
          </cell>
          <cell r="X217">
            <v>609</v>
          </cell>
          <cell r="Y217">
            <v>635</v>
          </cell>
          <cell r="Z217">
            <v>774</v>
          </cell>
          <cell r="AA217">
            <v>779</v>
          </cell>
          <cell r="AB217">
            <v>649</v>
          </cell>
          <cell r="AC217">
            <v>686</v>
          </cell>
          <cell r="AD217">
            <v>747</v>
          </cell>
          <cell r="AE217">
            <v>815</v>
          </cell>
          <cell r="AF217">
            <v>642</v>
          </cell>
          <cell r="AG217">
            <v>670</v>
          </cell>
          <cell r="AH217">
            <v>648</v>
          </cell>
          <cell r="AI217">
            <v>651</v>
          </cell>
          <cell r="AJ217">
            <v>594</v>
          </cell>
          <cell r="AK217">
            <v>614</v>
          </cell>
          <cell r="AL217">
            <v>738</v>
          </cell>
          <cell r="AM217">
            <v>743</v>
          </cell>
          <cell r="AN217">
            <v>633</v>
          </cell>
          <cell r="AO217">
            <v>665</v>
          </cell>
          <cell r="AP217">
            <v>568</v>
          </cell>
          <cell r="AQ217">
            <v>514</v>
          </cell>
        </row>
        <row r="218">
          <cell r="B218">
            <v>472</v>
          </cell>
          <cell r="C218">
            <v>480</v>
          </cell>
          <cell r="D218">
            <v>626</v>
          </cell>
          <cell r="E218">
            <v>641</v>
          </cell>
          <cell r="F218">
            <v>568</v>
          </cell>
          <cell r="G218">
            <v>612</v>
          </cell>
          <cell r="H218">
            <v>575</v>
          </cell>
          <cell r="I218">
            <v>585</v>
          </cell>
          <cell r="J218">
            <v>537</v>
          </cell>
          <cell r="K218">
            <v>578</v>
          </cell>
          <cell r="L218">
            <v>661</v>
          </cell>
          <cell r="M218">
            <v>676</v>
          </cell>
          <cell r="N218">
            <v>564</v>
          </cell>
          <cell r="O218">
            <v>640</v>
          </cell>
          <cell r="P218">
            <v>601</v>
          </cell>
          <cell r="Q218">
            <v>575</v>
          </cell>
          <cell r="R218">
            <v>755</v>
          </cell>
          <cell r="S218">
            <v>770</v>
          </cell>
          <cell r="T218">
            <v>594</v>
          </cell>
          <cell r="U218">
            <v>707</v>
          </cell>
          <cell r="V218">
            <v>660</v>
          </cell>
          <cell r="W218">
            <v>669</v>
          </cell>
          <cell r="X218">
            <v>555</v>
          </cell>
          <cell r="Y218">
            <v>641</v>
          </cell>
          <cell r="Z218">
            <v>745</v>
          </cell>
          <cell r="AA218">
            <v>761</v>
          </cell>
          <cell r="AB218">
            <v>582</v>
          </cell>
          <cell r="AC218">
            <v>702</v>
          </cell>
          <cell r="AD218">
            <v>720</v>
          </cell>
          <cell r="AE218">
            <v>796</v>
          </cell>
          <cell r="AF218">
            <v>587</v>
          </cell>
          <cell r="AG218">
            <v>681</v>
          </cell>
          <cell r="AH218">
            <v>625</v>
          </cell>
          <cell r="AI218">
            <v>634</v>
          </cell>
          <cell r="AJ218">
            <v>547</v>
          </cell>
          <cell r="AK218">
            <v>615</v>
          </cell>
          <cell r="AL218">
            <v>710</v>
          </cell>
          <cell r="AM218">
            <v>726</v>
          </cell>
          <cell r="AN218">
            <v>574</v>
          </cell>
          <cell r="AO218">
            <v>677</v>
          </cell>
          <cell r="AP218">
            <v>553</v>
          </cell>
          <cell r="AQ218">
            <v>500</v>
          </cell>
        </row>
      </sheetData>
      <sheetData sheetId="1">
        <row r="1">
          <cell r="B1" t="str">
            <v>Förskjutninga</v>
          </cell>
          <cell r="C1" t="str">
            <v>r..........</v>
          </cell>
        </row>
        <row r="2">
          <cell r="B2" t="str">
            <v>x</v>
          </cell>
          <cell r="C2" t="str">
            <v>y</v>
          </cell>
        </row>
        <row r="3">
          <cell r="B3" t="str">
            <v>mm</v>
          </cell>
          <cell r="C3" t="str">
            <v>mm</v>
          </cell>
        </row>
        <row r="4">
          <cell r="B4">
            <v>0.15</v>
          </cell>
          <cell r="C4">
            <v>1.79</v>
          </cell>
        </row>
        <row r="5">
          <cell r="B5">
            <v>0.21</v>
          </cell>
          <cell r="C5">
            <v>1.76</v>
          </cell>
        </row>
        <row r="6">
          <cell r="B6">
            <v>-1.77</v>
          </cell>
          <cell r="C6">
            <v>0.85</v>
          </cell>
        </row>
        <row r="7">
          <cell r="B7">
            <v>1.5</v>
          </cell>
          <cell r="C7">
            <v>0.85</v>
          </cell>
        </row>
        <row r="8">
          <cell r="B8">
            <v>-1.68</v>
          </cell>
          <cell r="C8">
            <v>1.0900000000000001</v>
          </cell>
        </row>
        <row r="9">
          <cell r="B9">
            <v>1.36</v>
          </cell>
          <cell r="C9">
            <v>1.1200000000000001</v>
          </cell>
        </row>
        <row r="10">
          <cell r="B10">
            <v>-1.93</v>
          </cell>
          <cell r="C10">
            <v>2.38</v>
          </cell>
        </row>
        <row r="11">
          <cell r="B11">
            <v>1.44</v>
          </cell>
          <cell r="C11">
            <v>2.38</v>
          </cell>
        </row>
        <row r="12">
          <cell r="B12">
            <v>-2.2200000000000002</v>
          </cell>
          <cell r="C12">
            <v>1.96</v>
          </cell>
        </row>
        <row r="13">
          <cell r="B13">
            <v>1.78</v>
          </cell>
          <cell r="C13">
            <v>1.83</v>
          </cell>
        </row>
        <row r="14">
          <cell r="B14">
            <v>-1.82</v>
          </cell>
          <cell r="C14">
            <v>1.88</v>
          </cell>
        </row>
        <row r="15">
          <cell r="B15">
            <v>1.44</v>
          </cell>
          <cell r="C15">
            <v>1.88</v>
          </cell>
        </row>
        <row r="16">
          <cell r="B16">
            <v>-2.0299999999999998</v>
          </cell>
          <cell r="C16">
            <v>1.69</v>
          </cell>
        </row>
        <row r="17">
          <cell r="B17">
            <v>1.65</v>
          </cell>
          <cell r="C17">
            <v>1.59</v>
          </cell>
        </row>
        <row r="18">
          <cell r="B18">
            <v>-0.05</v>
          </cell>
          <cell r="C18">
            <v>4.93</v>
          </cell>
        </row>
        <row r="19">
          <cell r="B19">
            <v>1</v>
          </cell>
          <cell r="C19">
            <v>3.24</v>
          </cell>
        </row>
        <row r="20">
          <cell r="B20">
            <v>-1.97</v>
          </cell>
          <cell r="C20">
            <v>3.99</v>
          </cell>
        </row>
        <row r="21">
          <cell r="B21">
            <v>1.29</v>
          </cell>
          <cell r="C21">
            <v>3.99</v>
          </cell>
        </row>
        <row r="22">
          <cell r="B22">
            <v>-2.96</v>
          </cell>
          <cell r="C22">
            <v>2.99</v>
          </cell>
        </row>
        <row r="23">
          <cell r="B23">
            <v>2.09</v>
          </cell>
          <cell r="C23">
            <v>2.59</v>
          </cell>
        </row>
        <row r="24">
          <cell r="B24">
            <v>-2.0699999999999998</v>
          </cell>
          <cell r="C24">
            <v>4.46</v>
          </cell>
        </row>
        <row r="25">
          <cell r="B25">
            <v>1.3</v>
          </cell>
          <cell r="C25">
            <v>4.46</v>
          </cell>
        </row>
        <row r="26">
          <cell r="B26">
            <v>-3.09</v>
          </cell>
          <cell r="C26">
            <v>3.22</v>
          </cell>
        </row>
        <row r="27">
          <cell r="B27">
            <v>2.29</v>
          </cell>
          <cell r="C27">
            <v>2.81</v>
          </cell>
        </row>
        <row r="28">
          <cell r="B28">
            <v>-1.95</v>
          </cell>
          <cell r="C28">
            <v>3.96</v>
          </cell>
        </row>
        <row r="29">
          <cell r="B29">
            <v>1.31</v>
          </cell>
          <cell r="C29">
            <v>3.96</v>
          </cell>
        </row>
        <row r="30">
          <cell r="B30">
            <v>-2.84</v>
          </cell>
          <cell r="C30">
            <v>2.96</v>
          </cell>
        </row>
        <row r="31">
          <cell r="B31">
            <v>2.1</v>
          </cell>
          <cell r="C31">
            <v>2.57</v>
          </cell>
        </row>
        <row r="32">
          <cell r="B32">
            <v>-1.92</v>
          </cell>
          <cell r="C32">
            <v>3.13</v>
          </cell>
        </row>
        <row r="33">
          <cell r="B33">
            <v>1.1299999999999999</v>
          </cell>
          <cell r="C33">
            <v>2.58</v>
          </cell>
        </row>
        <row r="34">
          <cell r="B34">
            <v>-2.65</v>
          </cell>
          <cell r="C34">
            <v>2.46</v>
          </cell>
        </row>
        <row r="35">
          <cell r="B35">
            <v>1.94</v>
          </cell>
          <cell r="C35">
            <v>2.19</v>
          </cell>
        </row>
        <row r="36">
          <cell r="B36">
            <v>-2.0099999999999998</v>
          </cell>
          <cell r="C36">
            <v>3.6</v>
          </cell>
        </row>
        <row r="37">
          <cell r="B37">
            <v>1.36</v>
          </cell>
          <cell r="C37">
            <v>3.59</v>
          </cell>
        </row>
        <row r="38">
          <cell r="B38">
            <v>-2.73</v>
          </cell>
          <cell r="C38">
            <v>2.7</v>
          </cell>
        </row>
        <row r="39">
          <cell r="B39">
            <v>2.08</v>
          </cell>
          <cell r="C39">
            <v>2.4</v>
          </cell>
        </row>
        <row r="40">
          <cell r="B40">
            <v>-1.9</v>
          </cell>
          <cell r="C40">
            <v>3.09</v>
          </cell>
        </row>
        <row r="41">
          <cell r="B41">
            <v>1.36</v>
          </cell>
          <cell r="C41">
            <v>3.09</v>
          </cell>
        </row>
        <row r="42">
          <cell r="B42">
            <v>-2.54</v>
          </cell>
          <cell r="C42">
            <v>2.4300000000000002</v>
          </cell>
        </row>
        <row r="43">
          <cell r="B43">
            <v>1.95</v>
          </cell>
          <cell r="C43">
            <v>2.17</v>
          </cell>
        </row>
        <row r="44">
          <cell r="B44">
            <v>-0.11</v>
          </cell>
          <cell r="C44">
            <v>1.69</v>
          </cell>
        </row>
        <row r="45">
          <cell r="B45">
            <v>-0.17</v>
          </cell>
          <cell r="C45">
            <v>2.0099999999999998</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sheetName val="1"/>
      <sheetName val="2"/>
      <sheetName val="3"/>
      <sheetName val="4.1"/>
      <sheetName val="4.2"/>
      <sheetName val="4.3"/>
      <sheetName val="5 Pålgrundläggning"/>
      <sheetName val="A1.1"/>
      <sheetName val="A1.2"/>
      <sheetName val="A1.3"/>
      <sheetName val="A1.4"/>
      <sheetName val="Eigen_help"/>
      <sheetName val="Beam stiffness_hel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4">
          <cell r="C4">
            <v>3924.2295000000004</v>
          </cell>
        </row>
        <row r="12">
          <cell r="E12">
            <v>2.0364727759092962</v>
          </cell>
        </row>
      </sheetData>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68DA9-CA54-45F5-89A3-A381E3DC2BAA}">
  <sheetPr codeName="Sheet26"/>
  <dimension ref="A1:I76"/>
  <sheetViews>
    <sheetView topLeftCell="A25" workbookViewId="0"/>
  </sheetViews>
  <sheetFormatPr defaultRowHeight="12.75"/>
  <sheetData>
    <row r="1" spans="1:8" ht="15.75">
      <c r="A1" s="2" t="s">
        <v>121</v>
      </c>
    </row>
    <row r="3" spans="1:8">
      <c r="A3" s="3">
        <v>1</v>
      </c>
      <c r="B3" s="3" t="s">
        <v>142</v>
      </c>
      <c r="H3">
        <v>4</v>
      </c>
    </row>
    <row r="4" spans="1:8">
      <c r="A4">
        <v>1.1000000000000001</v>
      </c>
      <c r="B4" t="s">
        <v>143</v>
      </c>
      <c r="H4">
        <f>H3</f>
        <v>4</v>
      </c>
    </row>
    <row r="5" spans="1:8">
      <c r="A5">
        <v>1.2</v>
      </c>
      <c r="B5" t="s">
        <v>144</v>
      </c>
      <c r="H5">
        <f>H4</f>
        <v>4</v>
      </c>
    </row>
    <row r="6" spans="1:8">
      <c r="A6">
        <v>1.3</v>
      </c>
      <c r="B6" t="s">
        <v>7</v>
      </c>
      <c r="H6">
        <f t="shared" ref="H6:H7" si="0">H5</f>
        <v>4</v>
      </c>
    </row>
    <row r="7" spans="1:8">
      <c r="A7">
        <v>1.4</v>
      </c>
      <c r="B7" t="s">
        <v>145</v>
      </c>
      <c r="H7">
        <f t="shared" si="0"/>
        <v>4</v>
      </c>
    </row>
    <row r="8" spans="1:8">
      <c r="A8">
        <v>1.5</v>
      </c>
      <c r="B8" t="s">
        <v>146</v>
      </c>
      <c r="H8">
        <f>H7+1</f>
        <v>5</v>
      </c>
    </row>
    <row r="10" spans="1:8">
      <c r="A10" s="3">
        <v>2</v>
      </c>
      <c r="B10" s="3" t="s">
        <v>147</v>
      </c>
      <c r="H10">
        <f>H8+1</f>
        <v>6</v>
      </c>
    </row>
    <row r="11" spans="1:8">
      <c r="A11">
        <v>2.1</v>
      </c>
      <c r="B11" t="s">
        <v>109</v>
      </c>
      <c r="H11">
        <f>H10</f>
        <v>6</v>
      </c>
    </row>
    <row r="12" spans="1:8">
      <c r="A12">
        <v>2.2000000000000002</v>
      </c>
      <c r="B12" t="s">
        <v>111</v>
      </c>
      <c r="H12">
        <f>H11</f>
        <v>6</v>
      </c>
    </row>
    <row r="13" spans="1:8">
      <c r="A13">
        <v>2.2999999999999998</v>
      </c>
      <c r="B13" t="s">
        <v>110</v>
      </c>
      <c r="H13">
        <f>H12</f>
        <v>6</v>
      </c>
    </row>
    <row r="15" spans="1:8">
      <c r="A15" s="3">
        <v>3</v>
      </c>
      <c r="B15" s="3" t="s">
        <v>148</v>
      </c>
      <c r="H15">
        <f>H13+1</f>
        <v>7</v>
      </c>
    </row>
    <row r="16" spans="1:8">
      <c r="A16">
        <v>3.1</v>
      </c>
      <c r="B16" t="s">
        <v>149</v>
      </c>
      <c r="H16">
        <f>H15</f>
        <v>7</v>
      </c>
    </row>
    <row r="17" spans="1:9">
      <c r="A17">
        <v>3.2</v>
      </c>
      <c r="B17" t="s">
        <v>150</v>
      </c>
      <c r="H17">
        <f>H16+1</f>
        <v>8</v>
      </c>
    </row>
    <row r="18" spans="1:9">
      <c r="A18">
        <v>3.3</v>
      </c>
      <c r="B18" t="s">
        <v>151</v>
      </c>
      <c r="H18">
        <f>H17</f>
        <v>8</v>
      </c>
    </row>
    <row r="19" spans="1:9">
      <c r="A19">
        <v>3.4</v>
      </c>
      <c r="B19" t="s">
        <v>152</v>
      </c>
      <c r="H19">
        <f>H18+2</f>
        <v>10</v>
      </c>
    </row>
    <row r="21" spans="1:9">
      <c r="A21" s="45">
        <v>4</v>
      </c>
      <c r="B21" s="45" t="s">
        <v>104</v>
      </c>
      <c r="H21">
        <f>H19+1</f>
        <v>11</v>
      </c>
    </row>
    <row r="22" spans="1:9">
      <c r="A22">
        <v>4.0999999999999996</v>
      </c>
      <c r="B22" t="s">
        <v>105</v>
      </c>
      <c r="H22">
        <f>H21</f>
        <v>11</v>
      </c>
    </row>
    <row r="23" spans="1:9">
      <c r="A23">
        <v>4.2</v>
      </c>
      <c r="B23" t="s">
        <v>113</v>
      </c>
      <c r="H23">
        <f>H22+3</f>
        <v>14</v>
      </c>
    </row>
    <row r="24" spans="1:9">
      <c r="A24">
        <v>4.3</v>
      </c>
      <c r="B24" t="s">
        <v>107</v>
      </c>
      <c r="H24">
        <f>H23+8</f>
        <v>22</v>
      </c>
    </row>
    <row r="26" spans="1:9">
      <c r="A26" s="3">
        <v>5</v>
      </c>
      <c r="B26" s="3" t="s">
        <v>179</v>
      </c>
      <c r="H26">
        <f>H24+2</f>
        <v>24</v>
      </c>
    </row>
    <row r="27" spans="1:9">
      <c r="A27" s="40">
        <v>5.0999999999999996</v>
      </c>
      <c r="B27" s="40" t="s">
        <v>153</v>
      </c>
      <c r="H27">
        <f>H26</f>
        <v>24</v>
      </c>
    </row>
    <row r="28" spans="1:9">
      <c r="A28" s="40">
        <v>5.2</v>
      </c>
      <c r="B28" s="40" t="s">
        <v>175</v>
      </c>
      <c r="H28">
        <f>H27+1</f>
        <v>25</v>
      </c>
    </row>
    <row r="29" spans="1:9">
      <c r="A29" s="40">
        <v>5.3</v>
      </c>
      <c r="B29" s="40" t="s">
        <v>154</v>
      </c>
      <c r="H29">
        <f>H28+1</f>
        <v>26</v>
      </c>
    </row>
    <row r="30" spans="1:9">
      <c r="A30" s="40">
        <v>5.4</v>
      </c>
      <c r="B30" s="40" t="s">
        <v>155</v>
      </c>
      <c r="H30">
        <f>H29+7</f>
        <v>33</v>
      </c>
    </row>
    <row r="31" spans="1:9">
      <c r="A31" s="40">
        <v>5.5</v>
      </c>
      <c r="B31" s="40" t="s">
        <v>156</v>
      </c>
      <c r="H31">
        <f>H30+10</f>
        <v>43</v>
      </c>
    </row>
    <row r="32" spans="1:9">
      <c r="A32" s="40">
        <v>5.6</v>
      </c>
      <c r="B32" s="40" t="s">
        <v>157</v>
      </c>
      <c r="C32" s="40"/>
      <c r="D32" s="40"/>
      <c r="E32" s="40"/>
      <c r="F32" s="40"/>
      <c r="G32" s="40"/>
      <c r="H32" s="40">
        <f>H31+1</f>
        <v>44</v>
      </c>
      <c r="I32" s="40"/>
    </row>
    <row r="33" spans="1:9">
      <c r="A33" s="40">
        <v>5.7</v>
      </c>
      <c r="B33" s="40" t="s">
        <v>158</v>
      </c>
      <c r="C33" s="40"/>
      <c r="D33" s="40"/>
      <c r="E33" s="40"/>
      <c r="F33" s="40"/>
      <c r="G33" s="40"/>
      <c r="H33" s="40">
        <f>H32+1</f>
        <v>45</v>
      </c>
      <c r="I33" s="40"/>
    </row>
    <row r="34" spans="1:9">
      <c r="A34" s="40">
        <v>5.8</v>
      </c>
      <c r="B34" s="40" t="s">
        <v>159</v>
      </c>
      <c r="C34" s="40"/>
      <c r="D34" s="40"/>
      <c r="E34" s="40"/>
      <c r="F34" s="40"/>
      <c r="G34" s="40"/>
      <c r="H34" s="40">
        <f>H33+2</f>
        <v>47</v>
      </c>
      <c r="I34" s="40"/>
    </row>
    <row r="35" spans="1:9">
      <c r="A35" s="40">
        <v>5.9</v>
      </c>
      <c r="B35" s="40" t="s">
        <v>171</v>
      </c>
      <c r="C35" s="40"/>
      <c r="D35" s="40"/>
      <c r="E35" s="40"/>
      <c r="F35" s="40"/>
      <c r="G35" s="40"/>
      <c r="H35" s="40">
        <f>H34+9</f>
        <v>56</v>
      </c>
      <c r="I35" s="40"/>
    </row>
    <row r="36" spans="1:9">
      <c r="A36" s="40"/>
      <c r="B36" s="40"/>
      <c r="C36" s="40"/>
      <c r="D36" s="40"/>
      <c r="E36" s="40"/>
      <c r="F36" s="40"/>
      <c r="G36" s="40"/>
      <c r="H36" s="40"/>
      <c r="I36" s="40"/>
    </row>
    <row r="37" spans="1:9">
      <c r="A37" s="3">
        <v>6</v>
      </c>
      <c r="B37" s="3" t="s">
        <v>160</v>
      </c>
      <c r="C37" s="40"/>
      <c r="D37" s="40"/>
      <c r="E37" s="40"/>
      <c r="F37" s="40"/>
      <c r="G37" s="40"/>
      <c r="H37" s="40">
        <f>H35+3</f>
        <v>59</v>
      </c>
      <c r="I37" s="40"/>
    </row>
    <row r="38" spans="1:9">
      <c r="A38" s="40">
        <v>6.1</v>
      </c>
      <c r="B38" s="40" t="s">
        <v>161</v>
      </c>
      <c r="C38" s="40"/>
      <c r="D38" s="40"/>
      <c r="E38" s="40"/>
      <c r="F38" s="40"/>
      <c r="G38" s="40"/>
      <c r="H38" s="40">
        <f>H37</f>
        <v>59</v>
      </c>
      <c r="I38" s="40"/>
    </row>
    <row r="39" spans="1:9">
      <c r="A39" s="40">
        <v>6.2</v>
      </c>
      <c r="B39" s="40" t="s">
        <v>104</v>
      </c>
      <c r="C39" s="40"/>
      <c r="D39" s="40"/>
      <c r="E39" s="40"/>
      <c r="F39" s="40"/>
      <c r="G39" s="40"/>
      <c r="H39" s="40">
        <f>H38</f>
        <v>59</v>
      </c>
      <c r="I39" s="40"/>
    </row>
    <row r="40" spans="1:9">
      <c r="A40" s="40">
        <v>6.3</v>
      </c>
      <c r="B40" s="40" t="s">
        <v>162</v>
      </c>
      <c r="C40" s="40"/>
      <c r="D40" s="40"/>
      <c r="E40" s="40"/>
      <c r="F40" s="40"/>
      <c r="G40" s="40"/>
      <c r="H40" s="40">
        <f>H39+3</f>
        <v>62</v>
      </c>
      <c r="I40" s="40"/>
    </row>
    <row r="41" spans="1:9">
      <c r="A41" s="40">
        <v>6.4</v>
      </c>
      <c r="B41" s="40" t="s">
        <v>180</v>
      </c>
      <c r="C41" s="40"/>
      <c r="D41" s="40"/>
      <c r="E41" s="40"/>
      <c r="F41" s="40"/>
      <c r="G41" s="40"/>
      <c r="H41" s="40">
        <f>H40+2</f>
        <v>64</v>
      </c>
      <c r="I41" s="40"/>
    </row>
    <row r="42" spans="1:9">
      <c r="A42" s="40">
        <v>6.5</v>
      </c>
      <c r="B42" s="40" t="s">
        <v>163</v>
      </c>
      <c r="C42" s="40"/>
      <c r="D42" s="40"/>
      <c r="E42" s="40"/>
      <c r="F42" s="40"/>
      <c r="G42" s="40"/>
      <c r="H42" s="40">
        <f>H41+2</f>
        <v>66</v>
      </c>
      <c r="I42" s="40"/>
    </row>
    <row r="43" spans="1:9">
      <c r="A43" s="40">
        <v>6.6</v>
      </c>
      <c r="B43" s="40" t="s">
        <v>164</v>
      </c>
      <c r="C43" s="40"/>
      <c r="D43" s="40"/>
      <c r="E43" s="40"/>
      <c r="F43" s="40"/>
      <c r="G43" s="40"/>
      <c r="H43" s="40">
        <f>H42+4</f>
        <v>70</v>
      </c>
      <c r="I43" s="40"/>
    </row>
    <row r="44" spans="1:9">
      <c r="A44" s="40">
        <v>6.7</v>
      </c>
      <c r="B44" s="40" t="s">
        <v>165</v>
      </c>
      <c r="C44" s="40"/>
      <c r="D44" s="40"/>
      <c r="E44" s="40"/>
      <c r="F44" s="40"/>
      <c r="G44" s="40"/>
      <c r="H44" s="40">
        <f>H43</f>
        <v>70</v>
      </c>
      <c r="I44" s="40"/>
    </row>
    <row r="45" spans="1:9">
      <c r="A45" s="40"/>
      <c r="B45" s="40"/>
      <c r="C45" s="40"/>
      <c r="D45" s="40"/>
      <c r="E45" s="40"/>
      <c r="F45" s="40"/>
      <c r="G45" s="40"/>
      <c r="H45" s="40"/>
      <c r="I45" s="40"/>
    </row>
    <row r="46" spans="1:9">
      <c r="A46" s="3">
        <v>7</v>
      </c>
      <c r="B46" s="3" t="s">
        <v>166</v>
      </c>
      <c r="C46" s="40"/>
      <c r="D46" s="40"/>
      <c r="E46" s="40"/>
      <c r="F46" s="40"/>
      <c r="G46" s="40"/>
      <c r="H46" s="40">
        <f>H44+2</f>
        <v>72</v>
      </c>
      <c r="I46" s="40"/>
    </row>
    <row r="47" spans="1:9">
      <c r="A47" s="40">
        <v>7.1</v>
      </c>
      <c r="B47" s="40" t="s">
        <v>167</v>
      </c>
      <c r="C47" s="40"/>
      <c r="D47" s="40"/>
      <c r="E47" s="40"/>
      <c r="F47" s="40"/>
      <c r="G47" s="40"/>
      <c r="H47" s="40">
        <f>H46</f>
        <v>72</v>
      </c>
      <c r="I47" s="40"/>
    </row>
    <row r="48" spans="1:9">
      <c r="A48" s="40">
        <v>7.2</v>
      </c>
      <c r="B48" s="40" t="s">
        <v>168</v>
      </c>
      <c r="C48" s="40"/>
      <c r="D48" s="40"/>
      <c r="E48" s="40"/>
      <c r="F48" s="40"/>
      <c r="G48" s="40"/>
      <c r="H48" s="40">
        <f>H47+1</f>
        <v>73</v>
      </c>
      <c r="I48" s="40"/>
    </row>
    <row r="49" spans="1:9">
      <c r="A49" s="40">
        <v>7.3</v>
      </c>
      <c r="B49" s="40" t="s">
        <v>174</v>
      </c>
      <c r="C49" s="40"/>
      <c r="D49" s="40"/>
      <c r="E49" s="40"/>
      <c r="F49" s="40"/>
      <c r="G49" s="40"/>
      <c r="H49" s="40">
        <f>H48+1</f>
        <v>74</v>
      </c>
      <c r="I49" s="40"/>
    </row>
    <row r="50" spans="1:9">
      <c r="A50" s="40"/>
      <c r="B50" s="40"/>
      <c r="C50" s="40"/>
      <c r="D50" s="40"/>
      <c r="E50" s="40"/>
      <c r="F50" s="40"/>
      <c r="G50" s="40"/>
      <c r="H50" s="40"/>
      <c r="I50" s="40"/>
    </row>
    <row r="51" spans="1:9">
      <c r="A51" s="3">
        <v>8</v>
      </c>
      <c r="B51" s="3" t="s">
        <v>172</v>
      </c>
      <c r="C51" s="40"/>
      <c r="D51" s="40"/>
      <c r="E51" s="40"/>
      <c r="F51" s="40"/>
      <c r="G51" s="40"/>
      <c r="H51" s="40">
        <f>H49+1</f>
        <v>75</v>
      </c>
      <c r="I51" s="40"/>
    </row>
    <row r="52" spans="1:9">
      <c r="A52" s="40"/>
      <c r="B52" s="40"/>
      <c r="C52" s="40"/>
      <c r="D52" s="40"/>
      <c r="E52" s="40"/>
      <c r="F52" s="40"/>
      <c r="G52" s="40"/>
      <c r="H52" s="40"/>
      <c r="I52" s="40"/>
    </row>
    <row r="53" spans="1:9">
      <c r="A53" s="3"/>
      <c r="B53" s="3"/>
      <c r="C53" s="40"/>
      <c r="D53" s="40"/>
      <c r="E53" s="40"/>
      <c r="F53" s="40"/>
      <c r="G53" s="40"/>
      <c r="H53" s="40"/>
      <c r="I53" s="40"/>
    </row>
    <row r="54" spans="1:9">
      <c r="A54" s="3"/>
      <c r="B54" s="3"/>
      <c r="C54" s="40"/>
      <c r="D54" s="40"/>
      <c r="E54" s="40"/>
      <c r="F54" s="40"/>
      <c r="G54" s="40"/>
      <c r="H54" s="40"/>
      <c r="I54" s="40"/>
    </row>
    <row r="55" spans="1:9">
      <c r="A55" s="3"/>
      <c r="B55" s="3"/>
      <c r="C55" s="40"/>
      <c r="D55" s="40"/>
      <c r="E55" s="40"/>
      <c r="F55" s="40"/>
      <c r="G55" s="40"/>
      <c r="H55" s="40"/>
      <c r="I55" s="40"/>
    </row>
    <row r="56" spans="1:9">
      <c r="A56" s="3"/>
      <c r="B56" s="3"/>
      <c r="C56" s="40"/>
      <c r="D56" s="40"/>
      <c r="E56" s="40"/>
      <c r="F56" s="40"/>
      <c r="G56" s="40"/>
      <c r="H56" s="40"/>
      <c r="I56" s="40"/>
    </row>
    <row r="57" spans="1:9">
      <c r="A57" s="3"/>
      <c r="B57" s="3"/>
      <c r="C57" s="40"/>
      <c r="D57" s="40"/>
      <c r="E57" s="40"/>
      <c r="F57" s="40"/>
      <c r="G57" s="40"/>
      <c r="H57" s="40"/>
      <c r="I57" s="40"/>
    </row>
    <row r="58" spans="1:9">
      <c r="A58" s="3" t="s">
        <v>122</v>
      </c>
      <c r="H58" t="s">
        <v>169</v>
      </c>
    </row>
    <row r="59" spans="1:9">
      <c r="A59">
        <v>1</v>
      </c>
      <c r="B59" t="s">
        <v>124</v>
      </c>
    </row>
    <row r="60" spans="1:9">
      <c r="A60">
        <v>2</v>
      </c>
      <c r="B60" t="s">
        <v>125</v>
      </c>
    </row>
    <row r="61" spans="1:9">
      <c r="A61">
        <v>3</v>
      </c>
      <c r="B61" t="s">
        <v>126</v>
      </c>
    </row>
    <row r="62" spans="1:9">
      <c r="A62">
        <v>4</v>
      </c>
      <c r="B62" t="s">
        <v>127</v>
      </c>
    </row>
    <row r="63" spans="1:9">
      <c r="A63">
        <v>5</v>
      </c>
      <c r="B63" t="s">
        <v>129</v>
      </c>
    </row>
    <row r="64" spans="1:9">
      <c r="A64">
        <v>6</v>
      </c>
      <c r="B64" t="s">
        <v>130</v>
      </c>
    </row>
    <row r="65" spans="1:2">
      <c r="A65">
        <v>7</v>
      </c>
      <c r="B65" t="s">
        <v>131</v>
      </c>
    </row>
    <row r="66" spans="1:2">
      <c r="A66">
        <v>8</v>
      </c>
      <c r="B66" t="s">
        <v>132</v>
      </c>
    </row>
    <row r="67" spans="1:2">
      <c r="A67">
        <v>9</v>
      </c>
      <c r="B67" t="s">
        <v>133</v>
      </c>
    </row>
    <row r="68" spans="1:2">
      <c r="A68">
        <v>10</v>
      </c>
      <c r="B68" t="s">
        <v>134</v>
      </c>
    </row>
    <row r="69" spans="1:2">
      <c r="A69">
        <v>11</v>
      </c>
      <c r="B69" t="s">
        <v>135</v>
      </c>
    </row>
    <row r="70" spans="1:2">
      <c r="A70">
        <v>12</v>
      </c>
      <c r="B70" t="s">
        <v>136</v>
      </c>
    </row>
    <row r="71" spans="1:2">
      <c r="A71">
        <v>13</v>
      </c>
      <c r="B71" t="s">
        <v>137</v>
      </c>
    </row>
    <row r="72" spans="1:2">
      <c r="A72">
        <v>14</v>
      </c>
      <c r="B72" t="s">
        <v>138</v>
      </c>
    </row>
    <row r="73" spans="1:2">
      <c r="A73">
        <v>15</v>
      </c>
      <c r="B73" t="s">
        <v>139</v>
      </c>
    </row>
    <row r="74" spans="1:2">
      <c r="A74">
        <v>16</v>
      </c>
      <c r="B74" t="s">
        <v>140</v>
      </c>
    </row>
    <row r="75" spans="1:2">
      <c r="A75">
        <v>17</v>
      </c>
      <c r="B75" t="s">
        <v>141</v>
      </c>
    </row>
    <row r="76" spans="1:2">
      <c r="A76">
        <v>18</v>
      </c>
      <c r="B76" t="s">
        <v>181</v>
      </c>
    </row>
  </sheetData>
  <phoneticPr fontId="6" type="noConversion"/>
  <pageMargins left="0.70866141732283461" right="0.70866141732283461" top="0.86614173228346458" bottom="0.74803149606299213" header="0.31496062992125984" footer="0.31496062992125984"/>
  <pageSetup paperSize="9" orientation="portrait" horizontalDpi="1200" verticalDpi="1200" r:id="rId1"/>
  <headerFooter>
    <oddHeader>&amp;L&amp;G&amp;C&amp;"Arial,Pogrubiony"KONSTRUKTIONSBERÄKNING&amp;"Arial,Normalny"
Konstruktionsnr.: 100-18964-1</oddHead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3F9A-00E3-4206-9D2A-E8CDBE5F67BC}">
  <sheetPr codeName="Sheet1"/>
  <dimension ref="A1:I65"/>
  <sheetViews>
    <sheetView zoomScale="115" zoomScaleNormal="115" workbookViewId="0">
      <selection activeCell="C49" sqref="C49"/>
    </sheetView>
  </sheetViews>
  <sheetFormatPr defaultRowHeight="12.75"/>
  <sheetData>
    <row r="1" spans="1:9" ht="18">
      <c r="A1" s="1" t="s">
        <v>0</v>
      </c>
    </row>
    <row r="2" spans="1:9" ht="15.75">
      <c r="A2" s="2" t="s">
        <v>1</v>
      </c>
    </row>
    <row r="3" spans="1:9">
      <c r="A3" t="s">
        <v>2</v>
      </c>
      <c r="C3" t="s">
        <v>3</v>
      </c>
    </row>
    <row r="4" spans="1:9" ht="81.75" customHeight="1">
      <c r="A4" s="404" t="s">
        <v>208</v>
      </c>
      <c r="B4" s="405"/>
      <c r="C4" s="405"/>
      <c r="D4" s="405"/>
      <c r="E4" s="405"/>
      <c r="F4" s="405"/>
      <c r="G4" s="405"/>
      <c r="H4" s="405"/>
      <c r="I4" s="405"/>
    </row>
    <row r="6" spans="1:9" ht="15.75">
      <c r="A6" s="2" t="s">
        <v>4</v>
      </c>
    </row>
    <row r="7" spans="1:9">
      <c r="A7" t="s">
        <v>5</v>
      </c>
    </row>
    <row r="8" spans="1:9">
      <c r="A8" t="s">
        <v>190</v>
      </c>
    </row>
    <row r="9" spans="1:9">
      <c r="A9" t="s">
        <v>189</v>
      </c>
    </row>
    <row r="10" spans="1:9">
      <c r="A10" t="s">
        <v>191</v>
      </c>
    </row>
    <row r="11" spans="1:9">
      <c r="A11" t="s">
        <v>192</v>
      </c>
    </row>
    <row r="12" spans="1:9">
      <c r="A12" t="s">
        <v>193</v>
      </c>
    </row>
    <row r="13" spans="1:9">
      <c r="A13" t="s">
        <v>194</v>
      </c>
    </row>
    <row r="14" spans="1:9">
      <c r="A14" t="s">
        <v>195</v>
      </c>
    </row>
    <row r="15" spans="1:9">
      <c r="A15" t="s">
        <v>196</v>
      </c>
    </row>
    <row r="16" spans="1:9">
      <c r="A16" t="s">
        <v>197</v>
      </c>
    </row>
    <row r="17" spans="1:9">
      <c r="A17" t="s">
        <v>198</v>
      </c>
    </row>
    <row r="18" spans="1:9">
      <c r="A18" t="s">
        <v>199</v>
      </c>
    </row>
    <row r="19" spans="1:9">
      <c r="A19" t="s">
        <v>200</v>
      </c>
    </row>
    <row r="20" spans="1:9">
      <c r="A20" t="s">
        <v>201</v>
      </c>
    </row>
    <row r="22" spans="1:9" ht="15.75">
      <c r="A22" s="2" t="s">
        <v>6</v>
      </c>
    </row>
    <row r="23" spans="1:9">
      <c r="A23" t="s">
        <v>183</v>
      </c>
      <c r="C23" s="3"/>
    </row>
    <row r="24" spans="1:9">
      <c r="A24" s="9" t="s">
        <v>184</v>
      </c>
      <c r="C24" s="3"/>
    </row>
    <row r="25" spans="1:9">
      <c r="A25" s="9" t="s">
        <v>185</v>
      </c>
      <c r="C25" s="3"/>
    </row>
    <row r="26" spans="1:9">
      <c r="A26" s="9" t="s">
        <v>186</v>
      </c>
      <c r="C26" s="3"/>
    </row>
    <row r="27" spans="1:9">
      <c r="A27" t="s">
        <v>187</v>
      </c>
      <c r="C27" s="3"/>
    </row>
    <row r="28" spans="1:9">
      <c r="A28" s="44" t="s">
        <v>188</v>
      </c>
      <c r="C28" s="3"/>
    </row>
    <row r="30" spans="1:9" ht="15.75">
      <c r="A30" s="2" t="s">
        <v>8</v>
      </c>
    </row>
    <row r="31" spans="1:9" ht="13.5" customHeight="1">
      <c r="A31" s="51" t="s">
        <v>9</v>
      </c>
      <c r="D31" s="403" t="s">
        <v>202</v>
      </c>
      <c r="E31" s="403"/>
      <c r="F31" s="403"/>
      <c r="G31" s="403"/>
      <c r="H31" s="403"/>
      <c r="I31" s="403"/>
    </row>
    <row r="32" spans="1:9" ht="13.5" customHeight="1">
      <c r="A32" s="51" t="s">
        <v>10</v>
      </c>
      <c r="D32" s="403" t="s">
        <v>203</v>
      </c>
      <c r="E32" s="403"/>
      <c r="F32" s="403"/>
      <c r="G32" s="403"/>
      <c r="H32" s="403"/>
      <c r="I32" s="403"/>
    </row>
    <row r="33" spans="1:9" ht="13.5" customHeight="1">
      <c r="A33" s="5" t="s">
        <v>11</v>
      </c>
      <c r="D33" s="403" t="s">
        <v>204</v>
      </c>
      <c r="E33" s="403"/>
      <c r="F33" s="403"/>
      <c r="G33" s="403"/>
      <c r="H33" s="403"/>
      <c r="I33" s="403"/>
    </row>
    <row r="34" spans="1:9" ht="13.5" customHeight="1">
      <c r="A34" s="51" t="s">
        <v>12</v>
      </c>
      <c r="D34" s="403" t="s">
        <v>205</v>
      </c>
      <c r="E34" s="403"/>
      <c r="F34" s="403"/>
      <c r="G34" s="403"/>
      <c r="H34" s="403"/>
      <c r="I34" s="403"/>
    </row>
    <row r="35" spans="1:9" ht="13.5" customHeight="1">
      <c r="A35" s="51" t="s">
        <v>13</v>
      </c>
      <c r="D35" s="403" t="s">
        <v>206</v>
      </c>
      <c r="E35" s="403"/>
      <c r="F35" s="403"/>
      <c r="G35" s="403"/>
      <c r="H35" s="403"/>
      <c r="I35" s="403"/>
    </row>
    <row r="36" spans="1:9" ht="13.5" customHeight="1">
      <c r="A36" s="51" t="s">
        <v>14</v>
      </c>
      <c r="D36" s="403" t="s">
        <v>207</v>
      </c>
      <c r="E36" s="403"/>
      <c r="F36" s="403"/>
      <c r="G36" s="403"/>
      <c r="H36" s="403"/>
      <c r="I36" s="403"/>
    </row>
    <row r="38" spans="1:9" ht="15.75">
      <c r="A38" s="2" t="s">
        <v>15</v>
      </c>
    </row>
    <row r="39" spans="1:9" ht="29.25" customHeight="1">
      <c r="A39" s="403" t="s">
        <v>209</v>
      </c>
      <c r="B39" s="403"/>
      <c r="C39" s="403"/>
      <c r="D39" s="403"/>
      <c r="E39" s="403"/>
      <c r="F39" s="403"/>
      <c r="G39" s="403"/>
      <c r="H39" s="403"/>
      <c r="I39" s="403"/>
    </row>
    <row r="41" spans="1:9" ht="15.75">
      <c r="A41" s="2" t="s">
        <v>234</v>
      </c>
    </row>
    <row r="42" spans="1:9" ht="51.75" customHeight="1">
      <c r="A42" s="403" t="s">
        <v>235</v>
      </c>
      <c r="B42" s="403"/>
      <c r="C42" s="403"/>
      <c r="D42" s="403"/>
      <c r="E42" s="403"/>
      <c r="F42" s="403"/>
      <c r="G42" s="403"/>
      <c r="H42" s="403"/>
      <c r="I42" s="403"/>
    </row>
    <row r="44" spans="1:9" ht="15">
      <c r="A44" s="31" t="s">
        <v>236</v>
      </c>
    </row>
    <row r="45" spans="1:9" ht="35.25" customHeight="1">
      <c r="A45" s="403" t="s">
        <v>237</v>
      </c>
      <c r="B45" s="403"/>
      <c r="C45" s="403"/>
      <c r="D45" s="403"/>
      <c r="E45" s="403"/>
      <c r="F45" s="403"/>
      <c r="G45" s="403"/>
      <c r="H45" s="403"/>
      <c r="I45" s="403"/>
    </row>
    <row r="46" spans="1:9">
      <c r="A46" s="17" t="s">
        <v>238</v>
      </c>
    </row>
    <row r="47" spans="1:9" ht="14.25">
      <c r="A47" s="408" t="s">
        <v>239</v>
      </c>
      <c r="B47" s="409"/>
      <c r="C47" s="26" t="s">
        <v>242</v>
      </c>
      <c r="D47" s="26" t="s">
        <v>243</v>
      </c>
      <c r="E47" s="26" t="s">
        <v>244</v>
      </c>
      <c r="F47" s="26" t="s">
        <v>245</v>
      </c>
      <c r="G47" s="26" t="s">
        <v>246</v>
      </c>
      <c r="H47" s="26" t="s">
        <v>247</v>
      </c>
    </row>
    <row r="48" spans="1:9">
      <c r="A48" s="406" t="s">
        <v>240</v>
      </c>
      <c r="B48" s="407"/>
      <c r="C48" s="37" t="s">
        <v>1008</v>
      </c>
      <c r="D48" s="37" t="s">
        <v>1008</v>
      </c>
      <c r="E48" s="37" t="s">
        <v>1011</v>
      </c>
      <c r="F48" s="37" t="s">
        <v>1013</v>
      </c>
      <c r="G48" s="37" t="s">
        <v>1015</v>
      </c>
      <c r="H48" s="37" t="s">
        <v>1017</v>
      </c>
    </row>
    <row r="49" spans="1:8">
      <c r="A49" s="406" t="s">
        <v>241</v>
      </c>
      <c r="B49" s="407"/>
      <c r="C49" s="37" t="s">
        <v>1009</v>
      </c>
      <c r="D49" s="37" t="s">
        <v>1010</v>
      </c>
      <c r="E49" s="37" t="s">
        <v>1012</v>
      </c>
      <c r="F49" s="37" t="s">
        <v>1014</v>
      </c>
      <c r="G49" s="37" t="s">
        <v>1016</v>
      </c>
      <c r="H49" s="37" t="s">
        <v>1018</v>
      </c>
    </row>
    <row r="52" spans="1:8" ht="15.75">
      <c r="A52" s="2" t="s">
        <v>248</v>
      </c>
    </row>
    <row r="53" spans="1:8">
      <c r="A53" t="s">
        <v>249</v>
      </c>
    </row>
    <row r="55" spans="1:8">
      <c r="A55" s="44" t="s">
        <v>250</v>
      </c>
      <c r="D55" t="s">
        <v>251</v>
      </c>
    </row>
    <row r="57" spans="1:8" ht="14.25">
      <c r="A57" s="79" t="s">
        <v>252</v>
      </c>
      <c r="B57" s="411"/>
      <c r="C57" s="412"/>
      <c r="D57" s="79" t="s">
        <v>253</v>
      </c>
      <c r="E57" s="80" t="s">
        <v>254</v>
      </c>
      <c r="F57" s="80" t="s">
        <v>255</v>
      </c>
      <c r="G57" s="81" t="s">
        <v>256</v>
      </c>
      <c r="H57" s="80" t="s">
        <v>257</v>
      </c>
    </row>
    <row r="58" spans="1:8">
      <c r="A58" s="413" t="s">
        <v>260</v>
      </c>
      <c r="B58" s="413"/>
      <c r="C58" s="413"/>
      <c r="D58" s="48" t="s">
        <v>258</v>
      </c>
      <c r="E58" s="48">
        <v>0.5</v>
      </c>
      <c r="F58" s="48">
        <v>40</v>
      </c>
      <c r="G58" s="48">
        <v>1</v>
      </c>
      <c r="H58" s="48">
        <v>0.4</v>
      </c>
    </row>
    <row r="59" spans="1:8" ht="39.75" customHeight="1">
      <c r="A59" s="410" t="s">
        <v>259</v>
      </c>
      <c r="B59" s="410"/>
      <c r="C59" s="410"/>
      <c r="D59" s="82" t="s">
        <v>258</v>
      </c>
      <c r="E59" s="83">
        <v>0.4</v>
      </c>
      <c r="F59" s="82">
        <v>45</v>
      </c>
      <c r="G59" s="84">
        <v>1.8</v>
      </c>
      <c r="H59" s="83">
        <v>0.15</v>
      </c>
    </row>
    <row r="60" spans="1:8" ht="27.75" customHeight="1">
      <c r="A60" s="410" t="s">
        <v>261</v>
      </c>
      <c r="B60" s="410"/>
      <c r="C60" s="410"/>
      <c r="D60" s="82" t="s">
        <v>262</v>
      </c>
      <c r="E60" s="83">
        <v>0.45</v>
      </c>
      <c r="F60" s="82">
        <v>40</v>
      </c>
      <c r="G60" s="84">
        <v>1.5</v>
      </c>
      <c r="H60" s="83">
        <v>0.2</v>
      </c>
    </row>
    <row r="61" spans="1:8">
      <c r="A61" s="410" t="s">
        <v>263</v>
      </c>
      <c r="B61" s="410"/>
      <c r="C61" s="410"/>
      <c r="D61" s="49" t="s">
        <v>264</v>
      </c>
      <c r="E61" s="49">
        <v>0.4</v>
      </c>
      <c r="F61" s="49">
        <v>45</v>
      </c>
      <c r="G61" s="49">
        <v>1.8</v>
      </c>
      <c r="H61" s="49">
        <v>0.15</v>
      </c>
    </row>
    <row r="62" spans="1:8">
      <c r="A62" s="410" t="s">
        <v>265</v>
      </c>
      <c r="B62" s="410"/>
      <c r="C62" s="410"/>
      <c r="D62" s="49" t="s">
        <v>266</v>
      </c>
      <c r="E62" s="49">
        <v>0.5</v>
      </c>
      <c r="F62" s="49">
        <v>40</v>
      </c>
      <c r="G62" s="49">
        <v>1.2</v>
      </c>
      <c r="H62" s="49">
        <v>0.3</v>
      </c>
    </row>
    <row r="64" spans="1:8">
      <c r="A64" t="s">
        <v>267</v>
      </c>
    </row>
    <row r="65" spans="1:1">
      <c r="A65" t="s">
        <v>268</v>
      </c>
    </row>
  </sheetData>
  <mergeCells count="19">
    <mergeCell ref="A60:C60"/>
    <mergeCell ref="A61:C61"/>
    <mergeCell ref="A62:C62"/>
    <mergeCell ref="B57:C57"/>
    <mergeCell ref="A58:C58"/>
    <mergeCell ref="A59:C59"/>
    <mergeCell ref="A49:B49"/>
    <mergeCell ref="A42:I42"/>
    <mergeCell ref="A45:I45"/>
    <mergeCell ref="A47:B47"/>
    <mergeCell ref="A48:B48"/>
    <mergeCell ref="D36:I36"/>
    <mergeCell ref="A39:I39"/>
    <mergeCell ref="A4:I4"/>
    <mergeCell ref="D31:I31"/>
    <mergeCell ref="D33:I33"/>
    <mergeCell ref="D34:I34"/>
    <mergeCell ref="D35:I35"/>
    <mergeCell ref="D32:I32"/>
  </mergeCells>
  <phoneticPr fontId="6" type="noConversion"/>
  <pageMargins left="0.70866141732283461" right="0.70866141732283461" top="0.86614173228346458" bottom="0.74803149606299213" header="0.31496062992125984" footer="0.31496062992125984"/>
  <pageSetup paperSize="9" orientation="portrait" horizontalDpi="300" r:id="rId1"/>
  <headerFooter>
    <oddHeader>&amp;L&amp;G&amp;C&amp;"Arial,Pogrubiony"KONSTRUKTIONSBERÄKNING&amp;"Arial,Normalny"
Konstruktionsnr.: 100-18964-1</oddHeader>
  </headerFooter>
  <rowBreaks count="1" manualBreakCount="1">
    <brk id="43" max="8" man="1"/>
  </rowBreak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CC1BA-CCF2-47CB-8891-311050EC1243}">
  <sheetPr codeName="Sheet2"/>
  <dimension ref="A1:I64"/>
  <sheetViews>
    <sheetView workbookViewId="0">
      <selection activeCell="O11" sqref="O11"/>
    </sheetView>
  </sheetViews>
  <sheetFormatPr defaultRowHeight="12.75"/>
  <cols>
    <col min="1" max="1" width="15.42578125" customWidth="1"/>
  </cols>
  <sheetData>
    <row r="1" spans="1:9" ht="18">
      <c r="A1" s="1" t="s">
        <v>16</v>
      </c>
    </row>
    <row r="2" spans="1:9">
      <c r="A2" t="s">
        <v>17</v>
      </c>
    </row>
    <row r="3" spans="1:9">
      <c r="A3" t="s">
        <v>18</v>
      </c>
      <c r="C3" t="s">
        <v>173</v>
      </c>
    </row>
    <row r="4" spans="1:9" ht="13.5" customHeight="1">
      <c r="A4" s="7" t="s">
        <v>19</v>
      </c>
      <c r="B4" s="7"/>
      <c r="C4" s="7" t="s">
        <v>211</v>
      </c>
      <c r="D4" s="7"/>
      <c r="E4" s="7"/>
      <c r="F4" s="7"/>
      <c r="G4" s="7"/>
      <c r="H4" s="7"/>
      <c r="I4" s="7"/>
    </row>
    <row r="6" spans="1:9" ht="15.75">
      <c r="A6" s="2" t="s">
        <v>30</v>
      </c>
    </row>
    <row r="7" spans="1:9">
      <c r="A7" t="s">
        <v>20</v>
      </c>
    </row>
    <row r="8" spans="1:9" ht="15.75">
      <c r="A8" s="8" t="s">
        <v>21</v>
      </c>
      <c r="C8">
        <v>1.5</v>
      </c>
    </row>
    <row r="9" spans="1:9" ht="15.75">
      <c r="A9" s="8" t="s">
        <v>22</v>
      </c>
      <c r="C9">
        <v>1.2</v>
      </c>
    </row>
    <row r="10" spans="1:9" ht="15.75">
      <c r="A10" s="8" t="s">
        <v>23</v>
      </c>
      <c r="C10">
        <v>1.5</v>
      </c>
    </row>
    <row r="11" spans="1:9" ht="15.75">
      <c r="A11" s="8" t="s">
        <v>24</v>
      </c>
      <c r="C11">
        <v>30</v>
      </c>
      <c r="D11" t="s">
        <v>26</v>
      </c>
    </row>
    <row r="12" spans="1:9" ht="15.75">
      <c r="A12" s="8" t="s">
        <v>25</v>
      </c>
      <c r="C12">
        <v>2.9</v>
      </c>
      <c r="D12" t="s">
        <v>26</v>
      </c>
    </row>
    <row r="13" spans="1:9" ht="15.75">
      <c r="A13" s="8" t="s">
        <v>27</v>
      </c>
      <c r="C13" s="36">
        <v>2</v>
      </c>
      <c r="D13" t="s">
        <v>26</v>
      </c>
    </row>
    <row r="14" spans="1:9" ht="15.75">
      <c r="A14" s="8" t="s">
        <v>28</v>
      </c>
      <c r="C14">
        <v>33</v>
      </c>
      <c r="D14" t="s">
        <v>29</v>
      </c>
    </row>
    <row r="15" spans="1:9" ht="15.75">
      <c r="A15" s="8" t="s">
        <v>210</v>
      </c>
      <c r="C15">
        <v>22</v>
      </c>
      <c r="D15" t="s">
        <v>29</v>
      </c>
    </row>
    <row r="17" spans="1:9" ht="15.75">
      <c r="A17" s="2" t="s">
        <v>31</v>
      </c>
    </row>
    <row r="18" spans="1:9">
      <c r="A18" t="s">
        <v>20</v>
      </c>
    </row>
    <row r="19" spans="1:9">
      <c r="A19" s="45" t="s">
        <v>211</v>
      </c>
    </row>
    <row r="20" spans="1:9" ht="15.75">
      <c r="A20" s="8" t="s">
        <v>32</v>
      </c>
      <c r="C20">
        <v>1.1499999999999999</v>
      </c>
    </row>
    <row r="21" spans="1:9" ht="15.75">
      <c r="A21" s="8" t="s">
        <v>33</v>
      </c>
      <c r="C21">
        <v>1</v>
      </c>
    </row>
    <row r="22" spans="1:9" ht="15.75">
      <c r="A22" s="8" t="s">
        <v>34</v>
      </c>
      <c r="C22">
        <v>1.1499999999999999</v>
      </c>
    </row>
    <row r="23" spans="1:9" ht="15.75">
      <c r="A23" s="8" t="s">
        <v>35</v>
      </c>
      <c r="C23">
        <v>500</v>
      </c>
      <c r="D23" t="s">
        <v>26</v>
      </c>
    </row>
    <row r="24" spans="1:9" ht="15.75">
      <c r="A24" s="8" t="s">
        <v>36</v>
      </c>
      <c r="C24">
        <v>200</v>
      </c>
      <c r="D24" t="s">
        <v>29</v>
      </c>
    </row>
    <row r="25" spans="1:9">
      <c r="A25" s="8"/>
    </row>
    <row r="26" spans="1:9" ht="15.75">
      <c r="A26" s="2" t="s">
        <v>212</v>
      </c>
    </row>
    <row r="27" spans="1:9">
      <c r="A27" s="57" t="s">
        <v>886</v>
      </c>
      <c r="B27" s="57"/>
      <c r="C27" s="57"/>
      <c r="D27" s="60"/>
      <c r="E27" s="58"/>
    </row>
    <row r="28" spans="1:9" ht="15.75">
      <c r="A28" s="57" t="s">
        <v>216</v>
      </c>
      <c r="B28" s="57"/>
      <c r="C28" s="57">
        <v>550</v>
      </c>
      <c r="D28" s="60" t="s">
        <v>26</v>
      </c>
      <c r="E28" s="58"/>
    </row>
    <row r="29" spans="1:9" ht="15.75">
      <c r="A29" s="57" t="s">
        <v>217</v>
      </c>
      <c r="B29" s="57"/>
      <c r="C29" s="57">
        <v>605</v>
      </c>
      <c r="D29" s="60" t="s">
        <v>26</v>
      </c>
      <c r="E29" s="58"/>
    </row>
    <row r="30" spans="1:9" ht="15.75">
      <c r="A30" s="57" t="s">
        <v>218</v>
      </c>
      <c r="B30" s="57"/>
      <c r="C30" s="57">
        <v>210</v>
      </c>
      <c r="D30" s="60" t="s">
        <v>29</v>
      </c>
      <c r="E30" s="58"/>
    </row>
    <row r="31" spans="1:9" ht="15.75">
      <c r="A31" s="44" t="s">
        <v>222</v>
      </c>
      <c r="B31" s="44"/>
      <c r="C31" s="61">
        <v>1</v>
      </c>
      <c r="D31" s="62"/>
      <c r="E31" s="62"/>
      <c r="F31" s="44"/>
      <c r="G31" s="44"/>
      <c r="H31" s="44"/>
      <c r="I31" s="44"/>
    </row>
    <row r="32" spans="1:9" ht="15.75">
      <c r="A32" s="44" t="s">
        <v>223</v>
      </c>
      <c r="B32" s="44"/>
      <c r="C32" s="44">
        <v>1.1000000000000001</v>
      </c>
      <c r="D32" s="62"/>
      <c r="E32" s="62"/>
      <c r="F32" s="44"/>
      <c r="G32" s="44"/>
      <c r="H32" s="44"/>
      <c r="I32" s="44"/>
    </row>
    <row r="33" spans="1:9" ht="15.75">
      <c r="A33" s="44" t="s">
        <v>224</v>
      </c>
      <c r="B33" s="44"/>
      <c r="C33" s="44">
        <v>1.25</v>
      </c>
      <c r="D33" s="62"/>
      <c r="E33" s="62"/>
      <c r="F33" s="63"/>
      <c r="G33" s="63"/>
      <c r="H33" s="63"/>
      <c r="I33" s="63"/>
    </row>
    <row r="34" spans="1:9">
      <c r="A34" s="44" t="s">
        <v>219</v>
      </c>
      <c r="B34" s="44"/>
      <c r="C34" s="44"/>
      <c r="D34" s="62"/>
      <c r="E34" s="62"/>
      <c r="F34" s="44"/>
      <c r="G34" s="44"/>
      <c r="H34" s="44"/>
      <c r="I34" s="44"/>
    </row>
    <row r="35" spans="1:9">
      <c r="A35" s="44" t="s">
        <v>213</v>
      </c>
      <c r="B35" s="44"/>
      <c r="C35" s="64" t="s">
        <v>220</v>
      </c>
      <c r="D35" s="62"/>
      <c r="E35" s="62"/>
      <c r="F35" s="44"/>
      <c r="G35" s="44"/>
      <c r="H35" s="44"/>
      <c r="I35" s="44"/>
    </row>
    <row r="36" spans="1:9">
      <c r="A36" s="44" t="s">
        <v>214</v>
      </c>
      <c r="B36" s="44"/>
      <c r="C36" s="44">
        <v>320</v>
      </c>
      <c r="D36" s="62"/>
      <c r="E36" s="62"/>
      <c r="F36" s="44"/>
      <c r="G36" s="44"/>
      <c r="H36" s="44"/>
      <c r="I36" s="44"/>
    </row>
    <row r="37" spans="1:9" ht="14.25">
      <c r="A37" s="44" t="s">
        <v>215</v>
      </c>
      <c r="B37" s="44"/>
      <c r="C37" s="44">
        <v>12.5</v>
      </c>
      <c r="D37" s="65"/>
      <c r="E37" s="66"/>
      <c r="F37" s="44"/>
      <c r="G37" s="44"/>
      <c r="H37" s="44"/>
      <c r="I37" s="44"/>
    </row>
    <row r="38" spans="1:9" ht="27.75" customHeight="1">
      <c r="A38" s="414" t="s">
        <v>221</v>
      </c>
      <c r="B38" s="414"/>
      <c r="C38" s="414"/>
      <c r="D38" s="414"/>
      <c r="E38" s="414"/>
      <c r="F38" s="414"/>
      <c r="G38" s="414"/>
      <c r="H38" s="414"/>
      <c r="I38" s="414"/>
    </row>
    <row r="39" spans="1:9">
      <c r="A39" s="67"/>
      <c r="B39" s="44"/>
      <c r="C39" s="67"/>
      <c r="D39" s="68"/>
      <c r="E39" s="69"/>
      <c r="F39" s="44"/>
      <c r="G39" s="44"/>
      <c r="H39" s="44"/>
      <c r="I39" s="44"/>
    </row>
    <row r="40" spans="1:9" ht="15.75">
      <c r="A40" s="2" t="s">
        <v>225</v>
      </c>
      <c r="D40" s="11"/>
      <c r="E40" s="9"/>
    </row>
    <row r="41" spans="1:9">
      <c r="A41" s="10" t="s">
        <v>226</v>
      </c>
      <c r="C41" s="10"/>
      <c r="D41" s="10"/>
      <c r="E41" s="9"/>
    </row>
    <row r="42" spans="1:9">
      <c r="A42" s="10"/>
      <c r="C42" s="10"/>
      <c r="D42" s="10"/>
      <c r="E42" s="9"/>
    </row>
    <row r="43" spans="1:9">
      <c r="A43" s="70" t="s">
        <v>227</v>
      </c>
      <c r="C43" s="10"/>
      <c r="D43" s="10"/>
      <c r="E43" s="9"/>
    </row>
    <row r="44" spans="1:9">
      <c r="A44" s="13"/>
      <c r="C44" s="10"/>
      <c r="D44" s="10"/>
      <c r="E44" s="9"/>
    </row>
    <row r="45" spans="1:9" ht="15.75">
      <c r="A45" s="78" t="s">
        <v>229</v>
      </c>
      <c r="C45" s="71">
        <v>20</v>
      </c>
      <c r="D45" s="56" t="s">
        <v>228</v>
      </c>
      <c r="E45" s="14"/>
    </row>
    <row r="46" spans="1:9" ht="15.75">
      <c r="A46" s="78" t="s">
        <v>230</v>
      </c>
      <c r="C46" s="71">
        <v>13</v>
      </c>
      <c r="D46" s="56" t="s">
        <v>228</v>
      </c>
      <c r="E46" s="14"/>
    </row>
    <row r="47" spans="1:9" ht="14.25">
      <c r="A47" s="76" t="s">
        <v>231</v>
      </c>
      <c r="C47" s="72">
        <v>45</v>
      </c>
      <c r="D47" s="71"/>
      <c r="E47" s="14"/>
    </row>
    <row r="48" spans="1:9" ht="14.25">
      <c r="A48" s="76" t="s">
        <v>232</v>
      </c>
      <c r="C48" s="73">
        <f>DEGREES(ATAN(TAN(RADIANS(C47))/1.3))</f>
        <v>37.568592028827496</v>
      </c>
      <c r="D48" s="59"/>
      <c r="E48" s="14"/>
    </row>
    <row r="49" spans="1:4" ht="16.5">
      <c r="A49" s="77" t="s">
        <v>233</v>
      </c>
      <c r="C49" s="74">
        <f>1-SIN(RADIANS(C48))</f>
        <v>0.39028923915030755</v>
      </c>
      <c r="D49" s="75"/>
    </row>
    <row r="50" spans="1:4">
      <c r="C50" s="3"/>
    </row>
    <row r="51" spans="1:4">
      <c r="C51" s="3"/>
    </row>
    <row r="53" spans="1:4">
      <c r="C53" s="3"/>
    </row>
    <row r="54" spans="1:4">
      <c r="C54" s="3"/>
    </row>
    <row r="55" spans="1:4">
      <c r="C55" s="3"/>
    </row>
    <row r="56" spans="1:4">
      <c r="C56" s="3"/>
    </row>
    <row r="57" spans="1:4">
      <c r="C57" s="3"/>
    </row>
    <row r="58" spans="1:4">
      <c r="C58" s="3"/>
    </row>
    <row r="59" spans="1:4">
      <c r="C59" s="3"/>
    </row>
    <row r="60" spans="1:4">
      <c r="C60" s="3"/>
    </row>
    <row r="61" spans="1:4">
      <c r="C61" s="3"/>
    </row>
    <row r="62" spans="1:4">
      <c r="C62" s="3"/>
    </row>
    <row r="63" spans="1:4">
      <c r="C63" s="3"/>
    </row>
    <row r="64" spans="1:4">
      <c r="C64" s="3"/>
    </row>
  </sheetData>
  <mergeCells count="1">
    <mergeCell ref="A38:I38"/>
  </mergeCells>
  <phoneticPr fontId="6" type="noConversion"/>
  <pageMargins left="0.70866141732283461" right="0.70866141732283461" top="0.86614173228346458" bottom="0.74803149606299213" header="0.31496062992125984" footer="0.31496062992125984"/>
  <pageSetup paperSize="9" orientation="portrait" horizontalDpi="300" r:id="rId1"/>
  <headerFooter>
    <oddHeader>&amp;L&amp;G&amp;C&amp;"Arial,Pogrubiony"KONSTRUKTIONSBERÄKNING&amp;"Arial,Normalny"
Konstruktionsnr.: 100-18964-1</oddHead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E36BD-CD84-4929-B28F-F8D6461CEF20}">
  <sheetPr codeName="Sheet3"/>
  <dimension ref="A1:L226"/>
  <sheetViews>
    <sheetView topLeftCell="A25" workbookViewId="0"/>
  </sheetViews>
  <sheetFormatPr defaultRowHeight="12.75"/>
  <cols>
    <col min="1" max="1" width="15.42578125" customWidth="1"/>
    <col min="2" max="2" width="7" customWidth="1"/>
    <col min="3" max="3" width="5.85546875" customWidth="1"/>
    <col min="4" max="4" width="13.85546875" customWidth="1"/>
    <col min="5" max="5" width="10.140625" bestFit="1" customWidth="1"/>
    <col min="6" max="7" width="12.7109375" bestFit="1" customWidth="1"/>
    <col min="8" max="8" width="10.140625" bestFit="1" customWidth="1"/>
    <col min="9" max="9" width="11.140625" bestFit="1" customWidth="1"/>
  </cols>
  <sheetData>
    <row r="1" spans="1:9" ht="18">
      <c r="A1" s="1" t="s">
        <v>269</v>
      </c>
    </row>
    <row r="2" spans="1:9" ht="48.75" customHeight="1">
      <c r="A2" s="405" t="s">
        <v>128</v>
      </c>
      <c r="B2" s="405"/>
      <c r="C2" s="405"/>
      <c r="D2" s="405"/>
      <c r="E2" s="405"/>
      <c r="F2" s="405"/>
      <c r="G2" s="405"/>
      <c r="H2" s="405"/>
      <c r="I2" s="405"/>
    </row>
    <row r="3" spans="1:9">
      <c r="A3" s="8"/>
    </row>
    <row r="4" spans="1:9" ht="15.75">
      <c r="A4" s="2" t="s">
        <v>270</v>
      </c>
    </row>
    <row r="5" spans="1:9" ht="57" customHeight="1">
      <c r="A5" s="403" t="s">
        <v>43</v>
      </c>
      <c r="B5" s="403"/>
      <c r="C5" s="403"/>
      <c r="D5" s="403"/>
      <c r="E5" s="403"/>
      <c r="F5" s="403"/>
      <c r="G5" s="403"/>
      <c r="H5" s="4"/>
      <c r="I5" s="4"/>
    </row>
    <row r="6" spans="1:9">
      <c r="A6" s="8"/>
    </row>
    <row r="7" spans="1:9">
      <c r="A7" s="8"/>
    </row>
    <row r="8" spans="1:9">
      <c r="A8" s="8"/>
    </row>
    <row r="9" spans="1:9">
      <c r="A9" s="8"/>
    </row>
    <row r="10" spans="1:9">
      <c r="A10" s="8"/>
    </row>
    <row r="11" spans="1:9">
      <c r="A11" s="8"/>
    </row>
    <row r="12" spans="1:9">
      <c r="A12" s="8"/>
    </row>
    <row r="13" spans="1:9">
      <c r="A13" s="8"/>
    </row>
    <row r="14" spans="1:9">
      <c r="A14" s="8"/>
    </row>
    <row r="26" spans="1:1">
      <c r="A26" s="16" t="s">
        <v>39</v>
      </c>
    </row>
    <row r="28" spans="1:1">
      <c r="A28" s="8"/>
    </row>
    <row r="29" spans="1:1">
      <c r="A29" s="8"/>
    </row>
    <row r="30" spans="1:1">
      <c r="A30" s="8"/>
    </row>
    <row r="31" spans="1:1">
      <c r="A31" s="8"/>
    </row>
    <row r="32" spans="1:1">
      <c r="A32" s="8"/>
    </row>
    <row r="33" spans="1:9">
      <c r="A33" s="8"/>
    </row>
    <row r="34" spans="1:9">
      <c r="A34" s="422"/>
      <c r="B34" s="422"/>
      <c r="C34" s="422"/>
      <c r="D34" s="422"/>
      <c r="E34" s="422"/>
      <c r="F34" s="422"/>
      <c r="G34" s="422"/>
      <c r="H34" s="422"/>
      <c r="I34" s="422"/>
    </row>
    <row r="36" spans="1:9">
      <c r="A36" s="16" t="s">
        <v>38</v>
      </c>
      <c r="C36" s="10"/>
      <c r="D36" s="10"/>
    </row>
    <row r="37" spans="1:9">
      <c r="A37" s="12"/>
      <c r="C37" s="10"/>
      <c r="D37" s="10"/>
    </row>
    <row r="38" spans="1:9">
      <c r="A38" s="12"/>
      <c r="C38" s="10"/>
      <c r="D38" s="10"/>
    </row>
    <row r="39" spans="1:9">
      <c r="A39" s="12"/>
      <c r="C39" s="10"/>
      <c r="D39" s="10"/>
      <c r="E39" s="9"/>
    </row>
    <row r="40" spans="1:9">
      <c r="A40" s="12"/>
      <c r="C40" s="10"/>
      <c r="D40" s="11"/>
      <c r="E40" s="9"/>
    </row>
    <row r="41" spans="1:9">
      <c r="A41" s="12"/>
      <c r="D41" s="11"/>
      <c r="E41" s="9"/>
    </row>
    <row r="42" spans="1:9">
      <c r="A42" s="10"/>
      <c r="C42" s="10"/>
      <c r="D42" s="10"/>
      <c r="E42" s="9"/>
    </row>
    <row r="43" spans="1:9">
      <c r="A43" s="10"/>
      <c r="C43" s="10"/>
      <c r="D43" s="10"/>
      <c r="E43" s="9"/>
    </row>
    <row r="44" spans="1:9">
      <c r="A44" s="10"/>
      <c r="C44" s="10"/>
      <c r="D44" s="10"/>
      <c r="E44" s="9"/>
    </row>
    <row r="45" spans="1:9">
      <c r="A45" s="13"/>
      <c r="C45" s="10"/>
      <c r="D45" s="10"/>
      <c r="E45" s="9"/>
    </row>
    <row r="46" spans="1:9">
      <c r="A46" s="10"/>
      <c r="C46" s="10"/>
      <c r="D46" s="10"/>
      <c r="E46" s="14"/>
    </row>
    <row r="47" spans="1:9">
      <c r="A47" s="10"/>
      <c r="C47" s="10"/>
      <c r="D47" s="10"/>
      <c r="E47" s="14"/>
    </row>
    <row r="48" spans="1:9">
      <c r="A48" s="15"/>
      <c r="C48" s="10"/>
      <c r="D48" s="10"/>
      <c r="E48" s="14"/>
    </row>
    <row r="49" spans="1:3" ht="15.75">
      <c r="A49" s="2"/>
    </row>
    <row r="50" spans="1:3">
      <c r="C50" s="3"/>
    </row>
    <row r="51" spans="1:3">
      <c r="C51" s="3"/>
    </row>
    <row r="52" spans="1:3">
      <c r="A52" s="16" t="s">
        <v>40</v>
      </c>
      <c r="C52" s="3"/>
    </row>
    <row r="54" spans="1:3">
      <c r="C54" s="3"/>
    </row>
    <row r="55" spans="1:3">
      <c r="C55" s="3"/>
    </row>
    <row r="56" spans="1:3">
      <c r="C56" s="3"/>
    </row>
    <row r="57" spans="1:3">
      <c r="C57" s="3"/>
    </row>
    <row r="58" spans="1:3">
      <c r="C58" s="3"/>
    </row>
    <row r="59" spans="1:3">
      <c r="C59" s="3"/>
    </row>
    <row r="60" spans="1:3">
      <c r="C60" s="3"/>
    </row>
    <row r="61" spans="1:3">
      <c r="C61" s="3"/>
    </row>
    <row r="62" spans="1:3">
      <c r="C62" s="3"/>
    </row>
    <row r="63" spans="1:3">
      <c r="C63" s="3"/>
    </row>
    <row r="64" spans="1:3">
      <c r="C64" s="3"/>
    </row>
    <row r="65" spans="1:6">
      <c r="C65" s="3"/>
    </row>
    <row r="69" spans="1:6">
      <c r="A69" s="16"/>
    </row>
    <row r="70" spans="1:6">
      <c r="F70" s="9"/>
    </row>
    <row r="71" spans="1:6">
      <c r="F71" s="9"/>
    </row>
    <row r="72" spans="1:6">
      <c r="F72" s="9"/>
    </row>
    <row r="73" spans="1:6">
      <c r="F73" s="9"/>
    </row>
    <row r="74" spans="1:6">
      <c r="D74" s="25"/>
      <c r="F74" s="9"/>
    </row>
    <row r="75" spans="1:6">
      <c r="D75" s="25"/>
      <c r="F75" s="9"/>
    </row>
    <row r="76" spans="1:6">
      <c r="D76" s="25"/>
      <c r="F76" s="9"/>
    </row>
    <row r="77" spans="1:6">
      <c r="D77" s="25"/>
      <c r="F77" s="9"/>
    </row>
    <row r="78" spans="1:6" ht="15.75">
      <c r="A78" s="2"/>
    </row>
    <row r="101" spans="1:12">
      <c r="A101" s="16"/>
    </row>
    <row r="103" spans="1:12" ht="15.75">
      <c r="A103" s="2" t="s">
        <v>44</v>
      </c>
    </row>
    <row r="104" spans="1:12" ht="45" customHeight="1">
      <c r="A104" s="403" t="s">
        <v>45</v>
      </c>
      <c r="B104" s="403"/>
      <c r="C104" s="403"/>
      <c r="D104" s="403"/>
      <c r="E104" s="403"/>
      <c r="F104" s="403"/>
      <c r="G104" s="403"/>
      <c r="H104" s="403"/>
      <c r="I104" s="403"/>
    </row>
    <row r="105" spans="1:12">
      <c r="A105" s="44" t="s">
        <v>123</v>
      </c>
    </row>
    <row r="106" spans="1:12" ht="43.5" customHeight="1">
      <c r="A106" s="403" t="s">
        <v>46</v>
      </c>
      <c r="B106" s="403"/>
      <c r="C106" s="403"/>
      <c r="D106" s="403"/>
      <c r="E106" s="403"/>
      <c r="F106" s="403"/>
      <c r="G106" s="403"/>
      <c r="H106" s="403"/>
      <c r="I106" s="403"/>
    </row>
    <row r="107" spans="1:12" ht="66" customHeight="1">
      <c r="A107" s="6"/>
      <c r="B107" s="6"/>
      <c r="C107" s="6"/>
      <c r="D107" s="6"/>
      <c r="E107" s="6"/>
      <c r="F107" s="6"/>
      <c r="G107" s="6"/>
      <c r="H107" s="6"/>
      <c r="I107" s="6"/>
    </row>
    <row r="108" spans="1:12" ht="12.75" customHeight="1">
      <c r="A108" s="16" t="s">
        <v>63</v>
      </c>
      <c r="B108" s="6"/>
      <c r="C108" s="6"/>
      <c r="D108" s="6"/>
      <c r="E108" s="6"/>
      <c r="F108" s="6"/>
      <c r="G108" s="6"/>
      <c r="H108" s="6"/>
      <c r="I108" s="6"/>
    </row>
    <row r="109" spans="1:12" ht="29.25" customHeight="1">
      <c r="A109" s="403" t="s">
        <v>47</v>
      </c>
      <c r="B109" s="403"/>
      <c r="C109" s="403"/>
      <c r="D109" s="403"/>
      <c r="E109" s="403"/>
      <c r="F109" s="403"/>
      <c r="G109" s="403"/>
      <c r="H109" s="403"/>
      <c r="I109" s="403"/>
    </row>
    <row r="110" spans="1:12">
      <c r="A110" s="5" t="s">
        <v>67</v>
      </c>
      <c r="B110" s="5"/>
      <c r="C110" s="5"/>
      <c r="D110" s="10"/>
      <c r="E110" s="10"/>
      <c r="F110" s="419"/>
      <c r="G110" s="419"/>
      <c r="H110" s="419"/>
      <c r="I110" s="419"/>
      <c r="K110" s="10"/>
      <c r="L110" s="10"/>
    </row>
    <row r="111" spans="1:12">
      <c r="A111" s="17" t="s">
        <v>176</v>
      </c>
      <c r="E111" s="10"/>
      <c r="F111" s="11"/>
      <c r="G111" s="11"/>
      <c r="H111" s="11"/>
      <c r="I111" s="11"/>
      <c r="K111" s="10"/>
      <c r="L111" s="10"/>
    </row>
    <row r="112" spans="1:12">
      <c r="A112" s="27" t="s">
        <v>68</v>
      </c>
      <c r="B112" s="421" t="s">
        <v>73</v>
      </c>
      <c r="C112" s="421"/>
      <c r="D112" s="421"/>
      <c r="E112" s="417" t="s">
        <v>65</v>
      </c>
      <c r="F112" s="417"/>
      <c r="G112" s="417"/>
      <c r="H112" s="11"/>
      <c r="I112" s="11"/>
      <c r="K112" s="10"/>
      <c r="L112" s="10"/>
    </row>
    <row r="113" spans="1:12">
      <c r="A113" s="28" t="s">
        <v>78</v>
      </c>
      <c r="B113" s="416" t="s">
        <v>74</v>
      </c>
      <c r="C113" s="416"/>
      <c r="D113" s="416"/>
      <c r="E113" s="416" t="s">
        <v>79</v>
      </c>
      <c r="F113" s="416"/>
      <c r="G113" s="416"/>
      <c r="H113" s="11"/>
      <c r="I113" s="11"/>
      <c r="K113" s="10"/>
      <c r="L113" s="10"/>
    </row>
    <row r="114" spans="1:12">
      <c r="A114" s="28" t="s">
        <v>69</v>
      </c>
      <c r="B114" s="416" t="s">
        <v>74</v>
      </c>
      <c r="C114" s="416"/>
      <c r="D114" s="416"/>
      <c r="E114" s="416" t="s">
        <v>70</v>
      </c>
      <c r="F114" s="416"/>
      <c r="G114" s="416"/>
      <c r="H114" s="11"/>
      <c r="I114" s="11"/>
      <c r="K114" s="10"/>
      <c r="L114" s="10"/>
    </row>
    <row r="115" spans="1:12">
      <c r="A115" s="28" t="s">
        <v>71</v>
      </c>
      <c r="B115" s="416" t="s">
        <v>74</v>
      </c>
      <c r="C115" s="416"/>
      <c r="D115" s="416"/>
      <c r="E115" s="416" t="s">
        <v>72</v>
      </c>
      <c r="F115" s="416"/>
      <c r="G115" s="416"/>
      <c r="H115" s="11"/>
      <c r="I115" s="11"/>
      <c r="K115" s="10"/>
      <c r="L115" s="10"/>
    </row>
    <row r="116" spans="1:12">
      <c r="A116" s="28" t="s">
        <v>75</v>
      </c>
      <c r="B116" s="416" t="s">
        <v>77</v>
      </c>
      <c r="C116" s="416"/>
      <c r="D116" s="416"/>
      <c r="E116" s="416" t="s">
        <v>76</v>
      </c>
      <c r="F116" s="416"/>
      <c r="G116" s="416"/>
      <c r="H116" s="11"/>
      <c r="I116" s="11"/>
      <c r="K116" s="10"/>
      <c r="L116" s="10"/>
    </row>
    <row r="117" spans="1:12">
      <c r="A117" s="29" t="s">
        <v>80</v>
      </c>
      <c r="B117" s="416" t="s">
        <v>81</v>
      </c>
      <c r="C117" s="416"/>
      <c r="D117" s="416"/>
      <c r="E117" s="416" t="s">
        <v>82</v>
      </c>
      <c r="F117" s="416"/>
      <c r="G117" s="416"/>
      <c r="H117" s="11"/>
      <c r="I117" s="11"/>
      <c r="K117" s="10"/>
      <c r="L117" s="10"/>
    </row>
    <row r="118" spans="1:12" ht="38.25">
      <c r="A118" s="30" t="s">
        <v>83</v>
      </c>
      <c r="B118" s="416" t="s">
        <v>81</v>
      </c>
      <c r="C118" s="416"/>
      <c r="D118" s="416"/>
      <c r="E118" s="416" t="s">
        <v>84</v>
      </c>
      <c r="F118" s="416"/>
      <c r="G118" s="416"/>
      <c r="H118" s="11"/>
      <c r="I118" s="11"/>
      <c r="K118" s="10"/>
      <c r="L118" s="10"/>
    </row>
    <row r="119" spans="1:12">
      <c r="A119" s="29" t="s">
        <v>85</v>
      </c>
      <c r="B119" s="416" t="s">
        <v>74</v>
      </c>
      <c r="C119" s="416"/>
      <c r="D119" s="416"/>
      <c r="E119" s="416" t="s">
        <v>86</v>
      </c>
      <c r="F119" s="416"/>
      <c r="G119" s="416"/>
      <c r="H119" s="11"/>
      <c r="I119" s="11"/>
      <c r="K119" s="10"/>
      <c r="L119" s="10"/>
    </row>
    <row r="120" spans="1:12">
      <c r="A120" s="29">
        <v>214</v>
      </c>
      <c r="B120" s="416" t="s">
        <v>77</v>
      </c>
      <c r="C120" s="416"/>
      <c r="D120" s="416"/>
      <c r="E120" s="416" t="s">
        <v>88</v>
      </c>
      <c r="F120" s="416"/>
      <c r="G120" s="416"/>
      <c r="H120" s="10"/>
      <c r="I120" s="10"/>
      <c r="K120" s="10"/>
      <c r="L120" s="10"/>
    </row>
    <row r="121" spans="1:12" ht="25.5">
      <c r="A121" s="30" t="s">
        <v>91</v>
      </c>
      <c r="B121" s="416" t="s">
        <v>74</v>
      </c>
      <c r="C121" s="416"/>
      <c r="D121" s="416"/>
      <c r="E121" s="416" t="s">
        <v>92</v>
      </c>
      <c r="F121" s="416"/>
      <c r="G121" s="416"/>
      <c r="H121" s="10"/>
      <c r="I121" s="10"/>
      <c r="K121" s="10"/>
      <c r="L121" s="10"/>
    </row>
    <row r="122" spans="1:12">
      <c r="A122" s="29" t="s">
        <v>89</v>
      </c>
      <c r="B122" s="416" t="s">
        <v>74</v>
      </c>
      <c r="C122" s="416"/>
      <c r="D122" s="416"/>
      <c r="E122" s="416" t="s">
        <v>87</v>
      </c>
      <c r="F122" s="416"/>
      <c r="G122" s="416"/>
      <c r="H122" s="10"/>
      <c r="I122" s="10"/>
      <c r="K122" s="10"/>
      <c r="L122" s="10"/>
    </row>
    <row r="123" spans="1:12">
      <c r="A123" s="29">
        <v>264</v>
      </c>
      <c r="B123" s="416" t="s">
        <v>77</v>
      </c>
      <c r="C123" s="416"/>
      <c r="D123" s="416"/>
      <c r="E123" s="416" t="s">
        <v>90</v>
      </c>
      <c r="F123" s="416"/>
      <c r="G123" s="416"/>
      <c r="H123" s="10"/>
      <c r="I123" s="10"/>
      <c r="K123" s="10"/>
      <c r="L123" s="10"/>
    </row>
    <row r="124" spans="1:12">
      <c r="A124" s="21"/>
      <c r="B124" s="420"/>
      <c r="C124" s="420"/>
      <c r="D124" s="11"/>
      <c r="E124" s="10"/>
      <c r="F124" s="419"/>
      <c r="G124" s="419"/>
      <c r="H124" s="419"/>
      <c r="I124" s="419"/>
      <c r="K124" s="10"/>
      <c r="L124" s="10"/>
    </row>
    <row r="125" spans="1:12" ht="99" customHeight="1">
      <c r="A125" s="403" t="s">
        <v>177</v>
      </c>
      <c r="B125" s="403"/>
      <c r="C125" s="403"/>
      <c r="D125" s="403"/>
      <c r="E125" s="403"/>
      <c r="F125" s="403"/>
      <c r="G125" s="403"/>
      <c r="H125" s="403"/>
      <c r="I125" s="403"/>
    </row>
    <row r="127" spans="1:12">
      <c r="A127" s="17" t="s">
        <v>178</v>
      </c>
    </row>
    <row r="128" spans="1:12">
      <c r="A128" s="417" t="s">
        <v>48</v>
      </c>
      <c r="B128" s="417"/>
      <c r="C128" s="417"/>
      <c r="D128" s="19" t="s">
        <v>49</v>
      </c>
      <c r="E128" s="19" t="s">
        <v>50</v>
      </c>
      <c r="F128" s="19" t="s">
        <v>51</v>
      </c>
      <c r="G128" s="19" t="s">
        <v>52</v>
      </c>
      <c r="H128" s="19" t="s">
        <v>53</v>
      </c>
      <c r="I128" s="19" t="s">
        <v>54</v>
      </c>
    </row>
    <row r="129" spans="1:10">
      <c r="A129" s="418" t="s">
        <v>55</v>
      </c>
      <c r="B129" s="418"/>
      <c r="C129" s="418"/>
      <c r="D129" s="18">
        <f>'[3]Stiffness summary'!C3</f>
        <v>671140.93959731539</v>
      </c>
      <c r="E129" s="18">
        <f>'[3]Stiffness summary'!D3</f>
        <v>757575.75757575745</v>
      </c>
      <c r="F129" s="18">
        <f>'[3]Stiffness summary'!E3</f>
        <v>1010101.0101010102</v>
      </c>
      <c r="G129" s="18">
        <f>'[3]Stiffness summary'!F3</f>
        <v>854700.85470085475</v>
      </c>
      <c r="H129" s="18">
        <f>'[3]Stiffness summary'!G3</f>
        <v>571428.57142857148</v>
      </c>
      <c r="I129" s="18">
        <f>'[3]Stiffness summary'!H3</f>
        <v>515463.91752577323</v>
      </c>
    </row>
    <row r="130" spans="1:10">
      <c r="A130" s="418" t="s">
        <v>56</v>
      </c>
      <c r="B130" s="418"/>
      <c r="C130" s="418"/>
      <c r="D130" s="18">
        <f>'[3]Stiffness summary'!C4</f>
        <v>826446.28099173552</v>
      </c>
      <c r="E130" s="18">
        <f>'[3]Stiffness summary'!D4</f>
        <v>735294.1176470588</v>
      </c>
      <c r="F130" s="18">
        <f>'[3]Stiffness summary'!E4</f>
        <v>819672.13114754099</v>
      </c>
      <c r="G130" s="18">
        <f>'[3]Stiffness summary'!F4</f>
        <v>653594.77124182996</v>
      </c>
      <c r="H130" s="18">
        <f>'[3]Stiffness summary'!G4</f>
        <v>520833.33333333337</v>
      </c>
      <c r="I130" s="18">
        <f>'[3]Stiffness summary'!H4</f>
        <v>1111111.111111111</v>
      </c>
    </row>
    <row r="131" spans="1:10">
      <c r="A131" s="418" t="s">
        <v>57</v>
      </c>
      <c r="B131" s="418"/>
      <c r="C131" s="418"/>
      <c r="D131" s="18">
        <f>'[3]Stiffness summary'!C5</f>
        <v>7142857.1428571418</v>
      </c>
      <c r="E131" s="18">
        <f>'[3]Stiffness summary'!D5</f>
        <v>9090909.0909090899</v>
      </c>
      <c r="F131" s="18">
        <f>'[3]Stiffness summary'!E5</f>
        <v>10000000</v>
      </c>
      <c r="G131" s="18">
        <f>'[3]Stiffness summary'!F5</f>
        <v>8333333.333333334</v>
      </c>
      <c r="H131" s="18">
        <f>'[3]Stiffness summary'!G5</f>
        <v>8333333.333333334</v>
      </c>
      <c r="I131" s="18">
        <f>'[3]Stiffness summary'!H5</f>
        <v>14285714.285714284</v>
      </c>
    </row>
    <row r="132" spans="1:10" ht="29.25" customHeight="1">
      <c r="A132" s="415" t="s">
        <v>58</v>
      </c>
      <c r="B132" s="415"/>
      <c r="C132" s="415"/>
      <c r="D132" s="18">
        <f>'[3]Stiffness summary'!C6</f>
        <v>1000000000</v>
      </c>
      <c r="E132" s="18">
        <f>'[3]Stiffness summary'!D6</f>
        <v>55555555.555555552</v>
      </c>
      <c r="F132" s="18">
        <f>'[3]Stiffness summary'!E6</f>
        <v>71428571.428571418</v>
      </c>
      <c r="G132" s="18">
        <f>'[3]Stiffness summary'!F6</f>
        <v>58823529.411764696</v>
      </c>
      <c r="H132" s="18">
        <f>'[3]Stiffness summary'!G6</f>
        <v>47619047.619047619</v>
      </c>
      <c r="I132" s="18">
        <f>'[3]Stiffness summary'!H6</f>
        <v>250000000</v>
      </c>
    </row>
    <row r="133" spans="1:10" ht="27" customHeight="1">
      <c r="A133" s="415" t="s">
        <v>59</v>
      </c>
      <c r="B133" s="415"/>
      <c r="C133" s="415"/>
      <c r="D133" s="18">
        <f>'[3]Stiffness summary'!C7</f>
        <v>1000000000</v>
      </c>
      <c r="E133" s="18">
        <f>'[3]Stiffness summary'!D7</f>
        <v>23809523.80952381</v>
      </c>
      <c r="F133" s="18">
        <f>'[3]Stiffness summary'!E7</f>
        <v>71428571.428571418</v>
      </c>
      <c r="G133" s="18">
        <f>'[3]Stiffness summary'!F7</f>
        <v>62500000</v>
      </c>
      <c r="H133" s="18">
        <f>'[3]Stiffness summary'!G7</f>
        <v>20833333.333333336</v>
      </c>
      <c r="I133" s="18">
        <f>'[3]Stiffness summary'!H7</f>
        <v>125000000</v>
      </c>
    </row>
    <row r="134" spans="1:10" ht="25.5" customHeight="1">
      <c r="A134" s="415" t="s">
        <v>60</v>
      </c>
      <c r="B134" s="415"/>
      <c r="C134" s="415"/>
      <c r="D134" s="18">
        <f>'[3]Stiffness summary'!C8</f>
        <v>200000000</v>
      </c>
      <c r="E134" s="18">
        <f>'[3]Stiffness summary'!D8</f>
        <v>6410256.41025641</v>
      </c>
      <c r="F134" s="18">
        <f>'[3]Stiffness summary'!E8</f>
        <v>12345679.012345677</v>
      </c>
      <c r="G134" s="18">
        <f>'[3]Stiffness summary'!F8</f>
        <v>9345794.3925233632</v>
      </c>
      <c r="H134" s="18">
        <f>'[3]Stiffness summary'!G8</f>
        <v>4424778.7610619469</v>
      </c>
      <c r="I134" s="18">
        <f>'[3]Stiffness summary'!H8</f>
        <v>18518518.518518519</v>
      </c>
    </row>
    <row r="135" spans="1:10" ht="29.25" customHeight="1">
      <c r="A135" s="415" t="s">
        <v>61</v>
      </c>
      <c r="B135" s="415"/>
      <c r="C135" s="415"/>
      <c r="D135" s="20">
        <f>'[3]Stiffness summary'!C12</f>
        <v>0.16</v>
      </c>
      <c r="E135" s="20">
        <f>'[3]Stiffness summary'!D12</f>
        <v>2.3199999999999998</v>
      </c>
      <c r="F135" s="20">
        <f>'[3]Stiffness summary'!E12</f>
        <v>3.98</v>
      </c>
      <c r="G135" s="20">
        <f>'[3]Stiffness summary'!F12</f>
        <v>4.4000000000000004</v>
      </c>
      <c r="H135" s="20">
        <f>'[3]Stiffness summary'!G12</f>
        <v>2.98</v>
      </c>
      <c r="I135" s="20">
        <f>'[3]Stiffness summary'!H12</f>
        <v>0.19</v>
      </c>
    </row>
    <row r="136" spans="1:10" ht="28.5" customHeight="1">
      <c r="A136" s="415" t="s">
        <v>62</v>
      </c>
      <c r="B136" s="415"/>
      <c r="C136" s="415"/>
      <c r="D136" s="20">
        <f>'[3]Stiffness summary'!C13</f>
        <v>0.76</v>
      </c>
      <c r="E136" s="20">
        <f>'[3]Stiffness summary'!D13</f>
        <v>2.37</v>
      </c>
      <c r="F136" s="20">
        <f>'[3]Stiffness summary'!E13</f>
        <v>1.1299999999999999</v>
      </c>
      <c r="G136" s="20">
        <f>'[3]Stiffness summary'!F13</f>
        <v>1.03</v>
      </c>
      <c r="H136" s="20">
        <f>'[3]Stiffness summary'!G13</f>
        <v>3.63</v>
      </c>
      <c r="I136" s="20">
        <f>'[3]Stiffness summary'!H13</f>
        <v>3.09</v>
      </c>
    </row>
    <row r="138" spans="1:10" ht="27.75" customHeight="1">
      <c r="A138" s="403" t="s">
        <v>66</v>
      </c>
      <c r="B138" s="403"/>
      <c r="C138" s="403"/>
      <c r="D138" s="403"/>
      <c r="E138" s="403"/>
      <c r="F138" s="403"/>
      <c r="G138" s="403"/>
      <c r="H138" s="403"/>
      <c r="I138" s="403"/>
    </row>
    <row r="139" spans="1:10">
      <c r="A139" s="3"/>
    </row>
    <row r="140" spans="1:10" ht="15" customHeight="1">
      <c r="A140" s="7"/>
      <c r="B140" s="7"/>
      <c r="C140" s="7"/>
      <c r="D140" s="7"/>
      <c r="E140" s="7"/>
      <c r="F140" s="7"/>
      <c r="G140" s="7"/>
      <c r="H140" s="7"/>
      <c r="I140" s="7"/>
      <c r="J140" s="7"/>
    </row>
    <row r="141" spans="1:10">
      <c r="A141" s="7"/>
      <c r="B141" s="7"/>
      <c r="C141" s="7"/>
      <c r="D141" s="7"/>
      <c r="E141" s="7"/>
      <c r="F141" s="7"/>
      <c r="G141" s="7"/>
      <c r="H141" s="7"/>
      <c r="I141" s="7"/>
      <c r="J141" s="7"/>
    </row>
    <row r="142" spans="1:10">
      <c r="A142" s="7"/>
      <c r="B142" s="7"/>
      <c r="C142" s="7"/>
      <c r="D142" s="7"/>
      <c r="E142" s="7"/>
      <c r="F142" s="7"/>
      <c r="G142" s="7"/>
      <c r="H142" s="7"/>
      <c r="I142" s="7"/>
      <c r="J142" s="7"/>
    </row>
    <row r="143" spans="1:10">
      <c r="A143" s="7"/>
      <c r="B143" s="7"/>
      <c r="C143" s="7"/>
      <c r="D143" s="7"/>
      <c r="E143" s="7"/>
      <c r="F143" s="7"/>
      <c r="G143" s="7"/>
      <c r="H143" s="7"/>
      <c r="I143" s="7"/>
      <c r="J143" s="7"/>
    </row>
    <row r="144" spans="1:10">
      <c r="A144" s="7"/>
      <c r="B144" s="7"/>
      <c r="C144" s="7"/>
      <c r="D144" s="7"/>
      <c r="E144" s="7"/>
      <c r="F144" s="7"/>
      <c r="G144" s="7"/>
      <c r="H144" s="7"/>
      <c r="I144" s="7"/>
      <c r="J144" s="7"/>
    </row>
    <row r="145" spans="1:12">
      <c r="A145" s="7"/>
      <c r="B145" s="7"/>
      <c r="C145" s="7"/>
      <c r="D145" s="7"/>
      <c r="E145" s="7"/>
      <c r="F145" s="7"/>
      <c r="G145" s="7"/>
      <c r="H145" s="7"/>
      <c r="I145" s="7"/>
      <c r="J145" s="7"/>
    </row>
    <row r="146" spans="1:12">
      <c r="A146" s="7"/>
      <c r="B146" s="7"/>
      <c r="C146" s="7"/>
      <c r="D146" s="7"/>
      <c r="E146" s="7"/>
      <c r="F146" s="7"/>
      <c r="G146" s="7"/>
      <c r="H146" s="7"/>
      <c r="I146" s="7"/>
      <c r="J146" s="7"/>
    </row>
    <row r="147" spans="1:12">
      <c r="A147" s="7"/>
      <c r="B147" s="7"/>
      <c r="C147" s="7"/>
      <c r="D147" s="7"/>
      <c r="E147" s="7"/>
      <c r="F147" s="7"/>
      <c r="G147" s="7"/>
      <c r="H147" s="7"/>
      <c r="I147" s="7"/>
      <c r="J147" s="7"/>
    </row>
    <row r="148" spans="1:12">
      <c r="A148" s="7"/>
      <c r="B148" s="7"/>
      <c r="C148" s="7"/>
      <c r="D148" s="7"/>
      <c r="E148" s="7"/>
      <c r="F148" s="7"/>
      <c r="G148" s="7"/>
      <c r="H148" s="7"/>
      <c r="I148" s="7"/>
      <c r="J148" s="7"/>
    </row>
    <row r="149" spans="1:12" ht="15.75" customHeight="1">
      <c r="A149" s="7"/>
      <c r="B149" s="7"/>
      <c r="C149" s="7"/>
      <c r="D149" s="7"/>
      <c r="E149" s="7"/>
      <c r="F149" s="7"/>
      <c r="G149" s="7"/>
      <c r="H149" s="7"/>
      <c r="I149" s="7"/>
      <c r="J149" s="7"/>
    </row>
    <row r="150" spans="1:12">
      <c r="A150" s="7"/>
      <c r="B150" s="7"/>
      <c r="C150" s="7"/>
      <c r="D150" s="7"/>
      <c r="E150" s="7"/>
      <c r="F150" s="7"/>
      <c r="G150" s="7"/>
      <c r="H150" s="7"/>
      <c r="I150" s="7"/>
      <c r="J150" s="7"/>
    </row>
    <row r="151" spans="1:12">
      <c r="A151" s="7"/>
      <c r="B151" s="7"/>
      <c r="C151" s="7"/>
      <c r="D151" s="7"/>
      <c r="E151" s="7"/>
      <c r="F151" s="7"/>
      <c r="G151" s="7"/>
      <c r="H151" s="7"/>
      <c r="I151" s="7"/>
      <c r="J151" s="7"/>
    </row>
    <row r="152" spans="1:12">
      <c r="A152" s="7"/>
      <c r="B152" s="7"/>
      <c r="C152" s="7"/>
      <c r="D152" s="7"/>
      <c r="E152" s="7"/>
      <c r="F152" s="7"/>
      <c r="G152" s="7"/>
      <c r="H152" s="7"/>
      <c r="I152" s="7"/>
      <c r="J152" s="7"/>
      <c r="K152" s="23"/>
      <c r="L152" s="23"/>
    </row>
    <row r="153" spans="1:12">
      <c r="A153" s="7"/>
      <c r="B153" s="7"/>
      <c r="C153" s="7"/>
      <c r="D153" s="7"/>
      <c r="E153" s="7"/>
      <c r="F153" s="7"/>
      <c r="G153" s="7"/>
      <c r="H153" s="7"/>
      <c r="I153" s="7"/>
      <c r="J153" s="7"/>
      <c r="K153" s="10"/>
      <c r="L153" s="10"/>
    </row>
    <row r="154" spans="1:12">
      <c r="A154" s="7"/>
      <c r="B154" s="7"/>
      <c r="C154" s="7"/>
      <c r="D154" s="7"/>
      <c r="E154" s="7"/>
      <c r="F154" s="7"/>
      <c r="G154" s="7"/>
      <c r="H154" s="7"/>
      <c r="I154" s="7"/>
      <c r="J154" s="7"/>
      <c r="K154" s="10"/>
      <c r="L154" s="10"/>
    </row>
    <row r="155" spans="1:12">
      <c r="A155" s="7"/>
      <c r="B155" s="7"/>
      <c r="C155" s="7"/>
      <c r="D155" s="7"/>
      <c r="E155" s="7"/>
      <c r="F155" s="7"/>
      <c r="G155" s="7"/>
      <c r="H155" s="7"/>
      <c r="I155" s="7"/>
      <c r="J155" s="7"/>
      <c r="K155" s="10"/>
      <c r="L155" s="10"/>
    </row>
    <row r="156" spans="1:12">
      <c r="A156" s="7"/>
      <c r="B156" s="7"/>
      <c r="C156" s="7"/>
      <c r="D156" s="7"/>
      <c r="E156" s="7"/>
      <c r="F156" s="7"/>
      <c r="G156" s="7"/>
      <c r="H156" s="7"/>
      <c r="I156" s="7"/>
      <c r="J156" s="7"/>
      <c r="K156" s="10"/>
      <c r="L156" s="10"/>
    </row>
    <row r="157" spans="1:12">
      <c r="A157" s="7"/>
      <c r="B157" s="7"/>
      <c r="C157" s="7"/>
      <c r="D157" s="7"/>
      <c r="E157" s="7"/>
      <c r="F157" s="7"/>
      <c r="G157" s="7"/>
      <c r="H157" s="7"/>
      <c r="I157" s="7"/>
      <c r="J157" s="7"/>
      <c r="K157" s="10"/>
      <c r="L157" s="10"/>
    </row>
    <row r="158" spans="1:12">
      <c r="A158" s="7"/>
      <c r="B158" s="7"/>
      <c r="C158" s="7"/>
      <c r="D158" s="7"/>
      <c r="E158" s="7"/>
      <c r="F158" s="7"/>
      <c r="G158" s="7"/>
      <c r="H158" s="7"/>
      <c r="I158" s="7"/>
      <c r="J158" s="7"/>
      <c r="K158" s="10"/>
      <c r="L158" s="10"/>
    </row>
    <row r="159" spans="1:12">
      <c r="A159" s="7"/>
      <c r="B159" s="7"/>
      <c r="C159" s="7"/>
      <c r="D159" s="7"/>
      <c r="E159" s="7"/>
      <c r="F159" s="7"/>
      <c r="G159" s="7"/>
      <c r="H159" s="7"/>
      <c r="I159" s="7"/>
      <c r="J159" s="7"/>
      <c r="K159" s="10"/>
      <c r="L159" s="10"/>
    </row>
    <row r="160" spans="1:12">
      <c r="A160" s="7"/>
      <c r="B160" s="7"/>
      <c r="C160" s="7"/>
      <c r="D160" s="7"/>
      <c r="E160" s="7"/>
      <c r="F160" s="7"/>
      <c r="G160" s="7"/>
      <c r="H160" s="7"/>
      <c r="I160" s="7"/>
      <c r="J160" s="7"/>
      <c r="K160" s="10"/>
      <c r="L160" s="10"/>
    </row>
    <row r="161" spans="1:12">
      <c r="A161" s="7"/>
      <c r="B161" s="7"/>
      <c r="C161" s="7"/>
      <c r="D161" s="7"/>
      <c r="E161" s="7"/>
      <c r="F161" s="7"/>
      <c r="G161" s="7"/>
      <c r="H161" s="7"/>
      <c r="I161" s="7"/>
      <c r="J161" s="7"/>
      <c r="K161" s="10"/>
      <c r="L161" s="10"/>
    </row>
    <row r="162" spans="1:12">
      <c r="A162" s="7"/>
      <c r="B162" s="7"/>
      <c r="C162" s="7"/>
      <c r="D162" s="7"/>
      <c r="E162" s="7"/>
      <c r="F162" s="7"/>
      <c r="G162" s="7"/>
      <c r="H162" s="7"/>
      <c r="I162" s="7"/>
      <c r="J162" s="7"/>
      <c r="K162" s="10"/>
      <c r="L162" s="10"/>
    </row>
    <row r="163" spans="1:12">
      <c r="A163" s="7"/>
      <c r="B163" s="7"/>
      <c r="C163" s="7"/>
      <c r="D163" s="7"/>
      <c r="E163" s="7"/>
      <c r="F163" s="7"/>
      <c r="G163" s="7"/>
      <c r="H163" s="7"/>
      <c r="I163" s="7"/>
      <c r="J163" s="7"/>
      <c r="K163" s="10"/>
      <c r="L163" s="10"/>
    </row>
    <row r="164" spans="1:12">
      <c r="A164" s="7"/>
      <c r="B164" s="7"/>
      <c r="C164" s="7"/>
      <c r="D164" s="7"/>
      <c r="E164" s="7"/>
      <c r="F164" s="7"/>
      <c r="G164" s="7"/>
      <c r="H164" s="7"/>
      <c r="I164" s="7"/>
      <c r="J164" s="7"/>
      <c r="K164" s="10"/>
      <c r="L164" s="10"/>
    </row>
    <row r="165" spans="1:12">
      <c r="A165" s="7"/>
      <c r="B165" s="7"/>
      <c r="C165" s="7"/>
      <c r="D165" s="7"/>
      <c r="E165" s="7"/>
      <c r="F165" s="7"/>
      <c r="G165" s="7"/>
      <c r="H165" s="7"/>
      <c r="I165" s="7"/>
      <c r="J165" s="7"/>
      <c r="K165" s="10"/>
      <c r="L165" s="10"/>
    </row>
    <row r="166" spans="1:12">
      <c r="A166" s="7"/>
      <c r="B166" s="7"/>
      <c r="C166" s="7"/>
      <c r="D166" s="7"/>
      <c r="E166" s="7"/>
      <c r="F166" s="7"/>
      <c r="G166" s="7"/>
      <c r="H166" s="7"/>
      <c r="I166" s="7"/>
      <c r="J166" s="7"/>
      <c r="K166" s="10"/>
      <c r="L166" s="10"/>
    </row>
    <row r="167" spans="1:12">
      <c r="A167" s="7"/>
      <c r="B167" s="7"/>
      <c r="C167" s="7"/>
      <c r="D167" s="7"/>
      <c r="E167" s="7"/>
      <c r="F167" s="7"/>
      <c r="G167" s="7"/>
      <c r="H167" s="7"/>
      <c r="I167" s="7"/>
      <c r="J167" s="7"/>
      <c r="K167" s="10"/>
      <c r="L167" s="10"/>
    </row>
    <row r="168" spans="1:12">
      <c r="A168" s="7"/>
      <c r="B168" s="7"/>
      <c r="C168" s="7"/>
      <c r="D168" s="7"/>
      <c r="E168" s="7"/>
      <c r="F168" s="7"/>
      <c r="G168" s="7"/>
      <c r="H168" s="7"/>
      <c r="I168" s="7"/>
      <c r="J168" s="7"/>
      <c r="K168" s="10"/>
      <c r="L168" s="10"/>
    </row>
    <row r="169" spans="1:12">
      <c r="A169" s="7"/>
      <c r="B169" s="7"/>
      <c r="C169" s="7"/>
      <c r="D169" s="7"/>
      <c r="E169" s="7"/>
      <c r="F169" s="7"/>
      <c r="G169" s="7"/>
      <c r="H169" s="7"/>
      <c r="I169" s="7"/>
      <c r="J169" s="7"/>
      <c r="K169" s="10"/>
      <c r="L169" s="10"/>
    </row>
    <row r="170" spans="1:12">
      <c r="A170" s="7"/>
      <c r="B170" s="7"/>
      <c r="C170" s="7"/>
      <c r="D170" s="7"/>
      <c r="E170" s="7"/>
      <c r="F170" s="7"/>
      <c r="G170" s="7"/>
      <c r="H170" s="7"/>
      <c r="I170" s="7"/>
      <c r="J170" s="7"/>
      <c r="K170" s="10"/>
      <c r="L170" s="10"/>
    </row>
    <row r="171" spans="1:12">
      <c r="A171" s="7"/>
      <c r="B171" s="7"/>
      <c r="C171" s="7"/>
      <c r="D171" s="7"/>
      <c r="E171" s="7"/>
      <c r="F171" s="7"/>
      <c r="G171" s="7"/>
      <c r="H171" s="7"/>
      <c r="I171" s="7"/>
      <c r="J171" s="7"/>
    </row>
    <row r="203" spans="1:11">
      <c r="A203" s="85"/>
      <c r="B203" s="85"/>
      <c r="C203" s="85"/>
      <c r="D203" s="85"/>
      <c r="E203" s="85"/>
      <c r="F203" s="85"/>
      <c r="G203" s="85"/>
      <c r="H203" s="85"/>
      <c r="I203" s="85"/>
      <c r="J203" s="85"/>
      <c r="K203" s="85"/>
    </row>
    <row r="204" spans="1:11">
      <c r="A204" s="85"/>
      <c r="B204" s="85"/>
      <c r="C204" s="85"/>
      <c r="D204" s="85"/>
      <c r="E204" s="85"/>
      <c r="F204" s="85"/>
      <c r="G204" s="85"/>
      <c r="H204" s="85"/>
      <c r="I204" s="85"/>
      <c r="J204" s="85"/>
      <c r="K204" s="85"/>
    </row>
    <row r="205" spans="1:11">
      <c r="A205" s="85"/>
      <c r="B205" s="85"/>
      <c r="C205" s="85"/>
      <c r="D205" s="85"/>
      <c r="E205" s="85"/>
      <c r="F205" s="85"/>
      <c r="G205" s="85"/>
      <c r="H205" s="85"/>
      <c r="I205" s="85"/>
      <c r="J205" s="85"/>
      <c r="K205" s="85"/>
    </row>
    <row r="206" spans="1:11">
      <c r="A206" s="85"/>
      <c r="B206" s="85"/>
      <c r="C206" s="85"/>
      <c r="D206" s="85"/>
      <c r="E206" s="85"/>
      <c r="F206" s="85"/>
      <c r="G206" s="85"/>
      <c r="H206" s="85"/>
      <c r="I206" s="85"/>
      <c r="J206" s="85"/>
      <c r="K206" s="85"/>
    </row>
    <row r="207" spans="1:11">
      <c r="A207" s="85"/>
      <c r="B207" s="85"/>
      <c r="C207" s="85"/>
      <c r="D207" s="85"/>
      <c r="E207" s="85"/>
      <c r="F207" s="85"/>
      <c r="G207" s="85"/>
      <c r="H207" s="85"/>
      <c r="I207" s="85"/>
      <c r="J207" s="85"/>
      <c r="K207" s="85"/>
    </row>
    <row r="208" spans="1:11">
      <c r="A208" s="85"/>
      <c r="B208" s="85"/>
      <c r="C208" s="85"/>
      <c r="D208" s="85"/>
      <c r="E208" s="85"/>
      <c r="F208" s="85"/>
      <c r="G208" s="85"/>
      <c r="H208" s="85"/>
      <c r="I208" s="85"/>
      <c r="J208" s="85"/>
      <c r="K208" s="85"/>
    </row>
    <row r="209" spans="1:11">
      <c r="A209" s="85"/>
      <c r="B209" s="85"/>
      <c r="C209" s="85"/>
      <c r="D209" s="85"/>
      <c r="E209" s="85"/>
      <c r="F209" s="85"/>
      <c r="G209" s="85"/>
      <c r="H209" s="85"/>
      <c r="I209" s="85"/>
      <c r="J209" s="85"/>
      <c r="K209" s="85"/>
    </row>
    <row r="210" spans="1:11">
      <c r="A210" s="85"/>
      <c r="B210" s="85"/>
      <c r="C210" s="85"/>
      <c r="D210" s="85"/>
      <c r="E210" s="85"/>
      <c r="F210" s="85"/>
      <c r="G210" s="85"/>
      <c r="H210" s="85"/>
      <c r="I210" s="85"/>
      <c r="J210" s="85"/>
      <c r="K210" s="85"/>
    </row>
    <row r="211" spans="1:11">
      <c r="A211" s="85"/>
      <c r="B211" s="85"/>
      <c r="C211" s="85"/>
      <c r="D211" s="85"/>
      <c r="E211" s="85"/>
      <c r="F211" s="85"/>
      <c r="G211" s="85"/>
      <c r="H211" s="85"/>
      <c r="I211" s="85"/>
      <c r="J211" s="85"/>
      <c r="K211" s="85"/>
    </row>
    <row r="212" spans="1:11">
      <c r="A212" s="85"/>
      <c r="B212" s="85"/>
      <c r="C212" s="85"/>
      <c r="D212" s="85"/>
      <c r="E212" s="85"/>
      <c r="F212" s="85"/>
      <c r="G212" s="85"/>
      <c r="H212" s="85"/>
      <c r="I212" s="85"/>
      <c r="J212" s="85"/>
      <c r="K212" s="85"/>
    </row>
    <row r="213" spans="1:11">
      <c r="A213" s="85"/>
      <c r="B213" s="85"/>
      <c r="C213" s="85"/>
      <c r="D213" s="85"/>
      <c r="E213" s="85"/>
      <c r="F213" s="85"/>
      <c r="G213" s="85"/>
      <c r="H213" s="85"/>
      <c r="I213" s="85"/>
      <c r="J213" s="85"/>
      <c r="K213" s="85"/>
    </row>
    <row r="214" spans="1:11">
      <c r="A214" s="85"/>
      <c r="B214" s="85"/>
      <c r="C214" s="85"/>
      <c r="D214" s="85"/>
      <c r="E214" s="85"/>
      <c r="F214" s="85"/>
      <c r="G214" s="85"/>
      <c r="H214" s="85"/>
      <c r="I214" s="85"/>
      <c r="J214" s="85"/>
      <c r="K214" s="85"/>
    </row>
    <row r="215" spans="1:11">
      <c r="A215" s="85"/>
      <c r="B215" s="85"/>
      <c r="C215" s="85"/>
      <c r="D215" s="85"/>
      <c r="E215" s="85"/>
      <c r="F215" s="85"/>
      <c r="G215" s="85"/>
      <c r="H215" s="85"/>
      <c r="I215" s="85"/>
      <c r="J215" s="85"/>
      <c r="K215" s="85"/>
    </row>
    <row r="216" spans="1:11">
      <c r="A216" s="85"/>
      <c r="B216" s="85"/>
      <c r="C216" s="85"/>
      <c r="D216" s="85"/>
      <c r="E216" s="85"/>
      <c r="F216" s="85"/>
      <c r="G216" s="85"/>
      <c r="H216" s="85"/>
      <c r="I216" s="85"/>
      <c r="J216" s="85"/>
      <c r="K216" s="85"/>
    </row>
    <row r="217" spans="1:11">
      <c r="A217" s="85"/>
      <c r="B217" s="85"/>
      <c r="C217" s="85"/>
      <c r="D217" s="85"/>
      <c r="E217" s="85"/>
      <c r="F217" s="85"/>
      <c r="G217" s="85"/>
      <c r="H217" s="85"/>
      <c r="I217" s="85"/>
      <c r="J217" s="85"/>
      <c r="K217" s="85"/>
    </row>
    <row r="218" spans="1:11">
      <c r="A218" s="85"/>
      <c r="B218" s="85"/>
      <c r="C218" s="85"/>
      <c r="D218" s="85"/>
      <c r="E218" s="85"/>
      <c r="F218" s="85"/>
      <c r="G218" s="85"/>
      <c r="H218" s="85"/>
      <c r="I218" s="85"/>
      <c r="J218" s="85"/>
      <c r="K218" s="85"/>
    </row>
    <row r="219" spans="1:11">
      <c r="A219" s="85"/>
      <c r="B219" s="85"/>
      <c r="C219" s="85"/>
      <c r="D219" s="85"/>
      <c r="E219" s="85"/>
      <c r="F219" s="85"/>
      <c r="G219" s="85"/>
      <c r="H219" s="85"/>
      <c r="I219" s="85"/>
      <c r="J219" s="85"/>
      <c r="K219" s="85"/>
    </row>
    <row r="220" spans="1:11">
      <c r="A220" s="85"/>
      <c r="B220" s="85"/>
      <c r="C220" s="85"/>
      <c r="D220" s="85"/>
      <c r="E220" s="85"/>
      <c r="F220" s="85"/>
      <c r="G220" s="85"/>
      <c r="H220" s="85"/>
      <c r="I220" s="85"/>
      <c r="J220" s="85"/>
      <c r="K220" s="85"/>
    </row>
    <row r="221" spans="1:11">
      <c r="A221" s="85"/>
      <c r="B221" s="85"/>
      <c r="C221" s="85"/>
      <c r="D221" s="85"/>
      <c r="E221" s="85"/>
      <c r="F221" s="85"/>
      <c r="G221" s="85"/>
      <c r="H221" s="85"/>
      <c r="I221" s="85"/>
      <c r="J221" s="85"/>
      <c r="K221" s="85"/>
    </row>
    <row r="222" spans="1:11">
      <c r="A222" s="85"/>
      <c r="B222" s="85"/>
      <c r="C222" s="85"/>
      <c r="D222" s="85"/>
      <c r="E222" s="85"/>
      <c r="F222" s="85"/>
      <c r="G222" s="85"/>
      <c r="H222" s="85"/>
      <c r="I222" s="85"/>
      <c r="J222" s="85"/>
      <c r="K222" s="85"/>
    </row>
    <row r="223" spans="1:11">
      <c r="A223" s="85"/>
      <c r="B223" s="85"/>
      <c r="C223" s="85"/>
      <c r="D223" s="85"/>
      <c r="E223" s="85"/>
      <c r="F223" s="85"/>
      <c r="G223" s="85"/>
      <c r="H223" s="85"/>
      <c r="I223" s="85"/>
      <c r="J223" s="85"/>
      <c r="K223" s="85"/>
    </row>
    <row r="224" spans="1:11">
      <c r="A224" s="85"/>
      <c r="B224" s="85"/>
      <c r="C224" s="85"/>
      <c r="D224" s="85"/>
      <c r="E224" s="85"/>
      <c r="F224" s="85"/>
      <c r="G224" s="85"/>
      <c r="H224" s="85"/>
      <c r="I224" s="85"/>
      <c r="J224" s="85"/>
      <c r="K224" s="85"/>
    </row>
    <row r="225" spans="1:11">
      <c r="A225" s="85"/>
      <c r="B225" s="85"/>
      <c r="C225" s="85"/>
      <c r="D225" s="85"/>
      <c r="E225" s="85"/>
      <c r="F225" s="85"/>
      <c r="G225" s="85"/>
      <c r="H225" s="85"/>
      <c r="I225" s="85"/>
      <c r="J225" s="85"/>
      <c r="K225" s="85"/>
    </row>
    <row r="226" spans="1:11">
      <c r="A226" s="85"/>
      <c r="B226" s="85"/>
      <c r="C226" s="85"/>
      <c r="D226" s="85"/>
      <c r="E226" s="85"/>
      <c r="F226" s="85"/>
      <c r="G226" s="85"/>
      <c r="H226" s="85"/>
      <c r="I226" s="85"/>
      <c r="J226" s="85"/>
      <c r="K226" s="85"/>
    </row>
  </sheetData>
  <mergeCells count="44">
    <mergeCell ref="A5:G5"/>
    <mergeCell ref="A2:I2"/>
    <mergeCell ref="A34:I34"/>
    <mergeCell ref="A104:I104"/>
    <mergeCell ref="A106:I106"/>
    <mergeCell ref="A132:C132"/>
    <mergeCell ref="A133:C133"/>
    <mergeCell ref="A134:C134"/>
    <mergeCell ref="A135:C135"/>
    <mergeCell ref="A109:I109"/>
    <mergeCell ref="E117:G117"/>
    <mergeCell ref="B115:D115"/>
    <mergeCell ref="E112:G112"/>
    <mergeCell ref="E114:G114"/>
    <mergeCell ref="E115:G115"/>
    <mergeCell ref="B121:D121"/>
    <mergeCell ref="E121:G121"/>
    <mergeCell ref="B118:D118"/>
    <mergeCell ref="E118:G118"/>
    <mergeCell ref="B119:D119"/>
    <mergeCell ref="B120:D120"/>
    <mergeCell ref="E120:G120"/>
    <mergeCell ref="B116:D116"/>
    <mergeCell ref="F110:I110"/>
    <mergeCell ref="B124:C124"/>
    <mergeCell ref="F124:I124"/>
    <mergeCell ref="B112:D112"/>
    <mergeCell ref="B114:D114"/>
    <mergeCell ref="A136:C136"/>
    <mergeCell ref="A138:I138"/>
    <mergeCell ref="B113:D113"/>
    <mergeCell ref="E113:G113"/>
    <mergeCell ref="B117:D117"/>
    <mergeCell ref="E116:G116"/>
    <mergeCell ref="B122:D122"/>
    <mergeCell ref="E122:G122"/>
    <mergeCell ref="B123:D123"/>
    <mergeCell ref="E123:G123"/>
    <mergeCell ref="A128:C128"/>
    <mergeCell ref="A125:I125"/>
    <mergeCell ref="A129:C129"/>
    <mergeCell ref="A130:C130"/>
    <mergeCell ref="A131:C131"/>
    <mergeCell ref="E119:G119"/>
  </mergeCells>
  <phoneticPr fontId="6" type="noConversion"/>
  <pageMargins left="0.70866141732283461" right="0.70866141732283461" top="0.86614173228346458" bottom="0.74803149606299213" header="0.31496062992125984" footer="0.31496062992125984"/>
  <pageSetup paperSize="9" scale="87" orientation="portrait" horizontalDpi="300" r:id="rId1"/>
  <headerFooter>
    <oddHeader>&amp;L&amp;G&amp;C&amp;"Arial,Pogrubiony"KONSTRUKTIONSBERÄKNING&amp;"Arial,Normalny"
Konstruktionsnr.: 100-18964-1</oddHeader>
  </headerFooter>
  <rowBreaks count="3" manualBreakCount="3">
    <brk id="53" max="8" man="1"/>
    <brk id="108" max="8" man="1"/>
    <brk id="148" max="8" man="1"/>
  </rowBreaks>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C0CFD-FAE2-426E-88D1-AF30C7EC94F1}">
  <sheetPr codeName="Sheet4"/>
  <dimension ref="A1:P417"/>
  <sheetViews>
    <sheetView workbookViewId="0">
      <selection activeCell="G10" sqref="G10"/>
    </sheetView>
  </sheetViews>
  <sheetFormatPr defaultRowHeight="12.75"/>
  <cols>
    <col min="1" max="1" width="11.28515625" customWidth="1"/>
    <col min="2" max="3" width="5.85546875" customWidth="1"/>
    <col min="4" max="4" width="6.5703125" customWidth="1"/>
    <col min="5" max="5" width="5.85546875" customWidth="1"/>
    <col min="6" max="6" width="6.7109375" customWidth="1"/>
    <col min="7" max="7" width="6.42578125" customWidth="1"/>
    <col min="8" max="8" width="6.5703125" customWidth="1"/>
    <col min="9" max="9" width="5.85546875" customWidth="1"/>
    <col min="10" max="10" width="7.28515625" customWidth="1"/>
    <col min="11" max="11" width="5.85546875" customWidth="1"/>
    <col min="12" max="12" width="6.85546875" customWidth="1"/>
    <col min="13" max="13" width="6.28515625" customWidth="1"/>
    <col min="14" max="18" width="8.7109375" customWidth="1"/>
  </cols>
  <sheetData>
    <row r="1" spans="1:12" ht="18">
      <c r="A1" s="1" t="s">
        <v>93</v>
      </c>
    </row>
    <row r="2" spans="1:12" ht="26.25" customHeight="1">
      <c r="A2" s="403" t="s">
        <v>767</v>
      </c>
      <c r="B2" s="403"/>
      <c r="C2" s="403"/>
      <c r="D2" s="403"/>
      <c r="E2" s="403"/>
      <c r="F2" s="403"/>
      <c r="G2" s="403"/>
      <c r="H2" s="403"/>
      <c r="I2" s="403"/>
      <c r="J2" s="403"/>
    </row>
    <row r="3" spans="1:12">
      <c r="A3" s="8"/>
    </row>
    <row r="4" spans="1:12" ht="15.75">
      <c r="A4" s="2" t="s">
        <v>94</v>
      </c>
    </row>
    <row r="5" spans="1:12" ht="21" customHeight="1">
      <c r="A5" s="31" t="s">
        <v>302</v>
      </c>
    </row>
    <row r="6" spans="1:12" ht="15.75">
      <c r="A6" s="32" t="s">
        <v>95</v>
      </c>
      <c r="B6" s="21"/>
      <c r="C6" s="21"/>
      <c r="D6" s="34">
        <v>25</v>
      </c>
      <c r="E6" s="11" t="s">
        <v>96</v>
      </c>
      <c r="F6" s="33"/>
      <c r="G6" s="21"/>
      <c r="H6" s="21"/>
      <c r="I6" s="21"/>
      <c r="J6" s="21"/>
    </row>
    <row r="7" spans="1:12" ht="15.75">
      <c r="A7" s="59"/>
      <c r="B7" s="59"/>
      <c r="D7" s="86" t="s">
        <v>271</v>
      </c>
      <c r="E7" s="87" t="s">
        <v>103</v>
      </c>
      <c r="F7" s="87" t="s">
        <v>108</v>
      </c>
      <c r="G7" s="88" t="s">
        <v>272</v>
      </c>
      <c r="H7" s="87" t="s">
        <v>273</v>
      </c>
      <c r="I7" s="87" t="s">
        <v>277</v>
      </c>
      <c r="J7" s="87" t="s">
        <v>278</v>
      </c>
      <c r="K7" s="87" t="s">
        <v>279</v>
      </c>
      <c r="L7" s="87" t="s">
        <v>280</v>
      </c>
    </row>
    <row r="8" spans="1:12" ht="14.25">
      <c r="A8" s="89" t="s">
        <v>759</v>
      </c>
      <c r="B8" s="90"/>
      <c r="C8" s="91"/>
      <c r="D8" s="92" t="s">
        <v>106</v>
      </c>
      <c r="E8" s="92" t="s">
        <v>106</v>
      </c>
      <c r="F8" s="92" t="s">
        <v>106</v>
      </c>
      <c r="G8" s="93" t="s">
        <v>274</v>
      </c>
      <c r="H8" s="92" t="s">
        <v>119</v>
      </c>
      <c r="I8" s="92" t="s">
        <v>106</v>
      </c>
      <c r="J8" s="92" t="s">
        <v>116</v>
      </c>
      <c r="K8" s="92" t="s">
        <v>106</v>
      </c>
      <c r="L8" s="92" t="s">
        <v>116</v>
      </c>
    </row>
    <row r="9" spans="1:12">
      <c r="A9" s="32" t="s">
        <v>304</v>
      </c>
      <c r="B9" s="102"/>
      <c r="C9" s="103"/>
      <c r="D9" s="106">
        <v>15</v>
      </c>
      <c r="E9" s="104">
        <v>21</v>
      </c>
      <c r="F9" s="106">
        <v>1</v>
      </c>
      <c r="G9" s="105">
        <f>23</f>
        <v>23</v>
      </c>
      <c r="H9" s="96">
        <f t="shared" ref="H9:H17" si="0">D9*E9*F9*G9</f>
        <v>7245</v>
      </c>
      <c r="I9" s="47">
        <f>21/2-7.7</f>
        <v>2.8</v>
      </c>
      <c r="J9" s="47">
        <f t="shared" ref="J9:J17" si="1">-I9*H9</f>
        <v>-20286</v>
      </c>
      <c r="K9" s="50">
        <v>0</v>
      </c>
      <c r="L9" s="50">
        <f t="shared" ref="L9:L17" si="2">K9*H9</f>
        <v>0</v>
      </c>
    </row>
    <row r="10" spans="1:12">
      <c r="A10" s="32" t="s">
        <v>275</v>
      </c>
      <c r="B10" s="47"/>
      <c r="C10" s="47"/>
      <c r="D10" s="52">
        <v>11.3</v>
      </c>
      <c r="E10" s="47">
        <f>16.15</f>
        <v>16.149999999999999</v>
      </c>
      <c r="F10" s="95">
        <f>1.15+0.5*0</f>
        <v>1.1499999999999999</v>
      </c>
      <c r="G10" s="47">
        <f>$D$6</f>
        <v>25</v>
      </c>
      <c r="H10" s="96">
        <f t="shared" si="0"/>
        <v>5246.7312499999998</v>
      </c>
      <c r="I10" s="47">
        <v>3.58</v>
      </c>
      <c r="J10" s="47">
        <f t="shared" si="1"/>
        <v>-18783.297875</v>
      </c>
      <c r="K10" s="50">
        <v>0</v>
      </c>
      <c r="L10" s="50">
        <f t="shared" si="2"/>
        <v>0</v>
      </c>
    </row>
    <row r="11" spans="1:12">
      <c r="A11" s="32" t="s">
        <v>281</v>
      </c>
      <c r="B11" s="47"/>
      <c r="C11" s="47"/>
      <c r="D11" s="52">
        <v>16.149999999999999</v>
      </c>
      <c r="E11" s="52">
        <v>11.98</v>
      </c>
      <c r="F11" s="97">
        <v>0.4</v>
      </c>
      <c r="G11" s="96">
        <f>G10</f>
        <v>25</v>
      </c>
      <c r="H11" s="96">
        <f t="shared" si="0"/>
        <v>1934.7700000000004</v>
      </c>
      <c r="I11" s="47">
        <f>I10</f>
        <v>3.58</v>
      </c>
      <c r="J11" s="96">
        <f t="shared" si="1"/>
        <v>-6926.4766000000018</v>
      </c>
      <c r="K11" s="50">
        <f>-(5.75+F11/2)</f>
        <v>-5.95</v>
      </c>
      <c r="L11" s="50">
        <f t="shared" si="2"/>
        <v>-11511.881500000003</v>
      </c>
    </row>
    <row r="12" spans="1:12">
      <c r="A12" s="32" t="s">
        <v>282</v>
      </c>
      <c r="B12" s="47"/>
      <c r="C12" s="47"/>
      <c r="D12" s="52">
        <v>16.149999999999999</v>
      </c>
      <c r="E12" s="52">
        <f>E11</f>
        <v>11.98</v>
      </c>
      <c r="F12" s="52">
        <f t="shared" ref="F12:G15" si="3">F11</f>
        <v>0.4</v>
      </c>
      <c r="G12" s="96">
        <f t="shared" si="3"/>
        <v>25</v>
      </c>
      <c r="H12" s="96">
        <f t="shared" si="0"/>
        <v>1934.7700000000004</v>
      </c>
      <c r="I12" s="47">
        <f>I11</f>
        <v>3.58</v>
      </c>
      <c r="J12" s="96">
        <f t="shared" si="1"/>
        <v>-6926.4766000000018</v>
      </c>
      <c r="K12" s="50">
        <f>-K11</f>
        <v>5.95</v>
      </c>
      <c r="L12" s="50">
        <f t="shared" si="2"/>
        <v>11511.881500000003</v>
      </c>
    </row>
    <row r="13" spans="1:12">
      <c r="A13" s="32" t="s">
        <v>283</v>
      </c>
      <c r="B13" s="47"/>
      <c r="C13" s="47"/>
      <c r="D13" s="52">
        <v>10.5</v>
      </c>
      <c r="E13" s="52">
        <v>12.25</v>
      </c>
      <c r="F13" s="52">
        <v>0.6</v>
      </c>
      <c r="G13" s="96">
        <f t="shared" si="3"/>
        <v>25</v>
      </c>
      <c r="H13" s="96">
        <f t="shared" si="0"/>
        <v>1929.375</v>
      </c>
      <c r="I13" s="52">
        <f>-3.9-F13/2</f>
        <v>-4.2</v>
      </c>
      <c r="J13" s="96">
        <f t="shared" si="1"/>
        <v>8103.375</v>
      </c>
      <c r="K13" s="50">
        <v>0</v>
      </c>
      <c r="L13" s="50">
        <f t="shared" si="2"/>
        <v>0</v>
      </c>
    </row>
    <row r="14" spans="1:12">
      <c r="A14" s="32" t="s">
        <v>284</v>
      </c>
      <c r="B14" s="47"/>
      <c r="C14" s="47"/>
      <c r="D14" s="52">
        <f>D13</f>
        <v>10.5</v>
      </c>
      <c r="E14" s="52">
        <v>11.98</v>
      </c>
      <c r="F14" s="52">
        <f>F13</f>
        <v>0.6</v>
      </c>
      <c r="G14" s="96">
        <f t="shared" si="3"/>
        <v>25</v>
      </c>
      <c r="H14" s="96">
        <f t="shared" si="0"/>
        <v>1886.8500000000001</v>
      </c>
      <c r="I14" s="52">
        <f>11.25+F14/2</f>
        <v>11.55</v>
      </c>
      <c r="J14" s="96">
        <f t="shared" si="1"/>
        <v>-21793.117500000004</v>
      </c>
      <c r="K14" s="50">
        <v>0</v>
      </c>
      <c r="L14" s="50">
        <f t="shared" si="2"/>
        <v>0</v>
      </c>
    </row>
    <row r="15" spans="1:12">
      <c r="A15" s="32" t="s">
        <v>285</v>
      </c>
      <c r="B15" s="47"/>
      <c r="C15" s="47"/>
      <c r="D15" s="52">
        <f>D10</f>
        <v>11.3</v>
      </c>
      <c r="E15" s="52">
        <f>D11</f>
        <v>16.149999999999999</v>
      </c>
      <c r="F15" s="52">
        <f>7385202/D15/1000000</f>
        <v>0.65355769911504424</v>
      </c>
      <c r="G15" s="96">
        <f t="shared" si="3"/>
        <v>25</v>
      </c>
      <c r="H15" s="96">
        <f t="shared" si="0"/>
        <v>2981.7753075000001</v>
      </c>
      <c r="I15" s="52">
        <f>I10</f>
        <v>3.58</v>
      </c>
      <c r="J15" s="96">
        <f t="shared" si="1"/>
        <v>-10674.75560085</v>
      </c>
      <c r="K15" s="50">
        <v>0.11</v>
      </c>
      <c r="L15" s="50">
        <f t="shared" si="2"/>
        <v>327.995283825</v>
      </c>
    </row>
    <row r="16" spans="1:12">
      <c r="A16" s="32" t="s">
        <v>289</v>
      </c>
      <c r="B16" s="47"/>
      <c r="C16" s="47"/>
      <c r="D16" s="52">
        <v>10.45</v>
      </c>
      <c r="E16" s="52">
        <v>2.2999999999999998</v>
      </c>
      <c r="F16" s="52">
        <v>0.6</v>
      </c>
      <c r="G16" s="96">
        <f>G13</f>
        <v>25</v>
      </c>
      <c r="H16" s="96">
        <f t="shared" si="0"/>
        <v>360.52499999999992</v>
      </c>
      <c r="I16" s="52">
        <f>-0.3</f>
        <v>-0.3</v>
      </c>
      <c r="J16" s="96">
        <f t="shared" si="1"/>
        <v>108.15749999999997</v>
      </c>
      <c r="K16" s="50">
        <f>-3.34-F16/2</f>
        <v>-3.6399999999999997</v>
      </c>
      <c r="L16" s="98">
        <f t="shared" si="2"/>
        <v>-1312.3109999999997</v>
      </c>
    </row>
    <row r="17" spans="1:12">
      <c r="A17" s="32" t="s">
        <v>290</v>
      </c>
      <c r="B17" s="47"/>
      <c r="C17" s="47"/>
      <c r="D17" s="52">
        <f>D16</f>
        <v>10.45</v>
      </c>
      <c r="E17" s="52">
        <f t="shared" ref="E17:F17" si="4">E16</f>
        <v>2.2999999999999998</v>
      </c>
      <c r="F17" s="52">
        <f t="shared" si="4"/>
        <v>0.6</v>
      </c>
      <c r="G17" s="96">
        <f>G14</f>
        <v>25</v>
      </c>
      <c r="H17" s="96">
        <f t="shared" si="0"/>
        <v>360.52499999999992</v>
      </c>
      <c r="I17" s="52">
        <f>-0.3</f>
        <v>-0.3</v>
      </c>
      <c r="J17" s="96">
        <f t="shared" si="1"/>
        <v>108.15749999999997</v>
      </c>
      <c r="K17" s="50">
        <f>-K16</f>
        <v>3.6399999999999997</v>
      </c>
      <c r="L17" s="98">
        <f t="shared" si="2"/>
        <v>1312.3109999999997</v>
      </c>
    </row>
    <row r="18" spans="1:12">
      <c r="A18" s="32" t="s">
        <v>291</v>
      </c>
      <c r="B18" s="47"/>
      <c r="C18" s="47"/>
      <c r="D18" s="52">
        <v>2</v>
      </c>
      <c r="E18" s="52">
        <v>2.6</v>
      </c>
      <c r="F18" s="52">
        <v>0.65</v>
      </c>
      <c r="G18" s="96">
        <f>G17</f>
        <v>25</v>
      </c>
      <c r="H18" s="96">
        <f t="shared" ref="H18:H19" si="5">D18*E18*F18*G18</f>
        <v>84.500000000000014</v>
      </c>
      <c r="I18" s="52">
        <f>-2.62</f>
        <v>-2.62</v>
      </c>
      <c r="J18" s="96">
        <f t="shared" ref="J18:J19" si="6">-I18*H18</f>
        <v>221.39000000000004</v>
      </c>
      <c r="K18" s="50">
        <f>-(3.34-F19/2)</f>
        <v>-3.0149999999999997</v>
      </c>
      <c r="L18" s="98">
        <f t="shared" ref="L18:L19" si="7">K18*H18</f>
        <v>-254.76750000000001</v>
      </c>
    </row>
    <row r="19" spans="1:12">
      <c r="A19" s="32" t="s">
        <v>292</v>
      </c>
      <c r="B19" s="47"/>
      <c r="C19" s="47"/>
      <c r="D19" s="52">
        <f>D18</f>
        <v>2</v>
      </c>
      <c r="E19" s="52">
        <f t="shared" ref="E19:F19" si="8">E18</f>
        <v>2.6</v>
      </c>
      <c r="F19" s="52">
        <f t="shared" si="8"/>
        <v>0.65</v>
      </c>
      <c r="G19" s="96">
        <f>G18</f>
        <v>25</v>
      </c>
      <c r="H19" s="96">
        <f t="shared" si="5"/>
        <v>84.500000000000014</v>
      </c>
      <c r="I19" s="52">
        <f>I18</f>
        <v>-2.62</v>
      </c>
      <c r="J19" s="96">
        <f t="shared" si="6"/>
        <v>221.39000000000004</v>
      </c>
      <c r="K19" s="99">
        <f>-K18</f>
        <v>3.0149999999999997</v>
      </c>
      <c r="L19" s="98">
        <f t="shared" si="7"/>
        <v>254.76750000000001</v>
      </c>
    </row>
    <row r="20" spans="1:12">
      <c r="A20" s="32" t="s">
        <v>294</v>
      </c>
      <c r="B20" s="47"/>
      <c r="C20" s="47"/>
      <c r="D20" s="52">
        <v>1.3</v>
      </c>
      <c r="E20" s="52">
        <v>5.7</v>
      </c>
      <c r="F20" s="52">
        <v>0.25</v>
      </c>
      <c r="G20" s="96">
        <f>G19</f>
        <v>25</v>
      </c>
      <c r="H20" s="96">
        <f t="shared" ref="H20:H21" si="9">D20*E20*F20*G20</f>
        <v>46.3125</v>
      </c>
      <c r="I20" s="52">
        <f>-(3.9-E20/2)</f>
        <v>-1.0499999999999998</v>
      </c>
      <c r="J20" s="96">
        <f t="shared" ref="J20" si="10">-I20*H20</f>
        <v>48.62812499999999</v>
      </c>
      <c r="K20" s="99">
        <f>-(5.26-D20/2)</f>
        <v>-4.6099999999999994</v>
      </c>
      <c r="L20" s="98">
        <f t="shared" ref="L20" si="11">K20*H20</f>
        <v>-213.50062499999999</v>
      </c>
    </row>
    <row r="21" spans="1:12">
      <c r="A21" s="32" t="s">
        <v>295</v>
      </c>
      <c r="B21" s="47"/>
      <c r="C21" s="47"/>
      <c r="D21" s="52">
        <v>0.6</v>
      </c>
      <c r="E21" s="52">
        <v>0.94</v>
      </c>
      <c r="F21" s="52">
        <f>F20</f>
        <v>0.25</v>
      </c>
      <c r="G21" s="96">
        <f>G20</f>
        <v>25</v>
      </c>
      <c r="H21" s="96">
        <f t="shared" si="9"/>
        <v>3.5249999999999995</v>
      </c>
      <c r="I21" s="52">
        <f>E20-E21/2-3.9</f>
        <v>1.3300000000000005</v>
      </c>
      <c r="J21" s="96">
        <f t="shared" ref="J21" si="12">-I21*H21</f>
        <v>-4.6882500000000009</v>
      </c>
      <c r="K21" s="99">
        <f>-3.18</f>
        <v>-3.18</v>
      </c>
      <c r="L21" s="98">
        <f t="shared" ref="L21" si="13">K21*H21</f>
        <v>-11.209499999999998</v>
      </c>
    </row>
    <row r="22" spans="1:12">
      <c r="A22" s="32" t="s">
        <v>296</v>
      </c>
      <c r="B22" s="47"/>
      <c r="C22" s="47"/>
      <c r="D22" s="52">
        <v>1.9</v>
      </c>
      <c r="E22" s="52">
        <v>7.4</v>
      </c>
      <c r="F22" s="52">
        <f>F21</f>
        <v>0.25</v>
      </c>
      <c r="G22" s="96">
        <f>G21</f>
        <v>25</v>
      </c>
      <c r="H22" s="96">
        <f t="shared" ref="H22" si="14">D22*E22*F22*G22</f>
        <v>87.875</v>
      </c>
      <c r="I22" s="52">
        <f>11.05-E22/2</f>
        <v>7.3500000000000005</v>
      </c>
      <c r="J22" s="96">
        <f t="shared" ref="J22" si="15">-I22*H22</f>
        <v>-645.88125000000002</v>
      </c>
      <c r="K22" s="99">
        <f>-(5.26-D22/2)</f>
        <v>-4.3099999999999996</v>
      </c>
      <c r="L22" s="98">
        <f t="shared" ref="L22" si="16">K22*H22</f>
        <v>-378.74124999999998</v>
      </c>
    </row>
    <row r="23" spans="1:12">
      <c r="A23" s="32" t="s">
        <v>297</v>
      </c>
      <c r="B23" s="47"/>
      <c r="C23" s="47"/>
      <c r="D23" s="52">
        <f>D20</f>
        <v>1.3</v>
      </c>
      <c r="E23" s="52">
        <f t="shared" ref="E23:F23" si="17">E20</f>
        <v>5.7</v>
      </c>
      <c r="F23" s="52">
        <f t="shared" si="17"/>
        <v>0.25</v>
      </c>
      <c r="G23" s="52">
        <f>G20</f>
        <v>25</v>
      </c>
      <c r="H23" s="96">
        <f t="shared" ref="H23:H25" si="18">D23*E23*F23*G23</f>
        <v>46.3125</v>
      </c>
      <c r="I23" s="52">
        <f>I20</f>
        <v>-1.0499999999999998</v>
      </c>
      <c r="J23" s="96">
        <f t="shared" ref="J23:J25" si="19">-I23*H23</f>
        <v>48.62812499999999</v>
      </c>
      <c r="K23" s="99">
        <f>-K20</f>
        <v>4.6099999999999994</v>
      </c>
      <c r="L23" s="98">
        <f t="shared" ref="L23:L25" si="20">K23*H23</f>
        <v>213.50062499999999</v>
      </c>
    </row>
    <row r="24" spans="1:12">
      <c r="A24" s="32" t="s">
        <v>298</v>
      </c>
      <c r="B24" s="47"/>
      <c r="C24" s="47"/>
      <c r="D24" s="52">
        <f t="shared" ref="D24:F25" si="21">D21</f>
        <v>0.6</v>
      </c>
      <c r="E24" s="52">
        <f t="shared" si="21"/>
        <v>0.94</v>
      </c>
      <c r="F24" s="52">
        <f t="shared" si="21"/>
        <v>0.25</v>
      </c>
      <c r="G24" s="52">
        <f t="shared" ref="G24" si="22">G21</f>
        <v>25</v>
      </c>
      <c r="H24" s="96">
        <f t="shared" si="18"/>
        <v>3.5249999999999995</v>
      </c>
      <c r="I24" s="52">
        <f t="shared" ref="I24:I25" si="23">I21</f>
        <v>1.3300000000000005</v>
      </c>
      <c r="J24" s="96">
        <f t="shared" si="19"/>
        <v>-4.6882500000000009</v>
      </c>
      <c r="K24" s="99">
        <f t="shared" ref="K24:K25" si="24">-K21</f>
        <v>3.18</v>
      </c>
      <c r="L24" s="98">
        <f t="shared" si="20"/>
        <v>11.209499999999998</v>
      </c>
    </row>
    <row r="25" spans="1:12">
      <c r="A25" s="32" t="s">
        <v>299</v>
      </c>
      <c r="B25" s="47"/>
      <c r="C25" s="47"/>
      <c r="D25" s="52">
        <f t="shared" si="21"/>
        <v>1.9</v>
      </c>
      <c r="E25" s="52">
        <f t="shared" si="21"/>
        <v>7.4</v>
      </c>
      <c r="F25" s="52">
        <f t="shared" si="21"/>
        <v>0.25</v>
      </c>
      <c r="G25" s="52">
        <f t="shared" ref="G25" si="25">G22</f>
        <v>25</v>
      </c>
      <c r="H25" s="96">
        <f t="shared" si="18"/>
        <v>87.875</v>
      </c>
      <c r="I25" s="52">
        <f t="shared" si="23"/>
        <v>7.3500000000000005</v>
      </c>
      <c r="J25" s="96">
        <f t="shared" si="19"/>
        <v>-645.88125000000002</v>
      </c>
      <c r="K25" s="99">
        <f t="shared" si="24"/>
        <v>4.3099999999999996</v>
      </c>
      <c r="L25" s="98">
        <f t="shared" si="20"/>
        <v>378.74124999999998</v>
      </c>
    </row>
    <row r="26" spans="1:12">
      <c r="A26" s="101" t="s">
        <v>293</v>
      </c>
      <c r="B26" s="47"/>
      <c r="C26" s="47"/>
      <c r="D26" s="52"/>
      <c r="E26" s="52"/>
      <c r="F26" s="52"/>
      <c r="G26" s="96"/>
      <c r="H26" s="96"/>
      <c r="I26" s="52"/>
      <c r="J26" s="96"/>
      <c r="K26" s="99"/>
      <c r="L26" s="98"/>
    </row>
    <row r="27" spans="1:12">
      <c r="A27" s="32" t="s">
        <v>286</v>
      </c>
      <c r="B27" s="47"/>
      <c r="C27" s="47"/>
      <c r="D27" s="52">
        <f>D11</f>
        <v>16.149999999999999</v>
      </c>
      <c r="E27" s="52">
        <v>0.4</v>
      </c>
      <c r="F27" s="52">
        <v>0.49</v>
      </c>
      <c r="G27" s="96">
        <f>G15</f>
        <v>25</v>
      </c>
      <c r="H27" s="96">
        <f>D27*E27*F27*G27</f>
        <v>79.135000000000005</v>
      </c>
      <c r="I27" s="52">
        <f>I11</f>
        <v>3.58</v>
      </c>
      <c r="J27" s="96">
        <f>-I27*H27</f>
        <v>-283.30330000000004</v>
      </c>
      <c r="K27" s="50">
        <f>-(8.24+E27/2)</f>
        <v>-8.44</v>
      </c>
      <c r="L27" s="98">
        <f>K27*H27</f>
        <v>-667.89940000000001</v>
      </c>
    </row>
    <row r="28" spans="1:12">
      <c r="A28" s="32" t="s">
        <v>287</v>
      </c>
      <c r="B28" s="47"/>
      <c r="C28" s="47"/>
      <c r="D28" s="52">
        <v>8</v>
      </c>
      <c r="E28" s="52">
        <f>E27</f>
        <v>0.4</v>
      </c>
      <c r="F28" s="52">
        <f t="shared" ref="F28" si="26">F27</f>
        <v>0.49</v>
      </c>
      <c r="G28" s="96">
        <f>G27</f>
        <v>25</v>
      </c>
      <c r="H28" s="96">
        <f>D28*E28*F28*G28</f>
        <v>39.200000000000003</v>
      </c>
      <c r="I28" s="52">
        <f>(D28/2-4.5)</f>
        <v>-0.5</v>
      </c>
      <c r="J28" s="96">
        <f>-I28*H28</f>
        <v>19.600000000000001</v>
      </c>
      <c r="K28" s="50">
        <f>-K27</f>
        <v>8.44</v>
      </c>
      <c r="L28" s="98">
        <f>K28*H28</f>
        <v>330.84800000000001</v>
      </c>
    </row>
    <row r="29" spans="1:12">
      <c r="A29" s="32" t="s">
        <v>288</v>
      </c>
      <c r="B29" s="47"/>
      <c r="C29" s="47"/>
      <c r="D29" s="52">
        <f>D11</f>
        <v>16.149999999999999</v>
      </c>
      <c r="E29" s="52">
        <f>3.25*2</f>
        <v>6.5</v>
      </c>
      <c r="F29" s="52">
        <v>0.1</v>
      </c>
      <c r="G29" s="96">
        <v>23</v>
      </c>
      <c r="H29" s="96">
        <f>D29*E29*F29*G29</f>
        <v>241.44250000000002</v>
      </c>
      <c r="I29" s="52">
        <f>I11</f>
        <v>3.58</v>
      </c>
      <c r="J29" s="96">
        <f>-I29*H29</f>
        <v>-864.36415000000011</v>
      </c>
      <c r="K29" s="50">
        <v>-0.5</v>
      </c>
      <c r="L29" s="98">
        <f>K29*H29</f>
        <v>-120.72125000000001</v>
      </c>
    </row>
    <row r="30" spans="1:12">
      <c r="A30" s="32" t="s">
        <v>300</v>
      </c>
      <c r="B30" s="47"/>
      <c r="C30" s="47"/>
      <c r="D30" s="52">
        <f>D27</f>
        <v>16.149999999999999</v>
      </c>
      <c r="E30" s="52"/>
      <c r="F30" s="52"/>
      <c r="G30" s="96">
        <v>1</v>
      </c>
      <c r="H30" s="47">
        <f>D30*G30</f>
        <v>16.149999999999999</v>
      </c>
      <c r="I30" s="52">
        <f>I27</f>
        <v>3.58</v>
      </c>
      <c r="J30" s="96">
        <f t="shared" ref="J30:J31" si="27">-I30*H30</f>
        <v>-57.816999999999993</v>
      </c>
      <c r="K30" s="50">
        <f>-8.46</f>
        <v>-8.4600000000000009</v>
      </c>
      <c r="L30" s="98">
        <f t="shared" ref="L30:L31" si="28">K30*H30</f>
        <v>-136.62899999999999</v>
      </c>
    </row>
    <row r="31" spans="1:12">
      <c r="A31" s="32" t="s">
        <v>301</v>
      </c>
      <c r="B31" s="47"/>
      <c r="C31" s="47"/>
      <c r="D31" s="52">
        <f>D28</f>
        <v>8</v>
      </c>
      <c r="E31" s="52"/>
      <c r="F31" s="52"/>
      <c r="G31" s="96">
        <v>1</v>
      </c>
      <c r="H31" s="47">
        <f>D31*G31</f>
        <v>8</v>
      </c>
      <c r="I31" s="52">
        <f>I28</f>
        <v>-0.5</v>
      </c>
      <c r="J31" s="96">
        <f t="shared" si="27"/>
        <v>4</v>
      </c>
      <c r="K31" s="50">
        <f>-K30</f>
        <v>8.4600000000000009</v>
      </c>
      <c r="L31" s="98">
        <f t="shared" si="28"/>
        <v>67.680000000000007</v>
      </c>
    </row>
    <row r="32" spans="1:12">
      <c r="A32" s="185" t="s">
        <v>758</v>
      </c>
      <c r="B32" s="182"/>
      <c r="C32" s="182"/>
      <c r="D32" s="183"/>
      <c r="E32" s="183"/>
      <c r="F32" s="183"/>
      <c r="G32" s="184"/>
      <c r="H32" s="184">
        <f>SUM(H9:H31)</f>
        <v>24708.674057500008</v>
      </c>
      <c r="I32" s="184"/>
      <c r="J32" s="184">
        <f t="shared" ref="J32:L32" si="29">SUM(J9:J31)</f>
        <v>-79013.421375850012</v>
      </c>
      <c r="K32" s="184"/>
      <c r="L32" s="184">
        <f t="shared" si="29"/>
        <v>-198.72636617500001</v>
      </c>
    </row>
    <row r="33" spans="1:12">
      <c r="A33" s="32"/>
      <c r="B33" s="47"/>
      <c r="C33" s="47"/>
      <c r="D33" s="52"/>
      <c r="E33" s="52"/>
      <c r="F33" s="52"/>
      <c r="G33" s="52"/>
      <c r="H33" s="47"/>
      <c r="I33" s="47"/>
      <c r="J33" s="96"/>
      <c r="K33" s="50"/>
      <c r="L33" s="50"/>
    </row>
    <row r="34" spans="1:12">
      <c r="A34" s="94" t="s">
        <v>276</v>
      </c>
      <c r="B34" s="47"/>
      <c r="C34" s="47"/>
      <c r="D34" s="34"/>
      <c r="E34" s="46"/>
      <c r="F34" s="33"/>
      <c r="G34" s="47"/>
      <c r="H34" s="47"/>
      <c r="I34" s="47"/>
      <c r="J34" s="47"/>
    </row>
    <row r="35" spans="1:12">
      <c r="A35" s="32"/>
      <c r="B35" s="47"/>
      <c r="C35" s="47"/>
      <c r="D35" s="34"/>
      <c r="E35" s="46"/>
      <c r="F35" s="33"/>
      <c r="G35" s="47"/>
      <c r="H35" s="47"/>
      <c r="I35" s="47"/>
      <c r="J35" s="47"/>
    </row>
    <row r="36" spans="1:12">
      <c r="A36" s="168" t="s">
        <v>687</v>
      </c>
      <c r="B36" s="125"/>
      <c r="C36" s="125"/>
      <c r="D36" s="34"/>
      <c r="E36" s="124"/>
      <c r="F36" s="33"/>
      <c r="G36" s="125"/>
      <c r="H36" s="125"/>
      <c r="I36" s="125"/>
      <c r="J36" s="125"/>
    </row>
    <row r="37" spans="1:12">
      <c r="A37" s="168"/>
      <c r="B37" s="175"/>
      <c r="C37" s="175"/>
      <c r="D37" s="34"/>
      <c r="E37" s="174"/>
      <c r="F37" s="33"/>
      <c r="G37" s="175"/>
      <c r="H37" s="175"/>
      <c r="I37" s="175"/>
      <c r="J37" s="175"/>
    </row>
    <row r="38" spans="1:12">
      <c r="A38" s="168"/>
      <c r="B38" s="175"/>
      <c r="C38" s="175"/>
      <c r="D38" s="34"/>
      <c r="E38" s="174"/>
      <c r="F38" s="33"/>
      <c r="G38" s="175"/>
      <c r="H38" s="175"/>
      <c r="I38" s="175"/>
      <c r="J38" s="175"/>
    </row>
    <row r="39" spans="1:12">
      <c r="A39" s="168"/>
      <c r="B39" s="175"/>
      <c r="C39" s="175"/>
      <c r="D39" s="34"/>
      <c r="E39" s="174"/>
      <c r="F39" s="33"/>
      <c r="G39" s="175"/>
      <c r="H39" s="175"/>
      <c r="I39" s="175"/>
      <c r="J39" s="175"/>
    </row>
    <row r="40" spans="1:12">
      <c r="A40" s="168"/>
      <c r="B40" s="175"/>
      <c r="C40" s="175"/>
      <c r="D40" s="34"/>
      <c r="E40" s="174"/>
      <c r="F40" s="33"/>
      <c r="G40" s="175"/>
      <c r="H40" s="175"/>
      <c r="I40" s="175"/>
      <c r="J40" s="175"/>
    </row>
    <row r="41" spans="1:12">
      <c r="A41" s="168"/>
      <c r="B41" s="175"/>
      <c r="C41" s="175"/>
      <c r="D41" s="34"/>
      <c r="E41" s="174"/>
      <c r="F41" s="33"/>
      <c r="G41" s="175"/>
      <c r="H41" s="175"/>
      <c r="I41" s="175"/>
      <c r="J41" s="175"/>
    </row>
    <row r="42" spans="1:12">
      <c r="A42" s="168"/>
      <c r="B42" s="175"/>
      <c r="C42" s="175"/>
      <c r="D42" s="34"/>
      <c r="E42" s="174"/>
      <c r="F42" s="33"/>
      <c r="G42" s="175"/>
      <c r="H42" s="175"/>
      <c r="I42" s="175"/>
      <c r="J42" s="175"/>
    </row>
    <row r="43" spans="1:12">
      <c r="A43" s="168"/>
      <c r="B43" s="175"/>
      <c r="C43" s="175"/>
      <c r="D43" s="34"/>
      <c r="E43" s="174"/>
      <c r="F43" s="33"/>
      <c r="G43" s="175"/>
      <c r="H43" s="175"/>
      <c r="I43" s="175"/>
      <c r="J43" s="175"/>
    </row>
    <row r="44" spans="1:12">
      <c r="A44" s="168"/>
      <c r="B44" s="175"/>
      <c r="C44" s="175"/>
      <c r="D44" s="34"/>
      <c r="E44" s="174"/>
      <c r="F44" s="33"/>
      <c r="G44" s="175"/>
      <c r="H44" s="175"/>
      <c r="I44" s="175"/>
      <c r="J44" s="175"/>
    </row>
    <row r="45" spans="1:12">
      <c r="A45" s="168"/>
      <c r="B45" s="175"/>
      <c r="C45" s="175"/>
      <c r="D45" s="34"/>
      <c r="E45" s="174"/>
      <c r="F45" s="33"/>
      <c r="G45" s="175"/>
      <c r="H45" s="175"/>
      <c r="I45" s="175"/>
      <c r="J45" s="175"/>
    </row>
    <row r="46" spans="1:12">
      <c r="A46" s="168"/>
      <c r="B46" s="175"/>
      <c r="C46" s="175"/>
      <c r="D46" s="34"/>
      <c r="E46" s="174"/>
      <c r="F46" s="33"/>
      <c r="G46" s="175"/>
      <c r="H46" s="175"/>
      <c r="I46" s="175"/>
      <c r="J46" s="175"/>
    </row>
    <row r="47" spans="1:12">
      <c r="A47" s="168"/>
      <c r="B47" s="175"/>
      <c r="C47" s="175"/>
      <c r="D47" s="34"/>
      <c r="E47" s="174"/>
      <c r="F47" s="33"/>
      <c r="G47" s="175"/>
      <c r="H47" s="175"/>
      <c r="I47" s="175"/>
      <c r="J47" s="175"/>
    </row>
    <row r="48" spans="1:12">
      <c r="A48" s="168"/>
      <c r="B48" s="175"/>
      <c r="C48" s="175"/>
      <c r="D48" s="34"/>
      <c r="E48" s="174"/>
      <c r="F48" s="33"/>
      <c r="G48" s="175"/>
      <c r="H48" s="175"/>
      <c r="I48" s="175"/>
      <c r="J48" s="175"/>
    </row>
    <row r="49" spans="1:14">
      <c r="A49" s="168"/>
      <c r="B49" s="175"/>
      <c r="C49" s="175"/>
      <c r="D49" s="34"/>
      <c r="E49" s="174"/>
      <c r="F49" s="33"/>
      <c r="G49" s="175"/>
      <c r="H49" s="175"/>
      <c r="I49" s="175"/>
      <c r="J49" s="175"/>
    </row>
    <row r="50" spans="1:14">
      <c r="A50" s="168"/>
      <c r="B50" s="175"/>
      <c r="C50" s="175"/>
      <c r="D50" s="34"/>
      <c r="E50" s="174"/>
      <c r="F50" s="33"/>
      <c r="G50" s="175"/>
      <c r="H50" s="175"/>
      <c r="I50" s="175"/>
      <c r="J50" s="175"/>
    </row>
    <row r="51" spans="1:14">
      <c r="A51" s="168"/>
      <c r="B51" s="175"/>
      <c r="C51" s="175"/>
      <c r="D51" s="34"/>
      <c r="E51" s="174"/>
      <c r="F51" s="33"/>
      <c r="G51" s="175"/>
      <c r="H51" s="175"/>
      <c r="I51" s="175"/>
      <c r="J51" s="175"/>
    </row>
    <row r="52" spans="1:14">
      <c r="A52" s="168"/>
      <c r="B52" s="175"/>
      <c r="C52" s="175"/>
      <c r="D52" s="34"/>
      <c r="E52" s="174"/>
      <c r="F52" s="33"/>
      <c r="G52" s="175"/>
      <c r="H52" s="175"/>
      <c r="I52" s="175"/>
      <c r="J52" s="175"/>
    </row>
    <row r="53" spans="1:14">
      <c r="A53" s="168"/>
      <c r="B53" s="175"/>
      <c r="C53" s="175"/>
      <c r="D53" s="34"/>
      <c r="E53" s="174"/>
      <c r="F53" s="33"/>
      <c r="G53" s="175"/>
      <c r="H53" s="175"/>
      <c r="I53" s="175"/>
      <c r="J53" s="175"/>
    </row>
    <row r="54" spans="1:14">
      <c r="A54" s="168"/>
      <c r="B54" s="175"/>
      <c r="C54" s="175"/>
      <c r="D54" s="34"/>
      <c r="E54" s="174"/>
      <c r="F54" s="33"/>
      <c r="G54" s="175"/>
      <c r="H54" s="175"/>
      <c r="I54" s="175"/>
      <c r="J54" s="175"/>
    </row>
    <row r="55" spans="1:14">
      <c r="A55" s="168"/>
      <c r="B55" s="175"/>
      <c r="C55" s="175"/>
      <c r="D55" s="34"/>
      <c r="E55" s="174"/>
      <c r="F55" s="33"/>
      <c r="G55" s="175"/>
      <c r="H55" s="175"/>
      <c r="I55" s="175"/>
      <c r="J55" s="175"/>
    </row>
    <row r="56" spans="1:14">
      <c r="A56" s="168"/>
      <c r="B56" s="175"/>
      <c r="C56" s="175"/>
      <c r="D56" s="34"/>
      <c r="E56" s="174"/>
      <c r="F56" s="33"/>
      <c r="G56" s="175"/>
      <c r="H56" s="175"/>
      <c r="I56" s="175"/>
      <c r="J56" s="175"/>
    </row>
    <row r="57" spans="1:14">
      <c r="A57" s="168"/>
      <c r="B57" s="175"/>
      <c r="C57" s="175"/>
      <c r="D57" s="34"/>
      <c r="E57" s="174"/>
      <c r="F57" s="33"/>
      <c r="G57" s="175"/>
      <c r="H57" s="175"/>
      <c r="I57" s="175"/>
      <c r="J57" s="175"/>
    </row>
    <row r="58" spans="1:14">
      <c r="A58" s="168"/>
      <c r="B58" s="175"/>
      <c r="C58" s="175"/>
      <c r="D58" s="34"/>
      <c r="E58" s="174"/>
      <c r="F58" s="33"/>
      <c r="G58" s="175"/>
      <c r="H58" s="175"/>
      <c r="I58" s="175"/>
      <c r="J58" s="175"/>
    </row>
    <row r="59" spans="1:14" ht="15.75">
      <c r="A59" s="193" t="s">
        <v>688</v>
      </c>
      <c r="B59" s="193"/>
      <c r="C59" s="193"/>
      <c r="D59" s="127" t="s">
        <v>690</v>
      </c>
      <c r="E59" s="127" t="s">
        <v>689</v>
      </c>
      <c r="F59" s="127" t="s">
        <v>728</v>
      </c>
      <c r="G59" s="86" t="s">
        <v>362</v>
      </c>
      <c r="H59" s="87" t="s">
        <v>363</v>
      </c>
      <c r="I59" s="87" t="s">
        <v>273</v>
      </c>
      <c r="J59" s="118" t="s">
        <v>364</v>
      </c>
      <c r="K59" s="118" t="s">
        <v>365</v>
      </c>
      <c r="L59" s="118" t="s">
        <v>366</v>
      </c>
      <c r="M59" s="118" t="s">
        <v>367</v>
      </c>
      <c r="N59" s="118" t="s">
        <v>368</v>
      </c>
    </row>
    <row r="60" spans="1:14">
      <c r="A60" s="193"/>
      <c r="B60" s="193"/>
      <c r="C60" s="193"/>
      <c r="D60" s="127" t="s">
        <v>727</v>
      </c>
      <c r="E60" s="127" t="s">
        <v>106</v>
      </c>
      <c r="F60" s="127" t="s">
        <v>116</v>
      </c>
      <c r="G60" s="194" t="s">
        <v>119</v>
      </c>
      <c r="H60" s="194" t="s">
        <v>119</v>
      </c>
      <c r="I60" s="194" t="s">
        <v>119</v>
      </c>
      <c r="J60" s="194" t="s">
        <v>119</v>
      </c>
      <c r="K60" s="194" t="s">
        <v>119</v>
      </c>
      <c r="L60" s="194" t="s">
        <v>116</v>
      </c>
      <c r="M60" s="194" t="s">
        <v>116</v>
      </c>
      <c r="N60" s="194" t="s">
        <v>116</v>
      </c>
    </row>
    <row r="61" spans="1:14" ht="15">
      <c r="A61" s="424" t="s">
        <v>691</v>
      </c>
      <c r="B61" s="425"/>
      <c r="C61" s="426"/>
      <c r="D61" s="199">
        <v>24.0838</v>
      </c>
      <c r="E61" s="200">
        <v>-19.253</v>
      </c>
      <c r="F61" s="179">
        <f>D61*E61*10</f>
        <v>-4636.8540139999996</v>
      </c>
      <c r="G61" s="195" cm="1">
        <f t="array" ref="G61:N61">Point_react('4.2'!$D$2,'4.2'!$E$3,'4.2'!$E$3,'4.2'!$D$4,'4.2'!$D$2+E61,0,D61*10)</f>
        <v>55.148267605633798</v>
      </c>
      <c r="H61" s="196">
        <v>55.148267605633798</v>
      </c>
      <c r="I61" s="196">
        <v>110.2965352112676</v>
      </c>
      <c r="J61" s="196">
        <v>0</v>
      </c>
      <c r="K61" s="196">
        <v>0</v>
      </c>
      <c r="L61" s="196">
        <v>0</v>
      </c>
      <c r="M61" s="196">
        <v>0</v>
      </c>
      <c r="N61" s="196">
        <v>0</v>
      </c>
    </row>
    <row r="62" spans="1:14" ht="15">
      <c r="A62" s="424" t="s">
        <v>692</v>
      </c>
      <c r="B62" s="425"/>
      <c r="C62" s="426"/>
      <c r="D62" s="199">
        <v>12.342947500000001</v>
      </c>
      <c r="E62" s="200">
        <v>-19.253</v>
      </c>
      <c r="F62" s="179">
        <f t="shared" ref="F62:F98" si="30">D62*E62*10</f>
        <v>-2376.3876821750005</v>
      </c>
      <c r="G62" s="195" cm="1">
        <f t="array" ref="G62:N62">Point_react('4.2'!$D$2,'4.2'!$E$3,'4.2'!$E$3,'4.2'!$D$4,'4.2'!$D$2+E62,0,D62*10)</f>
        <v>28.146211267605633</v>
      </c>
      <c r="H62" s="197">
        <v>28.146211267605633</v>
      </c>
      <c r="I62" s="197">
        <v>56.292422535211266</v>
      </c>
      <c r="J62" s="197">
        <v>0</v>
      </c>
      <c r="K62" s="197">
        <v>0</v>
      </c>
      <c r="L62" s="196">
        <v>0</v>
      </c>
      <c r="M62" s="196">
        <v>0</v>
      </c>
      <c r="N62" s="196">
        <v>0</v>
      </c>
    </row>
    <row r="63" spans="1:14" ht="15">
      <c r="A63" s="424" t="s">
        <v>693</v>
      </c>
      <c r="B63" s="425"/>
      <c r="C63" s="426"/>
      <c r="D63" s="199">
        <v>20.77796637357309</v>
      </c>
      <c r="E63" s="200">
        <v>-19.253</v>
      </c>
      <c r="F63" s="179">
        <f t="shared" si="30"/>
        <v>-4000.3818659040271</v>
      </c>
      <c r="G63" s="195" cm="1">
        <f t="array" ref="G63:N63">Point_react('4.2'!$D$2,'4.2'!$E$3,'4.2'!$E$3,'4.2'!$D$4,'4.2'!$D$2+E63,0,D63*10)</f>
        <v>47.596845070422532</v>
      </c>
      <c r="H63" s="198">
        <v>47.596845070422532</v>
      </c>
      <c r="I63" s="197">
        <v>95.193690140845064</v>
      </c>
      <c r="J63" s="197">
        <v>0</v>
      </c>
      <c r="K63" s="197">
        <v>0</v>
      </c>
      <c r="L63" s="196">
        <v>0</v>
      </c>
      <c r="M63" s="196">
        <v>0</v>
      </c>
      <c r="N63" s="196">
        <v>0</v>
      </c>
    </row>
    <row r="64" spans="1:14" ht="15">
      <c r="A64" s="424" t="s">
        <v>694</v>
      </c>
      <c r="B64" s="425"/>
      <c r="C64" s="426"/>
      <c r="D64" s="199">
        <v>1.3894499999999999</v>
      </c>
      <c r="E64" s="200">
        <v>-19.253</v>
      </c>
      <c r="F64" s="179">
        <f t="shared" si="30"/>
        <v>-267.5108085</v>
      </c>
      <c r="G64" s="195" cm="1">
        <f t="array" ref="G64:N64">Point_react('4.2'!$D$2,'4.2'!$E$3,'4.2'!$E$3,'4.2'!$D$4,'4.2'!$D$2+E64,0,D64*10)</f>
        <v>3.2036338028169014</v>
      </c>
      <c r="H64" s="198">
        <v>3.2036338028169014</v>
      </c>
      <c r="I64" s="197">
        <v>6.4072676056338027</v>
      </c>
      <c r="J64" s="197">
        <v>0</v>
      </c>
      <c r="K64" s="197">
        <v>0</v>
      </c>
      <c r="L64" s="196">
        <v>0</v>
      </c>
      <c r="M64" s="196">
        <v>0</v>
      </c>
      <c r="N64" s="196">
        <v>0</v>
      </c>
    </row>
    <row r="65" spans="1:14" ht="15">
      <c r="A65" s="424" t="s">
        <v>695</v>
      </c>
      <c r="B65" s="425"/>
      <c r="C65" s="426"/>
      <c r="D65" s="199">
        <v>1.3199775</v>
      </c>
      <c r="E65" s="200">
        <v>-19.253</v>
      </c>
      <c r="F65" s="179">
        <f t="shared" si="30"/>
        <v>-254.13526807500003</v>
      </c>
      <c r="G65" s="195" cm="1">
        <f t="array" ref="G65:N65">Point_react('4.2'!$D$2,'4.2'!$E$3,'4.2'!$E$3,'4.2'!$D$4,'4.2'!$D$2+E65,0,D65*10)</f>
        <v>2.9748028169014082</v>
      </c>
      <c r="H65" s="198">
        <v>2.9748028169014082</v>
      </c>
      <c r="I65" s="197">
        <v>5.9496056338028165</v>
      </c>
      <c r="J65" s="197">
        <v>0</v>
      </c>
      <c r="K65" s="197">
        <v>0</v>
      </c>
      <c r="L65" s="196">
        <v>0</v>
      </c>
      <c r="M65" s="196">
        <v>0</v>
      </c>
      <c r="N65" s="196">
        <v>0</v>
      </c>
    </row>
    <row r="66" spans="1:14" ht="15">
      <c r="A66" s="424" t="s">
        <v>696</v>
      </c>
      <c r="B66" s="425"/>
      <c r="C66" s="426"/>
      <c r="D66" s="199">
        <v>13.3601505</v>
      </c>
      <c r="E66" s="200">
        <v>-18.562999999999999</v>
      </c>
      <c r="F66" s="179">
        <f t="shared" si="30"/>
        <v>-2480.044737315</v>
      </c>
      <c r="G66" s="195" cm="1">
        <f t="array" ref="G66:N66">Point_react('4.2'!$D$2,'4.2'!$E$3,'4.2'!$E$3,'4.2'!$D$4,'4.2'!$D$2+E66,0,D66*10)</f>
        <v>31.965605633802816</v>
      </c>
      <c r="H66" s="198">
        <v>31.965605633802816</v>
      </c>
      <c r="I66" s="197">
        <v>63.931211267605633</v>
      </c>
      <c r="J66" s="197">
        <v>0</v>
      </c>
      <c r="K66" s="197">
        <v>0</v>
      </c>
      <c r="L66" s="196">
        <v>0</v>
      </c>
      <c r="M66" s="196">
        <v>0</v>
      </c>
      <c r="N66" s="196">
        <v>0</v>
      </c>
    </row>
    <row r="67" spans="1:14" ht="15">
      <c r="A67" s="424" t="s">
        <v>697</v>
      </c>
      <c r="B67" s="425"/>
      <c r="C67" s="426"/>
      <c r="D67" s="199">
        <v>13.941599999999999</v>
      </c>
      <c r="E67" s="200">
        <v>-19.251000000000001</v>
      </c>
      <c r="F67" s="179">
        <f t="shared" si="30"/>
        <v>-2683.8974159999998</v>
      </c>
      <c r="G67" s="195" cm="1">
        <f t="array" ref="G67:N67">Point_react('4.2'!$D$2,'4.2'!$E$3,'4.2'!$E$3,'4.2'!$D$4,'4.2'!$D$2+E67,0,D67*10)</f>
        <v>31.811422535211264</v>
      </c>
      <c r="H67" s="198">
        <v>31.811422535211264</v>
      </c>
      <c r="I67" s="197">
        <v>63.622845070422528</v>
      </c>
      <c r="J67" s="197">
        <v>0</v>
      </c>
      <c r="K67" s="197">
        <v>0</v>
      </c>
      <c r="L67" s="196">
        <v>0</v>
      </c>
      <c r="M67" s="196">
        <v>0</v>
      </c>
      <c r="N67" s="196">
        <v>0</v>
      </c>
    </row>
    <row r="68" spans="1:14" ht="15">
      <c r="A68" s="424" t="s">
        <v>698</v>
      </c>
      <c r="B68" s="425"/>
      <c r="C68" s="426"/>
      <c r="D68" s="199">
        <v>2.3487200000000001</v>
      </c>
      <c r="E68" s="200">
        <v>-0.79600000000000004</v>
      </c>
      <c r="F68" s="179">
        <f t="shared" si="30"/>
        <v>-18.695811200000001</v>
      </c>
      <c r="G68" s="195" cm="1">
        <f t="array" ref="G68:N68">Point_react('4.2'!$D$2,'4.2'!$E$3,'4.2'!$E$3,'4.2'!$D$4,'4.2'!$D$2+E68,0,D68*10)</f>
        <v>11.242140845070423</v>
      </c>
      <c r="H68" s="198">
        <v>11.242140845070423</v>
      </c>
      <c r="I68" s="197">
        <v>22.484281690140847</v>
      </c>
      <c r="J68" s="197">
        <v>0</v>
      </c>
      <c r="K68" s="197">
        <v>0</v>
      </c>
      <c r="L68" s="196">
        <v>0</v>
      </c>
      <c r="M68" s="196">
        <v>0</v>
      </c>
      <c r="N68" s="196">
        <v>0</v>
      </c>
    </row>
    <row r="69" spans="1:14" ht="15">
      <c r="A69" s="424" t="s">
        <v>699</v>
      </c>
      <c r="B69" s="425"/>
      <c r="C69" s="426"/>
      <c r="D69" s="199">
        <v>4.5226126499999992</v>
      </c>
      <c r="E69" s="200">
        <v>-1.103</v>
      </c>
      <c r="F69" s="179">
        <f t="shared" si="30"/>
        <v>-49.884417529499991</v>
      </c>
      <c r="G69" s="195" cm="1">
        <f t="array" ref="G69:N69">Point_react('4.2'!$D$2,'4.2'!$E$3,'4.2'!$E$3,'4.2'!$D$4,'4.2'!$D$2+E69,0,D69*10)</f>
        <v>21.800915492957746</v>
      </c>
      <c r="H69" s="198">
        <v>21.800915492957746</v>
      </c>
      <c r="I69" s="197">
        <v>43.601830985915491</v>
      </c>
      <c r="J69" s="197">
        <v>0</v>
      </c>
      <c r="K69" s="197">
        <v>0</v>
      </c>
      <c r="L69" s="196">
        <v>0</v>
      </c>
      <c r="M69" s="196">
        <v>0</v>
      </c>
      <c r="N69" s="196">
        <v>0</v>
      </c>
    </row>
    <row r="70" spans="1:14" ht="15">
      <c r="A70" s="424" t="s">
        <v>700</v>
      </c>
      <c r="B70" s="425"/>
      <c r="C70" s="426"/>
      <c r="D70" s="199">
        <v>3.01911</v>
      </c>
      <c r="E70" s="200">
        <v>-1.357</v>
      </c>
      <c r="F70" s="179">
        <f t="shared" si="30"/>
        <v>-40.969322699999999</v>
      </c>
      <c r="G70" s="195" cm="1">
        <f t="array" ref="G70:N70">Point_react('4.2'!$D$2,'4.2'!$E$3,'4.2'!$E$3,'4.2'!$D$4,'4.2'!$D$2+E70,0,D70*10)</f>
        <v>14.426619718309858</v>
      </c>
      <c r="H70" s="198">
        <v>14.426619718309858</v>
      </c>
      <c r="I70" s="197">
        <v>28.853239436619717</v>
      </c>
      <c r="J70" s="197">
        <v>0</v>
      </c>
      <c r="K70" s="197">
        <v>0</v>
      </c>
      <c r="L70" s="196">
        <v>0</v>
      </c>
      <c r="M70" s="196">
        <v>0</v>
      </c>
      <c r="N70" s="196">
        <v>0</v>
      </c>
    </row>
    <row r="71" spans="1:14" ht="15">
      <c r="A71" s="424" t="s">
        <v>701</v>
      </c>
      <c r="B71" s="425"/>
      <c r="C71" s="426"/>
      <c r="D71" s="199">
        <v>0.55290689999999998</v>
      </c>
      <c r="E71" s="200">
        <v>-19.253</v>
      </c>
      <c r="F71" s="179">
        <f t="shared" si="30"/>
        <v>-106.451165457</v>
      </c>
      <c r="G71" s="195" cm="1">
        <f t="array" ref="G71:N71">Point_react('4.2'!$D$2,'4.2'!$E$3,'4.2'!$E$3,'4.2'!$D$4,'4.2'!$D$2+E71,0,D71*10)</f>
        <v>1.3729859154929578</v>
      </c>
      <c r="H71" s="198">
        <v>1.3729859154929578</v>
      </c>
      <c r="I71" s="197">
        <v>2.7459718309859156</v>
      </c>
      <c r="J71" s="197">
        <v>0</v>
      </c>
      <c r="K71" s="197">
        <v>0</v>
      </c>
      <c r="L71" s="196">
        <v>0</v>
      </c>
      <c r="M71" s="196">
        <v>0</v>
      </c>
      <c r="N71" s="196">
        <v>0</v>
      </c>
    </row>
    <row r="72" spans="1:14" ht="15">
      <c r="A72" s="424" t="s">
        <v>702</v>
      </c>
      <c r="B72" s="425"/>
      <c r="C72" s="426"/>
      <c r="D72" s="199">
        <v>10.656691181312244</v>
      </c>
      <c r="E72" s="200">
        <v>-19.253</v>
      </c>
      <c r="F72" s="179">
        <f t="shared" si="30"/>
        <v>-2051.7327531380461</v>
      </c>
      <c r="G72" s="195" cm="1">
        <f t="array" ref="G72:N72">Point_react('4.2'!$D$2,'4.2'!$E$3,'4.2'!$E$3,'4.2'!$D$4,'4.2'!$D$2+E72,0,D72*10)</f>
        <v>24.484915492957747</v>
      </c>
      <c r="H72" s="198">
        <v>24.484915492957747</v>
      </c>
      <c r="I72" s="197">
        <v>48.969830985915493</v>
      </c>
      <c r="J72" s="197">
        <v>0</v>
      </c>
      <c r="K72" s="197">
        <v>0</v>
      </c>
      <c r="L72" s="196">
        <v>0</v>
      </c>
      <c r="M72" s="196">
        <v>0</v>
      </c>
      <c r="N72" s="196">
        <v>0</v>
      </c>
    </row>
    <row r="73" spans="1:14" ht="15">
      <c r="A73" s="424" t="s">
        <v>703</v>
      </c>
      <c r="B73" s="425"/>
      <c r="C73" s="426"/>
      <c r="D73" s="199">
        <v>1.5529009343671449</v>
      </c>
      <c r="E73" s="200">
        <v>-33.436999999999998</v>
      </c>
      <c r="F73" s="179">
        <f t="shared" si="30"/>
        <v>-519.24348542434223</v>
      </c>
      <c r="G73" s="195" cm="1">
        <f t="array" ref="G73:N73">Point_react('4.2'!$D$2,'4.2'!$E$3,'4.2'!$E$3,'4.2'!$D$4,'4.2'!$D$2+E73,0,D73*10)</f>
        <v>0.46490140845070477</v>
      </c>
      <c r="H73" s="198">
        <v>0.46490140845070477</v>
      </c>
      <c r="I73" s="197">
        <v>0.92980281690140953</v>
      </c>
      <c r="J73" s="197">
        <v>0</v>
      </c>
      <c r="K73" s="197">
        <v>0</v>
      </c>
      <c r="L73" s="196">
        <v>0</v>
      </c>
      <c r="M73" s="196">
        <v>0</v>
      </c>
      <c r="N73" s="196">
        <v>0</v>
      </c>
    </row>
    <row r="74" spans="1:14" ht="15">
      <c r="A74" s="424" t="s">
        <v>704</v>
      </c>
      <c r="B74" s="425"/>
      <c r="C74" s="426"/>
      <c r="D74" s="199">
        <v>1.3320863976640305</v>
      </c>
      <c r="E74" s="200">
        <v>-4.83</v>
      </c>
      <c r="F74" s="179">
        <f t="shared" si="30"/>
        <v>-64.339773007172681</v>
      </c>
      <c r="G74" s="195" cm="1">
        <f t="array" ref="G74:N74">Point_react('4.2'!$D$2,'4.2'!$E$3,'4.2'!$E$3,'4.2'!$D$4,'4.2'!$D$2+E74,0,D74*10)</f>
        <v>5.6156338028169017</v>
      </c>
      <c r="H74" s="198">
        <v>5.6156338028169017</v>
      </c>
      <c r="I74" s="197">
        <v>11.231267605633803</v>
      </c>
      <c r="J74" s="197">
        <v>0</v>
      </c>
      <c r="K74" s="197">
        <v>0</v>
      </c>
      <c r="L74" s="196">
        <v>0</v>
      </c>
      <c r="M74" s="196">
        <v>0</v>
      </c>
      <c r="N74" s="196">
        <v>0</v>
      </c>
    </row>
    <row r="75" spans="1:14" ht="15">
      <c r="A75" s="424" t="s">
        <v>705</v>
      </c>
      <c r="B75" s="425"/>
      <c r="C75" s="426"/>
      <c r="D75" s="199">
        <v>7.0335999999999999</v>
      </c>
      <c r="E75" s="200">
        <v>0</v>
      </c>
      <c r="F75" s="179">
        <f t="shared" si="30"/>
        <v>0</v>
      </c>
      <c r="G75" s="195" cm="1">
        <f t="array" ref="G75:N75">Point_react('4.2'!$D$2,'4.2'!$E$3,'4.2'!$E$3,'4.2'!$D$4,'4.2'!$D$2+E75,0,D75*10)</f>
        <v>35</v>
      </c>
      <c r="H75" s="198">
        <v>35</v>
      </c>
      <c r="I75" s="197">
        <v>70</v>
      </c>
      <c r="J75" s="197">
        <v>0</v>
      </c>
      <c r="K75" s="197">
        <v>0</v>
      </c>
      <c r="L75" s="196">
        <v>0</v>
      </c>
      <c r="M75" s="196">
        <v>0</v>
      </c>
      <c r="N75" s="196">
        <v>0</v>
      </c>
    </row>
    <row r="76" spans="1:14" ht="15">
      <c r="A76" s="424" t="s">
        <v>706</v>
      </c>
      <c r="B76" s="425"/>
      <c r="C76" s="426"/>
      <c r="D76" s="199">
        <v>4.7604676499999998</v>
      </c>
      <c r="E76" s="200">
        <v>6.4390000000000001</v>
      </c>
      <c r="F76" s="179">
        <f t="shared" si="30"/>
        <v>306.52651198349997</v>
      </c>
      <c r="G76" s="195" cm="1">
        <f t="array" ref="G76:N76">Point_react('4.2'!$D$2,'4.2'!$E$3,'4.2'!$E$3,'4.2'!$D$4,'4.2'!$D$2+E76,0,D76*10)</f>
        <v>28.353126760563381</v>
      </c>
      <c r="H76" s="198">
        <v>28.353126760563381</v>
      </c>
      <c r="I76" s="197">
        <v>56.706253521126762</v>
      </c>
      <c r="J76" s="197">
        <v>0</v>
      </c>
      <c r="K76" s="197">
        <v>0</v>
      </c>
      <c r="L76" s="196">
        <v>0</v>
      </c>
      <c r="M76" s="196">
        <v>0</v>
      </c>
      <c r="N76" s="196">
        <v>0</v>
      </c>
    </row>
    <row r="77" spans="1:14" ht="15">
      <c r="A77" s="424" t="s">
        <v>707</v>
      </c>
      <c r="B77" s="425"/>
      <c r="C77" s="426"/>
      <c r="D77" s="199">
        <v>2.0747549999999997</v>
      </c>
      <c r="E77" s="200">
        <v>6.2229999999999999</v>
      </c>
      <c r="F77" s="179">
        <f t="shared" si="30"/>
        <v>129.11200364999996</v>
      </c>
      <c r="G77" s="195" cm="1">
        <f t="array" ref="G77:N77">Point_react('4.2'!$D$2,'4.2'!$E$3,'4.2'!$E$3,'4.2'!$D$4,'4.2'!$D$2+E77,0,D77*10)</f>
        <v>12.340605633802816</v>
      </c>
      <c r="H77" s="198">
        <v>12.340605633802816</v>
      </c>
      <c r="I77" s="197">
        <v>24.681211267605633</v>
      </c>
      <c r="J77" s="197">
        <v>0</v>
      </c>
      <c r="K77" s="197">
        <v>0</v>
      </c>
      <c r="L77" s="196">
        <v>0</v>
      </c>
      <c r="M77" s="196">
        <v>0</v>
      </c>
      <c r="N77" s="196">
        <v>0</v>
      </c>
    </row>
    <row r="78" spans="1:14" ht="15">
      <c r="A78" s="424" t="s">
        <v>708</v>
      </c>
      <c r="B78" s="425"/>
      <c r="C78" s="426"/>
      <c r="D78" s="199">
        <v>1.9075499999999999</v>
      </c>
      <c r="E78" s="200">
        <v>6.609</v>
      </c>
      <c r="F78" s="179">
        <f t="shared" si="30"/>
        <v>126.06997949999999</v>
      </c>
      <c r="G78" s="195" cm="1">
        <f t="array" ref="G78:N78">Point_react('4.2'!$D$2,'4.2'!$E$3,'4.2'!$E$3,'4.2'!$D$4,'4.2'!$D$2+E78,0,D78*10)</f>
        <v>11.268605633802817</v>
      </c>
      <c r="H78" s="198">
        <v>11.268605633802817</v>
      </c>
      <c r="I78" s="197">
        <v>22.537211267605635</v>
      </c>
      <c r="J78" s="197">
        <v>0</v>
      </c>
      <c r="K78" s="197">
        <v>0</v>
      </c>
      <c r="L78" s="196">
        <v>0</v>
      </c>
      <c r="M78" s="196">
        <v>0</v>
      </c>
      <c r="N78" s="196">
        <v>0</v>
      </c>
    </row>
    <row r="79" spans="1:14" ht="15">
      <c r="A79" s="424" t="s">
        <v>709</v>
      </c>
      <c r="B79" s="425"/>
      <c r="C79" s="426"/>
      <c r="D79" s="199">
        <v>11.06791125</v>
      </c>
      <c r="E79" s="200">
        <v>6.609</v>
      </c>
      <c r="F79" s="179">
        <f t="shared" si="30"/>
        <v>731.47825451250003</v>
      </c>
      <c r="G79" s="195" cm="1">
        <f t="array" ref="G79:N79">Point_react('4.2'!$D$2,'4.2'!$E$3,'4.2'!$E$3,'4.2'!$D$4,'4.2'!$D$2+E79,0,D79*10)</f>
        <v>65.832380281690149</v>
      </c>
      <c r="H79" s="198">
        <v>65.832380281690149</v>
      </c>
      <c r="I79" s="197">
        <v>131.6647605633803</v>
      </c>
      <c r="J79" s="197">
        <v>0</v>
      </c>
      <c r="K79" s="197">
        <v>0</v>
      </c>
      <c r="L79" s="196">
        <v>0</v>
      </c>
      <c r="M79" s="196">
        <v>0</v>
      </c>
      <c r="N79" s="196">
        <v>0</v>
      </c>
    </row>
    <row r="80" spans="1:14" ht="15">
      <c r="A80" s="424" t="s">
        <v>710</v>
      </c>
      <c r="B80" s="425"/>
      <c r="C80" s="426"/>
      <c r="D80" s="199">
        <v>3.3426338092451728</v>
      </c>
      <c r="E80" s="200">
        <v>6.609</v>
      </c>
      <c r="F80" s="179">
        <f t="shared" si="30"/>
        <v>220.91466845301346</v>
      </c>
      <c r="G80" s="195" cm="1">
        <f t="array" ref="G80:N80">Point_react('4.2'!$D$2,'4.2'!$E$3,'4.2'!$E$3,'4.2'!$D$4,'4.2'!$D$2+E80,0,D80*10)</f>
        <v>19.571788732394367</v>
      </c>
      <c r="H80" s="198">
        <v>19.571788732394367</v>
      </c>
      <c r="I80" s="197">
        <v>39.143577464788734</v>
      </c>
      <c r="J80" s="197">
        <v>0</v>
      </c>
      <c r="K80" s="197">
        <v>0</v>
      </c>
      <c r="L80" s="196">
        <v>0</v>
      </c>
      <c r="M80" s="196">
        <v>0</v>
      </c>
      <c r="N80" s="196">
        <v>0</v>
      </c>
    </row>
    <row r="81" spans="1:14" ht="15">
      <c r="A81" s="424" t="s">
        <v>711</v>
      </c>
      <c r="B81" s="425"/>
      <c r="C81" s="426"/>
      <c r="D81" s="199">
        <v>3.6893037500000001</v>
      </c>
      <c r="E81" s="200">
        <v>6.2229999999999999</v>
      </c>
      <c r="F81" s="179">
        <f t="shared" si="30"/>
        <v>229.58537236249998</v>
      </c>
      <c r="G81" s="195" cm="1">
        <f t="array" ref="G81:N81">Point_react('4.2'!$D$2,'4.2'!$E$3,'4.2'!$E$3,'4.2'!$D$4,'4.2'!$D$2+E81,0,D81*10)</f>
        <v>21.742971830985915</v>
      </c>
      <c r="H81" s="198">
        <v>21.742971830985915</v>
      </c>
      <c r="I81" s="197">
        <v>43.485943661971831</v>
      </c>
      <c r="J81" s="197">
        <v>0</v>
      </c>
      <c r="K81" s="197">
        <v>0</v>
      </c>
      <c r="L81" s="196">
        <v>0</v>
      </c>
      <c r="M81" s="196">
        <v>0</v>
      </c>
      <c r="N81" s="196">
        <v>0</v>
      </c>
    </row>
    <row r="82" spans="1:14" ht="15">
      <c r="A82" s="424" t="s">
        <v>712</v>
      </c>
      <c r="B82" s="425"/>
      <c r="C82" s="426"/>
      <c r="D82" s="199">
        <v>23.01</v>
      </c>
      <c r="E82" s="200">
        <v>-19.253</v>
      </c>
      <c r="F82" s="179">
        <f t="shared" si="30"/>
        <v>-4430.1153000000004</v>
      </c>
      <c r="G82" s="195" cm="1">
        <f t="array" ref="G82:N82">Point_react('4.2'!$D$2,'4.2'!$E$3,'4.2'!$E$3,'4.2'!$D$4,'4.2'!$D$2+E82,0,D82*10)</f>
        <v>52.631126760563376</v>
      </c>
      <c r="H82" s="198">
        <v>52.631126760563376</v>
      </c>
      <c r="I82" s="197">
        <v>105.26225352112675</v>
      </c>
      <c r="J82" s="197">
        <v>0</v>
      </c>
      <c r="K82" s="197">
        <v>0</v>
      </c>
      <c r="L82" s="196">
        <v>0</v>
      </c>
      <c r="M82" s="196">
        <v>0</v>
      </c>
      <c r="N82" s="196">
        <v>0</v>
      </c>
    </row>
    <row r="83" spans="1:14" ht="15">
      <c r="A83" s="424" t="s">
        <v>713</v>
      </c>
      <c r="B83" s="425"/>
      <c r="C83" s="426"/>
      <c r="D83" s="199">
        <v>11.233835999999998</v>
      </c>
      <c r="E83" s="200">
        <v>-19.253</v>
      </c>
      <c r="F83" s="179">
        <f t="shared" si="30"/>
        <v>-2162.8504450799996</v>
      </c>
      <c r="G83" s="195" cm="1">
        <f t="array" ref="G83:N83">Point_react('4.2'!$D$2,'4.2'!$E$3,'4.2'!$E$3,'4.2'!$D$4,'4.2'!$D$2+E83,0,D83*10)</f>
        <v>25.629070422535211</v>
      </c>
      <c r="H83" s="198">
        <v>25.629070422535211</v>
      </c>
      <c r="I83" s="197">
        <v>51.258140845070422</v>
      </c>
      <c r="J83" s="197">
        <v>0</v>
      </c>
      <c r="K83" s="197">
        <v>0</v>
      </c>
      <c r="L83" s="196">
        <v>0</v>
      </c>
      <c r="M83" s="196">
        <v>0</v>
      </c>
      <c r="N83" s="196">
        <v>0</v>
      </c>
    </row>
    <row r="84" spans="1:14" ht="15">
      <c r="A84" s="424" t="s">
        <v>714</v>
      </c>
      <c r="B84" s="425"/>
      <c r="C84" s="426"/>
      <c r="D84" s="199">
        <v>0.165321</v>
      </c>
      <c r="E84" s="200">
        <v>-3.4660000000000002</v>
      </c>
      <c r="F84" s="179">
        <f t="shared" si="30"/>
        <v>-5.7300258599999996</v>
      </c>
      <c r="G84" s="195" cm="1">
        <f t="array" ref="G84:N84">Point_react('4.2'!$D$2,'4.2'!$E$3,'4.2'!$E$3,'4.2'!$D$4,'4.2'!$D$2+E84,0,D84*10)</f>
        <v>0.90236619718309852</v>
      </c>
      <c r="H84" s="198">
        <v>0.90236619718309852</v>
      </c>
      <c r="I84" s="197">
        <v>1.804732394366197</v>
      </c>
      <c r="J84" s="197">
        <v>0</v>
      </c>
      <c r="K84" s="197">
        <v>0</v>
      </c>
      <c r="L84" s="196">
        <v>0</v>
      </c>
      <c r="M84" s="196">
        <v>0</v>
      </c>
      <c r="N84" s="196">
        <v>0</v>
      </c>
    </row>
    <row r="85" spans="1:14" ht="15">
      <c r="A85" s="424" t="s">
        <v>715</v>
      </c>
      <c r="B85" s="425"/>
      <c r="C85" s="426"/>
      <c r="D85" s="199">
        <v>2.0606249999999999</v>
      </c>
      <c r="E85" s="200">
        <v>-6.07</v>
      </c>
      <c r="F85" s="179">
        <f t="shared" si="30"/>
        <v>-125.0799375</v>
      </c>
      <c r="G85" s="195" cm="1">
        <f t="array" ref="G85:N85">Point_react('4.2'!$D$2,'4.2'!$E$3,'4.2'!$E$3,'4.2'!$D$4,'4.2'!$D$2+E85,0,D85*10)</f>
        <v>8.7046478873239437</v>
      </c>
      <c r="H85" s="198">
        <v>8.7046478873239437</v>
      </c>
      <c r="I85" s="197">
        <v>17.409295774647887</v>
      </c>
      <c r="J85" s="197">
        <v>0</v>
      </c>
      <c r="K85" s="197">
        <v>0</v>
      </c>
      <c r="L85" s="196">
        <v>0</v>
      </c>
      <c r="M85" s="196">
        <v>0</v>
      </c>
      <c r="N85" s="196">
        <v>0</v>
      </c>
    </row>
    <row r="86" spans="1:14" ht="15">
      <c r="A86" s="424" t="s">
        <v>716</v>
      </c>
      <c r="B86" s="425"/>
      <c r="C86" s="426"/>
      <c r="D86" s="199">
        <v>7.85E-2</v>
      </c>
      <c r="E86" s="200">
        <v>-33.436999999999998</v>
      </c>
      <c r="F86" s="179">
        <f t="shared" si="30"/>
        <v>-26.248044999999998</v>
      </c>
      <c r="G86" s="195" cm="1">
        <f t="array" ref="G86:N86">Point_react('4.2'!$D$2,'4.2'!$E$3,'4.2'!$E$3,'4.2'!$D$4,'4.2'!$D$2+E86,0,D86*10)</f>
        <v>2.9056338028169048E-2</v>
      </c>
      <c r="H86" s="198">
        <v>2.9056338028169048E-2</v>
      </c>
      <c r="I86" s="197">
        <v>5.8112676056338096E-2</v>
      </c>
      <c r="J86" s="197">
        <v>0</v>
      </c>
      <c r="K86" s="197">
        <v>0</v>
      </c>
      <c r="L86" s="196">
        <v>0</v>
      </c>
      <c r="M86" s="196">
        <v>0</v>
      </c>
      <c r="N86" s="196">
        <v>0</v>
      </c>
    </row>
    <row r="87" spans="1:14" ht="15">
      <c r="A87" s="424" t="s">
        <v>717</v>
      </c>
      <c r="B87" s="425"/>
      <c r="C87" s="426"/>
      <c r="D87" s="199">
        <v>2.5175604724409451</v>
      </c>
      <c r="E87" s="200">
        <v>-18.79</v>
      </c>
      <c r="F87" s="179">
        <f t="shared" si="30"/>
        <v>-473.04961277165353</v>
      </c>
      <c r="G87" s="195" cm="1">
        <f t="array" ref="G87:N87">Point_react('4.2'!$D$2,'4.2'!$E$3,'4.2'!$E$3,'4.2'!$D$4,'4.2'!$D$2+E87,0,D87*10)</f>
        <v>5.8838028169014089</v>
      </c>
      <c r="H87" s="198">
        <v>5.8838028169014089</v>
      </c>
      <c r="I87" s="197">
        <v>11.767605633802818</v>
      </c>
      <c r="J87" s="197">
        <v>0</v>
      </c>
      <c r="K87" s="197">
        <v>0</v>
      </c>
      <c r="L87" s="196">
        <v>0</v>
      </c>
      <c r="M87" s="196">
        <v>0</v>
      </c>
      <c r="N87" s="196">
        <v>0</v>
      </c>
    </row>
    <row r="88" spans="1:14" ht="15">
      <c r="A88" s="424" t="s">
        <v>718</v>
      </c>
      <c r="B88" s="425"/>
      <c r="C88" s="426"/>
      <c r="D88" s="199">
        <v>1.3132940099999999</v>
      </c>
      <c r="E88" s="200">
        <v>-19.253</v>
      </c>
      <c r="F88" s="179">
        <f t="shared" si="30"/>
        <v>-252.8484957453</v>
      </c>
      <c r="G88" s="195" cm="1">
        <f t="array" ref="G88:N88">Point_react('4.2'!$D$2,'4.2'!$E$3,'4.2'!$E$3,'4.2'!$D$4,'4.2'!$D$2+E88,0,D88*10)</f>
        <v>2.9748028169014082</v>
      </c>
      <c r="H88" s="198">
        <v>2.9748028169014082</v>
      </c>
      <c r="I88" s="197">
        <v>5.9496056338028165</v>
      </c>
      <c r="J88" s="197">
        <v>0</v>
      </c>
      <c r="K88" s="197">
        <v>0</v>
      </c>
      <c r="L88" s="196">
        <v>0</v>
      </c>
      <c r="M88" s="196">
        <v>0</v>
      </c>
      <c r="N88" s="196">
        <v>0</v>
      </c>
    </row>
    <row r="89" spans="1:14" ht="15">
      <c r="A89" s="424" t="s">
        <v>719</v>
      </c>
      <c r="B89" s="425"/>
      <c r="C89" s="426"/>
      <c r="D89" s="199">
        <v>0.28260000000000002</v>
      </c>
      <c r="E89" s="200">
        <v>-19.253</v>
      </c>
      <c r="F89" s="179">
        <f t="shared" si="30"/>
        <v>-54.408978000000005</v>
      </c>
      <c r="G89" s="195" cm="1">
        <f t="array" ref="G89:N89">Point_react('4.2'!$D$2,'4.2'!$E$3,'4.2'!$E$3,'4.2'!$D$4,'4.2'!$D$2+E89,0,D89*10)</f>
        <v>0.68649295774647889</v>
      </c>
      <c r="H89" s="198">
        <v>0.68649295774647889</v>
      </c>
      <c r="I89" s="197">
        <v>1.3729859154929578</v>
      </c>
      <c r="J89" s="197">
        <v>0</v>
      </c>
      <c r="K89" s="197">
        <v>0</v>
      </c>
      <c r="L89" s="196">
        <v>0</v>
      </c>
      <c r="M89" s="196">
        <v>0</v>
      </c>
      <c r="N89" s="196">
        <v>0</v>
      </c>
    </row>
    <row r="90" spans="1:14" ht="15">
      <c r="A90" s="424" t="s">
        <v>720</v>
      </c>
      <c r="B90" s="425"/>
      <c r="C90" s="426"/>
      <c r="D90" s="199">
        <v>0.58875</v>
      </c>
      <c r="E90" s="200">
        <v>-0.36</v>
      </c>
      <c r="F90" s="179">
        <f t="shared" si="30"/>
        <v>-2.1194999999999999</v>
      </c>
      <c r="G90" s="195" cm="1">
        <f t="array" ref="G90:N90">Point_react('4.2'!$D$2,'4.2'!$E$3,'4.2'!$E$3,'4.2'!$D$4,'4.2'!$D$2+E90,0,D90*10)</f>
        <v>2.9695774647887321</v>
      </c>
      <c r="H90" s="198">
        <v>2.9695774647887321</v>
      </c>
      <c r="I90" s="197">
        <v>5.9391549295774642</v>
      </c>
      <c r="J90" s="197">
        <v>0</v>
      </c>
      <c r="K90" s="197">
        <v>0</v>
      </c>
      <c r="L90" s="196">
        <v>0</v>
      </c>
      <c r="M90" s="196">
        <v>0</v>
      </c>
      <c r="N90" s="196">
        <v>0</v>
      </c>
    </row>
    <row r="91" spans="1:14" ht="15">
      <c r="A91" s="424" t="s">
        <v>721</v>
      </c>
      <c r="B91" s="425"/>
      <c r="C91" s="426"/>
      <c r="D91" s="199">
        <v>1.8839999999999999</v>
      </c>
      <c r="E91" s="200">
        <v>-1.0349999999999999</v>
      </c>
      <c r="F91" s="179">
        <f t="shared" si="30"/>
        <v>-19.499399999999998</v>
      </c>
      <c r="G91" s="195" cm="1">
        <f t="array" ref="G91:N91">Point_react('4.2'!$D$2,'4.2'!$E$3,'4.2'!$E$3,'4.2'!$D$4,'4.2'!$D$2+E91,0,D91*10)</f>
        <v>9.2230281690140856</v>
      </c>
      <c r="H91" s="198">
        <v>9.2230281690140856</v>
      </c>
      <c r="I91" s="197">
        <v>18.446056338028171</v>
      </c>
      <c r="J91" s="197">
        <v>0</v>
      </c>
      <c r="K91" s="197">
        <v>0</v>
      </c>
      <c r="L91" s="196">
        <v>0</v>
      </c>
      <c r="M91" s="196">
        <v>0</v>
      </c>
      <c r="N91" s="196">
        <v>0</v>
      </c>
    </row>
    <row r="92" spans="1:14" ht="15">
      <c r="A92" s="424" t="s">
        <v>722</v>
      </c>
      <c r="B92" s="425"/>
      <c r="C92" s="426"/>
      <c r="D92" s="199">
        <v>2.5386899999999999</v>
      </c>
      <c r="E92" s="200">
        <v>0</v>
      </c>
      <c r="F92" s="179">
        <f t="shared" si="30"/>
        <v>0</v>
      </c>
      <c r="G92" s="195" cm="1">
        <f t="array" ref="G92:N92">Point_react('4.2'!$D$2,'4.2'!$E$3,'4.2'!$E$3,'4.2'!$D$4,'4.2'!$D$2+E92,0,D92*10)</f>
        <v>12.5</v>
      </c>
      <c r="H92" s="198">
        <v>12.5</v>
      </c>
      <c r="I92" s="197">
        <v>25</v>
      </c>
      <c r="J92" s="197">
        <v>0</v>
      </c>
      <c r="K92" s="197">
        <v>0</v>
      </c>
      <c r="L92" s="196">
        <v>0</v>
      </c>
      <c r="M92" s="196">
        <v>0</v>
      </c>
      <c r="N92" s="196">
        <v>0</v>
      </c>
    </row>
    <row r="93" spans="1:14" ht="15">
      <c r="A93" s="424" t="s">
        <v>723</v>
      </c>
      <c r="B93" s="425"/>
      <c r="C93" s="426"/>
      <c r="D93" s="199">
        <v>0.39563999999999999</v>
      </c>
      <c r="E93" s="200">
        <v>-4.83</v>
      </c>
      <c r="F93" s="179">
        <f t="shared" si="30"/>
        <v>-19.109411999999999</v>
      </c>
      <c r="G93" s="195" cm="1">
        <f t="array" ref="G93:N93">Point_react('4.2'!$D$2,'4.2'!$E$3,'4.2'!$E$3,'4.2'!$D$4,'4.2'!$D$2+E93,0,D93*10)</f>
        <v>1.7278873239436621</v>
      </c>
      <c r="H93" s="198">
        <v>1.7278873239436621</v>
      </c>
      <c r="I93" s="197">
        <v>3.4557746478873241</v>
      </c>
      <c r="J93" s="197">
        <v>0</v>
      </c>
      <c r="K93" s="197">
        <v>0</v>
      </c>
      <c r="L93" s="196">
        <v>0</v>
      </c>
      <c r="M93" s="196">
        <v>0</v>
      </c>
      <c r="N93" s="196">
        <v>0</v>
      </c>
    </row>
    <row r="94" spans="1:14" ht="15">
      <c r="A94" s="424" t="s">
        <v>724</v>
      </c>
      <c r="B94" s="425"/>
      <c r="C94" s="426"/>
      <c r="D94" s="199">
        <v>7.7192280703080804</v>
      </c>
      <c r="E94" s="200">
        <v>-12.55</v>
      </c>
      <c r="F94" s="179">
        <f t="shared" si="30"/>
        <v>-968.76312282366416</v>
      </c>
      <c r="G94" s="195" cm="1">
        <f t="array" ref="G94:N94">Point_react('4.2'!$D$2,'4.2'!$E$3,'4.2'!$E$3,'4.2'!$D$4,'4.2'!$D$2+E94,0,D94*10)</f>
        <v>24.88943661971831</v>
      </c>
      <c r="H94" s="198">
        <v>24.88943661971831</v>
      </c>
      <c r="I94" s="197">
        <v>49.778873239436621</v>
      </c>
      <c r="J94" s="197">
        <v>0</v>
      </c>
      <c r="K94" s="197">
        <v>0</v>
      </c>
      <c r="L94" s="196">
        <v>0</v>
      </c>
      <c r="M94" s="196">
        <v>0</v>
      </c>
      <c r="N94" s="196">
        <v>0</v>
      </c>
    </row>
    <row r="95" spans="1:14" ht="15">
      <c r="A95" s="424" t="s">
        <v>725</v>
      </c>
      <c r="B95" s="425"/>
      <c r="C95" s="426"/>
      <c r="D95" s="199">
        <v>0.94276605710942074</v>
      </c>
      <c r="E95" s="200">
        <v>6.77</v>
      </c>
      <c r="F95" s="179">
        <f t="shared" si="30"/>
        <v>63.825262066307779</v>
      </c>
      <c r="G95" s="195" cm="1">
        <f t="array" ref="G95:N95">Point_react('4.2'!$D$2,'4.2'!$E$3,'4.2'!$E$3,'4.2'!$D$4,'4.2'!$D$2+E95,0,D95*10)</f>
        <v>5.3581690140845062</v>
      </c>
      <c r="H95" s="198">
        <v>5.3581690140845062</v>
      </c>
      <c r="I95" s="197">
        <v>10.716338028169012</v>
      </c>
      <c r="J95" s="197">
        <v>0</v>
      </c>
      <c r="K95" s="197">
        <v>0</v>
      </c>
      <c r="L95" s="196">
        <v>0</v>
      </c>
      <c r="M95" s="196">
        <v>0</v>
      </c>
      <c r="N95" s="196">
        <v>0</v>
      </c>
    </row>
    <row r="96" spans="1:14" ht="15">
      <c r="A96" s="424" t="s">
        <v>726</v>
      </c>
      <c r="B96" s="425"/>
      <c r="C96" s="426"/>
      <c r="D96" s="199">
        <v>0</v>
      </c>
      <c r="E96" s="200">
        <v>8.6204999999999998</v>
      </c>
      <c r="F96" s="179">
        <f t="shared" si="30"/>
        <v>0</v>
      </c>
      <c r="G96" s="195" cm="1">
        <f t="array" ref="G96:N96">Point_react('4.2'!$D$2,'4.2'!$E$3,'4.2'!$E$3,'4.2'!$D$4,'4.2'!$D$2+E96,0,D96*10)</f>
        <v>0</v>
      </c>
      <c r="H96" s="198">
        <v>0</v>
      </c>
      <c r="I96" s="197">
        <v>0</v>
      </c>
      <c r="J96" s="197">
        <v>0</v>
      </c>
      <c r="K96" s="197">
        <v>0</v>
      </c>
      <c r="L96" s="196">
        <v>0</v>
      </c>
      <c r="M96" s="196">
        <v>0</v>
      </c>
      <c r="N96" s="196">
        <v>0</v>
      </c>
    </row>
    <row r="97" spans="1:14">
      <c r="A97" s="427" t="s">
        <v>603</v>
      </c>
      <c r="B97" s="428"/>
      <c r="C97" s="429"/>
      <c r="D97" s="180">
        <f>SUM(D61:D96)</f>
        <v>199.80795200602003</v>
      </c>
      <c r="E97" s="180"/>
      <c r="F97" s="181">
        <f t="shared" ref="F97" si="31">SUM(F61:F96)</f>
        <v>-26282.838742677894</v>
      </c>
      <c r="G97" s="181">
        <f t="shared" ref="G97" si="32">SUM(G61:G96)</f>
        <v>628.47384507042239</v>
      </c>
      <c r="H97" s="181">
        <f t="shared" ref="H97" si="33">SUM(H61:H96)</f>
        <v>628.47384507042239</v>
      </c>
      <c r="I97" s="181">
        <f t="shared" ref="I97" si="34">SUM(I61:I96)</f>
        <v>1256.9476901408448</v>
      </c>
      <c r="J97" s="181">
        <f t="shared" ref="J97" si="35">SUM(J61:J96)</f>
        <v>0</v>
      </c>
      <c r="K97" s="181">
        <f t="shared" ref="K97" si="36">SUM(K61:K96)</f>
        <v>0</v>
      </c>
      <c r="L97" s="181">
        <f t="shared" ref="L97" si="37">SUM(L61:L96)</f>
        <v>0</v>
      </c>
      <c r="M97" s="181">
        <f t="shared" ref="M97" si="38">SUM(M61:M96)</f>
        <v>0</v>
      </c>
      <c r="N97" s="181">
        <f t="shared" ref="N97" si="39">SUM(N61:N96)</f>
        <v>0</v>
      </c>
    </row>
    <row r="98" spans="1:14" ht="15">
      <c r="A98" s="424" t="s">
        <v>776</v>
      </c>
      <c r="B98" s="425"/>
      <c r="C98" s="426"/>
      <c r="D98" s="177">
        <f>E105/10</f>
        <v>296.89999999999998</v>
      </c>
      <c r="E98" s="178">
        <f>E106</f>
        <v>6.6</v>
      </c>
      <c r="F98" s="179">
        <f t="shared" si="30"/>
        <v>19595.399999999998</v>
      </c>
      <c r="G98" s="195" cm="1">
        <f t="array" ref="G98:N98">Point_react('4.2'!$D$2,'4.2'!$E$3,'4.2'!$E$3,'4.2'!$D$4,'4.2'!$D$2+E98,0,D98*10)</f>
        <v>1760.4915492957746</v>
      </c>
      <c r="H98" s="198">
        <v>1760.4915492957746</v>
      </c>
      <c r="I98" s="197">
        <v>3520.9830985915492</v>
      </c>
      <c r="J98" s="197">
        <v>0</v>
      </c>
      <c r="K98" s="197">
        <v>0</v>
      </c>
      <c r="L98" s="196">
        <v>0</v>
      </c>
      <c r="M98" s="196">
        <v>0</v>
      </c>
      <c r="N98" s="196">
        <v>0</v>
      </c>
    </row>
    <row r="99" spans="1:14" ht="15.75">
      <c r="A99" s="169" t="s">
        <v>730</v>
      </c>
      <c r="B99" s="175"/>
      <c r="C99" s="175"/>
      <c r="D99" s="175"/>
      <c r="E99" s="108">
        <f>F97/D97/10</f>
        <v>-13.154050416314769</v>
      </c>
      <c r="F99" s="174" t="s">
        <v>37</v>
      </c>
      <c r="G99" s="33" t="s">
        <v>729</v>
      </c>
      <c r="H99" s="175"/>
      <c r="I99" s="175"/>
    </row>
    <row r="100" spans="1:14" ht="15.75">
      <c r="A100" s="169" t="s">
        <v>618</v>
      </c>
      <c r="B100" s="125"/>
      <c r="E100" s="170">
        <f>'4.2'!C71</f>
        <v>13.827</v>
      </c>
      <c r="F100" s="124" t="s">
        <v>37</v>
      </c>
      <c r="G100" s="130" t="s">
        <v>619</v>
      </c>
      <c r="H100" s="33"/>
      <c r="I100" s="125"/>
    </row>
    <row r="101" spans="1:14" ht="15.75">
      <c r="A101" s="32" t="s">
        <v>642</v>
      </c>
      <c r="B101" s="125"/>
      <c r="E101" s="34">
        <f>D97*10</f>
        <v>1998.0795200602004</v>
      </c>
      <c r="F101" s="124" t="s">
        <v>97</v>
      </c>
      <c r="G101" s="33" t="s">
        <v>646</v>
      </c>
      <c r="H101" s="33"/>
      <c r="I101" s="125"/>
    </row>
    <row r="102" spans="1:14" ht="15.75">
      <c r="A102" s="32" t="s">
        <v>643</v>
      </c>
      <c r="B102" s="125"/>
      <c r="E102" s="34">
        <f>E99</f>
        <v>-13.154050416314769</v>
      </c>
      <c r="F102" s="124" t="s">
        <v>37</v>
      </c>
      <c r="G102" s="33" t="s">
        <v>647</v>
      </c>
      <c r="H102" s="33"/>
      <c r="I102" s="125"/>
    </row>
    <row r="103" spans="1:14" ht="15.75">
      <c r="A103" s="32" t="s">
        <v>644</v>
      </c>
      <c r="B103" s="125"/>
      <c r="E103" s="34">
        <v>0</v>
      </c>
      <c r="F103" s="124" t="s">
        <v>37</v>
      </c>
      <c r="G103" s="33" t="s">
        <v>647</v>
      </c>
      <c r="H103" s="33"/>
      <c r="I103" s="125"/>
    </row>
    <row r="104" spans="1:14" ht="15.75">
      <c r="A104" s="32" t="s">
        <v>645</v>
      </c>
      <c r="B104" s="125"/>
      <c r="E104" s="170">
        <f>E100-1</f>
        <v>12.827</v>
      </c>
      <c r="F104" s="124" t="s">
        <v>37</v>
      </c>
      <c r="G104" s="33" t="s">
        <v>647</v>
      </c>
      <c r="H104" s="33"/>
      <c r="I104" s="125"/>
    </row>
    <row r="105" spans="1:14" ht="15.75">
      <c r="A105" s="32" t="s">
        <v>650</v>
      </c>
      <c r="B105" s="125"/>
      <c r="E105" s="34">
        <v>2969</v>
      </c>
      <c r="F105" s="124" t="s">
        <v>97</v>
      </c>
      <c r="G105" s="33" t="s">
        <v>648</v>
      </c>
      <c r="H105" s="33"/>
      <c r="I105" s="125"/>
    </row>
    <row r="106" spans="1:14" ht="15.75">
      <c r="A106" s="32" t="s">
        <v>651</v>
      </c>
      <c r="B106" s="125"/>
      <c r="E106" s="34">
        <v>6.6</v>
      </c>
      <c r="F106" s="124" t="s">
        <v>37</v>
      </c>
      <c r="G106" s="33" t="s">
        <v>649</v>
      </c>
      <c r="H106" s="33"/>
      <c r="I106" s="125"/>
    </row>
    <row r="107" spans="1:14" ht="15.75">
      <c r="A107" s="32" t="s">
        <v>652</v>
      </c>
      <c r="B107" s="125"/>
      <c r="E107" s="34">
        <v>0</v>
      </c>
      <c r="F107" s="124" t="s">
        <v>37</v>
      </c>
      <c r="G107" s="33" t="s">
        <v>649</v>
      </c>
      <c r="H107" s="33"/>
      <c r="I107" s="125"/>
    </row>
    <row r="108" spans="1:14" ht="15.75">
      <c r="A108" s="32" t="s">
        <v>653</v>
      </c>
      <c r="B108" s="125"/>
      <c r="E108" s="170">
        <f>E104</f>
        <v>12.827</v>
      </c>
      <c r="F108" s="124" t="s">
        <v>37</v>
      </c>
      <c r="G108" s="33" t="s">
        <v>649</v>
      </c>
      <c r="H108" s="33"/>
      <c r="I108" s="125"/>
    </row>
    <row r="109" spans="1:14" ht="15.75">
      <c r="A109" s="32" t="s">
        <v>659</v>
      </c>
      <c r="B109" s="125"/>
      <c r="E109" s="34">
        <v>0</v>
      </c>
      <c r="F109" s="124" t="s">
        <v>37</v>
      </c>
      <c r="G109" s="33" t="s">
        <v>654</v>
      </c>
      <c r="H109" s="33"/>
      <c r="I109" s="125"/>
    </row>
    <row r="110" spans="1:14" ht="15.75">
      <c r="A110" s="32" t="s">
        <v>660</v>
      </c>
      <c r="B110" s="125"/>
      <c r="E110" s="34">
        <v>0</v>
      </c>
      <c r="F110" s="124" t="s">
        <v>37</v>
      </c>
      <c r="G110" s="33" t="s">
        <v>654</v>
      </c>
      <c r="H110" s="33"/>
      <c r="I110" s="125"/>
    </row>
    <row r="111" spans="1:14" ht="15.75">
      <c r="A111" s="32" t="s">
        <v>661</v>
      </c>
      <c r="B111" s="125"/>
      <c r="E111" s="170">
        <f>E100</f>
        <v>13.827</v>
      </c>
      <c r="F111" s="124" t="s">
        <v>37</v>
      </c>
      <c r="G111" s="33" t="s">
        <v>654</v>
      </c>
      <c r="H111" s="33"/>
      <c r="I111" s="125"/>
    </row>
    <row r="112" spans="1:14" ht="15.75">
      <c r="A112" s="32" t="s">
        <v>732</v>
      </c>
      <c r="B112" s="175"/>
      <c r="C112" s="175"/>
      <c r="D112" s="34"/>
      <c r="E112" s="170">
        <v>34</v>
      </c>
      <c r="F112" s="174" t="s">
        <v>37</v>
      </c>
      <c r="G112" s="33" t="s">
        <v>733</v>
      </c>
      <c r="H112" s="33"/>
      <c r="I112" s="175"/>
    </row>
    <row r="113" spans="1:11" ht="15.75">
      <c r="A113" s="32" t="s">
        <v>734</v>
      </c>
      <c r="B113" s="175"/>
      <c r="C113" s="175"/>
      <c r="D113" s="34"/>
      <c r="E113" s="170">
        <v>4.5</v>
      </c>
      <c r="F113" s="174" t="s">
        <v>37</v>
      </c>
      <c r="G113" s="33"/>
      <c r="H113" s="33"/>
      <c r="I113" s="125"/>
    </row>
    <row r="114" spans="1:11" ht="15.75">
      <c r="A114" s="32" t="s">
        <v>731</v>
      </c>
      <c r="B114" s="125"/>
      <c r="C114" s="125"/>
      <c r="D114" s="34"/>
      <c r="E114" s="170">
        <f>SQRT(($E$109-$E$102)^2+($E$104-$E$111)^2)</f>
        <v>13.192006759964563</v>
      </c>
      <c r="F114" s="124" t="s">
        <v>37</v>
      </c>
      <c r="G114" s="33" t="s">
        <v>655</v>
      </c>
      <c r="H114" s="125"/>
      <c r="I114" s="125"/>
    </row>
    <row r="115" spans="1:11" ht="15.75">
      <c r="A115" s="32" t="s">
        <v>664</v>
      </c>
      <c r="B115" s="125"/>
      <c r="C115" s="125"/>
      <c r="D115" s="34"/>
      <c r="E115" s="170">
        <f>180-DEGREES(ATAN(($E$111-$E$104)/($E$109-$E$102)))</f>
        <v>175.65261034304345</v>
      </c>
      <c r="F115" s="171" t="s">
        <v>657</v>
      </c>
      <c r="G115" s="33" t="s">
        <v>658</v>
      </c>
      <c r="H115" s="125"/>
      <c r="I115" s="125"/>
    </row>
    <row r="116" spans="1:11" ht="15.75">
      <c r="A116" s="32" t="s">
        <v>662</v>
      </c>
      <c r="B116" s="125"/>
      <c r="C116" s="125"/>
      <c r="D116" s="34"/>
      <c r="E116" s="170">
        <f>SQRT(($E$106-$E$109)^2+($E$111-$E$108)^2)</f>
        <v>6.6753277073114541</v>
      </c>
      <c r="F116" s="124" t="s">
        <v>37</v>
      </c>
      <c r="G116" s="33" t="s">
        <v>656</v>
      </c>
      <c r="H116" s="125"/>
      <c r="I116" s="125"/>
    </row>
    <row r="117" spans="1:11" ht="15.75">
      <c r="A117" s="32" t="s">
        <v>663</v>
      </c>
      <c r="B117" s="125"/>
      <c r="C117" s="125"/>
      <c r="D117" s="34"/>
      <c r="E117" s="170">
        <f>-DEGREES(ATAN(($E$111-$E$108)/($E$109-$E$106)))</f>
        <v>8.6156481841641135</v>
      </c>
      <c r="F117" s="171" t="s">
        <v>657</v>
      </c>
      <c r="G117" s="125"/>
      <c r="H117" s="125"/>
      <c r="I117" s="125"/>
    </row>
    <row r="118" spans="1:11">
      <c r="A118" s="168" t="s">
        <v>674</v>
      </c>
      <c r="B118" s="175"/>
      <c r="C118" s="175"/>
      <c r="D118" s="34"/>
      <c r="E118" s="33"/>
      <c r="F118" s="175"/>
      <c r="G118" s="175"/>
      <c r="H118" s="175"/>
      <c r="I118" s="175"/>
    </row>
    <row r="119" spans="1:11" ht="15.75">
      <c r="A119" s="32" t="s">
        <v>665</v>
      </c>
      <c r="B119" s="125"/>
      <c r="C119" s="125"/>
      <c r="D119" s="34"/>
      <c r="E119" s="108">
        <v>80</v>
      </c>
      <c r="F119" s="171" t="s">
        <v>657</v>
      </c>
      <c r="G119" s="33" t="s">
        <v>666</v>
      </c>
      <c r="H119" s="125"/>
      <c r="I119" s="125"/>
    </row>
    <row r="120" spans="1:11" ht="15.75">
      <c r="A120" s="32" t="s">
        <v>668</v>
      </c>
      <c r="B120" s="125"/>
      <c r="C120" s="125"/>
      <c r="D120" s="34"/>
      <c r="E120" s="32" t="s">
        <v>669</v>
      </c>
      <c r="F120" s="33"/>
      <c r="G120" s="125"/>
      <c r="H120" s="125"/>
      <c r="I120" s="125"/>
      <c r="J120" s="125"/>
    </row>
    <row r="121" spans="1:11" ht="15.75">
      <c r="A121" s="32" t="s">
        <v>670</v>
      </c>
      <c r="B121" s="125"/>
      <c r="C121" s="125"/>
      <c r="D121" s="34"/>
      <c r="E121" s="32" t="s">
        <v>672</v>
      </c>
      <c r="F121" s="33"/>
      <c r="G121" s="125"/>
      <c r="H121" s="125"/>
      <c r="I121" s="125"/>
      <c r="J121" s="125"/>
    </row>
    <row r="122" spans="1:11" ht="15.75">
      <c r="A122" s="32" t="s">
        <v>671</v>
      </c>
      <c r="B122" s="125"/>
      <c r="C122" s="125"/>
      <c r="D122" s="34"/>
      <c r="E122" s="32" t="s">
        <v>673</v>
      </c>
      <c r="F122" s="33"/>
      <c r="G122" s="125"/>
      <c r="H122" s="125"/>
      <c r="I122" s="125"/>
      <c r="J122" s="125"/>
    </row>
    <row r="123" spans="1:11">
      <c r="A123" s="32"/>
      <c r="B123" s="125"/>
      <c r="C123" s="125"/>
      <c r="D123" s="34"/>
      <c r="E123" s="32"/>
      <c r="F123" s="33"/>
      <c r="G123" s="125"/>
      <c r="H123" s="125"/>
      <c r="I123" s="125"/>
      <c r="J123" s="125"/>
    </row>
    <row r="124" spans="1:11" ht="14.25">
      <c r="A124" s="172" t="s">
        <v>667</v>
      </c>
      <c r="B124" s="172" t="s">
        <v>679</v>
      </c>
      <c r="C124" s="172" t="s">
        <v>680</v>
      </c>
      <c r="D124" s="26" t="s">
        <v>681</v>
      </c>
      <c r="E124" s="26" t="s">
        <v>682</v>
      </c>
      <c r="F124" s="26" t="s">
        <v>683</v>
      </c>
      <c r="G124" s="26" t="s">
        <v>684</v>
      </c>
      <c r="H124" s="26" t="s">
        <v>735</v>
      </c>
      <c r="I124" s="26" t="s">
        <v>736</v>
      </c>
      <c r="J124" s="26" t="s">
        <v>737</v>
      </c>
      <c r="K124" s="26" t="s">
        <v>738</v>
      </c>
    </row>
    <row r="125" spans="1:11">
      <c r="A125" s="173" t="s">
        <v>657</v>
      </c>
      <c r="B125" s="173" t="s">
        <v>657</v>
      </c>
      <c r="C125" s="173" t="s">
        <v>657</v>
      </c>
      <c r="D125" s="127" t="s">
        <v>37</v>
      </c>
      <c r="E125" s="127" t="s">
        <v>37</v>
      </c>
      <c r="F125" s="127" t="s">
        <v>37</v>
      </c>
      <c r="G125" s="127" t="s">
        <v>37</v>
      </c>
      <c r="H125" s="127" t="s">
        <v>37</v>
      </c>
      <c r="I125" s="127" t="s">
        <v>37</v>
      </c>
      <c r="J125" s="127" t="s">
        <v>37</v>
      </c>
      <c r="K125" s="127" t="s">
        <v>37</v>
      </c>
    </row>
    <row r="126" spans="1:11">
      <c r="A126" s="173">
        <v>0</v>
      </c>
      <c r="B126" s="42">
        <f t="shared" ref="B126:B136" si="40">$E$115+A126</f>
        <v>175.65261034304345</v>
      </c>
      <c r="C126" s="42">
        <f t="shared" ref="C126:C136" si="41">$E$117+A126</f>
        <v>8.6156481841641135</v>
      </c>
      <c r="D126" s="42">
        <f t="shared" ref="D126:D136" si="42">$E$109+$E$114*COS(RADIANS($B126))</f>
        <v>-13.154050416314767</v>
      </c>
      <c r="E126" s="42">
        <f t="shared" ref="E126:E136" si="43">$E$111-$E$114*SIN(RADIANS($B126))</f>
        <v>12.827000000000004</v>
      </c>
      <c r="F126" s="42">
        <f t="shared" ref="F126:F136" si="44">$E$109+$E$116*COS(RADIANS($C126))</f>
        <v>6.6</v>
      </c>
      <c r="G126" s="42">
        <f t="shared" ref="G126:G136" si="45">$E$111-$E$116*SIN(RADIANS($C126))</f>
        <v>12.827</v>
      </c>
      <c r="H126" s="42">
        <f>$E$109+$E$112*COS(RADIANS($B126))</f>
        <v>-33.902174422165281</v>
      </c>
      <c r="I126" s="42">
        <f>$E$111-$E$112*SIN(RADIANS($B126))</f>
        <v>11.249681733063998</v>
      </c>
      <c r="J126" s="42">
        <f>$E$109+$E$113*COS(RADIANS($B126))</f>
        <v>-4.4870524970512875</v>
      </c>
      <c r="K126" s="42">
        <f>$E$111-$E$113*SIN(RADIANS($B126))</f>
        <v>13.485884347023177</v>
      </c>
    </row>
    <row r="127" spans="1:11">
      <c r="A127" s="126">
        <f>$E$119/10</f>
        <v>8</v>
      </c>
      <c r="B127" s="42">
        <f t="shared" si="40"/>
        <v>183.65261034304345</v>
      </c>
      <c r="C127" s="42">
        <f t="shared" si="41"/>
        <v>16.615648184164115</v>
      </c>
      <c r="D127" s="42">
        <f t="shared" si="42"/>
        <v>-13.16520920285334</v>
      </c>
      <c r="E127" s="42">
        <f t="shared" si="43"/>
        <v>14.667421917881995</v>
      </c>
      <c r="F127" s="42">
        <f t="shared" si="44"/>
        <v>6.3965961527342978</v>
      </c>
      <c r="G127" s="42">
        <f t="shared" si="45"/>
        <v>11.918189464921998</v>
      </c>
      <c r="H127" s="42">
        <f t="shared" ref="H127:H136" si="46">$E$109+$E$112*COS(RADIANS($B127))</f>
        <v>-33.930934166547985</v>
      </c>
      <c r="I127" s="42">
        <f t="shared" ref="I127:I136" si="47">$E$111-$E$112*SIN(RADIANS($B127))</f>
        <v>15.993034760890662</v>
      </c>
      <c r="J127" s="42">
        <f t="shared" ref="J127:J136" si="48">$E$109+$E$113*COS(RADIANS($B127))</f>
        <v>-4.4908589338078215</v>
      </c>
      <c r="K127" s="42">
        <f t="shared" ref="K127:K136" si="49">$E$111-$E$113*SIN(RADIANS($B127))</f>
        <v>14.113681071294353</v>
      </c>
    </row>
    <row r="128" spans="1:11">
      <c r="A128" s="126">
        <f>A127+$A$127</f>
        <v>16</v>
      </c>
      <c r="B128" s="42">
        <f t="shared" si="40"/>
        <v>191.65261034304345</v>
      </c>
      <c r="C128" s="42">
        <f t="shared" si="41"/>
        <v>24.615648184164115</v>
      </c>
      <c r="D128" s="42">
        <f t="shared" si="42"/>
        <v>-12.920122167461882</v>
      </c>
      <c r="E128" s="42">
        <f t="shared" si="43"/>
        <v>16.491485979098183</v>
      </c>
      <c r="F128" s="42">
        <f t="shared" si="44"/>
        <v>6.0686898373759046</v>
      </c>
      <c r="G128" s="42">
        <f t="shared" si="45"/>
        <v>11.046531755669486</v>
      </c>
      <c r="H128" s="42">
        <f t="shared" si="46"/>
        <v>-33.299266873244385</v>
      </c>
      <c r="I128" s="42">
        <f t="shared" si="47"/>
        <v>20.694228385924628</v>
      </c>
      <c r="J128" s="42">
        <f t="shared" si="48"/>
        <v>-4.4072559096941095</v>
      </c>
      <c r="K128" s="42">
        <f t="shared" si="49"/>
        <v>14.735897874607671</v>
      </c>
    </row>
    <row r="129" spans="1:11">
      <c r="A129" s="126">
        <f t="shared" ref="A129:A135" si="50">A128+$A$127</f>
        <v>24</v>
      </c>
      <c r="B129" s="42">
        <f t="shared" si="40"/>
        <v>199.65261034304345</v>
      </c>
      <c r="C129" s="42">
        <f t="shared" si="41"/>
        <v>32.615648184164115</v>
      </c>
      <c r="D129" s="42">
        <f t="shared" si="42"/>
        <v>-12.423559650501922</v>
      </c>
      <c r="E129" s="42">
        <f t="shared" si="43"/>
        <v>18.263688851539101</v>
      </c>
      <c r="F129" s="42">
        <f t="shared" si="44"/>
        <v>5.6226633773653649</v>
      </c>
      <c r="G129" s="42">
        <f t="shared" si="45"/>
        <v>10.228992698057118</v>
      </c>
      <c r="H129" s="42">
        <f t="shared" si="46"/>
        <v>-32.019467227607755</v>
      </c>
      <c r="I129" s="42">
        <f t="shared" si="47"/>
        <v>25.26175922178307</v>
      </c>
      <c r="J129" s="42">
        <f t="shared" si="48"/>
        <v>-4.2378706624774969</v>
      </c>
      <c r="K129" s="42">
        <f t="shared" si="49"/>
        <v>15.340424014647759</v>
      </c>
    </row>
    <row r="130" spans="1:11">
      <c r="A130" s="126">
        <f t="shared" si="50"/>
        <v>32</v>
      </c>
      <c r="B130" s="42">
        <f t="shared" si="40"/>
        <v>207.65261034304345</v>
      </c>
      <c r="C130" s="42">
        <f t="shared" si="41"/>
        <v>40.615648184164115</v>
      </c>
      <c r="D130" s="42">
        <f t="shared" si="42"/>
        <v>-11.685186676534586</v>
      </c>
      <c r="E130" s="42">
        <f t="shared" si="43"/>
        <v>19.949536622143579</v>
      </c>
      <c r="F130" s="42">
        <f t="shared" si="44"/>
        <v>5.0671981703992062</v>
      </c>
      <c r="G130" s="42">
        <f t="shared" si="45"/>
        <v>9.4814847599044221</v>
      </c>
      <c r="H130" s="42">
        <f t="shared" si="46"/>
        <v>-30.116445073989876</v>
      </c>
      <c r="I130" s="42">
        <f t="shared" si="47"/>
        <v>29.606725476235347</v>
      </c>
      <c r="J130" s="42">
        <f t="shared" si="48"/>
        <v>-3.9860000833221898</v>
      </c>
      <c r="K130" s="42">
        <f t="shared" si="49"/>
        <v>15.915493077737031</v>
      </c>
    </row>
    <row r="131" spans="1:11">
      <c r="A131" s="126">
        <f t="shared" si="50"/>
        <v>40</v>
      </c>
      <c r="B131" s="42">
        <f t="shared" si="40"/>
        <v>215.65261034304345</v>
      </c>
      <c r="C131" s="42">
        <f t="shared" si="41"/>
        <v>48.615648184164115</v>
      </c>
      <c r="D131" s="42">
        <f t="shared" si="42"/>
        <v>-10.719374835611349</v>
      </c>
      <c r="E131" s="42">
        <f t="shared" si="43"/>
        <v>21.516216181680218</v>
      </c>
      <c r="F131" s="42">
        <f t="shared" si="44"/>
        <v>4.4131057148987152</v>
      </c>
      <c r="G131" s="42">
        <f t="shared" si="45"/>
        <v>8.8185573329498617</v>
      </c>
      <c r="H131" s="42">
        <f t="shared" si="46"/>
        <v>-27.627240573955323</v>
      </c>
      <c r="I131" s="42">
        <f t="shared" si="47"/>
        <v>33.64455732346439</v>
      </c>
      <c r="J131" s="42">
        <f t="shared" si="48"/>
        <v>-3.6565465465529101</v>
      </c>
      <c r="K131" s="42">
        <f t="shared" si="49"/>
        <v>16.449911998693814</v>
      </c>
    </row>
    <row r="132" spans="1:11">
      <c r="A132" s="126">
        <f t="shared" si="50"/>
        <v>48</v>
      </c>
      <c r="B132" s="42">
        <f t="shared" si="40"/>
        <v>223.65261034304345</v>
      </c>
      <c r="C132" s="42">
        <f t="shared" si="41"/>
        <v>56.615648184164115</v>
      </c>
      <c r="D132" s="42">
        <f t="shared" si="42"/>
        <v>-9.5449225566210867</v>
      </c>
      <c r="E132" s="42">
        <f t="shared" si="43"/>
        <v>22.933233894594224</v>
      </c>
      <c r="F132" s="42">
        <f t="shared" si="44"/>
        <v>3.6731171764910697</v>
      </c>
      <c r="G132" s="42">
        <f t="shared" si="45"/>
        <v>8.2531135454903399</v>
      </c>
      <c r="H132" s="42">
        <f t="shared" si="46"/>
        <v>-24.60030326166909</v>
      </c>
      <c r="I132" s="42">
        <f t="shared" si="47"/>
        <v>37.296662959529542</v>
      </c>
      <c r="J132" s="42">
        <f t="shared" si="48"/>
        <v>-3.2559224905150264</v>
      </c>
      <c r="K132" s="42">
        <f t="shared" si="49"/>
        <v>16.933278921114205</v>
      </c>
    </row>
    <row r="133" spans="1:11">
      <c r="A133" s="126">
        <f>A132+$A$127</f>
        <v>56</v>
      </c>
      <c r="B133" s="42">
        <f t="shared" si="40"/>
        <v>231.65261034304345</v>
      </c>
      <c r="C133" s="42">
        <f t="shared" si="41"/>
        <v>64.615648184164115</v>
      </c>
      <c r="D133" s="42">
        <f t="shared" si="42"/>
        <v>-8.1846892172546806</v>
      </c>
      <c r="E133" s="42">
        <f t="shared" si="43"/>
        <v>24.173009122937486</v>
      </c>
      <c r="F133" s="42">
        <f t="shared" si="44"/>
        <v>2.8616355903518866</v>
      </c>
      <c r="G133" s="42">
        <f t="shared" si="45"/>
        <v>7.7961591176659777</v>
      </c>
      <c r="H133" s="42">
        <f t="shared" si="46"/>
        <v>-21.094549028824687</v>
      </c>
      <c r="I133" s="42">
        <f t="shared" si="47"/>
        <v>40.491958302433396</v>
      </c>
      <c r="J133" s="42">
        <f t="shared" si="48"/>
        <v>-2.7919256067562084</v>
      </c>
      <c r="K133" s="42">
        <f t="shared" si="49"/>
        <v>17.356185657675006</v>
      </c>
    </row>
    <row r="134" spans="1:11">
      <c r="A134" s="126">
        <f t="shared" si="50"/>
        <v>64</v>
      </c>
      <c r="B134" s="42">
        <f t="shared" si="40"/>
        <v>239.65261034304345</v>
      </c>
      <c r="C134" s="42">
        <f t="shared" si="41"/>
        <v>72.615648184164115</v>
      </c>
      <c r="D134" s="42">
        <f t="shared" si="42"/>
        <v>-6.6651502122204089</v>
      </c>
      <c r="E134" s="42">
        <f t="shared" si="43"/>
        <v>25.211411052113718</v>
      </c>
      <c r="F134" s="42">
        <f t="shared" si="44"/>
        <v>1.9944555225087433</v>
      </c>
      <c r="G134" s="42">
        <f t="shared" si="45"/>
        <v>7.4565881476364204</v>
      </c>
      <c r="H134" s="42">
        <f t="shared" si="46"/>
        <v>-17.178213393828084</v>
      </c>
      <c r="I134" s="42">
        <f t="shared" si="47"/>
        <v>43.168250562920889</v>
      </c>
      <c r="J134" s="42">
        <f t="shared" si="48"/>
        <v>-2.2735870668301876</v>
      </c>
      <c r="K134" s="42">
        <f t="shared" si="49"/>
        <v>17.710400809798355</v>
      </c>
    </row>
    <row r="135" spans="1:11">
      <c r="A135" s="126">
        <f t="shared" si="50"/>
        <v>72</v>
      </c>
      <c r="B135" s="42">
        <f t="shared" si="40"/>
        <v>247.65261034304345</v>
      </c>
      <c r="C135" s="42">
        <f t="shared" si="41"/>
        <v>80.615648184164115</v>
      </c>
      <c r="D135" s="42">
        <f t="shared" si="42"/>
        <v>-5.0158816398012727</v>
      </c>
      <c r="E135" s="42">
        <f t="shared" si="43"/>
        <v>26.02822836973619</v>
      </c>
      <c r="F135" s="42">
        <f t="shared" si="44"/>
        <v>1.088455646579499</v>
      </c>
      <c r="G135" s="42">
        <f t="shared" si="45"/>
        <v>7.2410099980770397</v>
      </c>
      <c r="H135" s="42">
        <f t="shared" si="46"/>
        <v>-12.927523375048768</v>
      </c>
      <c r="I135" s="42">
        <f t="shared" si="47"/>
        <v>45.273448756378954</v>
      </c>
      <c r="J135" s="42">
        <f t="shared" si="48"/>
        <v>-1.7109957408152781</v>
      </c>
      <c r="K135" s="42">
        <f t="shared" si="49"/>
        <v>17.989029982461922</v>
      </c>
    </row>
    <row r="136" spans="1:11">
      <c r="A136" s="126">
        <f>A135+$A$127</f>
        <v>80</v>
      </c>
      <c r="B136" s="42">
        <f t="shared" si="40"/>
        <v>255.65261034304345</v>
      </c>
      <c r="C136" s="42">
        <f t="shared" si="41"/>
        <v>88.615648184164115</v>
      </c>
      <c r="D136" s="42">
        <f t="shared" si="42"/>
        <v>-3.2689846367441953</v>
      </c>
      <c r="E136" s="42">
        <f t="shared" si="43"/>
        <v>26.607562655833316</v>
      </c>
      <c r="F136" s="42">
        <f t="shared" si="44"/>
        <v>0.161270219589532</v>
      </c>
      <c r="G136" s="42">
        <f t="shared" si="45"/>
        <v>7.1536206524524975</v>
      </c>
      <c r="H136" s="42">
        <f t="shared" si="46"/>
        <v>-8.425213818613992</v>
      </c>
      <c r="I136" s="42">
        <f t="shared" si="47"/>
        <v>46.766577594599411</v>
      </c>
      <c r="J136" s="42">
        <f t="shared" si="48"/>
        <v>-1.1151018289342047</v>
      </c>
      <c r="K136" s="42">
        <f t="shared" si="49"/>
        <v>18.186649975755806</v>
      </c>
    </row>
    <row r="137" spans="1:11">
      <c r="A137" s="32"/>
      <c r="B137" s="125"/>
      <c r="C137" s="125"/>
      <c r="D137" s="34"/>
      <c r="E137" s="124"/>
      <c r="F137" s="33"/>
      <c r="G137" s="125"/>
      <c r="H137" s="125"/>
      <c r="I137" s="125"/>
      <c r="J137" s="125"/>
    </row>
    <row r="138" spans="1:11">
      <c r="A138" s="168" t="s">
        <v>675</v>
      </c>
      <c r="B138" s="125"/>
      <c r="C138" s="125"/>
      <c r="D138" s="34"/>
      <c r="E138" s="124"/>
      <c r="F138" s="33"/>
      <c r="G138" s="125"/>
      <c r="H138" s="125"/>
      <c r="I138" s="125"/>
      <c r="J138" s="125"/>
    </row>
    <row r="139" spans="1:11" ht="15.75">
      <c r="A139" s="32" t="s">
        <v>676</v>
      </c>
      <c r="B139" s="125"/>
      <c r="C139" s="125"/>
      <c r="D139" s="34"/>
      <c r="E139" s="124"/>
      <c r="F139" s="33"/>
      <c r="G139" s="125"/>
      <c r="H139" s="125"/>
      <c r="I139" s="125"/>
      <c r="J139" s="125"/>
    </row>
    <row r="140" spans="1:11" ht="15.75">
      <c r="A140" s="32" t="s">
        <v>677</v>
      </c>
      <c r="B140" s="125"/>
      <c r="C140" s="125"/>
      <c r="D140" s="34"/>
      <c r="E140" s="124"/>
      <c r="F140" s="33"/>
      <c r="G140" s="125"/>
      <c r="H140" s="125"/>
      <c r="I140" s="125"/>
      <c r="J140" s="125"/>
    </row>
    <row r="141" spans="1:11" ht="15.75">
      <c r="A141" s="32" t="s">
        <v>678</v>
      </c>
      <c r="B141" s="125"/>
      <c r="C141" s="125"/>
      <c r="D141" s="34"/>
      <c r="E141" s="124"/>
      <c r="F141" s="33"/>
      <c r="G141" s="125"/>
      <c r="H141" s="125"/>
      <c r="I141" s="125"/>
      <c r="J141" s="125"/>
    </row>
    <row r="142" spans="1:11" ht="15.75">
      <c r="A142" s="32" t="s">
        <v>739</v>
      </c>
      <c r="D142" s="34">
        <f>'A1.3'!C48</f>
        <v>0.41326511224141027</v>
      </c>
      <c r="E142" s="175" t="s">
        <v>102</v>
      </c>
      <c r="F142" s="33" t="s">
        <v>741</v>
      </c>
      <c r="G142" s="95"/>
      <c r="H142" s="175"/>
      <c r="I142" s="175"/>
      <c r="J142" s="175"/>
    </row>
    <row r="143" spans="1:11" ht="15.75">
      <c r="A143" s="32" t="s">
        <v>740</v>
      </c>
      <c r="B143" s="175"/>
      <c r="C143" s="175"/>
      <c r="D143" s="34">
        <f>-'A1.4'!C52</f>
        <v>-1.6034903035753323</v>
      </c>
      <c r="E143" s="175" t="s">
        <v>102</v>
      </c>
      <c r="F143" s="33" t="s">
        <v>742</v>
      </c>
      <c r="G143" s="175"/>
      <c r="H143" s="175"/>
      <c r="I143" s="175"/>
      <c r="J143" s="175"/>
    </row>
    <row r="144" spans="1:11" ht="15.75">
      <c r="A144" s="32" t="s">
        <v>743</v>
      </c>
      <c r="B144" s="175"/>
      <c r="D144" s="174" t="s">
        <v>744</v>
      </c>
      <c r="E144" s="174"/>
      <c r="F144" s="33"/>
      <c r="G144" s="175"/>
      <c r="H144" s="175"/>
      <c r="I144" s="175"/>
      <c r="J144" s="175"/>
    </row>
    <row r="145" spans="1:16" ht="15.75">
      <c r="A145" s="32" t="s">
        <v>745</v>
      </c>
      <c r="B145" s="175"/>
      <c r="D145" s="174" t="s">
        <v>755</v>
      </c>
      <c r="E145" s="174"/>
      <c r="F145" s="33"/>
      <c r="G145" s="175"/>
      <c r="H145" s="175"/>
      <c r="I145" s="175"/>
      <c r="J145" s="175"/>
    </row>
    <row r="146" spans="1:16">
      <c r="A146" s="32" t="s">
        <v>103</v>
      </c>
      <c r="B146" s="175"/>
      <c r="C146" s="174"/>
      <c r="D146" s="35">
        <f>'A1.1'!C21</f>
        <v>11.8</v>
      </c>
      <c r="E146" s="174" t="s">
        <v>37</v>
      </c>
      <c r="F146" s="33" t="s">
        <v>746</v>
      </c>
      <c r="G146" s="175"/>
      <c r="H146" s="175"/>
      <c r="I146" s="175"/>
      <c r="J146" s="175"/>
    </row>
    <row r="147" spans="1:16" ht="15.75">
      <c r="A147" s="32" t="s">
        <v>754</v>
      </c>
      <c r="B147" s="175"/>
      <c r="C147" s="175"/>
      <c r="D147" s="34"/>
      <c r="E147" s="174"/>
      <c r="F147" s="33"/>
      <c r="G147" s="175"/>
      <c r="H147" s="175"/>
      <c r="I147" s="175"/>
      <c r="J147" s="175"/>
    </row>
    <row r="148" spans="1:16" ht="15.75">
      <c r="A148" s="32" t="s">
        <v>753</v>
      </c>
      <c r="B148" s="125"/>
      <c r="C148" s="125"/>
      <c r="D148" s="34"/>
      <c r="E148" s="124"/>
      <c r="F148" s="33"/>
      <c r="G148" s="32"/>
      <c r="H148" s="125"/>
      <c r="I148" s="125"/>
      <c r="J148" s="125"/>
    </row>
    <row r="149" spans="1:16" ht="15.75">
      <c r="A149" s="32" t="s">
        <v>756</v>
      </c>
      <c r="B149" s="175"/>
      <c r="C149" s="175"/>
      <c r="D149" s="34"/>
      <c r="E149" s="174"/>
      <c r="F149" s="33"/>
      <c r="G149" s="175"/>
      <c r="H149" s="175"/>
      <c r="I149" s="175"/>
      <c r="J149" s="175"/>
    </row>
    <row r="150" spans="1:16" ht="15.75">
      <c r="A150" s="172" t="s">
        <v>667</v>
      </c>
      <c r="B150" s="127" t="s">
        <v>273</v>
      </c>
      <c r="C150" s="127" t="s">
        <v>685</v>
      </c>
      <c r="D150" s="127" t="s">
        <v>686</v>
      </c>
      <c r="E150" s="127" t="s">
        <v>747</v>
      </c>
      <c r="F150" s="127" t="s">
        <v>748</v>
      </c>
      <c r="G150" s="127" t="s">
        <v>749</v>
      </c>
      <c r="H150" s="127" t="s">
        <v>750</v>
      </c>
      <c r="I150" s="127" t="s">
        <v>751</v>
      </c>
      <c r="J150" s="127" t="s">
        <v>752</v>
      </c>
      <c r="K150" s="127" t="s">
        <v>757</v>
      </c>
      <c r="L150" s="33"/>
      <c r="M150" s="125"/>
      <c r="N150" s="125"/>
      <c r="O150" s="125"/>
      <c r="P150" s="125"/>
    </row>
    <row r="151" spans="1:16">
      <c r="A151" s="173" t="s">
        <v>657</v>
      </c>
      <c r="B151" s="127" t="s">
        <v>97</v>
      </c>
      <c r="C151" s="127" t="s">
        <v>112</v>
      </c>
      <c r="D151" s="127" t="s">
        <v>112</v>
      </c>
      <c r="E151" s="127" t="s">
        <v>37</v>
      </c>
      <c r="F151" s="127" t="s">
        <v>37</v>
      </c>
      <c r="G151" s="127" t="s">
        <v>37</v>
      </c>
      <c r="H151" s="127" t="s">
        <v>37</v>
      </c>
      <c r="I151" s="127" t="s">
        <v>97</v>
      </c>
      <c r="J151" s="127" t="s">
        <v>97</v>
      </c>
      <c r="K151" s="127" t="s">
        <v>112</v>
      </c>
      <c r="L151" s="33"/>
      <c r="M151" s="125"/>
      <c r="N151" s="125"/>
      <c r="O151" s="125"/>
      <c r="P151" s="125"/>
    </row>
    <row r="152" spans="1:16">
      <c r="A152" s="126">
        <f>A126</f>
        <v>0</v>
      </c>
      <c r="B152" s="127">
        <f t="shared" ref="B152:B162" si="51">$E$101+$E$105</f>
        <v>4967.0795200602006</v>
      </c>
      <c r="C152" s="127">
        <f t="shared" ref="C152:C162" si="52">-$E$101*D126-$E$105*F126</f>
        <v>6687.4387426778922</v>
      </c>
      <c r="D152" s="127">
        <f t="shared" ref="D152:D162" si="53">$E$101*$E$103+$E$105*$E$107</f>
        <v>0</v>
      </c>
      <c r="E152" s="42">
        <f t="shared" ref="E152:E162" si="54">ABS(J126-H126)</f>
        <v>29.415121925113993</v>
      </c>
      <c r="F152" s="42">
        <f t="shared" ref="F152:F162" si="55">ABS(K126-I126)</f>
        <v>2.2362026139591791</v>
      </c>
      <c r="G152" s="42">
        <f t="shared" ref="G152:G162" si="56">J126-0.6*E152</f>
        <v>-22.136125652119684</v>
      </c>
      <c r="H152" s="42">
        <f>K126+0.6*F152</f>
        <v>14.827605915398685</v>
      </c>
      <c r="I152" s="179">
        <f>$D$146*E152*$D$142</f>
        <v>143.44367523492863</v>
      </c>
      <c r="J152" s="179">
        <f>$D$146*F152*$D$143</f>
        <v>-42.3116046580976</v>
      </c>
      <c r="K152" s="179">
        <f>-I152*G152-J152*H152</f>
        <v>3802.6670185206476</v>
      </c>
      <c r="L152" s="33"/>
      <c r="M152" s="175"/>
      <c r="N152" s="175"/>
      <c r="O152" s="175"/>
      <c r="P152" s="175"/>
    </row>
    <row r="153" spans="1:16">
      <c r="A153" s="126">
        <f>$E$119/10</f>
        <v>8</v>
      </c>
      <c r="B153" s="127">
        <f t="shared" si="51"/>
        <v>4967.0795200602006</v>
      </c>
      <c r="C153" s="127">
        <f t="shared" si="52"/>
        <v>7313.6409080612066</v>
      </c>
      <c r="D153" s="127">
        <f t="shared" si="53"/>
        <v>0</v>
      </c>
      <c r="E153" s="42">
        <f t="shared" si="54"/>
        <v>29.440075232740163</v>
      </c>
      <c r="F153" s="42">
        <f t="shared" si="55"/>
        <v>1.879353689596309</v>
      </c>
      <c r="G153" s="42">
        <f t="shared" si="56"/>
        <v>-22.15490407345192</v>
      </c>
      <c r="H153" s="42">
        <f t="shared" ref="H153:H162" si="57">K127+0.6*F153</f>
        <v>15.241293285052139</v>
      </c>
      <c r="I153" s="179">
        <f t="shared" ref="I153:I162" si="58">$D$146*E153*$D$142</f>
        <v>143.56536074635633</v>
      </c>
      <c r="J153" s="179">
        <f t="shared" ref="J153:J162" si="59">$D$146*F153*$D$143</f>
        <v>-35.559599935423236</v>
      </c>
      <c r="K153" s="179">
        <f t="shared" ref="K153:K162" si="60">-I153*G153-J153*H153</f>
        <v>3722.6510873209509</v>
      </c>
      <c r="L153" s="33"/>
      <c r="M153" s="125"/>
      <c r="N153" s="175"/>
      <c r="O153" s="125"/>
      <c r="P153" s="125"/>
    </row>
    <row r="154" spans="1:16">
      <c r="A154" s="126">
        <f>A153+$A$127</f>
        <v>16</v>
      </c>
      <c r="B154" s="127">
        <f t="shared" si="51"/>
        <v>4967.0795200602006</v>
      </c>
      <c r="C154" s="127">
        <f t="shared" si="52"/>
        <v>7797.4913723123318</v>
      </c>
      <c r="D154" s="127">
        <f t="shared" si="53"/>
        <v>0</v>
      </c>
      <c r="E154" s="42">
        <f t="shared" si="54"/>
        <v>28.892010963550277</v>
      </c>
      <c r="F154" s="42">
        <f t="shared" si="55"/>
        <v>5.9583305113169569</v>
      </c>
      <c r="G154" s="42">
        <f t="shared" si="56"/>
        <v>-21.742462487824277</v>
      </c>
      <c r="H154" s="42">
        <f t="shared" si="57"/>
        <v>18.310896181397844</v>
      </c>
      <c r="I154" s="179">
        <f t="shared" si="58"/>
        <v>140.89270981403362</v>
      </c>
      <c r="J154" s="179">
        <f t="shared" si="59"/>
        <v>-112.73867736464675</v>
      </c>
      <c r="K154" s="179">
        <f t="shared" si="60"/>
        <v>5127.7006747916912</v>
      </c>
      <c r="L154" s="33"/>
      <c r="M154" s="125"/>
      <c r="N154" s="175"/>
      <c r="O154" s="125"/>
      <c r="P154" s="125"/>
    </row>
    <row r="155" spans="1:16">
      <c r="A155" s="126">
        <f t="shared" ref="A155:A161" si="61">A154+$A$127</f>
        <v>24</v>
      </c>
      <c r="B155" s="127">
        <f t="shared" si="51"/>
        <v>4967.0795200602006</v>
      </c>
      <c r="C155" s="127">
        <f t="shared" si="52"/>
        <v>8129.5725365163817</v>
      </c>
      <c r="D155" s="127">
        <f t="shared" si="53"/>
        <v>0</v>
      </c>
      <c r="E155" s="42">
        <f t="shared" si="54"/>
        <v>27.781596565130258</v>
      </c>
      <c r="F155" s="42">
        <f t="shared" si="55"/>
        <v>9.9213352071353107</v>
      </c>
      <c r="G155" s="42">
        <f t="shared" si="56"/>
        <v>-20.906828601555652</v>
      </c>
      <c r="H155" s="42">
        <f t="shared" si="57"/>
        <v>21.293225138928946</v>
      </c>
      <c r="I155" s="179">
        <f t="shared" si="58"/>
        <v>135.47774254826277</v>
      </c>
      <c r="J155" s="179">
        <f t="shared" si="59"/>
        <v>-187.72342467731198</v>
      </c>
      <c r="K155" s="179">
        <f t="shared" si="60"/>
        <v>6829.6470882869871</v>
      </c>
      <c r="L155" s="33"/>
      <c r="M155" s="125"/>
      <c r="N155" s="175"/>
      <c r="O155" s="125"/>
      <c r="P155" s="125"/>
    </row>
    <row r="156" spans="1:16">
      <c r="A156" s="126">
        <f t="shared" si="61"/>
        <v>32</v>
      </c>
      <c r="B156" s="127">
        <f t="shared" si="51"/>
        <v>4967.0795200602006</v>
      </c>
      <c r="C156" s="127">
        <f t="shared" si="52"/>
        <v>8303.4208185488296</v>
      </c>
      <c r="D156" s="127">
        <f t="shared" si="53"/>
        <v>0</v>
      </c>
      <c r="E156" s="42">
        <f t="shared" si="54"/>
        <v>26.130444990667687</v>
      </c>
      <c r="F156" s="42">
        <f t="shared" si="55"/>
        <v>13.691232398498316</v>
      </c>
      <c r="G156" s="42">
        <f t="shared" si="56"/>
        <v>-19.664267077722801</v>
      </c>
      <c r="H156" s="42">
        <f t="shared" si="57"/>
        <v>24.130232516836021</v>
      </c>
      <c r="I156" s="179">
        <f t="shared" si="58"/>
        <v>127.42585512743808</v>
      </c>
      <c r="J156" s="179">
        <f t="shared" si="59"/>
        <v>-259.05434906086418</v>
      </c>
      <c r="K156" s="179">
        <f t="shared" si="60"/>
        <v>8756.7777251694097</v>
      </c>
      <c r="L156" s="33"/>
      <c r="M156" s="125"/>
      <c r="N156" s="175"/>
      <c r="O156" s="125"/>
      <c r="P156" s="125"/>
    </row>
    <row r="157" spans="1:16">
      <c r="A157" s="126">
        <f t="shared" si="61"/>
        <v>40</v>
      </c>
      <c r="B157" s="127">
        <f t="shared" si="51"/>
        <v>4967.0795200602006</v>
      </c>
      <c r="C157" s="127">
        <f t="shared" si="52"/>
        <v>8315.6524593494287</v>
      </c>
      <c r="D157" s="127">
        <f t="shared" si="53"/>
        <v>0</v>
      </c>
      <c r="E157" s="42">
        <f t="shared" si="54"/>
        <v>23.970694027402413</v>
      </c>
      <c r="F157" s="42">
        <f t="shared" si="55"/>
        <v>17.194645324770576</v>
      </c>
      <c r="G157" s="42">
        <f t="shared" si="56"/>
        <v>-18.038962962994358</v>
      </c>
      <c r="H157" s="42">
        <f t="shared" si="57"/>
        <v>26.766699193556157</v>
      </c>
      <c r="I157" s="179">
        <f t="shared" si="58"/>
        <v>116.89376838131976</v>
      </c>
      <c r="J157" s="179">
        <f t="shared" si="59"/>
        <v>-325.3430752099012</v>
      </c>
      <c r="K157" s="179">
        <f t="shared" si="60"/>
        <v>10817.002587285409</v>
      </c>
      <c r="L157" s="33"/>
      <c r="M157" s="125"/>
      <c r="N157" s="175"/>
      <c r="O157" s="125"/>
      <c r="P157" s="125"/>
    </row>
    <row r="158" spans="1:16">
      <c r="A158" s="126">
        <f t="shared" si="61"/>
        <v>48</v>
      </c>
      <c r="B158" s="127">
        <f t="shared" si="51"/>
        <v>4967.0795200602006</v>
      </c>
      <c r="C158" s="127">
        <f t="shared" si="52"/>
        <v>8166.0293839432543</v>
      </c>
      <c r="D158" s="127">
        <f t="shared" si="53"/>
        <v>0</v>
      </c>
      <c r="E158" s="42">
        <f t="shared" si="54"/>
        <v>21.344380771154064</v>
      </c>
      <c r="F158" s="42">
        <f t="shared" si="55"/>
        <v>20.363384038415337</v>
      </c>
      <c r="G158" s="42">
        <f t="shared" si="56"/>
        <v>-16.062550953207467</v>
      </c>
      <c r="H158" s="42">
        <f t="shared" si="57"/>
        <v>29.151309344163408</v>
      </c>
      <c r="I158" s="179">
        <f t="shared" si="58"/>
        <v>104.08647739834973</v>
      </c>
      <c r="J158" s="179">
        <f t="shared" si="59"/>
        <v>-385.29936847224025</v>
      </c>
      <c r="K158" s="179">
        <f t="shared" si="60"/>
        <v>12903.875427195948</v>
      </c>
      <c r="L158" s="33"/>
      <c r="M158" s="125"/>
      <c r="N158" s="175"/>
      <c r="O158" s="125"/>
      <c r="P158" s="125"/>
    </row>
    <row r="159" spans="1:16">
      <c r="A159" s="126">
        <f>A158+$A$127</f>
        <v>56</v>
      </c>
      <c r="B159" s="127">
        <f t="shared" si="51"/>
        <v>4967.0795200602006</v>
      </c>
      <c r="C159" s="127">
        <f t="shared" si="52"/>
        <v>7857.463835299377</v>
      </c>
      <c r="D159" s="127">
        <f t="shared" si="53"/>
        <v>0</v>
      </c>
      <c r="E159" s="42">
        <f t="shared" si="54"/>
        <v>18.302623422068478</v>
      </c>
      <c r="F159" s="42">
        <f t="shared" si="55"/>
        <v>23.13577264475839</v>
      </c>
      <c r="G159" s="42">
        <f t="shared" si="56"/>
        <v>-13.773499659997295</v>
      </c>
      <c r="H159" s="42">
        <f t="shared" si="57"/>
        <v>31.23764924453004</v>
      </c>
      <c r="I159" s="179">
        <f t="shared" si="58"/>
        <v>89.253261529434056</v>
      </c>
      <c r="J159" s="179">
        <f t="shared" si="59"/>
        <v>-437.75624779880332</v>
      </c>
      <c r="K159" s="179">
        <f t="shared" si="60"/>
        <v>14903.805890669903</v>
      </c>
      <c r="L159" s="33"/>
      <c r="M159" s="125"/>
      <c r="N159" s="175"/>
      <c r="O159" s="125"/>
      <c r="P159" s="125"/>
    </row>
    <row r="160" spans="1:16">
      <c r="A160" s="126">
        <f t="shared" si="61"/>
        <v>64</v>
      </c>
      <c r="B160" s="127">
        <f t="shared" si="51"/>
        <v>4967.0795200602006</v>
      </c>
      <c r="C160" s="127">
        <f t="shared" si="52"/>
        <v>7395.9616908340377</v>
      </c>
      <c r="D160" s="127">
        <f t="shared" si="53"/>
        <v>0</v>
      </c>
      <c r="E160" s="42">
        <f t="shared" si="54"/>
        <v>14.904626326997896</v>
      </c>
      <c r="F160" s="42">
        <f t="shared" si="55"/>
        <v>25.457849753122535</v>
      </c>
      <c r="G160" s="42">
        <f t="shared" si="56"/>
        <v>-11.216362863028923</v>
      </c>
      <c r="H160" s="42">
        <f t="shared" si="57"/>
        <v>32.985110661671875</v>
      </c>
      <c r="I160" s="179">
        <f t="shared" si="58"/>
        <v>72.682832448928167</v>
      </c>
      <c r="J160" s="179">
        <f t="shared" si="59"/>
        <v>-481.69269970231392</v>
      </c>
      <c r="K160" s="179">
        <f t="shared" si="60"/>
        <v>16703.924027260215</v>
      </c>
      <c r="L160" s="33"/>
      <c r="M160" s="125"/>
      <c r="N160" s="175"/>
      <c r="O160" s="125"/>
      <c r="P160" s="125"/>
    </row>
    <row r="161" spans="1:16">
      <c r="A161" s="126">
        <f t="shared" si="61"/>
        <v>72</v>
      </c>
      <c r="B161" s="127">
        <f t="shared" si="51"/>
        <v>4967.0795200602006</v>
      </c>
      <c r="C161" s="127">
        <f t="shared" si="52"/>
        <v>6790.5055648383659</v>
      </c>
      <c r="D161" s="127">
        <f t="shared" si="53"/>
        <v>0</v>
      </c>
      <c r="E161" s="42">
        <f t="shared" si="54"/>
        <v>11.21652763423349</v>
      </c>
      <c r="F161" s="42">
        <f t="shared" si="55"/>
        <v>27.284418773917032</v>
      </c>
      <c r="G161" s="42">
        <f t="shared" si="56"/>
        <v>-8.4409123213553716</v>
      </c>
      <c r="H161" s="42">
        <f t="shared" si="57"/>
        <v>34.359681246812144</v>
      </c>
      <c r="I161" s="179">
        <f t="shared" si="58"/>
        <v>54.697714710300524</v>
      </c>
      <c r="J161" s="179">
        <f t="shared" si="59"/>
        <v>-516.25355112344369</v>
      </c>
      <c r="K161" s="179">
        <f t="shared" si="60"/>
        <v>18200.006073184519</v>
      </c>
      <c r="L161" s="33"/>
      <c r="M161" s="125"/>
      <c r="N161" s="175"/>
      <c r="O161" s="125"/>
      <c r="P161" s="125"/>
    </row>
    <row r="162" spans="1:16">
      <c r="A162" s="126">
        <f>A161+$A$127</f>
        <v>80</v>
      </c>
      <c r="B162" s="127">
        <f t="shared" si="51"/>
        <v>4967.0795200602006</v>
      </c>
      <c r="C162" s="127">
        <f t="shared" si="52"/>
        <v>6052.8799721086898</v>
      </c>
      <c r="D162" s="127">
        <f t="shared" si="53"/>
        <v>0</v>
      </c>
      <c r="E162" s="42">
        <f t="shared" si="54"/>
        <v>7.310111989679787</v>
      </c>
      <c r="F162" s="42">
        <f t="shared" si="55"/>
        <v>28.579927618843605</v>
      </c>
      <c r="G162" s="42">
        <f t="shared" si="56"/>
        <v>-5.5011690227420766</v>
      </c>
      <c r="H162" s="42">
        <f t="shared" si="57"/>
        <v>35.334606547061966</v>
      </c>
      <c r="I162" s="179">
        <f t="shared" si="58"/>
        <v>35.647968172565101</v>
      </c>
      <c r="J162" s="179">
        <f t="shared" si="59"/>
        <v>-540.76611440166664</v>
      </c>
      <c r="K162" s="179">
        <f t="shared" si="60"/>
        <v>19303.863384601002</v>
      </c>
      <c r="L162" s="33"/>
      <c r="M162" s="125"/>
      <c r="N162" s="175"/>
      <c r="O162" s="125"/>
      <c r="P162" s="125"/>
    </row>
    <row r="163" spans="1:16">
      <c r="A163" s="32"/>
      <c r="B163" s="125"/>
      <c r="C163" s="125"/>
      <c r="D163" s="34"/>
      <c r="E163" s="124"/>
      <c r="F163" s="33"/>
      <c r="G163" s="125"/>
      <c r="H163" s="125"/>
      <c r="I163" s="125"/>
      <c r="J163" s="125"/>
    </row>
    <row r="164" spans="1:16" ht="15">
      <c r="A164" s="31" t="s">
        <v>303</v>
      </c>
      <c r="B164" s="47"/>
      <c r="C164" s="47"/>
      <c r="D164" s="34"/>
      <c r="E164" s="46"/>
      <c r="F164" s="33"/>
      <c r="G164" s="47"/>
      <c r="H164" s="47"/>
      <c r="I164" s="47"/>
      <c r="J164" s="47"/>
    </row>
    <row r="165" spans="1:16" ht="45.75" customHeight="1">
      <c r="A165" s="422" t="s">
        <v>319</v>
      </c>
      <c r="B165" s="422"/>
      <c r="C165" s="422"/>
      <c r="D165" s="422"/>
      <c r="E165" s="422"/>
      <c r="F165" s="422"/>
      <c r="G165" s="422"/>
      <c r="H165" s="422"/>
      <c r="I165" s="422"/>
      <c r="J165" s="422"/>
      <c r="K165" s="422"/>
      <c r="L165" s="422"/>
      <c r="M165" s="422"/>
    </row>
    <row r="166" spans="1:16">
      <c r="A166" s="32" t="s">
        <v>305</v>
      </c>
      <c r="B166" s="47"/>
      <c r="D166" s="100">
        <v>-8.6</v>
      </c>
      <c r="E166" s="46" t="s">
        <v>37</v>
      </c>
      <c r="F166" s="33"/>
      <c r="G166" s="47"/>
      <c r="H166" s="47"/>
      <c r="I166" s="47"/>
      <c r="J166" s="47"/>
    </row>
    <row r="167" spans="1:16">
      <c r="A167" s="107" t="s">
        <v>306</v>
      </c>
      <c r="B167" s="47"/>
      <c r="C167" s="47"/>
      <c r="D167" s="34" t="str">
        <f>'1'!C49</f>
        <v>+1,80</v>
      </c>
      <c r="E167" s="54" t="s">
        <v>37</v>
      </c>
      <c r="F167" s="33" t="s">
        <v>307</v>
      </c>
      <c r="G167" s="47"/>
      <c r="H167" s="47"/>
      <c r="I167" s="47"/>
      <c r="J167" s="47"/>
    </row>
    <row r="168" spans="1:16">
      <c r="A168" s="32" t="s">
        <v>247</v>
      </c>
      <c r="B168" s="47"/>
      <c r="C168" s="47"/>
      <c r="D168" s="34" t="str">
        <f>'1'!H49</f>
        <v>-0,59</v>
      </c>
      <c r="E168" s="54" t="s">
        <v>37</v>
      </c>
      <c r="F168" s="33" t="s">
        <v>307</v>
      </c>
      <c r="G168" s="47"/>
      <c r="H168" s="47"/>
      <c r="I168" s="47"/>
      <c r="J168" s="47"/>
    </row>
    <row r="169" spans="1:16">
      <c r="A169" s="32"/>
      <c r="B169" s="47"/>
      <c r="C169" s="47"/>
      <c r="D169" s="34"/>
      <c r="E169" s="46"/>
      <c r="F169" s="33"/>
      <c r="G169" s="47"/>
      <c r="H169" s="47"/>
      <c r="I169" s="47"/>
      <c r="J169" s="47"/>
    </row>
    <row r="170" spans="1:16">
      <c r="A170" s="32" t="s">
        <v>316</v>
      </c>
      <c r="B170" s="47"/>
      <c r="C170" s="47"/>
      <c r="D170" s="52">
        <v>-9.8000000000000007</v>
      </c>
      <c r="E170" s="54" t="s">
        <v>37</v>
      </c>
      <c r="F170" s="33" t="s">
        <v>317</v>
      </c>
      <c r="G170" s="47"/>
      <c r="H170" s="47"/>
      <c r="I170" s="47"/>
      <c r="J170" s="47"/>
      <c r="N170" s="364"/>
    </row>
    <row r="171" spans="1:16">
      <c r="A171" s="32" t="s">
        <v>308</v>
      </c>
      <c r="B171" s="47"/>
      <c r="C171" s="47"/>
      <c r="D171" s="108" t="s">
        <v>1020</v>
      </c>
      <c r="E171" s="54" t="s">
        <v>37</v>
      </c>
      <c r="F171" s="33" t="s">
        <v>309</v>
      </c>
      <c r="G171" s="47"/>
      <c r="H171" s="47"/>
      <c r="I171" s="47"/>
      <c r="J171" s="47"/>
    </row>
    <row r="172" spans="1:16">
      <c r="A172" s="32" t="s">
        <v>310</v>
      </c>
      <c r="B172" s="47"/>
      <c r="C172" s="47"/>
      <c r="D172" s="108" t="s">
        <v>1021</v>
      </c>
      <c r="E172" s="54" t="s">
        <v>37</v>
      </c>
      <c r="F172" s="33" t="s">
        <v>311</v>
      </c>
      <c r="G172" s="47"/>
      <c r="H172" s="47"/>
      <c r="I172" s="47"/>
      <c r="J172" s="47"/>
    </row>
    <row r="173" spans="1:16">
      <c r="A173" s="32" t="s">
        <v>312</v>
      </c>
      <c r="B173" s="47"/>
      <c r="C173" s="47"/>
      <c r="D173" s="34" t="str">
        <f>D174</f>
        <v>+5,18</v>
      </c>
      <c r="E173" s="54" t="s">
        <v>37</v>
      </c>
      <c r="F173" s="33" t="s">
        <v>315</v>
      </c>
      <c r="G173" s="47"/>
      <c r="H173" s="47"/>
      <c r="I173" s="47"/>
      <c r="J173" s="47"/>
    </row>
    <row r="174" spans="1:16">
      <c r="A174" s="32" t="s">
        <v>313</v>
      </c>
      <c r="B174" s="47"/>
      <c r="C174" s="47"/>
      <c r="D174" s="108" t="s">
        <v>1022</v>
      </c>
      <c r="E174" s="54" t="s">
        <v>37</v>
      </c>
      <c r="F174" s="33" t="s">
        <v>314</v>
      </c>
      <c r="G174" s="47"/>
      <c r="H174" s="47"/>
      <c r="I174" s="47"/>
      <c r="J174" s="47"/>
    </row>
    <row r="175" spans="1:16" ht="15.75">
      <c r="A175" s="78" t="s">
        <v>229</v>
      </c>
      <c r="B175" s="78"/>
      <c r="D175" s="111">
        <v>20</v>
      </c>
      <c r="E175" s="56" t="s">
        <v>228</v>
      </c>
      <c r="F175" s="46"/>
      <c r="G175" s="33"/>
      <c r="H175" s="47"/>
      <c r="I175" s="47"/>
      <c r="J175" s="47"/>
      <c r="K175" s="47"/>
    </row>
    <row r="176" spans="1:16" ht="15.75">
      <c r="A176" s="78" t="s">
        <v>230</v>
      </c>
      <c r="B176" s="78"/>
      <c r="D176" s="111">
        <v>13</v>
      </c>
      <c r="E176" s="56" t="s">
        <v>228</v>
      </c>
      <c r="F176" s="54"/>
      <c r="G176" s="33"/>
      <c r="H176" s="53"/>
      <c r="I176" s="53"/>
      <c r="J176" s="53"/>
      <c r="K176" s="53"/>
    </row>
    <row r="177" spans="1:14" ht="15.75">
      <c r="A177" s="78" t="s">
        <v>320</v>
      </c>
      <c r="B177" s="78"/>
      <c r="D177" s="111">
        <v>0.39</v>
      </c>
      <c r="E177" s="56"/>
      <c r="F177" s="54"/>
      <c r="G177" s="33"/>
      <c r="H177" s="53"/>
      <c r="I177" s="53"/>
      <c r="J177" s="53"/>
      <c r="K177" s="53"/>
    </row>
    <row r="178" spans="1:14">
      <c r="A178" s="110" t="s">
        <v>318</v>
      </c>
      <c r="B178" s="53"/>
      <c r="C178" s="53"/>
      <c r="D178" s="34"/>
      <c r="E178" s="54"/>
      <c r="F178" s="33"/>
      <c r="G178" s="53"/>
      <c r="H178" s="53"/>
      <c r="I178" s="53"/>
      <c r="J178" s="53"/>
    </row>
    <row r="179" spans="1:14" ht="15.75">
      <c r="A179" s="32"/>
      <c r="B179" s="53" t="s">
        <v>108</v>
      </c>
      <c r="C179" s="53" t="s">
        <v>321</v>
      </c>
      <c r="D179" s="86" t="s">
        <v>271</v>
      </c>
      <c r="E179" s="53" t="s">
        <v>324</v>
      </c>
      <c r="F179" s="53" t="s">
        <v>322</v>
      </c>
      <c r="G179" s="87" t="s">
        <v>339</v>
      </c>
      <c r="H179" s="87" t="s">
        <v>340</v>
      </c>
      <c r="I179" s="53" t="s">
        <v>326</v>
      </c>
      <c r="J179" s="53" t="s">
        <v>325</v>
      </c>
      <c r="K179" s="53" t="s">
        <v>327</v>
      </c>
      <c r="L179" s="87" t="s">
        <v>341</v>
      </c>
      <c r="M179" s="87" t="s">
        <v>342</v>
      </c>
      <c r="N179" s="87" t="s">
        <v>343</v>
      </c>
    </row>
    <row r="180" spans="1:14">
      <c r="A180" s="32"/>
      <c r="B180" s="53" t="s">
        <v>106</v>
      </c>
      <c r="C180" s="53" t="s">
        <v>106</v>
      </c>
      <c r="D180" s="53" t="s">
        <v>106</v>
      </c>
      <c r="E180" s="53" t="s">
        <v>323</v>
      </c>
      <c r="F180" s="53" t="s">
        <v>323</v>
      </c>
      <c r="G180" s="53" t="s">
        <v>119</v>
      </c>
      <c r="H180" s="53" t="s">
        <v>119</v>
      </c>
      <c r="I180" s="95" t="s">
        <v>106</v>
      </c>
      <c r="J180" s="95" t="s">
        <v>106</v>
      </c>
      <c r="K180" s="95" t="s">
        <v>106</v>
      </c>
      <c r="L180" s="53" t="s">
        <v>116</v>
      </c>
      <c r="M180" s="53" t="s">
        <v>116</v>
      </c>
      <c r="N180" s="53" t="s">
        <v>116</v>
      </c>
    </row>
    <row r="181" spans="1:14">
      <c r="A181" s="32" t="s">
        <v>281</v>
      </c>
      <c r="B181" s="52">
        <f>$D$171-$D$170</f>
        <v>12.770000000000001</v>
      </c>
      <c r="C181" s="52">
        <f>$D$168-$D$170</f>
        <v>9.2100000000000009</v>
      </c>
      <c r="D181" s="52">
        <f>D11</f>
        <v>16.149999999999999</v>
      </c>
      <c r="E181" s="112">
        <f>(B181-C181)*$D$175*$D$177</f>
        <v>27.768000000000008</v>
      </c>
      <c r="F181" s="53">
        <f>((B181-C181)*$D$175+C181*$D$176)*$D$177</f>
        <v>74.462700000000012</v>
      </c>
      <c r="G181" s="33"/>
      <c r="H181" s="95">
        <f>(0.5*(B181-C181)*E181+0.5*C181*(F181+E181))*D181</f>
        <v>8401.2205280250018</v>
      </c>
      <c r="I181" s="97">
        <f>D181/2-5.35</f>
        <v>2.7249999999999996</v>
      </c>
      <c r="J181" s="53"/>
      <c r="K181" s="52">
        <f>-M181/H181</f>
        <v>-4.0937737221997068</v>
      </c>
      <c r="L181" s="53"/>
      <c r="M181" s="53">
        <f>(0.5*(B181-C181)*E181*((B181-C181)/3+C181+$D$170-$D$166)+C181*E181*(C181/2+($D$170-$D$166))+C181*(F181-E181)*(C181/3+($D$170-$D$166)))*D181</f>
        <v>34392.695832033496</v>
      </c>
      <c r="N181" s="96">
        <f>H181*I181-G181*J181</f>
        <v>22893.325938868125</v>
      </c>
    </row>
    <row r="182" spans="1:14">
      <c r="A182" s="32" t="s">
        <v>329</v>
      </c>
      <c r="B182" s="52">
        <f>$D$172-$D$170</f>
        <v>11.5</v>
      </c>
      <c r="C182" s="52">
        <f>C181</f>
        <v>9.2100000000000009</v>
      </c>
      <c r="D182" s="52">
        <f>D27-D28</f>
        <v>8.1499999999999986</v>
      </c>
      <c r="E182" s="112">
        <f>(B182-C182)*$D$175*$D$177</f>
        <v>17.861999999999995</v>
      </c>
      <c r="F182" s="53">
        <f>((B182-C182)*$D$175+C182*$D$176)*$D$177</f>
        <v>64.556700000000006</v>
      </c>
      <c r="G182" s="33"/>
      <c r="H182" s="95">
        <f>-(0.5*(B182-C182)*E182+0.5*C182*(F182+E182))*D182</f>
        <v>-3259.9193435249995</v>
      </c>
      <c r="I182" s="97">
        <f>D182/2-5.35</f>
        <v>-1.2750000000000004</v>
      </c>
      <c r="J182" s="53"/>
      <c r="K182" s="52">
        <f t="shared" ref="K182:K183" si="62">-M182/H182</f>
        <v>-3.8595808618299969</v>
      </c>
      <c r="L182" s="53"/>
      <c r="M182" s="53">
        <f>-(0.5*(B182-C182)*E182*((B182-C182)/3+C182+$D$170-$D$166)+C182*E182*(C182/2+($D$170-$D$166))+C182*(F182-E182)*(C182/3+($D$170-$D$166)))*D182</f>
        <v>-12581.922309378495</v>
      </c>
      <c r="N182" s="96">
        <f>H182*I182-G182*J182</f>
        <v>4156.3971629943753</v>
      </c>
    </row>
    <row r="183" spans="1:14">
      <c r="A183" s="32" t="s">
        <v>328</v>
      </c>
      <c r="B183" s="52">
        <f>$D$173-$D$170</f>
        <v>14.98</v>
      </c>
      <c r="C183" s="52">
        <f t="shared" ref="C183:C184" si="63">C182</f>
        <v>9.2100000000000009</v>
      </c>
      <c r="D183" s="52">
        <f>D181-D182</f>
        <v>8</v>
      </c>
      <c r="E183" s="112">
        <f>(B183-C183)*$D$175*$D$177</f>
        <v>45.006</v>
      </c>
      <c r="F183" s="53">
        <f>((B183-C183)*$D$175+C183*$D$176)*$D$177</f>
        <v>91.700699999999998</v>
      </c>
      <c r="G183" s="33"/>
      <c r="H183" s="95">
        <f>-(0.5*(B183-C183)*E183+0.5*C183*(F183+E183))*D183</f>
        <v>-6075.0133080000005</v>
      </c>
      <c r="I183" s="97">
        <f>D181-D183/2-5.35</f>
        <v>6.7999999999999989</v>
      </c>
      <c r="J183" s="53"/>
      <c r="K183" s="52">
        <f t="shared" si="62"/>
        <v>-4.6161099418483769</v>
      </c>
      <c r="L183" s="53"/>
      <c r="M183" s="53">
        <f>-(0.5*(B183-C183)*E183*((B183-C183)/3+C183+$D$170-$D$166)+C183*E183*(C183/2+($D$170-$D$166))+C183*(F183-E183)*(C183/3+($D$170-$D$166)))*D183</f>
        <v>-28042.929327919996</v>
      </c>
      <c r="N183" s="96">
        <f>H183*I183-G183*J183</f>
        <v>-41310.090494399999</v>
      </c>
    </row>
    <row r="184" spans="1:14">
      <c r="A184" s="32" t="s">
        <v>330</v>
      </c>
      <c r="B184" s="52">
        <f>$D$174-$D$170</f>
        <v>14.98</v>
      </c>
      <c r="C184" s="52">
        <f t="shared" si="63"/>
        <v>9.2100000000000009</v>
      </c>
      <c r="D184" s="52">
        <f>D14</f>
        <v>10.5</v>
      </c>
      <c r="E184" s="112">
        <f>(B184-C184)*$D$175*$D$177</f>
        <v>45.006</v>
      </c>
      <c r="F184" s="53">
        <f>((B184-C184)*$D$175+C184*$D$176)*$D$177</f>
        <v>91.700699999999998</v>
      </c>
      <c r="G184" s="33">
        <f>-(0.5*(B184-C184)*E184+0.5*C184*(F184+E184))*D184</f>
        <v>-7973.4549667500005</v>
      </c>
      <c r="H184" s="95"/>
      <c r="I184" s="33"/>
      <c r="J184" s="52"/>
      <c r="K184" s="52">
        <f>L184/G184</f>
        <v>-4.6161099418483769</v>
      </c>
      <c r="L184" s="53">
        <f>(0.5*(B184-C184)*E184*((B184-C184)/3+C184+$D$170-$D$166)+C184*E184*(C184/2+($D$170-$D$166))+C184*(F184-E184)*(C184/3+($D$170-$D$166)))*D184</f>
        <v>36806.344742894995</v>
      </c>
      <c r="M184" s="53"/>
      <c r="N184" s="96">
        <f>H184*I184-G184*J184</f>
        <v>0</v>
      </c>
    </row>
    <row r="185" spans="1:14">
      <c r="A185" s="32"/>
      <c r="B185" s="52"/>
      <c r="C185" s="53"/>
      <c r="D185" s="53"/>
      <c r="E185" s="34"/>
      <c r="F185" s="114" t="s">
        <v>331</v>
      </c>
      <c r="G185" s="113">
        <f>SUM(G181:G184     )</f>
        <v>-7973.4549667500005</v>
      </c>
      <c r="H185" s="113">
        <f t="shared" ref="H185:N185" si="64">SUM(H181:H184     )</f>
        <v>-933.7121234999986</v>
      </c>
      <c r="I185" s="113"/>
      <c r="J185" s="113"/>
      <c r="K185" s="113"/>
      <c r="L185" s="113">
        <f t="shared" si="64"/>
        <v>36806.344742894995</v>
      </c>
      <c r="M185" s="113">
        <f t="shared" si="64"/>
        <v>-6232.1558052649962</v>
      </c>
      <c r="N185" s="113">
        <f t="shared" si="64"/>
        <v>-14260.367392537497</v>
      </c>
    </row>
    <row r="186" spans="1:14">
      <c r="A186" s="32"/>
      <c r="B186" s="53"/>
      <c r="C186" s="53"/>
      <c r="D186" s="53"/>
      <c r="E186" s="34"/>
      <c r="F186" s="54"/>
      <c r="G186" s="33" t="s">
        <v>117</v>
      </c>
      <c r="H186" s="53"/>
      <c r="I186" s="53"/>
      <c r="J186" s="53"/>
      <c r="K186" s="53"/>
      <c r="L186" s="53"/>
    </row>
    <row r="187" spans="1:14">
      <c r="A187" s="110" t="s">
        <v>332</v>
      </c>
      <c r="B187" s="53"/>
      <c r="C187" s="53"/>
      <c r="D187" s="34"/>
      <c r="E187" s="54"/>
      <c r="F187" s="33"/>
      <c r="G187" s="53"/>
      <c r="H187" s="53"/>
      <c r="I187" s="53"/>
      <c r="J187" s="53"/>
    </row>
    <row r="188" spans="1:14" ht="15.75">
      <c r="A188" s="32"/>
      <c r="B188" s="53" t="s">
        <v>108</v>
      </c>
      <c r="C188" s="53" t="s">
        <v>321</v>
      </c>
      <c r="D188" s="86" t="s">
        <v>271</v>
      </c>
      <c r="E188" s="53" t="s">
        <v>324</v>
      </c>
      <c r="F188" s="53" t="s">
        <v>322</v>
      </c>
      <c r="G188" s="87" t="s">
        <v>339</v>
      </c>
      <c r="H188" s="87" t="s">
        <v>340</v>
      </c>
      <c r="I188" s="53" t="s">
        <v>326</v>
      </c>
      <c r="J188" s="53" t="s">
        <v>325</v>
      </c>
      <c r="K188" s="53" t="s">
        <v>327</v>
      </c>
      <c r="L188" s="87" t="s">
        <v>341</v>
      </c>
      <c r="M188" s="87" t="s">
        <v>342</v>
      </c>
      <c r="N188" s="87" t="s">
        <v>343</v>
      </c>
    </row>
    <row r="189" spans="1:14">
      <c r="A189" s="32"/>
      <c r="B189" s="53" t="s">
        <v>106</v>
      </c>
      <c r="C189" s="53" t="s">
        <v>106</v>
      </c>
      <c r="D189" s="53" t="s">
        <v>106</v>
      </c>
      <c r="E189" s="53" t="s">
        <v>323</v>
      </c>
      <c r="F189" s="53" t="s">
        <v>323</v>
      </c>
      <c r="G189" s="53" t="s">
        <v>119</v>
      </c>
      <c r="H189" s="53" t="s">
        <v>119</v>
      </c>
      <c r="I189" s="95" t="s">
        <v>106</v>
      </c>
      <c r="J189" s="95" t="s">
        <v>106</v>
      </c>
      <c r="K189" s="95" t="s">
        <v>106</v>
      </c>
      <c r="L189" s="53" t="s">
        <v>116</v>
      </c>
      <c r="M189" s="53" t="s">
        <v>116</v>
      </c>
      <c r="N189" s="53" t="s">
        <v>116</v>
      </c>
    </row>
    <row r="190" spans="1:14">
      <c r="A190" s="32" t="s">
        <v>281</v>
      </c>
      <c r="B190" s="52">
        <f>$D$171-$D$170</f>
        <v>12.770000000000001</v>
      </c>
      <c r="C190" s="52">
        <f>$D$167-$D$170</f>
        <v>11.600000000000001</v>
      </c>
      <c r="D190" s="52">
        <f>D181</f>
        <v>16.149999999999999</v>
      </c>
      <c r="E190" s="112">
        <f>(B190-C190)*$D$175*$D$177</f>
        <v>9.1259999999999994</v>
      </c>
      <c r="F190" s="53">
        <f>((B190-C190)*$D$175+C190*$D$176)*$D$177</f>
        <v>67.938000000000002</v>
      </c>
      <c r="G190" s="33"/>
      <c r="H190" s="95">
        <f>(0.5*(B190-C190)*E190+0.5*C190*(F190+E190))*D190</f>
        <v>7304.8050465000015</v>
      </c>
      <c r="I190" s="97">
        <f>D190/2-5.35</f>
        <v>2.7249999999999996</v>
      </c>
      <c r="J190" s="53"/>
      <c r="K190" s="52">
        <f>-M190/H190</f>
        <v>-5.2261053508644091</v>
      </c>
      <c r="L190" s="53"/>
      <c r="M190" s="53">
        <f>(0.5*(B190-C190)*E190*((B190-C190)/3+C190+$D$170-$D$166)+C190*E190*(C190/2+($D$170-$D$166))+C190*(F190-E190)*(C190/3+($D$170-$D$166)))*D190</f>
        <v>38175.680740534997</v>
      </c>
      <c r="N190" s="96">
        <f>H190*I190-G190*J190</f>
        <v>19905.593751712502</v>
      </c>
    </row>
    <row r="191" spans="1:14">
      <c r="A191" s="32" t="s">
        <v>329</v>
      </c>
      <c r="B191" s="52">
        <f>$D$172-$D$170</f>
        <v>11.5</v>
      </c>
      <c r="C191" s="52">
        <f>C190</f>
        <v>11.600000000000001</v>
      </c>
      <c r="D191" s="52">
        <f t="shared" ref="D191:D193" si="65">D182</f>
        <v>8.1499999999999986</v>
      </c>
      <c r="E191" s="112">
        <f>(B191-C191)*$D$175*$D$177</f>
        <v>-0.78000000000001113</v>
      </c>
      <c r="F191" s="53">
        <f>((B191-C191)*$D$175+C191*$D$176)*$D$177</f>
        <v>58.031999999999996</v>
      </c>
      <c r="G191" s="33"/>
      <c r="H191" s="95">
        <f>-(0.5*(B191-C191)*E191+0.5*C191*(F191+E191))*D191</f>
        <v>-2706.6198899999995</v>
      </c>
      <c r="I191" s="97">
        <f>D191/2-5.35</f>
        <v>-1.2750000000000004</v>
      </c>
      <c r="J191" s="53"/>
      <c r="K191" s="52">
        <f t="shared" ref="K191:K192" si="66">-M191/H191</f>
        <v>-5.3539039074304569</v>
      </c>
      <c r="L191" s="53"/>
      <c r="M191" s="53">
        <f>-(0.5*(B191-C191)*E191*((B191-C191)/3+C191+$D$170-$D$166)+C191*E191*(C191/2+($D$170-$D$166))+C191*(F191-E191)*(C191/3+($D$170-$D$166)))*D191</f>
        <v>-14490.982804999991</v>
      </c>
      <c r="N191" s="96">
        <f>H191*I191-G191*J191</f>
        <v>3450.9403597500004</v>
      </c>
    </row>
    <row r="192" spans="1:14">
      <c r="A192" s="32" t="s">
        <v>328</v>
      </c>
      <c r="B192" s="52">
        <f>$D$173-$D$170</f>
        <v>14.98</v>
      </c>
      <c r="C192" s="52">
        <f t="shared" ref="C192:C193" si="67">C191</f>
        <v>11.600000000000001</v>
      </c>
      <c r="D192" s="52">
        <f t="shared" si="65"/>
        <v>8</v>
      </c>
      <c r="E192" s="112">
        <f>(B192-C192)*$D$175*$D$177</f>
        <v>26.363999999999994</v>
      </c>
      <c r="F192" s="53">
        <f>((B192-C192)*$D$175+C192*$D$176)*$D$177</f>
        <v>85.175999999999988</v>
      </c>
      <c r="G192" s="33"/>
      <c r="H192" s="95">
        <f>-(0.5*(B192-C192)*E192+0.5*C192*(F192+E192))*D192</f>
        <v>-5531.8972799999992</v>
      </c>
      <c r="I192" s="97">
        <f>D190-D192/2-5.35</f>
        <v>6.7999999999999989</v>
      </c>
      <c r="J192" s="53"/>
      <c r="K192" s="52">
        <f t="shared" si="66"/>
        <v>-5.4080638570353203</v>
      </c>
      <c r="L192" s="53"/>
      <c r="M192" s="53">
        <f>-(0.5*(B192-C192)*E192*((B192-C192)/3+C192+$D$170-$D$166)+C192*E192*(C192/2+($D$170-$D$166))+C192*(F192-E192)*(C192/3+($D$170-$D$166)))*D192</f>
        <v>-29916.853740799994</v>
      </c>
      <c r="N192" s="96">
        <f>H192*I192-G192*J192</f>
        <v>-37616.901503999987</v>
      </c>
    </row>
    <row r="193" spans="1:16">
      <c r="A193" s="32" t="s">
        <v>330</v>
      </c>
      <c r="B193" s="52">
        <f>$D$174-$D$170</f>
        <v>14.98</v>
      </c>
      <c r="C193" s="52">
        <f t="shared" si="67"/>
        <v>11.600000000000001</v>
      </c>
      <c r="D193" s="52">
        <f t="shared" si="65"/>
        <v>10.5</v>
      </c>
      <c r="E193" s="112">
        <f>(B193-C193)*$D$175*$D$177</f>
        <v>26.363999999999994</v>
      </c>
      <c r="F193" s="53">
        <f>((B193-C193)*$D$175+C193*$D$176)*$D$177</f>
        <v>85.175999999999988</v>
      </c>
      <c r="G193" s="33">
        <f>-(0.5*(B193-C193)*E193+0.5*C193*(F193+E193))*D193</f>
        <v>-7260.6151799999989</v>
      </c>
      <c r="H193" s="95"/>
      <c r="I193" s="33"/>
      <c r="J193" s="52"/>
      <c r="K193" s="52">
        <f>L193/G193</f>
        <v>-5.4080638570353203</v>
      </c>
      <c r="L193" s="53">
        <f>(0.5*(B193-C193)*E193*((B193-C193)/3+C193+$D$170-$D$166)+C193*E193*(C193/2+($D$170-$D$166))+C193*(F193-E193)*(C193/3+($D$170-$D$166)))*D193</f>
        <v>39265.870534799993</v>
      </c>
      <c r="M193" s="53"/>
      <c r="N193" s="96">
        <f>H193*I193-G193*J193</f>
        <v>0</v>
      </c>
    </row>
    <row r="194" spans="1:16">
      <c r="A194" s="32"/>
      <c r="B194" s="52"/>
      <c r="C194" s="53"/>
      <c r="D194" s="53"/>
      <c r="E194" s="34"/>
      <c r="F194" s="114" t="s">
        <v>331</v>
      </c>
      <c r="G194" s="113">
        <f>SUM(G190:G193     )</f>
        <v>-7260.6151799999989</v>
      </c>
      <c r="H194" s="113">
        <f t="shared" ref="H194" si="68">SUM(H190:H193     )</f>
        <v>-933.71212349999769</v>
      </c>
      <c r="I194" s="113"/>
      <c r="J194" s="113"/>
      <c r="K194" s="113"/>
      <c r="L194" s="113">
        <f t="shared" ref="L194" si="69">SUM(L190:L193     )</f>
        <v>39265.870534799993</v>
      </c>
      <c r="M194" s="113">
        <f t="shared" ref="M194" si="70">SUM(M190:M193     )</f>
        <v>-6232.1558052649889</v>
      </c>
      <c r="N194" s="113">
        <f t="shared" ref="N194" si="71">SUM(N190:N193     )</f>
        <v>-14260.367392537482</v>
      </c>
    </row>
    <row r="195" spans="1:16">
      <c r="A195" s="32"/>
      <c r="B195" s="52"/>
      <c r="C195" s="375"/>
      <c r="D195" s="375"/>
      <c r="E195" s="34"/>
      <c r="F195" s="114"/>
      <c r="G195" s="390"/>
      <c r="H195" s="390"/>
      <c r="I195" s="390"/>
      <c r="J195" s="390"/>
      <c r="K195" s="390"/>
      <c r="L195" s="390"/>
      <c r="M195" s="390"/>
      <c r="N195" s="390"/>
    </row>
    <row r="196" spans="1:16" ht="15">
      <c r="A196" s="31" t="s">
        <v>1133</v>
      </c>
      <c r="B196" s="52"/>
      <c r="C196" s="375"/>
      <c r="D196" s="375"/>
      <c r="E196" s="34"/>
      <c r="F196" s="114"/>
      <c r="G196" s="390"/>
      <c r="H196" s="390"/>
      <c r="I196" s="390"/>
      <c r="J196" s="390"/>
      <c r="K196" s="390"/>
      <c r="L196" s="390"/>
      <c r="M196" s="390"/>
      <c r="N196" s="390"/>
    </row>
    <row r="197" spans="1:16" ht="15.75">
      <c r="A197" s="59"/>
      <c r="B197" s="59"/>
      <c r="C197" s="59"/>
      <c r="D197" s="59"/>
      <c r="F197" s="86" t="s">
        <v>271</v>
      </c>
      <c r="G197" s="87" t="s">
        <v>103</v>
      </c>
      <c r="H197" s="87" t="s">
        <v>108</v>
      </c>
      <c r="I197" s="88" t="s">
        <v>272</v>
      </c>
      <c r="J197" s="87" t="s">
        <v>273</v>
      </c>
      <c r="K197" s="87" t="s">
        <v>277</v>
      </c>
      <c r="L197" s="87" t="s">
        <v>278</v>
      </c>
      <c r="M197" s="87" t="s">
        <v>279</v>
      </c>
      <c r="N197" s="87" t="s">
        <v>280</v>
      </c>
      <c r="O197" s="390"/>
      <c r="P197" s="390"/>
    </row>
    <row r="198" spans="1:16" ht="14.25">
      <c r="A198" s="89" t="s">
        <v>759</v>
      </c>
      <c r="B198" s="90"/>
      <c r="C198" s="90"/>
      <c r="D198" s="90"/>
      <c r="E198" s="91"/>
      <c r="F198" s="92" t="s">
        <v>106</v>
      </c>
      <c r="G198" s="92" t="s">
        <v>106</v>
      </c>
      <c r="H198" s="92" t="s">
        <v>106</v>
      </c>
      <c r="I198" s="93" t="s">
        <v>274</v>
      </c>
      <c r="J198" s="92" t="s">
        <v>119</v>
      </c>
      <c r="K198" s="92" t="s">
        <v>106</v>
      </c>
      <c r="L198" s="92" t="s">
        <v>116</v>
      </c>
      <c r="M198" s="92" t="s">
        <v>106</v>
      </c>
      <c r="N198" s="92" t="s">
        <v>116</v>
      </c>
      <c r="O198" s="390"/>
      <c r="P198" s="390"/>
    </row>
    <row r="199" spans="1:16">
      <c r="A199" s="32" t="s">
        <v>1138</v>
      </c>
      <c r="B199" s="102"/>
      <c r="C199" s="102"/>
      <c r="D199" s="102"/>
      <c r="E199" s="103"/>
      <c r="F199" s="106">
        <v>11.3</v>
      </c>
      <c r="G199" s="104">
        <v>1.3</v>
      </c>
      <c r="H199" s="106">
        <f>D174-D167</f>
        <v>3.38</v>
      </c>
      <c r="I199" s="105">
        <f>20</f>
        <v>20</v>
      </c>
      <c r="J199" s="96">
        <f t="shared" ref="J199:J201" si="72">F199*G199*H199*I199</f>
        <v>993.04399999999998</v>
      </c>
      <c r="K199" s="375">
        <f>11.65+G199/2</f>
        <v>12.3</v>
      </c>
      <c r="L199" s="375">
        <f t="shared" ref="L199:L201" si="73">-K199*J199</f>
        <v>-12214.441200000001</v>
      </c>
      <c r="M199" s="128">
        <v>0</v>
      </c>
      <c r="N199" s="128">
        <f t="shared" ref="N199:N200" si="74">M199*J199</f>
        <v>0</v>
      </c>
      <c r="O199" s="390"/>
      <c r="P199" s="390"/>
    </row>
    <row r="200" spans="1:16">
      <c r="A200" s="32" t="s">
        <v>1139</v>
      </c>
      <c r="B200" s="375"/>
      <c r="C200" s="375"/>
      <c r="D200" s="375"/>
      <c r="E200" s="375"/>
      <c r="F200" s="52">
        <f>F199</f>
        <v>11.3</v>
      </c>
      <c r="G200" s="375">
        <f>G199</f>
        <v>1.3</v>
      </c>
      <c r="H200" s="95">
        <f>D167+7.53</f>
        <v>9.33</v>
      </c>
      <c r="I200" s="375">
        <f>18</f>
        <v>18</v>
      </c>
      <c r="J200" s="96">
        <f t="shared" si="72"/>
        <v>2467.0386000000003</v>
      </c>
      <c r="K200" s="375">
        <f>K199</f>
        <v>12.3</v>
      </c>
      <c r="L200" s="375">
        <f t="shared" si="73"/>
        <v>-30344.574780000006</v>
      </c>
      <c r="M200" s="128">
        <v>0</v>
      </c>
      <c r="N200" s="128">
        <f t="shared" si="74"/>
        <v>0</v>
      </c>
      <c r="O200" s="390"/>
      <c r="P200" s="390"/>
    </row>
    <row r="201" spans="1:16">
      <c r="A201" s="32" t="s">
        <v>1142</v>
      </c>
      <c r="B201" s="389"/>
      <c r="C201" s="389"/>
      <c r="D201" s="389"/>
      <c r="E201" s="389"/>
      <c r="F201" s="52">
        <v>1.3</v>
      </c>
      <c r="G201" s="389">
        <v>17.5</v>
      </c>
      <c r="H201" s="106">
        <f>D171-D167</f>
        <v>1.1700000000000002</v>
      </c>
      <c r="I201" s="389">
        <f>I199</f>
        <v>20</v>
      </c>
      <c r="J201" s="96">
        <f t="shared" si="72"/>
        <v>532.35</v>
      </c>
      <c r="K201" s="389">
        <f>$K$199+$G$199/2-G201/2</f>
        <v>4.2000000000000011</v>
      </c>
      <c r="L201" s="389">
        <f t="shared" si="73"/>
        <v>-2235.8700000000008</v>
      </c>
      <c r="M201" s="128">
        <f>-($F$200/2+F201/2)</f>
        <v>-6.3000000000000007</v>
      </c>
      <c r="N201" s="96">
        <f t="shared" ref="N201:N203" si="75">M201*J201</f>
        <v>-3353.8050000000007</v>
      </c>
      <c r="O201" s="390"/>
      <c r="P201" s="390"/>
    </row>
    <row r="202" spans="1:16">
      <c r="A202" s="32" t="s">
        <v>1143</v>
      </c>
      <c r="B202" s="389"/>
      <c r="C202" s="389"/>
      <c r="D202" s="389"/>
      <c r="E202" s="389"/>
      <c r="F202" s="52">
        <f>F201</f>
        <v>1.3</v>
      </c>
      <c r="G202" s="389">
        <f>G201</f>
        <v>17.5</v>
      </c>
      <c r="H202" s="97">
        <f>H200</f>
        <v>9.33</v>
      </c>
      <c r="I202" s="389">
        <f>I200</f>
        <v>18</v>
      </c>
      <c r="J202" s="96">
        <f>F202*G202*H202*I202</f>
        <v>3820.6349999999998</v>
      </c>
      <c r="K202" s="389">
        <f>$K$199+$G$199/2-G202/2</f>
        <v>4.2000000000000011</v>
      </c>
      <c r="L202" s="389">
        <f>-K202*J202</f>
        <v>-16046.667000000003</v>
      </c>
      <c r="M202" s="128">
        <f>-($F$200/2+F202/2)</f>
        <v>-6.3000000000000007</v>
      </c>
      <c r="N202" s="96">
        <f t="shared" si="75"/>
        <v>-24070.000500000002</v>
      </c>
      <c r="O202" s="390"/>
      <c r="P202" s="390"/>
    </row>
    <row r="203" spans="1:16">
      <c r="A203" s="32" t="s">
        <v>1140</v>
      </c>
      <c r="B203" s="389"/>
      <c r="C203" s="389"/>
      <c r="D203" s="389"/>
      <c r="E203" s="389"/>
      <c r="F203" s="52">
        <v>1.5</v>
      </c>
      <c r="G203" s="52">
        <f>D183+G199</f>
        <v>9.3000000000000007</v>
      </c>
      <c r="H203" s="106">
        <f>D173-D167</f>
        <v>3.38</v>
      </c>
      <c r="I203" s="389">
        <f>I201</f>
        <v>20</v>
      </c>
      <c r="J203" s="96">
        <f t="shared" ref="J203" si="76">F203*G203*H203*I203</f>
        <v>943.0200000000001</v>
      </c>
      <c r="K203" s="389">
        <f>$K$199+$G$199/2-G203/2</f>
        <v>8.3000000000000007</v>
      </c>
      <c r="L203" s="389">
        <f t="shared" ref="L203" si="77">-K203*J203</f>
        <v>-7827.0660000000016</v>
      </c>
      <c r="M203" s="128">
        <f>$F$200/2+F203/2</f>
        <v>6.4</v>
      </c>
      <c r="N203" s="96">
        <f t="shared" si="75"/>
        <v>6035.3280000000013</v>
      </c>
      <c r="O203" s="390"/>
      <c r="P203" s="390"/>
    </row>
    <row r="204" spans="1:16">
      <c r="A204" s="32" t="s">
        <v>1141</v>
      </c>
      <c r="F204" s="52">
        <f>F203</f>
        <v>1.5</v>
      </c>
      <c r="G204" s="389">
        <f>G203</f>
        <v>9.3000000000000007</v>
      </c>
      <c r="H204" s="97">
        <f>H202</f>
        <v>9.33</v>
      </c>
      <c r="I204" s="389">
        <f>I202</f>
        <v>18</v>
      </c>
      <c r="J204" s="96">
        <f>F204*G204*H204*I204</f>
        <v>2342.7629999999999</v>
      </c>
      <c r="K204" s="389">
        <f>$K$199+$G$199/2-G204/2</f>
        <v>8.3000000000000007</v>
      </c>
      <c r="L204" s="389">
        <f>-K204*J204</f>
        <v>-19444.9329</v>
      </c>
      <c r="M204" s="128">
        <f>$F$200/2+F204/2</f>
        <v>6.4</v>
      </c>
      <c r="N204" s="96">
        <f>M204*J204</f>
        <v>14993.683199999999</v>
      </c>
      <c r="O204" s="390"/>
      <c r="P204" s="390"/>
    </row>
    <row r="205" spans="1:16">
      <c r="A205" s="32" t="s">
        <v>1147</v>
      </c>
      <c r="F205" s="52">
        <v>1.3</v>
      </c>
      <c r="G205" s="399">
        <f>G201-G204</f>
        <v>8.1999999999999993</v>
      </c>
      <c r="H205" s="97">
        <f>H204</f>
        <v>9.33</v>
      </c>
      <c r="I205" s="399">
        <f>I204</f>
        <v>18</v>
      </c>
      <c r="J205" s="96">
        <f>F205*G205*H205*I205</f>
        <v>1790.2404000000001</v>
      </c>
      <c r="K205" s="399">
        <f>$K$199+$G$199/2-G203-G205/2</f>
        <v>-0.44999999999999929</v>
      </c>
      <c r="L205" s="399">
        <f>-K205*J205</f>
        <v>805.60817999999881</v>
      </c>
      <c r="M205" s="128">
        <f>$F$200/2+F205/2</f>
        <v>6.3000000000000007</v>
      </c>
      <c r="N205" s="96">
        <f>M205*J205</f>
        <v>11278.514520000002</v>
      </c>
      <c r="O205" s="390"/>
      <c r="P205" s="390"/>
    </row>
    <row r="206" spans="1:16">
      <c r="A206" s="32"/>
      <c r="B206" s="53"/>
      <c r="C206" s="375"/>
      <c r="D206" s="375"/>
      <c r="E206" s="53"/>
      <c r="F206" s="391"/>
      <c r="G206" s="392"/>
      <c r="H206" s="393"/>
      <c r="I206" s="182"/>
      <c r="J206" s="113">
        <f>SUM(J199:J205)</f>
        <v>12889.091000000002</v>
      </c>
      <c r="K206" s="182"/>
      <c r="L206" s="113">
        <f>SUM(L199:L205)</f>
        <v>-87307.943700000018</v>
      </c>
      <c r="M206" s="238"/>
      <c r="N206" s="113">
        <f>SUM(N199:N204     )</f>
        <v>-6394.7943000000014</v>
      </c>
    </row>
    <row r="207" spans="1:16">
      <c r="A207" s="32"/>
      <c r="B207" s="375"/>
      <c r="C207" s="375"/>
      <c r="D207" s="34"/>
      <c r="E207" s="374"/>
      <c r="F207" s="33"/>
      <c r="G207" s="375"/>
      <c r="H207" s="375"/>
      <c r="I207" s="375"/>
      <c r="J207" s="375"/>
    </row>
    <row r="208" spans="1:16" ht="15">
      <c r="A208" s="31" t="s">
        <v>344</v>
      </c>
      <c r="B208" s="53"/>
      <c r="C208" s="53"/>
      <c r="D208" s="34"/>
      <c r="E208" s="54"/>
      <c r="F208" s="33"/>
      <c r="G208" s="53"/>
      <c r="H208" s="53"/>
      <c r="I208" s="53"/>
      <c r="J208" s="53"/>
    </row>
    <row r="209" spans="1:14">
      <c r="A209" s="32" t="s">
        <v>333</v>
      </c>
      <c r="B209" s="53"/>
      <c r="C209" s="53"/>
      <c r="D209" s="34"/>
      <c r="E209" s="54"/>
      <c r="F209" s="33"/>
      <c r="G209" s="53"/>
      <c r="H209" s="53"/>
      <c r="I209" s="53"/>
      <c r="J209" s="53"/>
    </row>
    <row r="210" spans="1:14" ht="15.75">
      <c r="A210" s="32" t="s">
        <v>335</v>
      </c>
      <c r="B210" s="53"/>
      <c r="C210" s="53"/>
      <c r="D210" s="116">
        <v>20</v>
      </c>
      <c r="E210" s="54" t="s">
        <v>102</v>
      </c>
      <c r="F210" s="33" t="s">
        <v>336</v>
      </c>
      <c r="G210" s="53"/>
      <c r="H210" s="53"/>
      <c r="I210" s="53"/>
      <c r="J210" s="53"/>
    </row>
    <row r="211" spans="1:14">
      <c r="A211" s="110" t="s">
        <v>334</v>
      </c>
      <c r="B211" s="53"/>
      <c r="C211" s="53"/>
      <c r="D211" s="34"/>
      <c r="E211" s="54"/>
      <c r="F211" s="33"/>
      <c r="G211" s="53"/>
      <c r="H211" s="53"/>
      <c r="I211" s="53"/>
      <c r="J211" s="53"/>
    </row>
    <row r="212" spans="1:14" ht="15.75">
      <c r="A212" s="32"/>
      <c r="D212" s="53" t="s">
        <v>108</v>
      </c>
      <c r="E212" s="86" t="s">
        <v>271</v>
      </c>
      <c r="F212" s="53" t="s">
        <v>337</v>
      </c>
      <c r="G212" s="87" t="s">
        <v>339</v>
      </c>
      <c r="H212" s="87" t="s">
        <v>340</v>
      </c>
      <c r="I212" s="53" t="s">
        <v>326</v>
      </c>
      <c r="J212" s="53" t="s">
        <v>325</v>
      </c>
      <c r="K212" s="53" t="s">
        <v>327</v>
      </c>
      <c r="L212" s="87" t="s">
        <v>341</v>
      </c>
      <c r="M212" s="87" t="s">
        <v>342</v>
      </c>
      <c r="N212" s="87" t="s">
        <v>343</v>
      </c>
    </row>
    <row r="213" spans="1:14">
      <c r="A213" s="32"/>
      <c r="D213" s="53" t="s">
        <v>106</v>
      </c>
      <c r="E213" s="53" t="s">
        <v>106</v>
      </c>
      <c r="F213" s="53" t="s">
        <v>323</v>
      </c>
      <c r="G213" s="53" t="s">
        <v>119</v>
      </c>
      <c r="H213" s="53" t="s">
        <v>119</v>
      </c>
      <c r="I213" s="95" t="s">
        <v>106</v>
      </c>
      <c r="J213" s="95" t="s">
        <v>106</v>
      </c>
      <c r="K213" s="95" t="s">
        <v>106</v>
      </c>
      <c r="L213" s="53" t="s">
        <v>116</v>
      </c>
      <c r="M213" s="53" t="s">
        <v>116</v>
      </c>
      <c r="N213" s="53" t="s">
        <v>116</v>
      </c>
    </row>
    <row r="214" spans="1:14">
      <c r="A214" s="32" t="s">
        <v>330</v>
      </c>
      <c r="B214" s="53"/>
      <c r="C214" s="53"/>
      <c r="D214" s="52">
        <f>B193</f>
        <v>14.98</v>
      </c>
      <c r="E214" s="52">
        <f>D193</f>
        <v>10.5</v>
      </c>
      <c r="F214" s="95">
        <f>D210*D177</f>
        <v>7.8000000000000007</v>
      </c>
      <c r="G214" s="53">
        <f>-D214*E214*F214</f>
        <v>-1226.8620000000001</v>
      </c>
      <c r="H214" s="53"/>
      <c r="I214" s="53"/>
      <c r="J214" s="53"/>
      <c r="K214" s="53">
        <f>-(D214/2+($D$170-$D$166))</f>
        <v>-6.2899999999999991</v>
      </c>
      <c r="L214" s="53">
        <f>G214*K214</f>
        <v>7716.9619799999991</v>
      </c>
    </row>
    <row r="215" spans="1:14">
      <c r="A215" s="32"/>
      <c r="B215" s="53"/>
      <c r="C215" s="53"/>
      <c r="D215" s="34"/>
      <c r="E215" s="54"/>
      <c r="F215" s="115" t="s">
        <v>338</v>
      </c>
      <c r="G215" s="113">
        <f>SUM(G214     )</f>
        <v>-1226.8620000000001</v>
      </c>
      <c r="H215" s="113">
        <f t="shared" ref="H215:N215" si="78">SUM(H214     )</f>
        <v>0</v>
      </c>
      <c r="I215" s="113"/>
      <c r="J215" s="113"/>
      <c r="K215" s="113"/>
      <c r="L215" s="113">
        <f t="shared" si="78"/>
        <v>7716.9619799999991</v>
      </c>
      <c r="M215" s="113">
        <f t="shared" si="78"/>
        <v>0</v>
      </c>
      <c r="N215" s="113">
        <f t="shared" si="78"/>
        <v>0</v>
      </c>
    </row>
    <row r="216" spans="1:14">
      <c r="A216" s="32"/>
      <c r="B216" s="53"/>
      <c r="C216" s="53"/>
      <c r="D216" s="34"/>
      <c r="E216" s="54"/>
      <c r="F216" s="33"/>
      <c r="G216" s="53"/>
      <c r="H216" s="53"/>
      <c r="I216" s="53"/>
      <c r="J216" s="53"/>
    </row>
    <row r="217" spans="1:14">
      <c r="A217" s="32"/>
      <c r="B217" s="53"/>
      <c r="C217" s="53"/>
      <c r="D217" s="34"/>
      <c r="E217" s="54"/>
      <c r="F217" s="33"/>
      <c r="G217" s="53"/>
      <c r="H217" s="53"/>
      <c r="I217" s="53"/>
      <c r="J217" s="53"/>
    </row>
    <row r="218" spans="1:14" ht="15">
      <c r="A218" s="31" t="s">
        <v>360</v>
      </c>
      <c r="B218" s="53"/>
      <c r="C218" s="53"/>
      <c r="D218" s="34"/>
      <c r="E218" s="54"/>
      <c r="F218" s="33"/>
      <c r="G218" s="53"/>
      <c r="H218" s="53"/>
      <c r="I218" s="53"/>
      <c r="J218" s="53"/>
    </row>
    <row r="219" spans="1:14" ht="15" customHeight="1">
      <c r="A219" s="422" t="s">
        <v>345</v>
      </c>
      <c r="B219" s="422"/>
      <c r="C219" s="422"/>
      <c r="D219" s="422"/>
      <c r="E219" s="422"/>
      <c r="F219" s="422"/>
      <c r="G219" s="422"/>
      <c r="H219" s="422"/>
      <c r="I219" s="422"/>
      <c r="J219" s="422"/>
      <c r="K219" s="422"/>
      <c r="L219" s="422"/>
      <c r="M219" s="422"/>
      <c r="N219" s="422"/>
    </row>
    <row r="220" spans="1:14" ht="15.75">
      <c r="A220" s="32" t="s">
        <v>346</v>
      </c>
      <c r="B220" s="53"/>
      <c r="C220" s="53"/>
      <c r="D220" s="35">
        <f>D214</f>
        <v>14.98</v>
      </c>
      <c r="E220" s="54" t="s">
        <v>37</v>
      </c>
      <c r="F220" s="33" t="s">
        <v>347</v>
      </c>
      <c r="G220" s="53"/>
      <c r="H220" s="53"/>
      <c r="I220" s="53"/>
      <c r="J220" s="53"/>
    </row>
    <row r="221" spans="1:14" ht="15.75">
      <c r="A221" s="32" t="s">
        <v>348</v>
      </c>
      <c r="B221" s="53"/>
      <c r="C221" s="53"/>
      <c r="D221" s="34">
        <f>1.5*D220</f>
        <v>22.47</v>
      </c>
      <c r="E221" s="54" t="s">
        <v>37</v>
      </c>
      <c r="F221" s="33" t="s">
        <v>349</v>
      </c>
      <c r="G221" s="53"/>
      <c r="H221" s="53"/>
      <c r="I221" s="53"/>
      <c r="J221" s="53"/>
    </row>
    <row r="222" spans="1:14" ht="15.75">
      <c r="A222" s="32" t="s">
        <v>350</v>
      </c>
      <c r="B222" s="53"/>
      <c r="C222" s="53"/>
      <c r="D222" s="34">
        <f>370</f>
        <v>370</v>
      </c>
      <c r="E222" s="54" t="s">
        <v>97</v>
      </c>
      <c r="F222" s="33" t="s">
        <v>351</v>
      </c>
      <c r="G222" s="53"/>
      <c r="H222" s="53"/>
      <c r="I222" s="53"/>
      <c r="J222" s="53"/>
    </row>
    <row r="223" spans="1:14" ht="15.75">
      <c r="A223" s="32" t="s">
        <v>352</v>
      </c>
      <c r="B223" s="53"/>
      <c r="C223" s="53"/>
      <c r="D223" s="34">
        <f>324</f>
        <v>324</v>
      </c>
      <c r="E223" s="54" t="s">
        <v>97</v>
      </c>
      <c r="F223" s="33" t="s">
        <v>354</v>
      </c>
      <c r="G223" s="53"/>
      <c r="H223" s="53"/>
      <c r="I223" s="53"/>
      <c r="J223" s="53"/>
    </row>
    <row r="224" spans="1:14" ht="15.75">
      <c r="A224" s="32" t="s">
        <v>353</v>
      </c>
      <c r="B224" s="53"/>
      <c r="C224" s="53"/>
      <c r="D224" s="117">
        <f>83/35.5*D220</f>
        <v>35.02366197183099</v>
      </c>
      <c r="E224" s="54" t="s">
        <v>97</v>
      </c>
      <c r="F224" s="33" t="s">
        <v>355</v>
      </c>
      <c r="G224" s="53"/>
      <c r="H224" s="53"/>
      <c r="I224" s="53"/>
      <c r="J224" s="53"/>
    </row>
    <row r="225" spans="1:14" ht="15.75">
      <c r="A225" s="32" t="s">
        <v>356</v>
      </c>
      <c r="B225" s="53"/>
      <c r="C225" s="53"/>
      <c r="D225" s="34">
        <f>D223+D224</f>
        <v>359.02366197183096</v>
      </c>
      <c r="E225" s="54" t="s">
        <v>97</v>
      </c>
      <c r="F225" s="33" t="s">
        <v>357</v>
      </c>
      <c r="G225" s="53"/>
      <c r="H225" s="53"/>
      <c r="I225" s="53"/>
      <c r="J225" s="53"/>
    </row>
    <row r="226" spans="1:14">
      <c r="A226" s="32"/>
      <c r="B226" s="53"/>
      <c r="C226" s="53"/>
      <c r="D226" s="34"/>
      <c r="E226" s="54"/>
      <c r="F226" s="33"/>
      <c r="G226" s="53"/>
      <c r="H226" s="53"/>
      <c r="I226" s="53"/>
      <c r="J226" s="53"/>
    </row>
    <row r="227" spans="1:14" ht="15.75">
      <c r="A227" s="32"/>
      <c r="B227" s="53"/>
      <c r="C227" s="53"/>
      <c r="D227" s="34"/>
      <c r="E227" s="54"/>
      <c r="F227" s="33"/>
      <c r="G227" s="87" t="s">
        <v>339</v>
      </c>
      <c r="H227" s="87" t="s">
        <v>340</v>
      </c>
      <c r="I227" s="53" t="s">
        <v>326</v>
      </c>
      <c r="J227" s="53" t="s">
        <v>325</v>
      </c>
      <c r="K227" s="53" t="s">
        <v>327</v>
      </c>
      <c r="L227" s="87" t="s">
        <v>341</v>
      </c>
      <c r="M227" s="87" t="s">
        <v>342</v>
      </c>
      <c r="N227" s="87" t="s">
        <v>343</v>
      </c>
    </row>
    <row r="228" spans="1:14">
      <c r="A228" s="32"/>
      <c r="B228" s="53"/>
      <c r="C228" s="53"/>
      <c r="D228" s="34"/>
      <c r="E228" s="54"/>
      <c r="F228" s="33"/>
      <c r="G228" s="53" t="s">
        <v>119</v>
      </c>
      <c r="H228" s="53" t="s">
        <v>119</v>
      </c>
      <c r="I228" s="95" t="s">
        <v>106</v>
      </c>
      <c r="J228" s="95" t="s">
        <v>106</v>
      </c>
      <c r="K228" s="95" t="s">
        <v>106</v>
      </c>
      <c r="L228" s="53" t="s">
        <v>116</v>
      </c>
      <c r="M228" s="53" t="s">
        <v>116</v>
      </c>
      <c r="N228" s="53" t="s">
        <v>116</v>
      </c>
    </row>
    <row r="229" spans="1:14">
      <c r="A229" s="32" t="s">
        <v>358</v>
      </c>
      <c r="B229" s="53"/>
      <c r="C229" s="53"/>
      <c r="D229" s="34"/>
      <c r="E229" s="54"/>
      <c r="F229" s="33"/>
      <c r="G229" s="53">
        <f>-D222</f>
        <v>-370</v>
      </c>
      <c r="H229" s="53"/>
      <c r="I229" s="53"/>
      <c r="J229" s="53"/>
      <c r="K229" s="53">
        <f>-(2/3*D220+($D$170-$D$166))</f>
        <v>-8.7866666666666653</v>
      </c>
      <c r="L229" s="53">
        <f>G229*K229</f>
        <v>3251.0666666666662</v>
      </c>
    </row>
    <row r="230" spans="1:14">
      <c r="A230" s="32" t="s">
        <v>359</v>
      </c>
      <c r="B230" s="53"/>
      <c r="C230" s="53"/>
      <c r="D230" s="34"/>
      <c r="E230" s="54"/>
      <c r="F230" s="33"/>
      <c r="G230" s="53">
        <f>-D225</f>
        <v>-359.02366197183096</v>
      </c>
      <c r="H230" s="53"/>
      <c r="I230" s="53"/>
      <c r="J230" s="53"/>
      <c r="K230">
        <f>K229</f>
        <v>-8.7866666666666653</v>
      </c>
      <c r="L230" s="53">
        <f>G230*K230</f>
        <v>3154.6212431924873</v>
      </c>
    </row>
    <row r="231" spans="1:14">
      <c r="A231" s="32"/>
      <c r="B231" s="53"/>
      <c r="C231" s="53"/>
      <c r="D231" s="34"/>
      <c r="E231" s="54"/>
      <c r="F231" s="33"/>
      <c r="G231" s="53"/>
      <c r="H231" s="53"/>
      <c r="I231" s="53"/>
      <c r="J231" s="53"/>
    </row>
    <row r="232" spans="1:14" ht="15">
      <c r="A232" s="31"/>
      <c r="B232" s="47"/>
      <c r="C232" s="47"/>
      <c r="D232" s="34"/>
      <c r="E232" s="46"/>
      <c r="F232" s="33"/>
      <c r="G232" s="47"/>
      <c r="H232" s="47"/>
      <c r="I232" s="47"/>
      <c r="J232" s="47"/>
    </row>
    <row r="233" spans="1:14" ht="15">
      <c r="A233" s="31" t="s">
        <v>773</v>
      </c>
      <c r="B233" s="47"/>
      <c r="C233" s="47"/>
      <c r="D233" s="34"/>
      <c r="E233" s="46"/>
      <c r="F233" s="33"/>
      <c r="G233" s="47"/>
      <c r="H233" s="47"/>
      <c r="I233" s="47"/>
      <c r="J233" s="47"/>
    </row>
    <row r="234" spans="1:14" ht="15">
      <c r="A234" s="31"/>
      <c r="B234" s="175"/>
      <c r="C234" s="175"/>
      <c r="D234" s="34"/>
      <c r="E234" s="174"/>
      <c r="F234" s="33"/>
      <c r="G234" s="175"/>
      <c r="H234" s="175"/>
      <c r="I234" s="175"/>
      <c r="J234" s="175"/>
    </row>
    <row r="235" spans="1:14">
      <c r="A235" s="32" t="s">
        <v>316</v>
      </c>
      <c r="B235" s="175"/>
      <c r="C235" s="175"/>
      <c r="D235" s="52">
        <f>D170</f>
        <v>-9.8000000000000007</v>
      </c>
      <c r="E235" s="174" t="s">
        <v>37</v>
      </c>
      <c r="F235" s="33" t="s">
        <v>317</v>
      </c>
      <c r="G235" s="53"/>
      <c r="H235" s="53"/>
      <c r="I235" s="53"/>
      <c r="J235" s="53"/>
    </row>
    <row r="236" spans="1:14">
      <c r="A236" s="107" t="s">
        <v>306</v>
      </c>
      <c r="B236" s="175"/>
      <c r="C236" s="175"/>
      <c r="D236" s="34" t="str">
        <f>D167</f>
        <v>+1,80</v>
      </c>
      <c r="E236" s="174" t="s">
        <v>37</v>
      </c>
      <c r="F236" s="33" t="s">
        <v>307</v>
      </c>
      <c r="G236" s="53"/>
      <c r="H236" s="53"/>
      <c r="I236" s="53"/>
      <c r="J236" s="53"/>
    </row>
    <row r="237" spans="1:14">
      <c r="A237" s="32" t="s">
        <v>247</v>
      </c>
      <c r="B237" s="175"/>
      <c r="C237" s="175"/>
      <c r="D237" s="34" t="str">
        <f>D168</f>
        <v>-0,59</v>
      </c>
      <c r="E237" s="174" t="s">
        <v>37</v>
      </c>
      <c r="F237" s="33" t="s">
        <v>307</v>
      </c>
      <c r="G237" s="53"/>
      <c r="H237" s="53"/>
      <c r="I237" s="53"/>
      <c r="J237" s="53"/>
    </row>
    <row r="238" spans="1:14">
      <c r="A238" s="32"/>
      <c r="B238" s="53"/>
      <c r="C238" s="53"/>
      <c r="D238" s="34"/>
      <c r="E238" s="54"/>
      <c r="F238" s="33"/>
      <c r="G238" s="53"/>
      <c r="H238" s="53"/>
      <c r="I238" s="53"/>
      <c r="J238" s="53"/>
    </row>
    <row r="239" spans="1:14" ht="15.75">
      <c r="A239" s="59"/>
      <c r="B239" s="59"/>
      <c r="D239" s="86" t="s">
        <v>271</v>
      </c>
      <c r="E239" s="87" t="s">
        <v>103</v>
      </c>
      <c r="F239" s="87" t="s">
        <v>108</v>
      </c>
      <c r="G239" s="88" t="s">
        <v>272</v>
      </c>
      <c r="H239" s="87" t="s">
        <v>273</v>
      </c>
      <c r="I239" s="87" t="s">
        <v>277</v>
      </c>
      <c r="J239" s="87" t="s">
        <v>278</v>
      </c>
    </row>
    <row r="240" spans="1:14" ht="14.25">
      <c r="A240" s="89"/>
      <c r="B240" s="90"/>
      <c r="C240" s="91"/>
      <c r="D240" s="92" t="s">
        <v>106</v>
      </c>
      <c r="E240" s="92" t="s">
        <v>106</v>
      </c>
      <c r="F240" s="92" t="s">
        <v>106</v>
      </c>
      <c r="G240" s="93" t="s">
        <v>274</v>
      </c>
      <c r="H240" s="92" t="s">
        <v>119</v>
      </c>
      <c r="I240" s="92" t="s">
        <v>106</v>
      </c>
      <c r="J240" s="92" t="s">
        <v>116</v>
      </c>
    </row>
    <row r="241" spans="1:10">
      <c r="A241" s="32" t="s">
        <v>306</v>
      </c>
      <c r="B241" s="102"/>
      <c r="C241" s="103"/>
      <c r="D241" s="106">
        <f>D10</f>
        <v>11.3</v>
      </c>
      <c r="E241" s="106">
        <f>E10</f>
        <v>16.149999999999999</v>
      </c>
      <c r="F241" s="106">
        <f>-$D$235+D236</f>
        <v>11.600000000000001</v>
      </c>
      <c r="G241" s="105">
        <v>10</v>
      </c>
      <c r="H241" s="96">
        <f>-D241*E241*F241*G241</f>
        <v>-21169.420000000006</v>
      </c>
      <c r="I241" s="175">
        <f>I10</f>
        <v>3.58</v>
      </c>
      <c r="J241" s="175">
        <f t="shared" ref="J241" si="79">-I241*H241</f>
        <v>75786.523600000015</v>
      </c>
    </row>
    <row r="242" spans="1:10">
      <c r="A242" s="32" t="s">
        <v>247</v>
      </c>
      <c r="B242" s="53"/>
      <c r="C242" s="53"/>
      <c r="D242" s="35">
        <f>D241</f>
        <v>11.3</v>
      </c>
      <c r="E242" s="35">
        <f>E241</f>
        <v>16.149999999999999</v>
      </c>
      <c r="F242" s="106">
        <f>-$D$235+D237</f>
        <v>9.2100000000000009</v>
      </c>
      <c r="G242" s="53">
        <f>G241</f>
        <v>10</v>
      </c>
      <c r="H242" s="96">
        <f>-D242*E242*F242*G242</f>
        <v>-16807.789500000003</v>
      </c>
      <c r="I242" s="175">
        <f>I11</f>
        <v>3.58</v>
      </c>
      <c r="J242" s="175">
        <f t="shared" ref="J242" si="80">-I242*H242</f>
        <v>60171.886410000014</v>
      </c>
    </row>
    <row r="243" spans="1:10">
      <c r="A243" s="32"/>
      <c r="B243" s="53"/>
      <c r="C243" s="53"/>
      <c r="D243" s="34"/>
      <c r="E243" s="54"/>
      <c r="F243" s="33"/>
      <c r="G243" s="53"/>
      <c r="H243" s="53"/>
      <c r="I243" s="53"/>
      <c r="J243" s="53"/>
    </row>
    <row r="244" spans="1:10">
      <c r="A244" s="32"/>
      <c r="B244" s="53"/>
      <c r="C244" s="53"/>
      <c r="D244" s="34"/>
      <c r="E244" s="54"/>
      <c r="F244" s="33"/>
      <c r="G244" s="53"/>
      <c r="H244" s="53"/>
      <c r="I244" s="53"/>
      <c r="J244" s="53"/>
    </row>
    <row r="245" spans="1:10">
      <c r="A245" s="101"/>
      <c r="B245" s="53"/>
      <c r="C245" s="53"/>
      <c r="D245" s="34"/>
      <c r="E245" s="54"/>
      <c r="F245" s="33"/>
      <c r="G245" s="53"/>
      <c r="H245" s="53"/>
      <c r="I245" s="53"/>
      <c r="J245" s="53"/>
    </row>
    <row r="246" spans="1:10">
      <c r="A246" s="101"/>
      <c r="B246" s="53"/>
      <c r="C246" s="53"/>
      <c r="D246" s="34"/>
      <c r="E246" s="54"/>
      <c r="F246" s="33"/>
      <c r="G246" s="53"/>
      <c r="H246" s="53"/>
      <c r="I246" s="53"/>
      <c r="J246" s="53"/>
    </row>
    <row r="247" spans="1:10">
      <c r="A247" s="32"/>
      <c r="B247" s="47"/>
      <c r="C247" s="47"/>
      <c r="D247" s="34"/>
      <c r="E247" s="46"/>
      <c r="F247" s="33"/>
      <c r="G247" s="47"/>
      <c r="H247" s="47"/>
      <c r="I247" s="47"/>
      <c r="J247" s="47"/>
    </row>
    <row r="248" spans="1:10">
      <c r="A248" s="101"/>
      <c r="B248" s="47"/>
      <c r="C248" s="47"/>
      <c r="D248" s="34"/>
      <c r="E248" s="46"/>
      <c r="F248" s="33"/>
      <c r="G248" s="47"/>
      <c r="H248" s="47"/>
      <c r="I248" s="47"/>
      <c r="J248" s="47"/>
    </row>
    <row r="249" spans="1:10">
      <c r="A249" s="32"/>
      <c r="B249" s="47"/>
      <c r="C249" s="47"/>
      <c r="D249" s="34"/>
      <c r="E249" s="46"/>
      <c r="F249" s="33"/>
      <c r="G249" s="47"/>
      <c r="H249" s="47"/>
      <c r="I249" s="47"/>
      <c r="J249" s="47"/>
    </row>
    <row r="250" spans="1:10">
      <c r="A250" s="32"/>
      <c r="B250" s="21"/>
      <c r="C250" s="21"/>
      <c r="D250" s="34"/>
      <c r="E250" s="11"/>
      <c r="F250" s="33"/>
      <c r="G250" s="21"/>
      <c r="H250" s="21"/>
      <c r="I250" s="21"/>
      <c r="J250" s="21"/>
    </row>
    <row r="251" spans="1:10" ht="22.5" customHeight="1">
      <c r="A251" s="31"/>
      <c r="B251" s="21"/>
      <c r="C251" s="21"/>
      <c r="D251" s="21"/>
      <c r="E251" s="21"/>
      <c r="F251" s="21"/>
      <c r="G251" s="21"/>
      <c r="H251" s="21"/>
      <c r="I251" s="21"/>
      <c r="J251" s="21"/>
    </row>
    <row r="252" spans="1:10">
      <c r="A252" s="32"/>
      <c r="B252" s="21"/>
      <c r="C252" s="21"/>
      <c r="D252" s="21"/>
      <c r="E252" s="21"/>
      <c r="F252" s="21"/>
      <c r="G252" s="21"/>
      <c r="H252" s="21"/>
      <c r="I252" s="21"/>
      <c r="J252" s="21"/>
    </row>
    <row r="253" spans="1:10">
      <c r="A253" s="32"/>
      <c r="B253" s="21"/>
      <c r="C253" s="21"/>
      <c r="D253" s="34"/>
      <c r="E253" s="11"/>
      <c r="F253" s="21"/>
      <c r="G253" s="21"/>
      <c r="H253" s="21"/>
      <c r="I253" s="21"/>
      <c r="J253" s="21"/>
    </row>
    <row r="254" spans="1:10">
      <c r="A254" s="32"/>
      <c r="B254" s="21"/>
      <c r="C254" s="21"/>
      <c r="D254" s="34"/>
      <c r="E254" s="11"/>
      <c r="F254" s="33"/>
      <c r="G254" s="21"/>
      <c r="H254" s="21"/>
      <c r="I254" s="21"/>
      <c r="J254" s="21"/>
    </row>
    <row r="255" spans="1:10" ht="20.25" customHeight="1">
      <c r="A255" s="31"/>
      <c r="B255" s="21"/>
      <c r="C255" s="21"/>
      <c r="D255" s="21"/>
      <c r="E255" s="21"/>
      <c r="F255" s="21"/>
      <c r="G255" s="21"/>
      <c r="H255" s="21"/>
      <c r="I255" s="21"/>
      <c r="J255" s="21"/>
    </row>
    <row r="256" spans="1:10" ht="26.25" customHeight="1">
      <c r="A256" s="423"/>
      <c r="B256" s="423"/>
      <c r="C256" s="423"/>
      <c r="D256" s="34"/>
      <c r="E256" s="11"/>
      <c r="F256" s="21"/>
      <c r="G256" s="21"/>
      <c r="H256" s="21"/>
      <c r="I256" s="21"/>
      <c r="J256" s="21"/>
    </row>
    <row r="257" spans="1:11">
      <c r="A257" s="32"/>
      <c r="B257" s="21"/>
      <c r="C257" s="21"/>
      <c r="D257" s="34"/>
      <c r="E257" s="11"/>
      <c r="F257" s="21"/>
      <c r="G257" s="21"/>
      <c r="H257" s="21"/>
      <c r="I257" s="21"/>
      <c r="J257" s="21"/>
    </row>
    <row r="258" spans="1:11">
      <c r="A258" s="32"/>
      <c r="B258" s="21"/>
      <c r="C258" s="21"/>
      <c r="D258" s="34"/>
      <c r="E258" s="11"/>
      <c r="F258" s="21"/>
      <c r="G258" s="21"/>
      <c r="H258" s="21"/>
      <c r="I258" s="21"/>
      <c r="J258" s="21"/>
    </row>
    <row r="259" spans="1:11" ht="21" customHeight="1">
      <c r="A259" s="31"/>
      <c r="B259" s="21"/>
      <c r="C259" s="21"/>
      <c r="D259" s="21"/>
      <c r="E259" s="21"/>
      <c r="F259" s="21"/>
      <c r="G259" s="21"/>
      <c r="H259" s="21"/>
      <c r="I259" s="21"/>
      <c r="J259" s="21"/>
      <c r="K259" s="23"/>
    </row>
    <row r="260" spans="1:11">
      <c r="A260" s="32"/>
      <c r="B260" s="21"/>
      <c r="C260" s="21"/>
      <c r="D260" s="34"/>
      <c r="E260" s="11"/>
      <c r="F260" s="33"/>
      <c r="G260" s="21"/>
      <c r="H260" s="21"/>
      <c r="I260" s="21"/>
      <c r="J260" s="21"/>
      <c r="K260" s="23"/>
    </row>
    <row r="261" spans="1:11">
      <c r="A261" s="11"/>
      <c r="B261" s="21"/>
      <c r="C261" s="21"/>
      <c r="D261" s="21"/>
      <c r="E261" s="21"/>
      <c r="F261" s="21"/>
      <c r="G261" s="21"/>
      <c r="H261" s="21"/>
      <c r="I261" s="21"/>
      <c r="J261" s="21"/>
      <c r="K261" s="23"/>
    </row>
    <row r="262" spans="1:11">
      <c r="A262" s="11"/>
      <c r="B262" s="21"/>
      <c r="C262" s="21"/>
      <c r="D262" s="34"/>
      <c r="E262" s="11"/>
      <c r="F262" s="21"/>
      <c r="G262" s="21"/>
      <c r="H262" s="21"/>
      <c r="I262" s="21"/>
      <c r="J262" s="21"/>
      <c r="K262" s="23"/>
    </row>
    <row r="263" spans="1:11">
      <c r="A263" s="32"/>
      <c r="B263" s="21"/>
      <c r="C263" s="21"/>
      <c r="D263" s="21"/>
      <c r="E263" s="21"/>
      <c r="F263" s="21"/>
      <c r="G263" s="21"/>
      <c r="H263" s="21"/>
      <c r="I263" s="21"/>
      <c r="J263" s="21"/>
      <c r="K263" s="23"/>
    </row>
    <row r="264" spans="1:11">
      <c r="A264" s="21"/>
      <c r="B264" s="21"/>
      <c r="C264" s="21"/>
      <c r="D264" s="21"/>
      <c r="E264" s="21"/>
      <c r="F264" s="21"/>
      <c r="G264" s="21"/>
      <c r="H264" s="21"/>
      <c r="I264" s="21"/>
      <c r="J264" s="21"/>
      <c r="K264" s="23"/>
    </row>
    <row r="265" spans="1:11" ht="15">
      <c r="A265" s="31"/>
      <c r="B265" s="21"/>
      <c r="C265" s="21"/>
      <c r="D265" s="21"/>
      <c r="E265" s="21"/>
      <c r="F265" s="21"/>
      <c r="G265" s="21"/>
      <c r="H265" s="21"/>
      <c r="I265" s="21"/>
      <c r="J265" s="21"/>
      <c r="K265" s="23"/>
    </row>
    <row r="266" spans="1:11">
      <c r="A266" s="21"/>
      <c r="B266" s="21"/>
      <c r="C266" s="21"/>
      <c r="D266" s="21"/>
      <c r="E266" s="21"/>
      <c r="F266" s="21"/>
      <c r="G266" s="21"/>
      <c r="H266" s="21"/>
      <c r="I266" s="21"/>
      <c r="J266" s="21"/>
      <c r="K266" s="23"/>
    </row>
    <row r="267" spans="1:11">
      <c r="A267" s="11"/>
      <c r="B267" s="21"/>
      <c r="C267" s="21"/>
      <c r="D267" s="34"/>
      <c r="E267" s="11"/>
      <c r="F267" s="21"/>
      <c r="G267" s="21"/>
      <c r="H267" s="21"/>
      <c r="I267" s="21"/>
      <c r="J267" s="21"/>
      <c r="K267" s="23"/>
    </row>
    <row r="268" spans="1:11">
      <c r="A268" s="11"/>
      <c r="B268" s="21"/>
      <c r="C268" s="21"/>
      <c r="D268" s="34"/>
      <c r="E268" s="11"/>
      <c r="F268" s="21"/>
      <c r="G268" s="21"/>
      <c r="H268" s="21"/>
      <c r="I268" s="21"/>
      <c r="J268" s="21"/>
      <c r="K268" s="23"/>
    </row>
    <row r="269" spans="1:11">
      <c r="A269" s="39"/>
      <c r="D269" s="34"/>
      <c r="E269" s="24"/>
      <c r="F269" s="22"/>
      <c r="G269" s="22"/>
      <c r="H269" s="22"/>
      <c r="I269" s="22"/>
      <c r="J269" s="22"/>
      <c r="K269" s="23"/>
    </row>
    <row r="270" spans="1:11">
      <c r="A270" s="11"/>
      <c r="B270" s="21"/>
      <c r="C270" s="21"/>
      <c r="D270" s="21"/>
      <c r="E270" s="21"/>
      <c r="F270" s="21"/>
      <c r="G270" s="21"/>
      <c r="H270" s="21"/>
      <c r="I270" s="21"/>
      <c r="J270" s="21"/>
      <c r="K270" s="23"/>
    </row>
    <row r="271" spans="1:11">
      <c r="A271" s="21"/>
      <c r="B271" s="21"/>
      <c r="C271" s="21"/>
      <c r="D271" s="21"/>
      <c r="E271" s="21"/>
      <c r="F271" s="21"/>
      <c r="G271" s="21"/>
      <c r="H271" s="21"/>
      <c r="I271" s="21"/>
      <c r="J271" s="21"/>
      <c r="K271" s="23"/>
    </row>
    <row r="272" spans="1:11" ht="15">
      <c r="A272" s="31"/>
      <c r="B272" s="21"/>
      <c r="C272" s="21"/>
      <c r="D272" s="21"/>
      <c r="E272" s="21"/>
      <c r="F272" s="21"/>
      <c r="G272" s="21"/>
      <c r="H272" s="21"/>
      <c r="I272" s="21"/>
      <c r="J272" s="21"/>
      <c r="K272" s="23"/>
    </row>
    <row r="273" spans="1:11">
      <c r="A273" s="21"/>
      <c r="B273" s="21"/>
      <c r="C273" s="21"/>
      <c r="D273" s="21"/>
      <c r="E273" s="21"/>
      <c r="F273" s="21"/>
      <c r="G273" s="21"/>
      <c r="H273" s="21"/>
      <c r="I273" s="21"/>
      <c r="J273" s="21"/>
      <c r="K273" s="23"/>
    </row>
    <row r="274" spans="1:11" ht="50.25" customHeight="1">
      <c r="A274" s="403"/>
      <c r="B274" s="403"/>
      <c r="C274" s="403"/>
      <c r="D274" s="403"/>
      <c r="E274" s="403"/>
      <c r="F274" s="403"/>
      <c r="G274" s="403"/>
      <c r="H274" s="403"/>
      <c r="I274" s="403"/>
      <c r="J274" s="403"/>
      <c r="K274" s="23"/>
    </row>
    <row r="275" spans="1:11">
      <c r="A275" s="23"/>
      <c r="B275" s="23"/>
      <c r="C275" s="23"/>
      <c r="D275" s="23"/>
      <c r="E275" s="23"/>
      <c r="F275" s="23"/>
      <c r="G275" s="23"/>
      <c r="H275" s="23"/>
      <c r="I275" s="23"/>
      <c r="J275" s="23"/>
      <c r="K275" s="23"/>
    </row>
    <row r="276" spans="1:11">
      <c r="A276" s="23"/>
      <c r="B276" s="23"/>
      <c r="C276" s="23"/>
      <c r="D276" s="23"/>
      <c r="E276" s="23"/>
      <c r="F276" s="23"/>
      <c r="G276" s="23"/>
      <c r="H276" s="23"/>
      <c r="I276" s="23"/>
      <c r="J276" s="23"/>
      <c r="K276" s="23"/>
    </row>
    <row r="277" spans="1:11">
      <c r="E277" s="23"/>
      <c r="F277" s="23"/>
      <c r="G277" s="23"/>
      <c r="H277" s="23"/>
      <c r="I277" s="23"/>
      <c r="J277" s="23"/>
      <c r="K277" s="23"/>
    </row>
    <row r="278" spans="1:11">
      <c r="A278" s="23"/>
      <c r="B278" s="23"/>
      <c r="C278" s="23"/>
      <c r="D278" s="23"/>
      <c r="E278" s="23"/>
      <c r="F278" s="23"/>
      <c r="G278" s="23"/>
      <c r="H278" s="23"/>
      <c r="I278" s="23"/>
      <c r="J278" s="23"/>
      <c r="K278" s="23"/>
    </row>
    <row r="279" spans="1:11">
      <c r="A279" s="23"/>
      <c r="B279" s="23"/>
      <c r="C279" s="23"/>
      <c r="D279" s="23"/>
      <c r="E279" s="23"/>
      <c r="F279" s="23"/>
      <c r="G279" s="23"/>
      <c r="H279" s="23"/>
      <c r="I279" s="23"/>
      <c r="J279" s="23"/>
      <c r="K279" s="23"/>
    </row>
    <row r="280" spans="1:11">
      <c r="A280" s="23"/>
      <c r="B280" s="23"/>
      <c r="C280" s="23"/>
      <c r="D280" s="23"/>
      <c r="E280" s="23"/>
      <c r="F280" s="23"/>
      <c r="G280" s="23"/>
      <c r="H280" s="23"/>
      <c r="I280" s="23"/>
      <c r="J280" s="23"/>
      <c r="K280" s="23"/>
    </row>
    <row r="281" spans="1:11">
      <c r="A281" s="23"/>
      <c r="B281" s="23"/>
      <c r="C281" s="23"/>
      <c r="D281" s="23"/>
      <c r="E281" s="23"/>
      <c r="F281" s="23"/>
      <c r="G281" s="23"/>
      <c r="H281" s="23"/>
      <c r="I281" s="23"/>
      <c r="J281" s="23"/>
      <c r="K281" s="23"/>
    </row>
    <row r="282" spans="1:11">
      <c r="A282" s="23"/>
      <c r="B282" s="23"/>
      <c r="C282" s="23"/>
      <c r="D282" s="23"/>
      <c r="E282" s="23"/>
      <c r="F282" s="23"/>
      <c r="G282" s="23"/>
      <c r="H282" s="23"/>
      <c r="I282" s="23"/>
      <c r="J282" s="23"/>
      <c r="K282" s="23"/>
    </row>
    <row r="283" spans="1:11">
      <c r="A283" s="23"/>
      <c r="B283" s="23"/>
      <c r="C283" s="23"/>
      <c r="D283" s="23"/>
      <c r="E283" s="23"/>
      <c r="F283" s="23"/>
      <c r="G283" s="23"/>
      <c r="H283" s="23"/>
      <c r="I283" s="23"/>
      <c r="J283" s="23"/>
      <c r="K283" s="23"/>
    </row>
    <row r="284" spans="1:11">
      <c r="A284" s="23"/>
      <c r="B284" s="23"/>
      <c r="C284" s="23"/>
      <c r="D284" s="23"/>
      <c r="E284" s="23"/>
      <c r="F284" s="23"/>
      <c r="G284" s="23"/>
      <c r="H284" s="23"/>
      <c r="I284" s="23"/>
      <c r="J284" s="23"/>
      <c r="K284" s="23"/>
    </row>
    <row r="285" spans="1:11">
      <c r="A285" s="23"/>
      <c r="B285" s="23"/>
      <c r="C285" s="23"/>
      <c r="D285" s="23"/>
      <c r="E285" s="23"/>
      <c r="F285" s="23"/>
      <c r="G285" s="23"/>
      <c r="H285" s="23"/>
      <c r="I285" s="23"/>
      <c r="J285" s="23"/>
      <c r="K285" s="23"/>
    </row>
    <row r="286" spans="1:11">
      <c r="A286" s="23"/>
      <c r="B286" s="23"/>
      <c r="C286" s="23"/>
      <c r="D286" s="23"/>
      <c r="E286" s="23"/>
      <c r="F286" s="23"/>
      <c r="G286" s="23"/>
      <c r="H286" s="23"/>
      <c r="I286" s="23"/>
      <c r="J286" s="23"/>
      <c r="K286" s="23"/>
    </row>
    <row r="287" spans="1:11">
      <c r="A287" s="23"/>
      <c r="B287" s="23"/>
      <c r="C287" s="23"/>
      <c r="D287" s="23"/>
      <c r="E287" s="23"/>
      <c r="F287" s="23"/>
      <c r="G287" s="23"/>
      <c r="H287" s="23"/>
      <c r="I287" s="23"/>
      <c r="J287" s="23"/>
      <c r="K287" s="23"/>
    </row>
    <row r="288" spans="1:11">
      <c r="A288" s="23"/>
      <c r="B288" s="23"/>
      <c r="C288" s="23"/>
      <c r="D288" s="23"/>
      <c r="E288" s="23"/>
      <c r="F288" s="23"/>
      <c r="G288" s="23"/>
      <c r="H288" s="23"/>
      <c r="I288" s="23"/>
      <c r="J288" s="23"/>
      <c r="K288" s="23"/>
    </row>
    <row r="289" spans="1:11">
      <c r="A289" s="23"/>
      <c r="B289" s="23"/>
      <c r="C289" s="23"/>
      <c r="D289" s="23"/>
      <c r="E289" s="23"/>
      <c r="F289" s="23"/>
      <c r="G289" s="23"/>
      <c r="H289" s="23"/>
      <c r="I289" s="23"/>
      <c r="J289" s="23"/>
      <c r="K289" s="23"/>
    </row>
    <row r="290" spans="1:11">
      <c r="A290" s="23"/>
      <c r="B290" s="23"/>
      <c r="C290" s="23"/>
      <c r="D290" s="23"/>
      <c r="E290" s="23"/>
      <c r="F290" s="23"/>
      <c r="G290" s="23"/>
      <c r="H290" s="23"/>
      <c r="I290" s="23"/>
      <c r="J290" s="23"/>
      <c r="K290" s="23"/>
    </row>
    <row r="291" spans="1:11">
      <c r="A291" s="23"/>
      <c r="B291" s="23"/>
      <c r="C291" s="23"/>
      <c r="D291" s="23"/>
      <c r="E291" s="23"/>
      <c r="F291" s="23"/>
      <c r="G291" s="23"/>
      <c r="H291" s="23"/>
      <c r="I291" s="23"/>
      <c r="J291" s="23"/>
      <c r="K291" s="23"/>
    </row>
    <row r="292" spans="1:11">
      <c r="A292" s="23"/>
      <c r="B292" s="23"/>
      <c r="C292" s="23"/>
      <c r="D292" s="23"/>
      <c r="E292" s="23"/>
      <c r="F292" s="23"/>
      <c r="G292" s="23"/>
      <c r="H292" s="23"/>
      <c r="I292" s="23"/>
      <c r="J292" s="23"/>
      <c r="K292" s="23"/>
    </row>
    <row r="293" spans="1:11">
      <c r="A293" s="23"/>
      <c r="B293" s="23"/>
      <c r="C293" s="23"/>
      <c r="D293" s="23"/>
      <c r="E293" s="23"/>
      <c r="F293" s="23"/>
      <c r="G293" s="23"/>
      <c r="H293" s="23"/>
      <c r="I293" s="23"/>
      <c r="J293" s="23"/>
      <c r="K293" s="23"/>
    </row>
    <row r="294" spans="1:11">
      <c r="A294" s="23"/>
      <c r="B294" s="23"/>
      <c r="C294" s="23"/>
      <c r="D294" s="23"/>
      <c r="E294" s="23"/>
      <c r="F294" s="23"/>
      <c r="G294" s="23"/>
      <c r="H294" s="23"/>
      <c r="I294" s="23"/>
      <c r="J294" s="23"/>
      <c r="K294" s="23"/>
    </row>
    <row r="295" spans="1:11" ht="15.75" customHeight="1">
      <c r="A295" s="23"/>
      <c r="B295" s="23"/>
      <c r="C295" s="23"/>
      <c r="D295" s="23"/>
      <c r="E295" s="23"/>
      <c r="F295" s="23"/>
      <c r="G295" s="23"/>
      <c r="H295" s="23"/>
      <c r="I295" s="23"/>
      <c r="J295" s="23"/>
      <c r="K295" s="23"/>
    </row>
    <row r="296" spans="1:11">
      <c r="A296" s="23"/>
      <c r="B296" s="23"/>
      <c r="C296" s="23"/>
      <c r="D296" s="23"/>
      <c r="E296" s="23"/>
      <c r="F296" s="23"/>
      <c r="G296" s="23"/>
      <c r="H296" s="23"/>
      <c r="I296" s="23"/>
      <c r="J296" s="23"/>
      <c r="K296" s="23"/>
    </row>
    <row r="297" spans="1:11">
      <c r="A297" s="23"/>
      <c r="B297" s="23"/>
      <c r="C297" s="23"/>
      <c r="D297" s="23"/>
      <c r="E297" s="23"/>
      <c r="F297" s="23"/>
      <c r="G297" s="23"/>
      <c r="H297" s="23"/>
      <c r="I297" s="23"/>
      <c r="J297" s="23"/>
      <c r="K297" s="23"/>
    </row>
    <row r="298" spans="1:11">
      <c r="A298" s="23"/>
      <c r="B298" s="23"/>
      <c r="C298" s="23"/>
      <c r="D298" s="23"/>
      <c r="E298" s="23"/>
      <c r="F298" s="23"/>
      <c r="G298" s="23"/>
      <c r="H298" s="23"/>
      <c r="I298" s="23"/>
      <c r="J298" s="23"/>
      <c r="K298" s="23"/>
    </row>
    <row r="299" spans="1:11">
      <c r="A299" s="23"/>
      <c r="B299" s="23"/>
      <c r="C299" s="23"/>
      <c r="D299" s="23"/>
      <c r="E299" s="23"/>
      <c r="F299" s="23"/>
      <c r="G299" s="23"/>
      <c r="H299" s="23"/>
      <c r="I299" s="23"/>
      <c r="J299" s="23"/>
      <c r="K299" s="23"/>
    </row>
    <row r="300" spans="1:11">
      <c r="A300" s="23"/>
      <c r="B300" s="23"/>
      <c r="C300" s="23"/>
      <c r="D300" s="23"/>
      <c r="E300" s="23"/>
      <c r="F300" s="23"/>
      <c r="G300" s="23"/>
      <c r="H300" s="23"/>
      <c r="I300" s="23"/>
      <c r="J300" s="23"/>
      <c r="K300" s="23"/>
    </row>
    <row r="301" spans="1:11">
      <c r="A301" s="23"/>
      <c r="B301" s="23"/>
      <c r="C301" s="23"/>
      <c r="D301" s="23"/>
      <c r="E301" s="23"/>
      <c r="F301" s="23"/>
      <c r="G301" s="23"/>
      <c r="H301" s="23"/>
      <c r="I301" s="23"/>
      <c r="J301" s="23"/>
      <c r="K301" s="23"/>
    </row>
    <row r="302" spans="1:11">
      <c r="A302" s="23"/>
      <c r="B302" s="23"/>
      <c r="C302" s="23"/>
      <c r="D302" s="23"/>
      <c r="E302" s="23"/>
      <c r="F302" s="23"/>
      <c r="G302" s="23"/>
      <c r="H302" s="23"/>
      <c r="I302" s="23"/>
      <c r="J302" s="23"/>
      <c r="K302" s="23"/>
    </row>
    <row r="303" spans="1:11">
      <c r="A303" s="23"/>
      <c r="B303" s="23"/>
      <c r="C303" s="23"/>
      <c r="D303" s="23"/>
      <c r="E303" s="23"/>
      <c r="F303" s="23"/>
      <c r="G303" s="23"/>
      <c r="H303" s="23"/>
      <c r="I303" s="23"/>
      <c r="J303" s="23"/>
      <c r="K303" s="23"/>
    </row>
    <row r="304" spans="1:11">
      <c r="A304" s="23"/>
      <c r="B304" s="23"/>
      <c r="C304" s="23"/>
      <c r="D304" s="23"/>
      <c r="E304" s="23"/>
      <c r="F304" s="23"/>
      <c r="G304" s="23"/>
      <c r="H304" s="23"/>
      <c r="I304" s="23"/>
      <c r="J304" s="23"/>
      <c r="K304" s="23"/>
    </row>
    <row r="305" spans="1:11">
      <c r="A305" s="23"/>
      <c r="B305" s="23"/>
      <c r="C305" s="23"/>
      <c r="D305" s="23"/>
      <c r="E305" s="23"/>
      <c r="F305" s="23"/>
      <c r="G305" s="23"/>
      <c r="H305" s="23"/>
      <c r="I305" s="23"/>
      <c r="J305" s="23"/>
      <c r="K305" s="23"/>
    </row>
    <row r="306" spans="1:11">
      <c r="A306" s="23"/>
      <c r="B306" s="23"/>
      <c r="C306" s="23"/>
      <c r="D306" s="23"/>
      <c r="E306" s="23"/>
      <c r="F306" s="23"/>
      <c r="G306" s="23"/>
      <c r="H306" s="23"/>
      <c r="I306" s="23"/>
      <c r="J306" s="23"/>
      <c r="K306" s="23"/>
    </row>
    <row r="307" spans="1:11">
      <c r="A307" s="23"/>
      <c r="B307" s="23"/>
      <c r="C307" s="23"/>
      <c r="D307" s="23"/>
      <c r="E307" s="23"/>
      <c r="F307" s="23"/>
      <c r="G307" s="23"/>
      <c r="H307" s="23"/>
      <c r="I307" s="23"/>
      <c r="J307" s="23"/>
      <c r="K307" s="23"/>
    </row>
    <row r="308" spans="1:11">
      <c r="A308" s="23"/>
      <c r="B308" s="23"/>
      <c r="C308" s="23"/>
      <c r="D308" s="23"/>
      <c r="E308" s="23"/>
      <c r="F308" s="23"/>
      <c r="G308" s="23"/>
      <c r="H308" s="23"/>
      <c r="I308" s="23"/>
      <c r="J308" s="23"/>
      <c r="K308" s="23"/>
    </row>
    <row r="309" spans="1:11">
      <c r="A309" s="23"/>
      <c r="B309" s="23"/>
      <c r="C309" s="23"/>
      <c r="D309" s="23"/>
      <c r="E309" s="23"/>
      <c r="F309" s="23"/>
      <c r="G309" s="23"/>
      <c r="H309" s="23"/>
      <c r="I309" s="23"/>
      <c r="J309" s="23"/>
      <c r="K309" s="23"/>
    </row>
    <row r="310" spans="1:11">
      <c r="A310" s="23"/>
      <c r="B310" s="23"/>
      <c r="C310" s="23"/>
      <c r="D310" s="23"/>
      <c r="E310" s="23"/>
      <c r="F310" s="23"/>
      <c r="G310" s="23"/>
      <c r="H310" s="23"/>
      <c r="I310" s="23"/>
      <c r="J310" s="23"/>
      <c r="K310" s="23"/>
    </row>
    <row r="311" spans="1:11">
      <c r="A311" s="23"/>
      <c r="B311" s="23"/>
      <c r="C311" s="23"/>
      <c r="D311" s="23"/>
      <c r="E311" s="23"/>
      <c r="F311" s="23"/>
      <c r="G311" s="23"/>
      <c r="H311" s="23"/>
      <c r="I311" s="23"/>
      <c r="J311" s="23"/>
      <c r="K311" s="23"/>
    </row>
    <row r="312" spans="1:11">
      <c r="A312" s="23"/>
      <c r="B312" s="23"/>
      <c r="C312" s="23"/>
      <c r="D312" s="23"/>
      <c r="E312" s="23"/>
      <c r="F312" s="23"/>
      <c r="G312" s="23"/>
      <c r="H312" s="23"/>
      <c r="I312" s="23"/>
      <c r="J312" s="23"/>
      <c r="K312" s="23"/>
    </row>
    <row r="313" spans="1:11">
      <c r="A313" s="23"/>
      <c r="B313" s="23"/>
      <c r="C313" s="23"/>
      <c r="D313" s="23"/>
      <c r="E313" s="23"/>
      <c r="F313" s="23"/>
      <c r="G313" s="23"/>
      <c r="H313" s="23"/>
      <c r="I313" s="23"/>
      <c r="J313" s="23"/>
      <c r="K313" s="23"/>
    </row>
    <row r="314" spans="1:11">
      <c r="A314" s="23"/>
      <c r="B314" s="23"/>
      <c r="C314" s="23"/>
      <c r="D314" s="23"/>
      <c r="E314" s="23"/>
      <c r="F314" s="23"/>
      <c r="G314" s="23"/>
      <c r="H314" s="23"/>
      <c r="I314" s="23"/>
      <c r="J314" s="23"/>
      <c r="K314" s="23"/>
    </row>
    <row r="315" spans="1:11">
      <c r="A315" s="23"/>
      <c r="B315" s="23"/>
      <c r="C315" s="23"/>
      <c r="D315" s="23"/>
      <c r="E315" s="23"/>
      <c r="F315" s="23"/>
      <c r="G315" s="23"/>
      <c r="H315" s="23"/>
      <c r="I315" s="23"/>
      <c r="J315" s="23"/>
      <c r="K315" s="23"/>
    </row>
    <row r="316" spans="1:11">
      <c r="A316" s="23"/>
      <c r="B316" s="23"/>
      <c r="C316" s="23"/>
      <c r="D316" s="23"/>
      <c r="E316" s="23"/>
      <c r="F316" s="23"/>
      <c r="G316" s="23"/>
      <c r="H316" s="23"/>
      <c r="I316" s="23"/>
      <c r="J316" s="23"/>
      <c r="K316" s="23"/>
    </row>
    <row r="317" spans="1:11" ht="15.75" customHeight="1">
      <c r="A317" s="23"/>
      <c r="B317" s="23"/>
      <c r="C317" s="23"/>
      <c r="D317" s="23"/>
      <c r="E317" s="23"/>
      <c r="F317" s="23"/>
      <c r="G317" s="23"/>
      <c r="H317" s="23"/>
      <c r="I317" s="23"/>
      <c r="J317" s="23"/>
      <c r="K317" s="23"/>
    </row>
    <row r="318" spans="1:11">
      <c r="A318" s="23"/>
      <c r="B318" s="23"/>
      <c r="C318" s="23"/>
      <c r="D318" s="23"/>
      <c r="E318" s="23"/>
      <c r="F318" s="23"/>
      <c r="G318" s="23"/>
      <c r="H318" s="23"/>
      <c r="I318" s="23"/>
      <c r="J318" s="23"/>
      <c r="K318" s="23"/>
    </row>
    <row r="319" spans="1:11">
      <c r="A319" s="23"/>
      <c r="B319" s="23"/>
      <c r="C319" s="23"/>
      <c r="D319" s="23"/>
      <c r="E319" s="23"/>
      <c r="F319" s="23"/>
      <c r="G319" s="23"/>
      <c r="H319" s="23"/>
      <c r="I319" s="23"/>
      <c r="J319" s="23"/>
      <c r="K319" s="23"/>
    </row>
    <row r="320" spans="1:11">
      <c r="A320" s="23"/>
      <c r="B320" s="23"/>
      <c r="C320" s="23"/>
      <c r="D320" s="23"/>
      <c r="E320" s="23"/>
      <c r="F320" s="23"/>
      <c r="G320" s="23"/>
      <c r="H320" s="23"/>
      <c r="I320" s="23"/>
      <c r="J320" s="23"/>
      <c r="K320" s="23"/>
    </row>
    <row r="321" spans="1:11">
      <c r="A321" s="23"/>
      <c r="B321" s="23"/>
      <c r="C321" s="23"/>
      <c r="D321" s="23"/>
      <c r="E321" s="23"/>
      <c r="F321" s="23"/>
      <c r="G321" s="23"/>
      <c r="H321" s="23"/>
      <c r="I321" s="23"/>
      <c r="J321" s="23"/>
      <c r="K321" s="23"/>
    </row>
    <row r="322" spans="1:11">
      <c r="A322" s="23"/>
      <c r="B322" s="23"/>
      <c r="C322" s="23"/>
      <c r="D322" s="23"/>
      <c r="E322" s="23"/>
      <c r="F322" s="23"/>
      <c r="G322" s="23"/>
      <c r="H322" s="23"/>
      <c r="I322" s="23"/>
      <c r="J322" s="23"/>
      <c r="K322" s="23"/>
    </row>
    <row r="323" spans="1:11">
      <c r="A323" s="23"/>
      <c r="B323" s="23"/>
      <c r="C323" s="23"/>
      <c r="D323" s="23"/>
      <c r="E323" s="23"/>
      <c r="F323" s="23"/>
      <c r="G323" s="23"/>
      <c r="H323" s="23"/>
      <c r="I323" s="23"/>
      <c r="J323" s="23"/>
      <c r="K323" s="23"/>
    </row>
    <row r="324" spans="1:11" ht="15.75" customHeight="1">
      <c r="A324" s="23"/>
      <c r="B324" s="23"/>
      <c r="C324" s="23"/>
      <c r="D324" s="23"/>
      <c r="E324" s="23"/>
      <c r="F324" s="23"/>
      <c r="G324" s="23"/>
      <c r="H324" s="23"/>
      <c r="I324" s="23"/>
      <c r="J324" s="23"/>
      <c r="K324" s="23"/>
    </row>
    <row r="325" spans="1:11">
      <c r="A325" s="23"/>
      <c r="B325" s="23"/>
      <c r="C325" s="23"/>
      <c r="D325" s="23"/>
      <c r="E325" s="23"/>
      <c r="F325" s="23"/>
      <c r="G325" s="23"/>
      <c r="H325" s="23"/>
      <c r="I325" s="23"/>
      <c r="J325" s="23"/>
      <c r="K325" s="23"/>
    </row>
    <row r="326" spans="1:11">
      <c r="A326" s="23"/>
      <c r="B326" s="23"/>
      <c r="C326" s="23"/>
      <c r="D326" s="23"/>
      <c r="E326" s="23"/>
      <c r="F326" s="23"/>
      <c r="G326" s="23"/>
      <c r="H326" s="23"/>
      <c r="I326" s="23"/>
      <c r="J326" s="23"/>
      <c r="K326" s="23"/>
    </row>
    <row r="327" spans="1:11">
      <c r="A327" s="23"/>
      <c r="B327" s="23"/>
      <c r="C327" s="23"/>
      <c r="D327" s="23"/>
      <c r="E327" s="23"/>
      <c r="F327" s="23"/>
      <c r="G327" s="23"/>
      <c r="H327" s="23"/>
      <c r="I327" s="23"/>
      <c r="J327" s="23"/>
      <c r="K327" s="23"/>
    </row>
    <row r="328" spans="1:11">
      <c r="A328" s="23"/>
      <c r="B328" s="23"/>
      <c r="C328" s="23"/>
      <c r="D328" s="23"/>
      <c r="E328" s="23"/>
      <c r="F328" s="23"/>
      <c r="G328" s="23"/>
      <c r="H328" s="23"/>
      <c r="I328" s="23"/>
      <c r="J328" s="23"/>
      <c r="K328" s="23"/>
    </row>
    <row r="329" spans="1:11">
      <c r="A329" s="23"/>
      <c r="B329" s="23"/>
      <c r="C329" s="23"/>
      <c r="D329" s="23"/>
      <c r="E329" s="23"/>
      <c r="F329" s="23"/>
      <c r="G329" s="23"/>
      <c r="H329" s="23"/>
      <c r="I329" s="23"/>
      <c r="J329" s="23"/>
      <c r="K329" s="23"/>
    </row>
    <row r="330" spans="1:11">
      <c r="A330" s="23"/>
      <c r="B330" s="23"/>
      <c r="C330" s="23"/>
      <c r="D330" s="23"/>
      <c r="E330" s="23"/>
      <c r="F330" s="23"/>
      <c r="G330" s="23"/>
      <c r="H330" s="23"/>
      <c r="I330" s="23"/>
      <c r="J330" s="23"/>
      <c r="K330" s="23"/>
    </row>
    <row r="331" spans="1:11">
      <c r="A331" s="23"/>
      <c r="B331" s="23"/>
      <c r="C331" s="23"/>
      <c r="D331" s="23"/>
      <c r="E331" s="23"/>
      <c r="F331" s="23"/>
      <c r="G331" s="23"/>
      <c r="H331" s="23"/>
      <c r="I331" s="23"/>
      <c r="J331" s="23"/>
      <c r="K331" s="23"/>
    </row>
    <row r="332" spans="1:11">
      <c r="A332" s="23"/>
      <c r="B332" s="23"/>
      <c r="C332" s="23"/>
      <c r="D332" s="23"/>
      <c r="E332" s="23"/>
      <c r="F332" s="23"/>
      <c r="G332" s="23"/>
      <c r="H332" s="23"/>
      <c r="I332" s="23"/>
      <c r="J332" s="23"/>
      <c r="K332" s="23"/>
    </row>
    <row r="333" spans="1:11">
      <c r="A333" s="23"/>
      <c r="B333" s="23"/>
      <c r="C333" s="23"/>
      <c r="D333" s="23"/>
      <c r="E333" s="23"/>
      <c r="F333" s="23"/>
      <c r="G333" s="23"/>
      <c r="H333" s="23"/>
      <c r="I333" s="23"/>
      <c r="J333" s="23"/>
      <c r="K333" s="23"/>
    </row>
    <row r="334" spans="1:11">
      <c r="A334" s="23"/>
      <c r="B334" s="23"/>
      <c r="C334" s="23"/>
      <c r="D334" s="23"/>
      <c r="E334" s="23"/>
      <c r="F334" s="23"/>
      <c r="G334" s="23"/>
      <c r="H334" s="23"/>
      <c r="I334" s="23"/>
      <c r="J334" s="23"/>
      <c r="K334" s="23"/>
    </row>
    <row r="335" spans="1:11">
      <c r="A335" s="23"/>
      <c r="B335" s="23"/>
      <c r="C335" s="23"/>
      <c r="D335" s="23"/>
      <c r="E335" s="23"/>
      <c r="F335" s="23"/>
      <c r="G335" s="23"/>
      <c r="H335" s="23"/>
      <c r="I335" s="23"/>
      <c r="J335" s="23"/>
      <c r="K335" s="23"/>
    </row>
    <row r="336" spans="1:11">
      <c r="A336" s="23"/>
      <c r="B336" s="23"/>
      <c r="C336" s="23"/>
      <c r="D336" s="23"/>
      <c r="E336" s="23"/>
      <c r="F336" s="23"/>
      <c r="G336" s="23"/>
      <c r="H336" s="23"/>
      <c r="I336" s="23"/>
      <c r="J336" s="23"/>
      <c r="K336" s="23"/>
    </row>
    <row r="337" spans="1:11">
      <c r="A337" s="23"/>
      <c r="B337" s="23"/>
      <c r="C337" s="23"/>
      <c r="D337" s="23"/>
      <c r="E337" s="23"/>
      <c r="F337" s="23"/>
      <c r="G337" s="23"/>
      <c r="H337" s="23"/>
      <c r="I337" s="23"/>
      <c r="J337" s="23"/>
      <c r="K337" s="23"/>
    </row>
    <row r="338" spans="1:11">
      <c r="A338" s="23"/>
      <c r="B338" s="23"/>
      <c r="C338" s="23"/>
      <c r="D338" s="23"/>
      <c r="E338" s="23"/>
      <c r="F338" s="23"/>
      <c r="G338" s="23"/>
      <c r="H338" s="23"/>
      <c r="I338" s="23"/>
      <c r="J338" s="23"/>
      <c r="K338" s="23"/>
    </row>
    <row r="339" spans="1:11">
      <c r="A339" s="23"/>
      <c r="B339" s="23"/>
      <c r="C339" s="23"/>
      <c r="D339" s="23"/>
      <c r="E339" s="23"/>
      <c r="F339" s="23"/>
      <c r="G339" s="23"/>
      <c r="H339" s="23"/>
      <c r="I339" s="23"/>
      <c r="J339" s="23"/>
      <c r="K339" s="23"/>
    </row>
    <row r="340" spans="1:11">
      <c r="A340" s="23"/>
      <c r="B340" s="23"/>
      <c r="C340" s="23"/>
      <c r="D340" s="23"/>
      <c r="E340" s="23"/>
      <c r="F340" s="23"/>
      <c r="G340" s="23"/>
      <c r="H340" s="23"/>
      <c r="I340" s="23"/>
      <c r="J340" s="23"/>
      <c r="K340" s="23"/>
    </row>
    <row r="341" spans="1:11">
      <c r="A341" s="23"/>
      <c r="B341" s="23"/>
      <c r="C341" s="23"/>
      <c r="D341" s="23"/>
      <c r="E341" s="23"/>
      <c r="F341" s="23"/>
      <c r="G341" s="23"/>
      <c r="H341" s="23"/>
      <c r="I341" s="23"/>
      <c r="J341" s="23"/>
      <c r="K341" s="23"/>
    </row>
    <row r="342" spans="1:11">
      <c r="A342" s="23"/>
      <c r="B342" s="23"/>
      <c r="C342" s="23"/>
      <c r="D342" s="23"/>
      <c r="E342" s="23"/>
      <c r="F342" s="23"/>
      <c r="G342" s="23"/>
      <c r="H342" s="23"/>
      <c r="I342" s="23"/>
      <c r="J342" s="23"/>
      <c r="K342" s="23"/>
    </row>
    <row r="343" spans="1:11">
      <c r="A343" s="23"/>
      <c r="B343" s="23"/>
      <c r="C343" s="23"/>
      <c r="D343" s="23"/>
      <c r="E343" s="23"/>
      <c r="F343" s="23"/>
      <c r="G343" s="23"/>
      <c r="H343" s="23"/>
      <c r="I343" s="23"/>
      <c r="J343" s="23"/>
      <c r="K343" s="23"/>
    </row>
    <row r="344" spans="1:11">
      <c r="A344" s="23"/>
      <c r="B344" s="23"/>
      <c r="C344" s="23"/>
      <c r="D344" s="23"/>
      <c r="E344" s="23"/>
      <c r="F344" s="23"/>
      <c r="G344" s="23"/>
      <c r="H344" s="23"/>
      <c r="I344" s="23"/>
      <c r="J344" s="23"/>
      <c r="K344" s="23"/>
    </row>
    <row r="345" spans="1:11">
      <c r="A345" s="23"/>
      <c r="B345" s="23"/>
      <c r="C345" s="23"/>
      <c r="D345" s="23"/>
      <c r="E345" s="23"/>
      <c r="F345" s="23"/>
      <c r="G345" s="23"/>
      <c r="H345" s="23"/>
      <c r="I345" s="23"/>
      <c r="J345" s="23"/>
      <c r="K345" s="23"/>
    </row>
    <row r="346" spans="1:11">
      <c r="A346" s="23"/>
      <c r="B346" s="23"/>
      <c r="C346" s="23"/>
      <c r="D346" s="23"/>
      <c r="E346" s="23"/>
      <c r="F346" s="23"/>
      <c r="G346" s="23"/>
      <c r="H346" s="23"/>
      <c r="I346" s="23"/>
      <c r="J346" s="23"/>
      <c r="K346" s="23"/>
    </row>
    <row r="347" spans="1:11">
      <c r="A347" s="23"/>
      <c r="B347" s="23"/>
      <c r="C347" s="23"/>
      <c r="D347" s="23"/>
      <c r="E347" s="23"/>
      <c r="F347" s="23"/>
      <c r="G347" s="23"/>
      <c r="H347" s="23"/>
      <c r="I347" s="23"/>
      <c r="J347" s="23"/>
      <c r="K347" s="23"/>
    </row>
    <row r="348" spans="1:11">
      <c r="A348" s="8"/>
    </row>
    <row r="349" spans="1:11">
      <c r="A349" s="8"/>
    </row>
    <row r="350" spans="1:11">
      <c r="A350" s="8"/>
    </row>
    <row r="351" spans="1:11">
      <c r="A351" s="8"/>
    </row>
    <row r="352" spans="1:11">
      <c r="A352" s="8"/>
    </row>
    <row r="353" spans="1:11">
      <c r="A353" s="8"/>
    </row>
    <row r="354" spans="1:11">
      <c r="A354" s="23"/>
      <c r="B354" s="23"/>
      <c r="C354" s="23"/>
      <c r="D354" s="23"/>
      <c r="E354" s="23"/>
      <c r="F354" s="23"/>
      <c r="G354" s="23"/>
      <c r="H354" s="23"/>
      <c r="I354" s="23"/>
      <c r="J354" s="23"/>
      <c r="K354" s="23"/>
    </row>
    <row r="355" spans="1:11">
      <c r="A355" s="23"/>
      <c r="B355" s="23"/>
      <c r="C355" s="23"/>
      <c r="D355" s="23"/>
      <c r="E355" s="23"/>
      <c r="F355" s="23"/>
      <c r="G355" s="23"/>
      <c r="H355" s="23"/>
      <c r="I355" s="23"/>
      <c r="J355" s="23"/>
      <c r="K355" s="23"/>
    </row>
    <row r="356" spans="1:11">
      <c r="A356" s="8"/>
    </row>
    <row r="357" spans="1:11">
      <c r="A357" s="8"/>
    </row>
    <row r="358" spans="1:11">
      <c r="A358" s="8"/>
    </row>
    <row r="359" spans="1:11">
      <c r="A359" s="8"/>
    </row>
    <row r="360" spans="1:11">
      <c r="A360" s="8"/>
    </row>
    <row r="361" spans="1:11">
      <c r="A361" s="8"/>
    </row>
    <row r="362" spans="1:11">
      <c r="A362" s="23"/>
      <c r="B362" s="23"/>
      <c r="C362" s="23"/>
      <c r="D362" s="23"/>
      <c r="E362" s="23"/>
      <c r="F362" s="23"/>
      <c r="G362" s="23"/>
      <c r="H362" s="23"/>
      <c r="I362" s="23"/>
      <c r="J362" s="23"/>
      <c r="K362" s="23"/>
    </row>
    <row r="363" spans="1:11">
      <c r="A363" s="23"/>
      <c r="B363" s="23"/>
      <c r="C363" s="23"/>
      <c r="D363" s="23"/>
      <c r="E363" s="23"/>
      <c r="F363" s="23"/>
      <c r="G363" s="23"/>
      <c r="H363" s="23"/>
      <c r="I363" s="23"/>
      <c r="J363" s="23"/>
      <c r="K363" s="23"/>
    </row>
    <row r="364" spans="1:11">
      <c r="A364" s="8"/>
    </row>
    <row r="365" spans="1:11">
      <c r="A365" s="8"/>
    </row>
    <row r="366" spans="1:11">
      <c r="A366" s="8"/>
    </row>
    <row r="367" spans="1:11">
      <c r="A367" s="8"/>
    </row>
    <row r="368" spans="1:11">
      <c r="A368" s="8"/>
    </row>
    <row r="369" spans="1:11">
      <c r="A369" s="8"/>
    </row>
    <row r="370" spans="1:11">
      <c r="A370" s="23"/>
      <c r="B370" s="23"/>
      <c r="C370" s="23"/>
      <c r="D370" s="23"/>
      <c r="E370" s="23"/>
      <c r="F370" s="23"/>
      <c r="G370" s="23"/>
      <c r="H370" s="23"/>
      <c r="I370" s="23"/>
      <c r="J370" s="23"/>
      <c r="K370" s="23"/>
    </row>
    <row r="371" spans="1:11">
      <c r="A371" s="23"/>
      <c r="B371" s="23"/>
      <c r="C371" s="23"/>
      <c r="D371" s="23"/>
      <c r="E371" s="23"/>
      <c r="F371" s="23"/>
      <c r="G371" s="23"/>
      <c r="H371" s="23"/>
      <c r="I371" s="23"/>
      <c r="J371" s="23"/>
      <c r="K371" s="23"/>
    </row>
    <row r="372" spans="1:11">
      <c r="A372" s="8"/>
    </row>
    <row r="373" spans="1:11">
      <c r="A373" s="8"/>
    </row>
    <row r="374" spans="1:11">
      <c r="A374" s="8"/>
    </row>
    <row r="375" spans="1:11">
      <c r="A375" s="8"/>
    </row>
    <row r="376" spans="1:11">
      <c r="A376" s="8"/>
    </row>
    <row r="377" spans="1:11">
      <c r="A377" s="8"/>
    </row>
    <row r="378" spans="1:11">
      <c r="A378" s="23"/>
      <c r="B378" s="23"/>
      <c r="C378" s="23"/>
      <c r="D378" s="23"/>
      <c r="E378" s="23"/>
      <c r="F378" s="23"/>
      <c r="G378" s="23"/>
      <c r="H378" s="23"/>
      <c r="I378" s="23"/>
      <c r="J378" s="23"/>
      <c r="K378" s="23"/>
    </row>
    <row r="379" spans="1:11">
      <c r="A379" s="23"/>
      <c r="B379" s="23"/>
      <c r="C379" s="23"/>
      <c r="D379" s="23"/>
      <c r="E379" s="23"/>
      <c r="F379" s="23"/>
      <c r="G379" s="23"/>
      <c r="H379" s="23"/>
      <c r="I379" s="23"/>
      <c r="J379" s="23"/>
      <c r="K379" s="23"/>
    </row>
    <row r="380" spans="1:11">
      <c r="A380" s="8"/>
    </row>
    <row r="381" spans="1:11">
      <c r="A381" s="8"/>
    </row>
    <row r="382" spans="1:11">
      <c r="A382" s="8"/>
    </row>
    <row r="383" spans="1:11">
      <c r="A383" s="8"/>
    </row>
    <row r="384" spans="1:11">
      <c r="A384" s="8"/>
    </row>
    <row r="385" spans="1:11">
      <c r="A385" s="8"/>
    </row>
    <row r="386" spans="1:11">
      <c r="A386" s="23"/>
      <c r="B386" s="23"/>
      <c r="C386" s="23"/>
      <c r="D386" s="23"/>
      <c r="E386" s="23"/>
      <c r="F386" s="23"/>
      <c r="G386" s="23"/>
      <c r="H386" s="23"/>
      <c r="I386" s="23"/>
      <c r="J386" s="23"/>
      <c r="K386" s="23"/>
    </row>
    <row r="387" spans="1:11">
      <c r="A387" s="23"/>
      <c r="B387" s="23"/>
      <c r="C387" s="23"/>
      <c r="D387" s="23"/>
      <c r="E387" s="23"/>
      <c r="F387" s="23"/>
      <c r="G387" s="23"/>
      <c r="H387" s="23"/>
      <c r="I387" s="23"/>
      <c r="J387" s="23"/>
      <c r="K387" s="23"/>
    </row>
    <row r="388" spans="1:11">
      <c r="A388" s="8"/>
    </row>
    <row r="389" spans="1:11">
      <c r="A389" s="8"/>
    </row>
    <row r="390" spans="1:11">
      <c r="A390" s="8"/>
    </row>
    <row r="391" spans="1:11">
      <c r="A391" s="8"/>
    </row>
    <row r="392" spans="1:11">
      <c r="A392" s="8"/>
    </row>
    <row r="393" spans="1:11">
      <c r="A393" s="8"/>
    </row>
    <row r="394" spans="1:11">
      <c r="A394" s="23"/>
      <c r="B394" s="23"/>
      <c r="C394" s="23"/>
      <c r="D394" s="23"/>
      <c r="E394" s="23"/>
      <c r="F394" s="23"/>
      <c r="G394" s="23"/>
      <c r="H394" s="23"/>
      <c r="I394" s="23"/>
      <c r="J394" s="23"/>
      <c r="K394" s="23"/>
    </row>
    <row r="395" spans="1:11">
      <c r="A395" s="23"/>
      <c r="B395" s="23"/>
      <c r="C395" s="23"/>
      <c r="D395" s="23"/>
      <c r="E395" s="23"/>
      <c r="F395" s="23"/>
      <c r="G395" s="23"/>
      <c r="H395" s="23"/>
      <c r="I395" s="23"/>
      <c r="J395" s="23"/>
      <c r="K395" s="23"/>
    </row>
    <row r="396" spans="1:11">
      <c r="A396" s="8"/>
    </row>
    <row r="397" spans="1:11">
      <c r="A397" s="8"/>
    </row>
    <row r="398" spans="1:11">
      <c r="A398" s="8"/>
    </row>
    <row r="399" spans="1:11">
      <c r="A399" s="8"/>
    </row>
    <row r="400" spans="1:11">
      <c r="A400" s="8"/>
    </row>
    <row r="401" spans="1:11">
      <c r="A401" s="8"/>
    </row>
    <row r="402" spans="1:11">
      <c r="A402" s="23"/>
      <c r="B402" s="23"/>
      <c r="C402" s="23"/>
      <c r="D402" s="23"/>
      <c r="E402" s="23"/>
      <c r="F402" s="23"/>
      <c r="G402" s="23"/>
      <c r="H402" s="23"/>
      <c r="I402" s="23"/>
      <c r="J402" s="23"/>
      <c r="K402" s="23"/>
    </row>
    <row r="403" spans="1:11">
      <c r="A403" s="23"/>
      <c r="B403" s="23"/>
      <c r="C403" s="23"/>
      <c r="D403" s="23"/>
      <c r="E403" s="23"/>
      <c r="F403" s="23"/>
      <c r="G403" s="23"/>
      <c r="H403" s="23"/>
      <c r="I403" s="23"/>
      <c r="J403" s="23"/>
      <c r="K403" s="23"/>
    </row>
    <row r="404" spans="1:11">
      <c r="A404" s="8"/>
    </row>
    <row r="405" spans="1:11">
      <c r="A405" s="8"/>
    </row>
    <row r="406" spans="1:11">
      <c r="A406" s="8"/>
    </row>
    <row r="407" spans="1:11">
      <c r="A407" s="8"/>
    </row>
    <row r="408" spans="1:11">
      <c r="A408" s="8"/>
    </row>
    <row r="409" spans="1:11">
      <c r="A409" s="8"/>
    </row>
    <row r="410" spans="1:11">
      <c r="A410" s="23"/>
      <c r="B410" s="23"/>
      <c r="C410" s="23"/>
      <c r="D410" s="23"/>
      <c r="E410" s="23"/>
      <c r="F410" s="23"/>
      <c r="G410" s="23"/>
      <c r="H410" s="23"/>
      <c r="I410" s="23"/>
      <c r="J410" s="23"/>
      <c r="K410" s="23"/>
    </row>
    <row r="411" spans="1:11">
      <c r="A411" s="23"/>
      <c r="B411" s="23"/>
      <c r="C411" s="23"/>
      <c r="D411" s="23"/>
      <c r="E411" s="23"/>
      <c r="F411" s="23"/>
      <c r="G411" s="23"/>
      <c r="H411" s="23"/>
      <c r="I411" s="23"/>
      <c r="J411" s="23"/>
      <c r="K411" s="23"/>
    </row>
    <row r="412" spans="1:11">
      <c r="A412" s="8"/>
    </row>
    <row r="413" spans="1:11">
      <c r="A413" s="8"/>
    </row>
    <row r="414" spans="1:11">
      <c r="A414" s="8"/>
    </row>
    <row r="415" spans="1:11">
      <c r="A415" s="8"/>
    </row>
    <row r="416" spans="1:11">
      <c r="A416" s="8"/>
    </row>
    <row r="417" spans="1:1">
      <c r="A417" s="8"/>
    </row>
  </sheetData>
  <mergeCells count="43">
    <mergeCell ref="A98:C98"/>
    <mergeCell ref="A66:C66"/>
    <mergeCell ref="A67:C67"/>
    <mergeCell ref="A68:C68"/>
    <mergeCell ref="A69:C69"/>
    <mergeCell ref="A70:C70"/>
    <mergeCell ref="A97:C97"/>
    <mergeCell ref="A96:C96"/>
    <mergeCell ref="A95:C95"/>
    <mergeCell ref="A94:C94"/>
    <mergeCell ref="A93:C93"/>
    <mergeCell ref="A92:C92"/>
    <mergeCell ref="A91:C91"/>
    <mergeCell ref="A86:C86"/>
    <mergeCell ref="A87:C87"/>
    <mergeCell ref="A88:C88"/>
    <mergeCell ref="A61:C61"/>
    <mergeCell ref="A62:C62"/>
    <mergeCell ref="A63:C63"/>
    <mergeCell ref="A64:C64"/>
    <mergeCell ref="A65:C65"/>
    <mergeCell ref="A90:C90"/>
    <mergeCell ref="A81:C81"/>
    <mergeCell ref="A82:C82"/>
    <mergeCell ref="A83:C83"/>
    <mergeCell ref="A84:C84"/>
    <mergeCell ref="A85:C85"/>
    <mergeCell ref="A2:J2"/>
    <mergeCell ref="A256:C256"/>
    <mergeCell ref="A274:J274"/>
    <mergeCell ref="A165:M165"/>
    <mergeCell ref="A219:N219"/>
    <mergeCell ref="A71:C71"/>
    <mergeCell ref="A72:C72"/>
    <mergeCell ref="A73:C73"/>
    <mergeCell ref="A74:C74"/>
    <mergeCell ref="A75:C75"/>
    <mergeCell ref="A76:C76"/>
    <mergeCell ref="A77:C77"/>
    <mergeCell ref="A78:C78"/>
    <mergeCell ref="A79:C79"/>
    <mergeCell ref="A80:C80"/>
    <mergeCell ref="A89:C89"/>
  </mergeCells>
  <phoneticPr fontId="6" type="noConversion"/>
  <pageMargins left="0.70866141732283461" right="0.70866141732283461" top="0.86614173228346458" bottom="0.74803149606299213" header="0.31496062992125984" footer="0.31496062992125984"/>
  <pageSetup paperSize="9" scale="92" orientation="portrait" horizontalDpi="300" r:id="rId1"/>
  <headerFooter>
    <oddHeader>&amp;L&amp;G&amp;C&amp;"Arial,Pogrubiony"KONSTRUKTIONSBERÄKNING&amp;"Arial,Normalny"
Konstruktionsnr.: 100-18964-1</oddHeader>
  </headerFooter>
  <rowBreaks count="6" manualBreakCount="6">
    <brk id="58" max="13" man="1"/>
    <brk id="113" max="13" man="1"/>
    <brk id="163" max="13" man="1"/>
    <brk id="299" max="9" man="1"/>
    <brk id="354" max="9" man="1"/>
    <brk id="394" max="9" man="1"/>
  </rowBreaks>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0AAE0-216A-4D92-9297-92DDB86B9F83}">
  <sheetPr codeName="Sheet19"/>
  <dimension ref="A1:O366"/>
  <sheetViews>
    <sheetView topLeftCell="A31" workbookViewId="0">
      <selection activeCell="A40" sqref="A40"/>
    </sheetView>
  </sheetViews>
  <sheetFormatPr defaultRowHeight="12.75"/>
  <cols>
    <col min="1" max="1" width="11.28515625" customWidth="1"/>
    <col min="2" max="2" width="5.85546875" customWidth="1"/>
    <col min="3" max="3" width="7" customWidth="1"/>
    <col min="4" max="4" width="5.85546875" customWidth="1"/>
    <col min="5" max="12" width="6.28515625" customWidth="1"/>
    <col min="13" max="13" width="6.85546875" customWidth="1"/>
    <col min="14" max="14" width="6.28515625" customWidth="1"/>
    <col min="15" max="19" width="8.7109375" customWidth="1"/>
  </cols>
  <sheetData>
    <row r="1" spans="1:12" ht="15.75">
      <c r="A1" s="2" t="s">
        <v>99</v>
      </c>
    </row>
    <row r="2" spans="1:12" ht="15.75">
      <c r="A2" s="40" t="s">
        <v>371</v>
      </c>
      <c r="D2">
        <v>35.5</v>
      </c>
      <c r="E2" t="s">
        <v>37</v>
      </c>
    </row>
    <row r="3" spans="1:12" ht="15.75">
      <c r="A3" s="40" t="s">
        <v>372</v>
      </c>
      <c r="D3" s="38">
        <f>D2-4.4*1</f>
        <v>31.1</v>
      </c>
      <c r="E3">
        <f>D3+16.15</f>
        <v>47.25</v>
      </c>
    </row>
    <row r="4" spans="1:12" ht="15.75">
      <c r="A4" s="40" t="s">
        <v>373</v>
      </c>
      <c r="D4" s="38">
        <v>6</v>
      </c>
    </row>
    <row r="5" spans="1:12">
      <c r="A5" s="13" t="s">
        <v>182</v>
      </c>
      <c r="D5" s="38">
        <v>1.25</v>
      </c>
    </row>
    <row r="6" spans="1:12">
      <c r="A6" s="40"/>
      <c r="D6" s="38"/>
    </row>
    <row r="7" spans="1:12" ht="21" customHeight="1">
      <c r="A7" s="31" t="s">
        <v>361</v>
      </c>
    </row>
    <row r="8" spans="1:12" ht="15.75">
      <c r="A8" s="59"/>
      <c r="B8" s="59"/>
      <c r="C8" s="59"/>
      <c r="E8" s="86" t="s">
        <v>362</v>
      </c>
      <c r="F8" s="87" t="s">
        <v>363</v>
      </c>
      <c r="G8" s="87" t="s">
        <v>273</v>
      </c>
      <c r="H8" s="118" t="s">
        <v>364</v>
      </c>
      <c r="I8" s="118" t="s">
        <v>365</v>
      </c>
      <c r="J8" s="118" t="s">
        <v>366</v>
      </c>
      <c r="K8" s="118" t="s">
        <v>367</v>
      </c>
      <c r="L8" s="118" t="s">
        <v>368</v>
      </c>
    </row>
    <row r="9" spans="1:12">
      <c r="A9" s="89"/>
      <c r="B9" s="90"/>
      <c r="C9" s="90"/>
      <c r="D9" s="91"/>
      <c r="E9" s="92" t="s">
        <v>119</v>
      </c>
      <c r="F9" s="92" t="s">
        <v>119</v>
      </c>
      <c r="G9" s="92" t="s">
        <v>119</v>
      </c>
      <c r="H9" s="92" t="s">
        <v>119</v>
      </c>
      <c r="I9" s="92" t="s">
        <v>119</v>
      </c>
      <c r="J9" s="92" t="s">
        <v>116</v>
      </c>
      <c r="K9" s="92" t="s">
        <v>116</v>
      </c>
      <c r="L9" s="92" t="s">
        <v>116</v>
      </c>
    </row>
    <row r="10" spans="1:12" ht="15.75">
      <c r="A10" s="32"/>
      <c r="B10" s="119" t="s">
        <v>376</v>
      </c>
      <c r="C10" s="119"/>
      <c r="D10" s="121" t="s">
        <v>377</v>
      </c>
      <c r="E10" s="120" cm="1">
        <f t="array" ref="E10:L10">Boogi_reac($D$2,$D$3,$E$3,$D$4,$D$3+0.01,2.75-1.5,"TS270",1)</f>
        <v>0</v>
      </c>
      <c r="F10" s="120">
        <v>0</v>
      </c>
      <c r="G10" s="120">
        <v>540</v>
      </c>
      <c r="H10" s="120">
        <v>0</v>
      </c>
      <c r="I10" s="120">
        <v>0</v>
      </c>
      <c r="J10" s="120">
        <v>675</v>
      </c>
      <c r="K10" s="120">
        <v>2046.5999999999985</v>
      </c>
      <c r="L10" s="120">
        <v>0</v>
      </c>
    </row>
    <row r="11" spans="1:12" ht="15.75">
      <c r="A11" s="32"/>
      <c r="B11" s="119" t="s">
        <v>376</v>
      </c>
      <c r="C11" s="119"/>
      <c r="D11" s="121" t="s">
        <v>379</v>
      </c>
      <c r="E11" s="120" cm="1">
        <f t="array" ref="E11:L11">Boogi_reac($D$2,$D$3,$E$3,$D$4,$D$3+0.01,-3.75+1.5,"TS270",1)</f>
        <v>0</v>
      </c>
      <c r="F11" s="120">
        <v>0</v>
      </c>
      <c r="G11" s="120">
        <v>540</v>
      </c>
      <c r="H11" s="120">
        <v>0</v>
      </c>
      <c r="I11" s="120">
        <v>0</v>
      </c>
      <c r="J11" s="120">
        <v>-1215</v>
      </c>
      <c r="K11" s="120">
        <v>2046.5999999999985</v>
      </c>
      <c r="L11" s="120">
        <v>0</v>
      </c>
    </row>
    <row r="12" spans="1:12" ht="15.75">
      <c r="A12" s="32"/>
      <c r="B12" s="119" t="s">
        <v>376</v>
      </c>
      <c r="C12" s="119"/>
      <c r="D12" s="121" t="s">
        <v>378</v>
      </c>
      <c r="E12" s="120" cm="1">
        <f t="array" ref="E12:L12">Boogi_reac($D$2,$D$3,$E$3,$D$4,$E$3-0.01,2.75-1.5,"TS270",-1)</f>
        <v>0</v>
      </c>
      <c r="F12" s="120">
        <v>0</v>
      </c>
      <c r="G12" s="120">
        <v>540</v>
      </c>
      <c r="H12" s="120">
        <v>0</v>
      </c>
      <c r="I12" s="120">
        <v>0</v>
      </c>
      <c r="J12" s="120">
        <v>675</v>
      </c>
      <c r="K12" s="120">
        <v>-6015.6</v>
      </c>
      <c r="L12" s="120">
        <v>0</v>
      </c>
    </row>
    <row r="13" spans="1:12" ht="15.75">
      <c r="A13" s="32"/>
      <c r="B13" s="119" t="s">
        <v>376</v>
      </c>
      <c r="C13" s="119"/>
      <c r="D13" s="121" t="s">
        <v>380</v>
      </c>
      <c r="E13" s="120" cm="1">
        <f t="array" ref="E13:L13">Boogi_reac($D$2,$D$3,$E$3,$D$4,$E$3-0.01,-3.75+1.5,"TS270",-1)</f>
        <v>0</v>
      </c>
      <c r="F13" s="120">
        <v>0</v>
      </c>
      <c r="G13" s="120">
        <v>540</v>
      </c>
      <c r="H13" s="120">
        <v>0</v>
      </c>
      <c r="I13" s="120">
        <v>0</v>
      </c>
      <c r="J13" s="120">
        <v>-1215</v>
      </c>
      <c r="K13" s="120">
        <v>-6015.6</v>
      </c>
      <c r="L13" s="120">
        <v>0</v>
      </c>
    </row>
    <row r="14" spans="1:12" ht="15.75">
      <c r="A14" s="32"/>
      <c r="B14" s="119" t="s">
        <v>376</v>
      </c>
      <c r="C14" s="53"/>
      <c r="D14" s="121" t="s">
        <v>382</v>
      </c>
      <c r="E14" s="120" cm="1">
        <f t="array" ref="E14:L14">Boogi_reac($D$2,$D$3,$E$3,$D$4,$D$3+0.01,2.75-1.5,"TS270",1)+Boogi_reac($D$2,$D$3,$E$3,$D$4,$D$3+0.01,2.75-1.5-3,"TS180",1)</f>
        <v>0</v>
      </c>
      <c r="F14" s="120">
        <v>0</v>
      </c>
      <c r="G14" s="120">
        <v>900</v>
      </c>
      <c r="H14" s="120">
        <v>0</v>
      </c>
      <c r="I14" s="120">
        <v>0</v>
      </c>
      <c r="J14" s="120">
        <v>45</v>
      </c>
      <c r="K14" s="120">
        <v>3410.9999999999977</v>
      </c>
      <c r="L14" s="120">
        <v>0</v>
      </c>
    </row>
    <row r="15" spans="1:12" ht="15.75">
      <c r="A15" s="32"/>
      <c r="B15" s="119" t="s">
        <v>376</v>
      </c>
      <c r="C15" s="53"/>
      <c r="D15" s="121" t="s">
        <v>381</v>
      </c>
      <c r="E15" s="120" cm="1">
        <f t="array" ref="E15:L15">Boogi_reac($D$2,$D$3,$E$3,$D$4,$E$3-0.01,-3.75+1.5,"TS270",-1)+Boogi_reac($D$2,$D$3,$E$3,$D$4,$E$3-0.01,-3.75+1.5+3,"TS180",-1)</f>
        <v>0</v>
      </c>
      <c r="F15" s="120">
        <v>0</v>
      </c>
      <c r="G15" s="120">
        <v>900</v>
      </c>
      <c r="H15" s="120">
        <v>0</v>
      </c>
      <c r="I15" s="120">
        <v>0</v>
      </c>
      <c r="J15" s="120">
        <v>-945</v>
      </c>
      <c r="K15" s="120">
        <v>-10026</v>
      </c>
      <c r="L15" s="120">
        <v>0</v>
      </c>
    </row>
    <row r="16" spans="1:12" ht="15.75">
      <c r="A16" s="32"/>
      <c r="B16" s="34" t="s">
        <v>383</v>
      </c>
      <c r="C16" s="53"/>
      <c r="D16" s="53" t="s">
        <v>369</v>
      </c>
      <c r="E16" s="120" cm="1">
        <f t="array" ref="E16:L16">UDL_reac($D$2,$D$3,$E$3,$D$4,0,$E$3,2.75/2,7.2*2.75)</f>
        <v>73.051600352112686</v>
      </c>
      <c r="F16" s="120">
        <v>196.67738556338031</v>
      </c>
      <c r="G16" s="120">
        <v>589.49898591549299</v>
      </c>
      <c r="H16" s="120">
        <v>0</v>
      </c>
      <c r="I16" s="120">
        <v>0</v>
      </c>
      <c r="J16" s="120">
        <v>810.56110563380287</v>
      </c>
      <c r="K16" s="120">
        <v>-1175.154749999999</v>
      </c>
      <c r="L16" s="120">
        <v>0</v>
      </c>
    </row>
    <row r="17" spans="1:15" ht="15.75">
      <c r="A17" s="32"/>
      <c r="B17" s="34" t="s">
        <v>383</v>
      </c>
      <c r="C17" s="109"/>
      <c r="D17" s="109" t="s">
        <v>370</v>
      </c>
      <c r="E17" s="120" cm="1">
        <f t="array" ref="E17:L17">UDL_reac($D$2,$D$3,$E$3,$D$4,0,$E$3,-3.75+1.5,7.2*3)</f>
        <v>257.46857746478878</v>
      </c>
      <c r="F17" s="120">
        <v>36.781225352112685</v>
      </c>
      <c r="G17" s="120">
        <v>643.08980281690151</v>
      </c>
      <c r="H17" s="120">
        <v>0</v>
      </c>
      <c r="I17" s="120">
        <v>0</v>
      </c>
      <c r="J17" s="120">
        <v>-1446.9520563380283</v>
      </c>
      <c r="K17" s="120">
        <v>-1281.9869999999989</v>
      </c>
      <c r="L17" s="120">
        <v>0</v>
      </c>
    </row>
    <row r="18" spans="1:15" ht="15.75">
      <c r="A18" s="32"/>
      <c r="B18" s="34" t="s">
        <v>383</v>
      </c>
      <c r="C18" s="109"/>
      <c r="D18" s="121" t="s">
        <v>375</v>
      </c>
      <c r="E18" s="120" cm="1">
        <f t="array" ref="E18:L18">UDL_reac($D$2,$D$3,$E$3,$D$4,0,$E$3,2.75-1.5,7.2*3)+UDL_reac($D$2,$D$3,$E$3,$D$4,0,$E$3,(2.75-3-3.75)/2,2.5*(2.75+3.75-3))</f>
        <v>185.15487206572772</v>
      </c>
      <c r="F18" s="120">
        <v>228.29334624413153</v>
      </c>
      <c r="G18" s="120">
        <v>903.6007183098593</v>
      </c>
      <c r="H18" s="120">
        <v>0</v>
      </c>
      <c r="I18" s="120">
        <v>0</v>
      </c>
      <c r="J18" s="120">
        <v>282.84042253521125</v>
      </c>
      <c r="K18" s="120">
        <v>-1801.3104374999984</v>
      </c>
      <c r="L18" s="120">
        <v>0</v>
      </c>
    </row>
    <row r="19" spans="1:15" ht="15.75">
      <c r="A19" s="32"/>
      <c r="B19" s="34" t="s">
        <v>383</v>
      </c>
      <c r="C19" s="109"/>
      <c r="D19" s="121" t="s">
        <v>374</v>
      </c>
      <c r="E19" s="120" cm="1">
        <f t="array" ref="E19:L19">UDL_reac($D$2,$D$3,$E$3,$D$4,0,$E$3,-3.75+1.5,7.2*3)+UDL_reac($D$2,$D$3,$E$3,$D$4,0,$E$3,(2.75+3-3.75)/2,2.5*(2.75+3.75-3))</f>
        <v>297.20138262910802</v>
      </c>
      <c r="F19" s="120">
        <v>116.24683568075118</v>
      </c>
      <c r="G19" s="120">
        <v>903.6007183098593</v>
      </c>
      <c r="H19" s="120">
        <v>0</v>
      </c>
      <c r="I19" s="120">
        <v>0</v>
      </c>
      <c r="J19" s="120">
        <v>-1186.4411408450705</v>
      </c>
      <c r="K19" s="120">
        <v>-1801.3104374999984</v>
      </c>
      <c r="L19" s="120">
        <v>0</v>
      </c>
    </row>
    <row r="20" spans="1:15" ht="15.75">
      <c r="A20" s="32"/>
      <c r="B20" s="119" t="s">
        <v>170</v>
      </c>
      <c r="C20" s="109"/>
      <c r="D20" s="121" t="s">
        <v>377</v>
      </c>
      <c r="E20" s="120" cm="1">
        <f t="array" ref="E20:L20">$D$5*Boogi_reac($D$2,$D$3,$E$3,$D$4,$D$3+0.01,2.75-1.5,"A180",1)</f>
        <v>0</v>
      </c>
      <c r="F20" s="120">
        <v>0</v>
      </c>
      <c r="G20" s="120">
        <v>225</v>
      </c>
      <c r="H20" s="120">
        <v>0</v>
      </c>
      <c r="I20" s="120">
        <v>0</v>
      </c>
      <c r="J20" s="120">
        <v>281.25</v>
      </c>
      <c r="K20" s="120">
        <v>987.74999999999932</v>
      </c>
      <c r="L20" s="120">
        <v>0</v>
      </c>
    </row>
    <row r="21" spans="1:15" ht="15.75">
      <c r="A21" s="32"/>
      <c r="B21" s="119" t="s">
        <v>170</v>
      </c>
      <c r="C21" s="53"/>
      <c r="D21" s="121" t="s">
        <v>379</v>
      </c>
      <c r="E21" s="120" cm="1">
        <f t="array" ref="E21:L21">$D$5*Boogi_reac($D$2,$D$3,$E$3,$D$4,$D$3+0.01,-3.75+1.5,"A180",1)</f>
        <v>0</v>
      </c>
      <c r="F21" s="120">
        <v>0</v>
      </c>
      <c r="G21" s="120">
        <v>225</v>
      </c>
      <c r="H21" s="120">
        <v>0</v>
      </c>
      <c r="I21" s="120">
        <v>0</v>
      </c>
      <c r="J21" s="120">
        <v>-506.25</v>
      </c>
      <c r="K21" s="120">
        <v>987.74999999999932</v>
      </c>
      <c r="L21" s="120">
        <v>0</v>
      </c>
    </row>
    <row r="22" spans="1:15" ht="15.75">
      <c r="A22" s="32"/>
      <c r="B22" s="119" t="s">
        <v>170</v>
      </c>
      <c r="C22" s="53"/>
      <c r="D22" s="121" t="s">
        <v>378</v>
      </c>
      <c r="E22" s="120" cm="1">
        <f t="array" ref="E22:L22">$D$5*Boogi_reac($D$2,$D$3,$E$3,$D$4,$E$3-0.01,2.75-1.5,"A180",-1)</f>
        <v>0</v>
      </c>
      <c r="F22" s="120">
        <v>0</v>
      </c>
      <c r="G22" s="120">
        <v>225</v>
      </c>
      <c r="H22" s="120">
        <v>0</v>
      </c>
      <c r="I22" s="120">
        <v>0</v>
      </c>
      <c r="J22" s="120">
        <v>281.25</v>
      </c>
      <c r="K22" s="120">
        <v>-2641.5000000000005</v>
      </c>
      <c r="L22" s="120">
        <v>0</v>
      </c>
    </row>
    <row r="23" spans="1:15" ht="15.75">
      <c r="A23" s="32"/>
      <c r="B23" s="119" t="s">
        <v>170</v>
      </c>
      <c r="C23" s="53"/>
      <c r="D23" s="121" t="s">
        <v>380</v>
      </c>
      <c r="E23" s="120" cm="1">
        <f t="array" ref="E23:L23">$D$5*Boogi_reac($D$2,$D$3,$E$3,$D$4,$E$3-0.01,-3.75+1.5,"A180",-1)</f>
        <v>0</v>
      </c>
      <c r="F23" s="120">
        <v>0</v>
      </c>
      <c r="G23" s="120">
        <v>225</v>
      </c>
      <c r="H23" s="120">
        <v>0</v>
      </c>
      <c r="I23" s="120">
        <v>0</v>
      </c>
      <c r="J23" s="120">
        <v>-506.25</v>
      </c>
      <c r="K23" s="120">
        <v>-2641.5000000000005</v>
      </c>
      <c r="L23" s="120">
        <v>0</v>
      </c>
    </row>
    <row r="24" spans="1:15" ht="15.75">
      <c r="A24" s="32"/>
      <c r="B24" s="119" t="s">
        <v>170</v>
      </c>
      <c r="C24" s="53"/>
      <c r="D24" s="121" t="s">
        <v>382</v>
      </c>
      <c r="E24" s="120" cm="1">
        <f t="array" ref="E24:L24">$D$5*(Boogi_reac($D$2,$D$3,$E$3,$D$4,$D$3+0.01,2.75-1.5,"A180",1)+0.8*Boogi_reac($D$2,$D$3,$E$3,$D$4,$D$3+0.01,2.75-1.5-3,"A180",1))</f>
        <v>0</v>
      </c>
      <c r="F24" s="120">
        <v>0</v>
      </c>
      <c r="G24" s="120">
        <v>405</v>
      </c>
      <c r="H24" s="120">
        <v>0</v>
      </c>
      <c r="I24" s="120">
        <v>0</v>
      </c>
      <c r="J24" s="120">
        <v>-33.75</v>
      </c>
      <c r="K24" s="120">
        <v>1777.9499999999989</v>
      </c>
      <c r="L24" s="120">
        <v>0</v>
      </c>
    </row>
    <row r="25" spans="1:15" ht="15.75">
      <c r="A25" s="32"/>
      <c r="B25" s="119" t="s">
        <v>170</v>
      </c>
      <c r="C25" s="53"/>
      <c r="D25" s="121" t="s">
        <v>381</v>
      </c>
      <c r="E25" s="120" cm="1">
        <f t="array" ref="E25:L25">$D$5*(Boogi_reac($D$2,$D$3,$E$3,$D$4,$E$3-0.01,-3.75+1.5,"A180",-1)+0.8*Boogi_reac($D$2,$D$3,$E$3,$D$4,$E$3-0.01,-3.75+1.5+3,"A180",-1))</f>
        <v>0</v>
      </c>
      <c r="F25" s="120">
        <v>0</v>
      </c>
      <c r="G25" s="120">
        <v>405</v>
      </c>
      <c r="H25" s="120">
        <v>0</v>
      </c>
      <c r="I25" s="120">
        <v>0</v>
      </c>
      <c r="J25" s="120">
        <v>-371.25</v>
      </c>
      <c r="K25" s="120">
        <v>-4754.7000000000007</v>
      </c>
      <c r="L25" s="120">
        <v>0</v>
      </c>
    </row>
    <row r="26" spans="1:15" ht="15.75">
      <c r="A26" s="32"/>
      <c r="B26" s="119" t="s">
        <v>41</v>
      </c>
      <c r="C26" s="53"/>
      <c r="D26" s="121" t="s">
        <v>377</v>
      </c>
      <c r="E26" s="120" cm="1">
        <f t="array" ref="E26:L26">$D$5*Boogi_reac($D$2,$D$3,$E$3,$D$4,$D$2,2.75-1.5,O26,-1)</f>
        <v>251.33450704225353</v>
      </c>
      <c r="F26" s="120">
        <v>610.38380281690149</v>
      </c>
      <c r="G26" s="120">
        <v>2016.7183098591549</v>
      </c>
      <c r="H26" s="120">
        <v>0</v>
      </c>
      <c r="I26" s="120">
        <v>0</v>
      </c>
      <c r="J26" s="120">
        <v>2520.8978873239439</v>
      </c>
      <c r="K26" s="120">
        <v>1072.4999999999986</v>
      </c>
      <c r="L26" s="120">
        <v>0</v>
      </c>
      <c r="O26" t="str">
        <f>"Bg300"</f>
        <v>Bg300</v>
      </c>
    </row>
    <row r="27" spans="1:15" ht="15.75">
      <c r="A27" s="32"/>
      <c r="B27" s="119" t="s">
        <v>41</v>
      </c>
      <c r="C27" s="53"/>
      <c r="D27" s="121" t="s">
        <v>379</v>
      </c>
      <c r="E27" s="120" cm="1">
        <f t="array" ref="E27:L27">$D$5*Boogi_reac($D$2,$D$3,$E$3,$D$4,$E$3,-3.75+1.5,O27,-1)</f>
        <v>618.77904929577471</v>
      </c>
      <c r="F27" s="120">
        <v>88.39700704225352</v>
      </c>
      <c r="G27" s="120">
        <v>2027.1760563380283</v>
      </c>
      <c r="H27" s="120">
        <v>0</v>
      </c>
      <c r="I27" s="120">
        <v>0</v>
      </c>
      <c r="J27" s="120">
        <v>-4561.1461267605637</v>
      </c>
      <c r="K27" s="120">
        <v>-6187.5</v>
      </c>
      <c r="L27" s="120">
        <v>0</v>
      </c>
      <c r="O27" t="str">
        <f>O26</f>
        <v>Bg300</v>
      </c>
    </row>
    <row r="28" spans="1:15" ht="15.75">
      <c r="A28" s="32"/>
      <c r="B28" s="119" t="s">
        <v>41</v>
      </c>
      <c r="C28" s="53"/>
      <c r="D28" s="121" t="s">
        <v>378</v>
      </c>
      <c r="E28" s="120" cm="1">
        <f t="array" ref="E28:L28">$D$5*Boogi_reac($D$2,$D$3,$E$3,$D$4,$E$3-0.01,2.75-1.5,O28,-1)</f>
        <v>206.19190140845075</v>
      </c>
      <c r="F28" s="120">
        <v>500.75176056338029</v>
      </c>
      <c r="G28" s="120">
        <v>2521.9436619718308</v>
      </c>
      <c r="H28" s="120">
        <v>0</v>
      </c>
      <c r="I28" s="120">
        <v>0</v>
      </c>
      <c r="J28" s="120">
        <v>3152.4295774647885</v>
      </c>
      <c r="K28" s="120">
        <v>-11985.600000000004</v>
      </c>
      <c r="L28" s="120">
        <v>0</v>
      </c>
      <c r="O28" t="str">
        <f t="shared" ref="O28:O31" si="0">O27</f>
        <v>Bg300</v>
      </c>
    </row>
    <row r="29" spans="1:15" ht="15.75">
      <c r="A29" s="32"/>
      <c r="B29" s="119" t="s">
        <v>41</v>
      </c>
      <c r="C29" s="53"/>
      <c r="D29" s="121" t="s">
        <v>380</v>
      </c>
      <c r="E29" s="120" cm="1">
        <f t="array" ref="E29:L29">$D$5*Boogi_reac($D$2,$D$3,$E$3,$D$4,$E$3-0.01,-3.75+1.5,O29,-1)</f>
        <v>618.57570422535207</v>
      </c>
      <c r="F29" s="120">
        <v>88.367957746478879</v>
      </c>
      <c r="G29" s="120">
        <v>2521.9436619718313</v>
      </c>
      <c r="H29" s="120">
        <v>0</v>
      </c>
      <c r="I29" s="120">
        <v>0</v>
      </c>
      <c r="J29" s="120">
        <v>-5674.3732394366198</v>
      </c>
      <c r="K29" s="120">
        <v>-11985.600000000004</v>
      </c>
      <c r="L29" s="120">
        <v>0</v>
      </c>
      <c r="O29" t="str">
        <f t="shared" si="0"/>
        <v>Bg300</v>
      </c>
    </row>
    <row r="30" spans="1:15" ht="15.75">
      <c r="A30" s="32"/>
      <c r="B30" s="119" t="s">
        <v>41</v>
      </c>
      <c r="C30" s="53"/>
      <c r="D30" s="121" t="s">
        <v>382</v>
      </c>
      <c r="E30" s="120" cm="1">
        <f t="array" ref="E30:L30">$D$5*(Boogi_reac($D$2,$D$3,$E$3,$D$4,$D$2,2.75-1.5,O30,-1)+0.8*Boogi_reac($D$2,$D$3,$E$3,$D$4,$D$2,2.75-1.5-3,O30,-1))</f>
        <v>797.0894366197183</v>
      </c>
      <c r="F30" s="120">
        <v>754.00352112676057</v>
      </c>
      <c r="G30" s="120">
        <v>3630.092957746479</v>
      </c>
      <c r="H30" s="120">
        <v>0</v>
      </c>
      <c r="I30" s="120">
        <v>0</v>
      </c>
      <c r="J30" s="120">
        <v>-302.5077464788734</v>
      </c>
      <c r="K30" s="120">
        <v>1930.4999999999977</v>
      </c>
      <c r="L30" s="120">
        <v>0</v>
      </c>
      <c r="O30" t="str">
        <f t="shared" si="0"/>
        <v>Bg300</v>
      </c>
    </row>
    <row r="31" spans="1:15" ht="15.75">
      <c r="A31" s="32"/>
      <c r="B31" s="119" t="s">
        <v>41</v>
      </c>
      <c r="C31" s="53"/>
      <c r="D31" s="121" t="s">
        <v>381</v>
      </c>
      <c r="E31" s="120" cm="1">
        <f t="array" ref="E31:L31">$D$5*(Boogi_reac($D$2,$D$3,$E$3,$D$4,$E$3-0.01,-3.75+1.5,O31,-1)+0.8*Boogi_reac($D$2,$D$3,$E$3,$D$4,$E$3-0.01,-3.75+1.5+3,O31,-1))</f>
        <v>830.65880281690147</v>
      </c>
      <c r="F31" s="120">
        <v>441.83978873239437</v>
      </c>
      <c r="G31" s="120">
        <v>4539.4985915492962</v>
      </c>
      <c r="H31" s="120">
        <v>0</v>
      </c>
      <c r="I31" s="120">
        <v>0</v>
      </c>
      <c r="J31" s="120">
        <v>-4161.2070422535216</v>
      </c>
      <c r="K31" s="120">
        <v>-21574.080000000009</v>
      </c>
      <c r="L31" s="120">
        <v>0</v>
      </c>
      <c r="O31" t="str">
        <f t="shared" si="0"/>
        <v>Bg300</v>
      </c>
    </row>
    <row r="32" spans="1:15" ht="15.75">
      <c r="A32" s="32"/>
      <c r="B32" s="119" t="s">
        <v>403</v>
      </c>
      <c r="C32" s="122"/>
      <c r="D32" s="122" t="s">
        <v>369</v>
      </c>
      <c r="E32" s="120" cm="1">
        <f t="array" ref="E32:L32">UDL_reac($D$2,$D$3,$E$3,$D$4,0,$E$3,2.75+1.5,5*3)</f>
        <v>-42.570862676056343</v>
      </c>
      <c r="F32" s="120">
        <v>246.91100352112676</v>
      </c>
      <c r="G32" s="120">
        <v>446.59014084507038</v>
      </c>
      <c r="H32" s="120">
        <v>0</v>
      </c>
      <c r="I32" s="120">
        <v>0</v>
      </c>
      <c r="J32" s="120">
        <v>1898.008098591549</v>
      </c>
      <c r="K32" s="120">
        <v>-890.26874999999916</v>
      </c>
      <c r="L32" s="120">
        <v>0</v>
      </c>
    </row>
    <row r="33" spans="1:12" ht="15.75">
      <c r="A33" s="32"/>
      <c r="B33" s="119" t="s">
        <v>403</v>
      </c>
      <c r="C33" s="122"/>
      <c r="D33" s="122" t="s">
        <v>370</v>
      </c>
      <c r="E33" s="120" cm="1">
        <f t="array" ref="E33:L33">UDL_reac($D$2,$D$3,$E$3,$D$4,0,$E$3,-3.75-1.5,5*2)</f>
        <v>187.31179577464789</v>
      </c>
      <c r="F33" s="120">
        <v>-51.085035211267609</v>
      </c>
      <c r="G33" s="120">
        <v>297.72676056338025</v>
      </c>
      <c r="H33" s="120">
        <v>0</v>
      </c>
      <c r="I33" s="120">
        <v>0</v>
      </c>
      <c r="J33" s="120">
        <v>-1563.0654929577465</v>
      </c>
      <c r="K33" s="120">
        <v>-593.51249999999959</v>
      </c>
      <c r="L33" s="120">
        <v>0</v>
      </c>
    </row>
    <row r="34" spans="1:12" ht="15.75">
      <c r="A34" s="32"/>
      <c r="B34" s="119" t="s">
        <v>403</v>
      </c>
      <c r="C34" s="122"/>
      <c r="D34" s="121" t="s">
        <v>404</v>
      </c>
      <c r="E34" s="120">
        <f>E32+E33</f>
        <v>144.74093309859154</v>
      </c>
      <c r="F34" s="120">
        <f t="shared" ref="F34:L34" si="1">F32+F33</f>
        <v>195.82596830985915</v>
      </c>
      <c r="G34" s="120">
        <f t="shared" si="1"/>
        <v>744.31690140845058</v>
      </c>
      <c r="H34" s="120">
        <f t="shared" si="1"/>
        <v>0</v>
      </c>
      <c r="I34" s="120">
        <f t="shared" si="1"/>
        <v>0</v>
      </c>
      <c r="J34" s="120">
        <f t="shared" si="1"/>
        <v>334.94260563380249</v>
      </c>
      <c r="K34" s="120">
        <f t="shared" si="1"/>
        <v>-1483.7812499999986</v>
      </c>
      <c r="L34" s="120">
        <f t="shared" si="1"/>
        <v>0</v>
      </c>
    </row>
    <row r="35" spans="1:12" ht="15.75">
      <c r="A35" s="32"/>
      <c r="B35" s="119" t="s">
        <v>405</v>
      </c>
      <c r="C35" s="122"/>
      <c r="D35" s="121" t="s">
        <v>377</v>
      </c>
      <c r="E35" s="120" cm="1">
        <f t="array" ref="E35:L35">Boogi_reac($D$2,$D$3,$E$3,$D$4,$D$3+0.01,2.75+1.5,"SV800",1)</f>
        <v>0</v>
      </c>
      <c r="F35" s="120">
        <v>0</v>
      </c>
      <c r="G35" s="120">
        <v>120</v>
      </c>
      <c r="H35" s="120">
        <v>0</v>
      </c>
      <c r="I35" s="120">
        <v>0</v>
      </c>
      <c r="J35" s="120">
        <v>510</v>
      </c>
      <c r="K35" s="120">
        <v>406.79999999999978</v>
      </c>
      <c r="L35" s="120">
        <v>0</v>
      </c>
    </row>
    <row r="36" spans="1:12" ht="15.75">
      <c r="A36" s="32"/>
      <c r="B36" s="119" t="s">
        <v>405</v>
      </c>
      <c r="C36" s="122"/>
      <c r="D36" s="121" t="s">
        <v>379</v>
      </c>
      <c r="E36" s="120" cm="1">
        <f t="array" ref="E36:L36">Boogi_reac($D$2,$D$3,$E$3,$D$4,$D$3+0.01,-3.75-1,"SV800",1)</f>
        <v>0</v>
      </c>
      <c r="F36" s="120">
        <v>0</v>
      </c>
      <c r="G36" s="120">
        <v>120</v>
      </c>
      <c r="H36" s="120">
        <v>0</v>
      </c>
      <c r="I36" s="120">
        <v>0</v>
      </c>
      <c r="J36" s="120">
        <v>-570</v>
      </c>
      <c r="K36" s="120">
        <v>406.79999999999978</v>
      </c>
      <c r="L36" s="120">
        <v>0</v>
      </c>
    </row>
    <row r="37" spans="1:12" ht="15.75">
      <c r="A37" s="32"/>
      <c r="B37" s="119" t="s">
        <v>405</v>
      </c>
      <c r="C37" s="122"/>
      <c r="D37" s="121" t="s">
        <v>378</v>
      </c>
      <c r="E37" s="120" cm="1">
        <f t="array" ref="E37:L37">Boogi_reac($D$2,$D$3,$E$3,$D$4,$E$3-0.01,2.75+1.5,"SV800",-1)</f>
        <v>0</v>
      </c>
      <c r="F37" s="120">
        <v>0</v>
      </c>
      <c r="G37" s="120">
        <v>120</v>
      </c>
      <c r="H37" s="120">
        <v>0</v>
      </c>
      <c r="I37" s="120">
        <v>0</v>
      </c>
      <c r="J37" s="120">
        <v>510</v>
      </c>
      <c r="K37" s="120">
        <v>-1288.8000000000002</v>
      </c>
      <c r="L37" s="120">
        <v>0</v>
      </c>
    </row>
    <row r="38" spans="1:12" ht="15.75">
      <c r="A38" s="32"/>
      <c r="B38" s="119" t="s">
        <v>405</v>
      </c>
      <c r="C38" s="122"/>
      <c r="D38" s="121" t="s">
        <v>380</v>
      </c>
      <c r="E38" s="120" cm="1">
        <f t="array" ref="E38:L38">Boogi_reac($D$2,$D$3,$E$3,$D$4,$E$3-0.01,-3.75-1,"SV800",-1)</f>
        <v>0</v>
      </c>
      <c r="F38" s="120">
        <v>0</v>
      </c>
      <c r="G38" s="120">
        <v>120</v>
      </c>
      <c r="H38" s="120">
        <v>0</v>
      </c>
      <c r="I38" s="120">
        <v>0</v>
      </c>
      <c r="J38" s="120">
        <v>-570</v>
      </c>
      <c r="K38" s="120">
        <v>-1288.8000000000002</v>
      </c>
      <c r="L38" s="120">
        <v>0</v>
      </c>
    </row>
    <row r="39" spans="1:12">
      <c r="A39" s="32"/>
      <c r="B39" s="119"/>
      <c r="C39" s="122"/>
      <c r="D39" s="121"/>
      <c r="E39" s="120"/>
      <c r="F39" s="120"/>
      <c r="G39" s="120"/>
      <c r="H39" s="120"/>
      <c r="I39" s="120"/>
      <c r="J39" s="120"/>
      <c r="K39" s="120"/>
      <c r="L39" s="120"/>
    </row>
    <row r="40" spans="1:12" ht="15">
      <c r="A40" s="31" t="s">
        <v>384</v>
      </c>
      <c r="B40" s="53"/>
      <c r="C40" s="53"/>
      <c r="D40" s="53"/>
      <c r="E40" s="52"/>
      <c r="F40" s="52"/>
      <c r="G40" s="52"/>
      <c r="H40" s="52"/>
      <c r="I40" s="96"/>
      <c r="J40" s="52"/>
      <c r="K40" s="96"/>
      <c r="L40" s="99"/>
    </row>
    <row r="41" spans="1:12">
      <c r="A41" s="32" t="str">
        <f>'4.1'!A166</f>
        <v>PAP level</v>
      </c>
      <c r="B41" s="122"/>
      <c r="C41" s="122"/>
      <c r="D41" s="100">
        <f>'4.1'!D166</f>
        <v>-8.6</v>
      </c>
      <c r="E41" s="52"/>
      <c r="F41" s="52"/>
      <c r="G41" s="52"/>
      <c r="H41" s="52"/>
      <c r="I41" s="96"/>
      <c r="J41" s="52"/>
      <c r="K41" s="96"/>
      <c r="L41" s="99"/>
    </row>
    <row r="42" spans="1:12">
      <c r="A42" s="32" t="s">
        <v>385</v>
      </c>
      <c r="B42" s="122"/>
      <c r="C42" s="122"/>
      <c r="D42" s="95" t="s">
        <v>1019</v>
      </c>
      <c r="E42" s="52"/>
      <c r="F42" s="52"/>
      <c r="G42" s="52"/>
      <c r="H42" s="52"/>
      <c r="I42" s="96"/>
      <c r="J42" s="52"/>
      <c r="K42" s="96"/>
      <c r="L42" s="99"/>
    </row>
    <row r="43" spans="1:12" ht="15.75">
      <c r="A43" s="32" t="s">
        <v>386</v>
      </c>
      <c r="B43" s="122"/>
      <c r="C43" s="122"/>
      <c r="D43" s="108">
        <v>370</v>
      </c>
      <c r="E43" s="129" t="s">
        <v>97</v>
      </c>
      <c r="F43" s="130" t="s">
        <v>387</v>
      </c>
      <c r="G43" s="52"/>
      <c r="H43" s="52"/>
      <c r="I43" s="96"/>
      <c r="J43" s="52"/>
      <c r="K43" s="96"/>
      <c r="L43" s="99"/>
    </row>
    <row r="44" spans="1:12" ht="15.75">
      <c r="A44" s="32" t="s">
        <v>388</v>
      </c>
      <c r="B44" s="122"/>
      <c r="C44" s="122"/>
      <c r="D44" s="108">
        <f>E3</f>
        <v>47.25</v>
      </c>
      <c r="E44" s="129" t="s">
        <v>37</v>
      </c>
      <c r="F44" s="130" t="s">
        <v>389</v>
      </c>
      <c r="G44" s="52"/>
      <c r="H44" s="52"/>
      <c r="I44" s="96"/>
      <c r="J44" s="52"/>
      <c r="K44" s="96"/>
      <c r="L44" s="99"/>
    </row>
    <row r="45" spans="1:12" ht="15.75">
      <c r="A45" s="32" t="s">
        <v>352</v>
      </c>
      <c r="B45" s="122"/>
      <c r="C45" s="122"/>
      <c r="D45" s="108">
        <f>'4.1'!D223</f>
        <v>324</v>
      </c>
      <c r="E45" s="129" t="s">
        <v>97</v>
      </c>
      <c r="F45" s="33" t="s">
        <v>354</v>
      </c>
      <c r="G45" s="52"/>
      <c r="H45" s="52"/>
      <c r="I45" s="96"/>
      <c r="J45" s="52"/>
      <c r="K45" s="96"/>
      <c r="L45" s="99"/>
    </row>
    <row r="46" spans="1:12" ht="15.75">
      <c r="A46" s="32" t="s">
        <v>390</v>
      </c>
      <c r="B46" s="122"/>
      <c r="C46" s="122"/>
      <c r="D46" s="108">
        <f>83/35.5*D44</f>
        <v>110.47183098591549</v>
      </c>
      <c r="E46" s="129" t="s">
        <v>97</v>
      </c>
      <c r="F46" s="33" t="s">
        <v>355</v>
      </c>
      <c r="G46" s="52"/>
      <c r="H46" s="52"/>
      <c r="I46" s="96"/>
      <c r="J46" s="52"/>
      <c r="K46" s="96"/>
      <c r="L46" s="99"/>
    </row>
    <row r="47" spans="1:12" ht="15.75">
      <c r="A47" s="32" t="s">
        <v>391</v>
      </c>
      <c r="B47" s="122"/>
      <c r="C47" s="122"/>
      <c r="D47" s="108">
        <f>D45+D46</f>
        <v>434.47183098591552</v>
      </c>
      <c r="E47" s="129" t="s">
        <v>97</v>
      </c>
      <c r="F47" s="33" t="s">
        <v>357</v>
      </c>
      <c r="G47" s="52"/>
      <c r="H47" s="52"/>
      <c r="I47" s="96"/>
      <c r="J47" s="52"/>
      <c r="K47" s="96"/>
      <c r="L47" s="99"/>
    </row>
    <row r="48" spans="1:12">
      <c r="A48" s="32"/>
      <c r="B48" s="122"/>
      <c r="C48" s="122"/>
      <c r="D48" s="108"/>
      <c r="E48" s="129"/>
      <c r="G48" s="52"/>
      <c r="H48" s="52"/>
      <c r="I48" s="96"/>
      <c r="J48" s="52"/>
      <c r="K48" s="96"/>
      <c r="L48" s="99"/>
    </row>
    <row r="49" spans="1:12" ht="15.75">
      <c r="A49" s="59"/>
      <c r="B49" s="59"/>
      <c r="C49" s="59"/>
      <c r="E49" s="86"/>
      <c r="F49" s="87"/>
      <c r="G49" s="87" t="s">
        <v>273</v>
      </c>
      <c r="H49" s="118" t="s">
        <v>364</v>
      </c>
      <c r="I49" s="118" t="s">
        <v>365</v>
      </c>
      <c r="J49" s="118" t="s">
        <v>366</v>
      </c>
      <c r="K49" s="118" t="s">
        <v>367</v>
      </c>
      <c r="L49" s="118" t="s">
        <v>368</v>
      </c>
    </row>
    <row r="50" spans="1:12">
      <c r="A50" s="59"/>
      <c r="B50" s="59"/>
      <c r="C50" s="59"/>
      <c r="D50" s="91"/>
      <c r="E50" s="92"/>
      <c r="F50" s="92"/>
      <c r="G50" s="92" t="s">
        <v>119</v>
      </c>
      <c r="H50" s="92" t="s">
        <v>119</v>
      </c>
      <c r="I50" s="92" t="s">
        <v>119</v>
      </c>
      <c r="J50" s="92" t="s">
        <v>116</v>
      </c>
      <c r="K50" s="92" t="s">
        <v>116</v>
      </c>
      <c r="L50" s="92" t="s">
        <v>116</v>
      </c>
    </row>
    <row r="51" spans="1:12" ht="15.75">
      <c r="A51" s="59"/>
      <c r="B51" s="59"/>
      <c r="C51" s="59"/>
      <c r="D51" s="122"/>
      <c r="E51" s="35" t="s">
        <v>392</v>
      </c>
      <c r="F51" s="35" t="s">
        <v>399</v>
      </c>
      <c r="G51" s="96">
        <v>0</v>
      </c>
      <c r="H51" s="96">
        <f>D43</f>
        <v>370</v>
      </c>
      <c r="I51" s="96">
        <v>0</v>
      </c>
      <c r="J51" s="96">
        <v>0</v>
      </c>
      <c r="K51" s="96">
        <f>H51*($D$42-$D$41)</f>
        <v>5115.99</v>
      </c>
      <c r="L51" s="96">
        <v>0</v>
      </c>
    </row>
    <row r="52" spans="1:12" ht="15.75">
      <c r="A52" s="32"/>
      <c r="B52" s="122"/>
      <c r="C52" s="122"/>
      <c r="D52" s="122"/>
      <c r="E52" s="35" t="s">
        <v>392</v>
      </c>
      <c r="F52" s="35" t="s">
        <v>400</v>
      </c>
      <c r="G52" s="96">
        <v>0</v>
      </c>
      <c r="H52" s="96">
        <f>-H51</f>
        <v>-370</v>
      </c>
      <c r="I52" s="96">
        <v>0</v>
      </c>
      <c r="J52" s="96">
        <v>0</v>
      </c>
      <c r="K52" s="96">
        <f>H52*($D$42-$D$41)</f>
        <v>-5115.99</v>
      </c>
      <c r="L52" s="96">
        <v>0</v>
      </c>
    </row>
    <row r="53" spans="1:12" ht="15.75">
      <c r="A53" s="32"/>
      <c r="B53" s="122"/>
      <c r="C53" s="122"/>
      <c r="D53" s="122"/>
      <c r="E53" s="35" t="s">
        <v>393</v>
      </c>
      <c r="F53" s="35" t="s">
        <v>399</v>
      </c>
      <c r="G53" s="96">
        <v>0</v>
      </c>
      <c r="H53" s="96">
        <f>D47</f>
        <v>434.47183098591552</v>
      </c>
      <c r="I53" s="96">
        <f>I52</f>
        <v>0</v>
      </c>
      <c r="J53" s="96">
        <f>J52</f>
        <v>0</v>
      </c>
      <c r="K53" s="96">
        <f>H53*($D$42-$D$41)</f>
        <v>6007.4420070422539</v>
      </c>
      <c r="L53" s="96">
        <v>0</v>
      </c>
    </row>
    <row r="54" spans="1:12" ht="15.75">
      <c r="A54" s="32"/>
      <c r="B54" s="122"/>
      <c r="C54" s="122"/>
      <c r="D54" s="122"/>
      <c r="E54" s="35" t="s">
        <v>393</v>
      </c>
      <c r="F54" s="35" t="s">
        <v>400</v>
      </c>
      <c r="G54" s="96">
        <v>0</v>
      </c>
      <c r="H54" s="96">
        <f>-H53</f>
        <v>-434.47183098591552</v>
      </c>
      <c r="I54" s="96">
        <f>I53</f>
        <v>0</v>
      </c>
      <c r="J54" s="96">
        <f>J53</f>
        <v>0</v>
      </c>
      <c r="K54" s="96">
        <f>H54*($D$42-$D$41)</f>
        <v>-6007.4420070422539</v>
      </c>
      <c r="L54" s="96">
        <v>0</v>
      </c>
    </row>
    <row r="55" spans="1:12">
      <c r="A55" s="32"/>
      <c r="B55" s="122"/>
      <c r="C55" s="122"/>
      <c r="D55" s="122"/>
      <c r="E55" s="52"/>
      <c r="F55" s="52"/>
      <c r="G55" s="52"/>
      <c r="H55" s="52"/>
      <c r="I55" s="96"/>
      <c r="J55" s="52"/>
      <c r="K55" s="96"/>
      <c r="L55" s="99"/>
    </row>
    <row r="56" spans="1:12" ht="15">
      <c r="A56" s="31" t="s">
        <v>396</v>
      </c>
      <c r="B56" s="122"/>
      <c r="C56" s="122"/>
      <c r="D56" s="122"/>
      <c r="E56" s="52"/>
      <c r="F56" s="52"/>
      <c r="G56" s="52"/>
      <c r="H56" s="52"/>
      <c r="I56" s="96"/>
      <c r="J56" s="52"/>
      <c r="K56" s="96"/>
      <c r="L56" s="99"/>
    </row>
    <row r="57" spans="1:12" ht="15.75">
      <c r="A57" s="32" t="s">
        <v>394</v>
      </c>
      <c r="B57" s="122"/>
      <c r="C57" s="122"/>
      <c r="D57" s="34">
        <f>0.25*D43</f>
        <v>92.5</v>
      </c>
      <c r="E57" s="129" t="s">
        <v>97</v>
      </c>
      <c r="F57" s="52"/>
      <c r="G57" s="52"/>
      <c r="H57" s="52"/>
      <c r="I57" s="96"/>
      <c r="J57" s="52"/>
      <c r="K57" s="96"/>
      <c r="L57" s="99"/>
    </row>
    <row r="58" spans="1:12" ht="15.75">
      <c r="A58" s="32" t="s">
        <v>395</v>
      </c>
      <c r="B58" s="122"/>
      <c r="C58" s="122"/>
      <c r="D58" s="34">
        <f>0.25*D47</f>
        <v>108.61795774647888</v>
      </c>
      <c r="E58" s="129" t="s">
        <v>97</v>
      </c>
      <c r="F58" s="52"/>
      <c r="G58" s="52"/>
      <c r="H58" s="52"/>
      <c r="I58" s="96"/>
      <c r="J58" s="52"/>
      <c r="K58" s="96"/>
      <c r="L58" s="99"/>
    </row>
    <row r="59" spans="1:12">
      <c r="A59" s="32"/>
      <c r="B59" s="122"/>
      <c r="C59" s="122"/>
      <c r="D59" s="122"/>
      <c r="E59" s="52"/>
      <c r="F59" s="52"/>
      <c r="G59" s="52"/>
      <c r="H59" s="52"/>
      <c r="I59" s="96"/>
      <c r="J59" s="52"/>
      <c r="K59" s="96"/>
      <c r="L59" s="99"/>
    </row>
    <row r="60" spans="1:12" ht="15.75">
      <c r="A60" s="32"/>
      <c r="B60" s="122"/>
      <c r="C60" s="122"/>
      <c r="D60" s="122"/>
      <c r="E60" s="86"/>
      <c r="F60" s="87"/>
      <c r="G60" s="87" t="s">
        <v>273</v>
      </c>
      <c r="H60" s="118" t="s">
        <v>364</v>
      </c>
      <c r="I60" s="118" t="s">
        <v>365</v>
      </c>
      <c r="J60" s="118" t="s">
        <v>366</v>
      </c>
      <c r="K60" s="118" t="s">
        <v>367</v>
      </c>
      <c r="L60" s="118" t="s">
        <v>368</v>
      </c>
    </row>
    <row r="61" spans="1:12">
      <c r="A61" s="32"/>
      <c r="B61" s="122"/>
      <c r="C61" s="122"/>
      <c r="D61" s="92"/>
      <c r="E61" s="92"/>
      <c r="F61" s="92"/>
      <c r="G61" s="92" t="s">
        <v>119</v>
      </c>
      <c r="H61" s="92" t="s">
        <v>119</v>
      </c>
      <c r="I61" s="92" t="s">
        <v>119</v>
      </c>
      <c r="J61" s="92" t="s">
        <v>116</v>
      </c>
      <c r="K61" s="92" t="s">
        <v>116</v>
      </c>
      <c r="L61" s="92" t="s">
        <v>116</v>
      </c>
    </row>
    <row r="62" spans="1:12" ht="15.75">
      <c r="A62" s="32"/>
      <c r="B62" s="122"/>
      <c r="C62" s="122"/>
      <c r="D62" s="122"/>
      <c r="E62" s="35" t="s">
        <v>397</v>
      </c>
      <c r="F62" s="35" t="s">
        <v>401</v>
      </c>
      <c r="G62" s="96">
        <v>0</v>
      </c>
      <c r="H62" s="96">
        <f>D55</f>
        <v>0</v>
      </c>
      <c r="I62" s="96">
        <f>D57</f>
        <v>92.5</v>
      </c>
      <c r="J62" s="96">
        <f>I62*($D$42-$D$41)</f>
        <v>1278.9974999999999</v>
      </c>
      <c r="K62" s="96">
        <v>0</v>
      </c>
      <c r="L62" s="96">
        <v>0</v>
      </c>
    </row>
    <row r="63" spans="1:12" ht="15.75">
      <c r="A63" s="32"/>
      <c r="B63" s="122"/>
      <c r="C63" s="122"/>
      <c r="D63" s="122"/>
      <c r="E63" s="35" t="s">
        <v>397</v>
      </c>
      <c r="F63" s="35" t="s">
        <v>402</v>
      </c>
      <c r="G63" s="96">
        <v>0</v>
      </c>
      <c r="H63" s="96">
        <f>-H62</f>
        <v>0</v>
      </c>
      <c r="I63" s="96">
        <f>-I62</f>
        <v>-92.5</v>
      </c>
      <c r="J63" s="96">
        <f>I63*($D$42-$D$41)</f>
        <v>-1278.9974999999999</v>
      </c>
      <c r="K63" s="96">
        <v>0</v>
      </c>
      <c r="L63" s="96">
        <v>0</v>
      </c>
    </row>
    <row r="64" spans="1:12" ht="15.75">
      <c r="A64" s="32"/>
      <c r="B64" s="122"/>
      <c r="C64" s="122"/>
      <c r="D64" s="122"/>
      <c r="E64" s="35" t="s">
        <v>398</v>
      </c>
      <c r="F64" s="35" t="s">
        <v>401</v>
      </c>
      <c r="G64" s="96">
        <v>0</v>
      </c>
      <c r="H64" s="96">
        <v>0</v>
      </c>
      <c r="I64" s="96">
        <f>D58</f>
        <v>108.61795774647888</v>
      </c>
      <c r="J64" s="96">
        <f>I64*($D$42-$D$41)</f>
        <v>1501.8605017605635</v>
      </c>
      <c r="K64" s="96">
        <v>0</v>
      </c>
      <c r="L64" s="96">
        <v>0</v>
      </c>
    </row>
    <row r="65" spans="1:13" ht="15.75">
      <c r="A65" s="101"/>
      <c r="B65" s="53"/>
      <c r="C65" s="53"/>
      <c r="D65" s="53"/>
      <c r="E65" s="35" t="s">
        <v>398</v>
      </c>
      <c r="F65" s="35" t="s">
        <v>402</v>
      </c>
      <c r="G65" s="96">
        <v>0</v>
      </c>
      <c r="H65" s="96">
        <v>0</v>
      </c>
      <c r="I65" s="96">
        <f>-I64</f>
        <v>-108.61795774647888</v>
      </c>
      <c r="J65" s="96">
        <f>I65*($D$42-$D$41)</f>
        <v>-1501.8605017605635</v>
      </c>
      <c r="K65" s="96">
        <v>0</v>
      </c>
      <c r="L65" s="96">
        <v>0</v>
      </c>
    </row>
    <row r="66" spans="1:13">
      <c r="A66" s="32"/>
      <c r="B66" s="53"/>
      <c r="C66" s="53"/>
      <c r="D66" s="53"/>
      <c r="E66" s="52"/>
      <c r="F66" s="52"/>
      <c r="G66" s="52"/>
      <c r="H66" s="96"/>
      <c r="I66" s="96"/>
      <c r="J66" s="52"/>
      <c r="K66" s="96"/>
      <c r="L66" s="55"/>
    </row>
    <row r="67" spans="1:13">
      <c r="A67" s="32"/>
      <c r="B67" s="122"/>
      <c r="C67" s="122"/>
      <c r="D67" s="122"/>
      <c r="E67" s="52"/>
      <c r="F67" s="52"/>
      <c r="G67" s="52"/>
      <c r="H67" s="96"/>
      <c r="I67" s="96"/>
      <c r="J67" s="52"/>
      <c r="K67" s="96"/>
      <c r="L67" s="123"/>
    </row>
    <row r="68" spans="1:13" ht="15">
      <c r="A68" s="31" t="s">
        <v>605</v>
      </c>
      <c r="B68" s="122"/>
      <c r="C68" s="122"/>
      <c r="D68" s="122"/>
      <c r="E68" s="52"/>
      <c r="F68" s="52"/>
      <c r="G68" s="52"/>
      <c r="H68" s="96"/>
      <c r="I68" s="96"/>
      <c r="J68" s="52"/>
      <c r="K68" s="96"/>
      <c r="L68" s="123"/>
    </row>
    <row r="69" spans="1:13" ht="28.5" customHeight="1">
      <c r="A69" s="422" t="s">
        <v>607</v>
      </c>
      <c r="B69" s="422"/>
      <c r="C69" s="422"/>
      <c r="D69" s="422"/>
      <c r="E69" s="422"/>
      <c r="F69" s="422"/>
      <c r="G69" s="422"/>
      <c r="H69" s="422"/>
      <c r="I69" s="422"/>
      <c r="J69" s="422"/>
      <c r="K69" s="422"/>
      <c r="L69" s="422"/>
      <c r="M69" s="422"/>
    </row>
    <row r="70" spans="1:13">
      <c r="A70" s="32" t="s">
        <v>606</v>
      </c>
      <c r="B70" s="122"/>
      <c r="C70" s="122"/>
      <c r="D70" s="122"/>
      <c r="E70" s="52"/>
      <c r="F70" s="52"/>
      <c r="G70" s="52"/>
      <c r="H70" s="96"/>
      <c r="I70" s="96"/>
      <c r="J70" s="52"/>
      <c r="K70" s="96"/>
      <c r="L70" s="123"/>
    </row>
    <row r="71" spans="1:13" ht="15.75">
      <c r="A71" s="169" t="s">
        <v>618</v>
      </c>
      <c r="B71" s="125"/>
      <c r="C71" s="170">
        <f>D42-D41</f>
        <v>13.827</v>
      </c>
      <c r="D71" s="124" t="s">
        <v>37</v>
      </c>
      <c r="E71" s="130" t="s">
        <v>619</v>
      </c>
      <c r="F71" s="52"/>
      <c r="G71" s="52"/>
      <c r="H71" s="96"/>
      <c r="I71" s="96"/>
      <c r="J71" s="52"/>
      <c r="K71" s="96"/>
      <c r="L71" s="128"/>
    </row>
    <row r="72" spans="1:13">
      <c r="A72" s="168" t="s">
        <v>614</v>
      </c>
      <c r="B72" s="122"/>
      <c r="C72" s="122"/>
      <c r="D72" s="122"/>
      <c r="E72" s="52"/>
      <c r="F72" s="52"/>
      <c r="G72" s="52"/>
      <c r="H72" s="96"/>
      <c r="I72" s="96"/>
      <c r="J72" s="52"/>
      <c r="K72" s="96"/>
      <c r="L72" s="123"/>
    </row>
    <row r="73" spans="1:13" ht="15.75">
      <c r="A73" s="169" t="s">
        <v>620</v>
      </c>
      <c r="B73" s="125"/>
      <c r="C73" s="170">
        <f>$C$71-'Beam stiffness_help'!$G$26</f>
        <v>12.988775843572869</v>
      </c>
      <c r="D73" s="124" t="s">
        <v>37</v>
      </c>
      <c r="E73" s="130" t="s">
        <v>616</v>
      </c>
      <c r="F73" s="52"/>
      <c r="G73" s="52"/>
      <c r="H73" s="96"/>
      <c r="I73" s="96"/>
      <c r="J73" s="52"/>
      <c r="K73" s="96"/>
      <c r="L73" s="128"/>
    </row>
    <row r="74" spans="1:13" ht="15.75">
      <c r="A74" s="169" t="s">
        <v>621</v>
      </c>
      <c r="B74" s="125"/>
      <c r="C74" s="170">
        <v>0</v>
      </c>
      <c r="D74" s="124" t="s">
        <v>97</v>
      </c>
      <c r="E74" s="130"/>
      <c r="F74" s="52"/>
      <c r="G74" s="52"/>
      <c r="H74" s="96"/>
      <c r="I74" s="96"/>
      <c r="J74" s="52"/>
      <c r="K74" s="96"/>
      <c r="L74" s="128"/>
    </row>
    <row r="75" spans="1:13" ht="15.75">
      <c r="A75" s="32" t="s">
        <v>611</v>
      </c>
      <c r="B75" s="122"/>
      <c r="C75" s="117">
        <f>'A1.1'!$C$40</f>
        <v>67.883904195978388</v>
      </c>
      <c r="D75" s="124" t="s">
        <v>97</v>
      </c>
      <c r="E75" s="130" t="s">
        <v>608</v>
      </c>
      <c r="F75" s="52"/>
      <c r="G75" s="52"/>
      <c r="H75" s="96"/>
      <c r="I75" s="96"/>
      <c r="J75" s="52"/>
      <c r="K75" s="96"/>
      <c r="L75" s="123"/>
    </row>
    <row r="76" spans="1:13" ht="15.75">
      <c r="A76" s="32" t="s">
        <v>612</v>
      </c>
      <c r="B76" s="122"/>
      <c r="C76" s="117">
        <f>'A1.1'!$C$49</f>
        <v>159.96902275768281</v>
      </c>
      <c r="D76" s="124" t="s">
        <v>97</v>
      </c>
      <c r="E76" s="130" t="s">
        <v>608</v>
      </c>
      <c r="F76" s="52"/>
      <c r="G76" s="52"/>
      <c r="H76" s="96"/>
      <c r="I76" s="96"/>
      <c r="J76" s="52"/>
      <c r="K76" s="96"/>
      <c r="L76" s="128"/>
    </row>
    <row r="77" spans="1:13" ht="15.75">
      <c r="A77" s="32" t="s">
        <v>617</v>
      </c>
      <c r="B77" s="122"/>
      <c r="C77" s="34">
        <f>0</f>
        <v>0</v>
      </c>
      <c r="D77" s="124" t="s">
        <v>37</v>
      </c>
      <c r="E77" s="130" t="s">
        <v>608</v>
      </c>
      <c r="F77" s="52"/>
      <c r="G77" s="52"/>
      <c r="H77" s="96"/>
      <c r="I77" s="96"/>
      <c r="J77" s="52"/>
      <c r="K77" s="96"/>
      <c r="L77" s="123"/>
    </row>
    <row r="78" spans="1:13" ht="15.75">
      <c r="A78" s="32" t="s">
        <v>613</v>
      </c>
      <c r="B78" s="122"/>
      <c r="C78" s="35">
        <f>'A1.1'!C47</f>
        <v>2.95</v>
      </c>
      <c r="D78" s="124" t="s">
        <v>37</v>
      </c>
      <c r="E78" s="130" t="s">
        <v>608</v>
      </c>
      <c r="F78" s="52"/>
      <c r="G78" s="52"/>
      <c r="H78" s="96"/>
      <c r="I78" s="96"/>
      <c r="J78" s="52"/>
      <c r="K78" s="96"/>
      <c r="L78" s="128"/>
    </row>
    <row r="79" spans="1:13" ht="15.75">
      <c r="A79" s="32" t="s">
        <v>622</v>
      </c>
      <c r="B79" s="125"/>
      <c r="C79" s="170">
        <f>C73</f>
        <v>12.988775843572869</v>
      </c>
      <c r="D79" s="124" t="s">
        <v>37</v>
      </c>
      <c r="E79" s="130"/>
      <c r="F79" s="52"/>
      <c r="G79" s="52"/>
      <c r="H79" s="96"/>
      <c r="I79" s="96"/>
      <c r="J79" s="52"/>
      <c r="K79" s="96"/>
      <c r="L79" s="128"/>
    </row>
    <row r="80" spans="1:13" ht="15.75">
      <c r="A80" s="32" t="s">
        <v>623</v>
      </c>
      <c r="B80" s="122"/>
      <c r="C80" s="34">
        <f>C75*C77+C74*C78</f>
        <v>0</v>
      </c>
      <c r="D80" s="124" t="s">
        <v>112</v>
      </c>
      <c r="E80" s="52"/>
      <c r="F80" s="52"/>
      <c r="G80" s="52"/>
      <c r="H80" s="96"/>
      <c r="I80" s="96"/>
      <c r="J80" s="52"/>
      <c r="K80" s="96"/>
      <c r="L80" s="123"/>
    </row>
    <row r="81" spans="1:12" ht="15.75">
      <c r="A81" s="32" t="s">
        <v>624</v>
      </c>
      <c r="B81" s="122"/>
      <c r="C81" s="34">
        <f>C76*C77+C74*C79</f>
        <v>0</v>
      </c>
      <c r="D81" s="124" t="s">
        <v>112</v>
      </c>
      <c r="E81" s="52"/>
      <c r="F81" s="52"/>
      <c r="G81" s="52"/>
      <c r="H81" s="96"/>
      <c r="I81" s="96"/>
      <c r="J81" s="52"/>
      <c r="K81" s="96"/>
      <c r="L81" s="123"/>
    </row>
    <row r="82" spans="1:12" ht="15.75">
      <c r="A82" s="32" t="s">
        <v>625</v>
      </c>
      <c r="B82" s="122"/>
      <c r="C82" s="34">
        <f>C76*C78+C75*C73</f>
        <v>1353.6374321233034</v>
      </c>
      <c r="D82" s="124" t="s">
        <v>112</v>
      </c>
      <c r="E82" s="52"/>
      <c r="F82" s="52"/>
      <c r="G82" s="52"/>
      <c r="H82" s="96"/>
      <c r="I82" s="96"/>
      <c r="J82" s="52"/>
      <c r="K82" s="96"/>
      <c r="L82" s="123"/>
    </row>
    <row r="83" spans="1:12">
      <c r="A83" s="32"/>
      <c r="B83" s="125"/>
      <c r="C83" s="34"/>
      <c r="D83" s="124"/>
      <c r="E83" s="52"/>
      <c r="F83" s="52"/>
      <c r="G83" s="52"/>
      <c r="H83" s="96"/>
      <c r="I83" s="96"/>
      <c r="J83" s="52"/>
      <c r="K83" s="96"/>
      <c r="L83" s="128"/>
    </row>
    <row r="84" spans="1:12">
      <c r="A84" s="168" t="s">
        <v>615</v>
      </c>
      <c r="B84" s="122"/>
      <c r="C84" s="34"/>
      <c r="D84" s="122"/>
      <c r="E84" s="52"/>
      <c r="F84" s="52"/>
      <c r="G84" s="52"/>
      <c r="H84" s="96"/>
      <c r="I84" s="96"/>
      <c r="J84" s="52"/>
      <c r="K84" s="96"/>
      <c r="L84" s="123"/>
    </row>
    <row r="85" spans="1:12" ht="15.75">
      <c r="A85" s="169" t="s">
        <v>626</v>
      </c>
      <c r="B85" s="125"/>
      <c r="C85" s="170">
        <f>$C$71-'Beam stiffness_help'!G26+1</f>
        <v>13.988775843572869</v>
      </c>
      <c r="D85" s="124" t="s">
        <v>37</v>
      </c>
      <c r="E85" s="130" t="s">
        <v>616</v>
      </c>
      <c r="F85" s="52"/>
      <c r="G85" s="52"/>
      <c r="H85" s="96"/>
      <c r="I85" s="96"/>
      <c r="J85" s="52"/>
      <c r="K85" s="96"/>
      <c r="L85" s="123"/>
    </row>
    <row r="86" spans="1:12" ht="15.75">
      <c r="A86" s="169" t="s">
        <v>621</v>
      </c>
      <c r="B86" s="125"/>
      <c r="C86" s="170">
        <v>0</v>
      </c>
      <c r="D86" s="124" t="s">
        <v>97</v>
      </c>
      <c r="E86" s="130"/>
      <c r="F86" s="52"/>
      <c r="G86" s="52"/>
      <c r="H86" s="96"/>
      <c r="I86" s="96"/>
      <c r="J86" s="52"/>
      <c r="K86" s="96"/>
      <c r="L86" s="123"/>
    </row>
    <row r="87" spans="1:12" ht="15.75">
      <c r="A87" s="32" t="s">
        <v>611</v>
      </c>
      <c r="B87" s="125"/>
      <c r="C87" s="117">
        <f>'A1.2'!$C$40</f>
        <v>97.918117483247372</v>
      </c>
      <c r="D87" s="124" t="s">
        <v>97</v>
      </c>
      <c r="E87" s="130" t="s">
        <v>610</v>
      </c>
      <c r="F87" s="52"/>
      <c r="G87" s="52"/>
      <c r="H87" s="96"/>
      <c r="I87" s="96"/>
      <c r="J87" s="52"/>
      <c r="K87" s="96"/>
      <c r="L87" s="123"/>
    </row>
    <row r="88" spans="1:12" ht="15.75">
      <c r="A88" s="32" t="s">
        <v>612</v>
      </c>
      <c r="B88" s="125"/>
      <c r="C88" s="117">
        <f>'A1.2'!$C$49</f>
        <v>158.73496724980978</v>
      </c>
      <c r="D88" s="124" t="s">
        <v>97</v>
      </c>
      <c r="E88" s="130" t="s">
        <v>610</v>
      </c>
      <c r="F88" s="52"/>
      <c r="G88" s="52"/>
      <c r="H88" s="96"/>
      <c r="I88" s="96"/>
      <c r="J88" s="52"/>
      <c r="K88" s="96"/>
      <c r="L88" s="123"/>
    </row>
    <row r="89" spans="1:12" ht="15.75">
      <c r="A89" s="32" t="s">
        <v>617</v>
      </c>
      <c r="B89" s="125"/>
      <c r="C89" s="34">
        <f>0</f>
        <v>0</v>
      </c>
      <c r="D89" s="124" t="s">
        <v>37</v>
      </c>
      <c r="E89" s="130" t="s">
        <v>610</v>
      </c>
      <c r="F89" s="52"/>
      <c r="G89" s="52"/>
      <c r="H89" s="96"/>
      <c r="I89" s="96"/>
      <c r="J89" s="52"/>
      <c r="K89" s="96"/>
      <c r="L89" s="123"/>
    </row>
    <row r="90" spans="1:12" ht="15.75">
      <c r="A90" s="32" t="s">
        <v>613</v>
      </c>
      <c r="B90" s="125"/>
      <c r="C90" s="35">
        <f>'A1.2'!C47</f>
        <v>2.95</v>
      </c>
      <c r="D90" s="124" t="s">
        <v>37</v>
      </c>
      <c r="E90" s="130" t="s">
        <v>610</v>
      </c>
      <c r="F90" s="52"/>
      <c r="G90" s="52"/>
      <c r="H90" s="96"/>
      <c r="I90" s="96"/>
      <c r="J90" s="52"/>
      <c r="K90" s="96"/>
      <c r="L90" s="123"/>
    </row>
    <row r="91" spans="1:12" ht="15.75">
      <c r="A91" s="32" t="s">
        <v>622</v>
      </c>
      <c r="B91" s="125"/>
      <c r="C91" s="170">
        <f>C85</f>
        <v>13.988775843572869</v>
      </c>
      <c r="D91" s="124" t="s">
        <v>37</v>
      </c>
      <c r="E91" s="130"/>
      <c r="F91" s="52"/>
      <c r="G91" s="52"/>
      <c r="H91" s="96"/>
      <c r="I91" s="96"/>
      <c r="J91" s="52"/>
      <c r="K91" s="96"/>
      <c r="L91" s="123"/>
    </row>
    <row r="92" spans="1:12" ht="15.75">
      <c r="A92" s="32" t="s">
        <v>637</v>
      </c>
      <c r="B92" s="125"/>
      <c r="C92" s="34">
        <f>MAX(C87*C89,C86*C90)</f>
        <v>0</v>
      </c>
      <c r="D92" s="124" t="s">
        <v>112</v>
      </c>
      <c r="E92" s="52"/>
      <c r="F92" s="52"/>
      <c r="G92" s="52"/>
      <c r="H92" s="96"/>
      <c r="I92" s="96"/>
      <c r="J92" s="52"/>
      <c r="K92" s="96"/>
      <c r="L92" s="123"/>
    </row>
    <row r="93" spans="1:12" ht="15.75">
      <c r="A93" s="32" t="s">
        <v>640</v>
      </c>
      <c r="B93" s="125"/>
      <c r="C93" s="34">
        <f>C88*C89-C86*C91</f>
        <v>0</v>
      </c>
      <c r="D93" s="124" t="s">
        <v>112</v>
      </c>
      <c r="E93" s="52"/>
      <c r="F93" s="52"/>
      <c r="G93" s="52"/>
      <c r="H93" s="96"/>
      <c r="I93" s="96"/>
      <c r="J93" s="52"/>
      <c r="K93" s="96"/>
      <c r="L93" s="123"/>
    </row>
    <row r="94" spans="1:12" ht="15.75">
      <c r="A94" s="32" t="s">
        <v>625</v>
      </c>
      <c r="B94" s="125"/>
      <c r="C94" s="34">
        <f>C88*C90+C87*C85</f>
        <v>1838.0227498847198</v>
      </c>
      <c r="D94" s="124" t="s">
        <v>112</v>
      </c>
      <c r="E94" s="52"/>
      <c r="F94" s="52"/>
      <c r="G94" s="52"/>
      <c r="H94" s="96"/>
      <c r="I94" s="96"/>
      <c r="J94" s="52"/>
      <c r="K94" s="96"/>
      <c r="L94" s="123"/>
    </row>
    <row r="95" spans="1:12">
      <c r="A95" s="32"/>
      <c r="B95" s="122"/>
      <c r="C95" s="122"/>
      <c r="D95" s="122"/>
      <c r="E95" s="52"/>
      <c r="F95" s="52"/>
      <c r="G95" s="52"/>
      <c r="H95" s="96"/>
      <c r="I95" s="96"/>
      <c r="J95" s="52"/>
      <c r="K95" s="96"/>
      <c r="L95" s="123"/>
    </row>
    <row r="96" spans="1:12">
      <c r="A96" s="168" t="s">
        <v>627</v>
      </c>
      <c r="B96" s="125"/>
      <c r="C96" s="125"/>
      <c r="D96" s="125"/>
      <c r="E96" s="52"/>
      <c r="F96" s="52"/>
      <c r="G96" s="52"/>
      <c r="H96" s="96"/>
      <c r="I96" s="96"/>
      <c r="J96" s="52"/>
      <c r="K96" s="96"/>
      <c r="L96" s="123"/>
    </row>
    <row r="97" spans="1:12" ht="15.75">
      <c r="A97" s="169" t="s">
        <v>620</v>
      </c>
      <c r="B97" s="125"/>
      <c r="C97" s="170">
        <f>$C$71-'Beam stiffness_help'!$G$26</f>
        <v>12.988775843572869</v>
      </c>
      <c r="D97" s="124" t="s">
        <v>37</v>
      </c>
      <c r="E97" s="130" t="s">
        <v>616</v>
      </c>
      <c r="F97" s="52"/>
      <c r="G97" s="52"/>
      <c r="H97" s="96"/>
      <c r="I97" s="96"/>
      <c r="J97" s="52"/>
      <c r="K97" s="96"/>
      <c r="L97" s="123"/>
    </row>
    <row r="98" spans="1:12" ht="15.75">
      <c r="A98" s="169" t="s">
        <v>621</v>
      </c>
      <c r="B98" s="125"/>
      <c r="C98" s="170">
        <v>0</v>
      </c>
      <c r="D98" s="124" t="s">
        <v>97</v>
      </c>
      <c r="E98" s="130"/>
      <c r="F98" s="52"/>
      <c r="G98" s="52"/>
      <c r="H98" s="96"/>
      <c r="I98" s="96"/>
      <c r="J98" s="52"/>
      <c r="K98" s="96"/>
      <c r="L98" s="123"/>
    </row>
    <row r="99" spans="1:12" ht="15.75">
      <c r="A99" s="32" t="s">
        <v>611</v>
      </c>
      <c r="B99" s="125"/>
      <c r="C99" s="117">
        <f>'A1.3'!C40</f>
        <v>73.463230841254543</v>
      </c>
      <c r="D99" s="124" t="s">
        <v>97</v>
      </c>
      <c r="E99" s="130" t="s">
        <v>628</v>
      </c>
      <c r="F99" s="52"/>
      <c r="G99" s="52"/>
      <c r="H99" s="96"/>
      <c r="I99" s="96"/>
      <c r="J99" s="52"/>
      <c r="K99" s="96"/>
      <c r="L99" s="123"/>
    </row>
    <row r="100" spans="1:12" ht="15.75">
      <c r="A100" s="32" t="s">
        <v>612</v>
      </c>
      <c r="B100" s="125"/>
      <c r="C100" s="117">
        <f>'A1.3'!C49</f>
        <v>173.11675551792678</v>
      </c>
      <c r="D100" s="124" t="s">
        <v>97</v>
      </c>
      <c r="E100" s="130" t="s">
        <v>628</v>
      </c>
      <c r="F100" s="52"/>
      <c r="G100" s="52"/>
      <c r="H100" s="96"/>
      <c r="I100" s="96"/>
      <c r="J100" s="52"/>
      <c r="K100" s="96"/>
      <c r="L100" s="123"/>
    </row>
    <row r="101" spans="1:12" ht="15.75">
      <c r="A101" s="32" t="s">
        <v>609</v>
      </c>
      <c r="B101" s="125"/>
      <c r="C101" s="34">
        <f>'A1.3'!C44/2</f>
        <v>17.75</v>
      </c>
      <c r="D101" s="124" t="s">
        <v>37</v>
      </c>
      <c r="E101" s="130" t="s">
        <v>628</v>
      </c>
      <c r="F101" s="52"/>
      <c r="G101" s="52"/>
      <c r="H101" s="96"/>
      <c r="I101" s="96"/>
      <c r="J101" s="52"/>
      <c r="K101" s="96"/>
      <c r="L101" s="123"/>
    </row>
    <row r="102" spans="1:12" ht="15.75">
      <c r="A102" s="32" t="s">
        <v>613</v>
      </c>
      <c r="B102" s="125"/>
      <c r="C102" s="35">
        <f>'A1.3'!C47</f>
        <v>2.95</v>
      </c>
      <c r="D102" s="124" t="s">
        <v>37</v>
      </c>
      <c r="E102" s="130" t="s">
        <v>628</v>
      </c>
      <c r="F102" s="52"/>
      <c r="G102" s="52"/>
      <c r="H102" s="96"/>
      <c r="I102" s="96"/>
      <c r="J102" s="52"/>
      <c r="K102" s="96"/>
      <c r="L102" s="123"/>
    </row>
    <row r="103" spans="1:12" ht="15.75">
      <c r="A103" s="32" t="s">
        <v>622</v>
      </c>
      <c r="B103" s="125"/>
      <c r="C103" s="170">
        <f>C97</f>
        <v>12.988775843572869</v>
      </c>
      <c r="D103" s="124" t="s">
        <v>37</v>
      </c>
      <c r="E103" s="130"/>
      <c r="F103" s="52"/>
      <c r="G103" s="52"/>
      <c r="H103" s="96"/>
      <c r="I103" s="96"/>
      <c r="J103" s="52"/>
      <c r="K103" s="96"/>
      <c r="L103" s="123"/>
    </row>
    <row r="104" spans="1:12" ht="15.75">
      <c r="A104" s="32" t="s">
        <v>637</v>
      </c>
      <c r="B104" s="125"/>
      <c r="C104" s="34">
        <f>MAX(C99*C101,C98*C102)</f>
        <v>1303.9723474322682</v>
      </c>
      <c r="D104" s="124" t="s">
        <v>112</v>
      </c>
      <c r="E104" s="52"/>
      <c r="F104" s="52"/>
      <c r="G104" s="52"/>
      <c r="H104" s="96"/>
      <c r="I104" s="96"/>
      <c r="J104" s="52"/>
      <c r="K104" s="96"/>
      <c r="L104" s="123"/>
    </row>
    <row r="105" spans="1:12" ht="15.75">
      <c r="A105" s="32" t="s">
        <v>640</v>
      </c>
      <c r="B105" s="125"/>
      <c r="C105" s="34">
        <f>C100*C101-C98*C103</f>
        <v>3072.8224104432002</v>
      </c>
      <c r="D105" s="124" t="s">
        <v>112</v>
      </c>
      <c r="E105" s="52"/>
      <c r="F105" s="52"/>
      <c r="G105" s="52"/>
      <c r="H105" s="96"/>
      <c r="I105" s="96"/>
      <c r="J105" s="52"/>
      <c r="K105" s="96"/>
      <c r="L105" s="123"/>
    </row>
    <row r="106" spans="1:12" ht="15.75">
      <c r="A106" s="32" t="s">
        <v>625</v>
      </c>
      <c r="B106" s="125"/>
      <c r="C106" s="34">
        <f>C100*C102+C99*C97</f>
        <v>1464.8918669195884</v>
      </c>
      <c r="D106" s="124" t="s">
        <v>112</v>
      </c>
      <c r="E106" s="52"/>
      <c r="F106" s="52"/>
      <c r="G106" s="52"/>
      <c r="H106" s="96"/>
      <c r="I106" s="96"/>
      <c r="J106" s="52"/>
      <c r="K106" s="96"/>
      <c r="L106" s="123"/>
    </row>
    <row r="107" spans="1:12">
      <c r="A107" s="32"/>
      <c r="B107" s="122"/>
      <c r="C107" s="122"/>
      <c r="D107" s="122"/>
      <c r="E107" s="52"/>
      <c r="F107" s="52"/>
      <c r="G107" s="52"/>
      <c r="H107" s="96"/>
      <c r="I107" s="96"/>
      <c r="J107" s="52"/>
      <c r="K107" s="96"/>
      <c r="L107" s="123"/>
    </row>
    <row r="108" spans="1:12">
      <c r="A108" s="168" t="s">
        <v>629</v>
      </c>
      <c r="B108" s="122"/>
      <c r="C108" s="122"/>
      <c r="D108" s="122"/>
      <c r="E108" s="52"/>
      <c r="F108" s="52"/>
      <c r="G108" s="52"/>
      <c r="H108" s="96"/>
      <c r="I108" s="96"/>
      <c r="J108" s="52"/>
      <c r="K108" s="96"/>
      <c r="L108" s="123"/>
    </row>
    <row r="109" spans="1:12">
      <c r="A109" s="168" t="s">
        <v>636</v>
      </c>
      <c r="B109" s="125"/>
      <c r="C109" s="125"/>
      <c r="D109" s="125"/>
      <c r="E109" s="52"/>
      <c r="F109" s="52"/>
      <c r="G109" s="52"/>
      <c r="H109" s="96"/>
      <c r="I109" s="96"/>
      <c r="J109" s="52"/>
      <c r="K109" s="96"/>
      <c r="L109" s="128"/>
    </row>
    <row r="110" spans="1:12" ht="15.75">
      <c r="A110" s="169" t="s">
        <v>635</v>
      </c>
      <c r="B110" s="125"/>
      <c r="C110" s="170">
        <f>$C$71+'A1.4'!C30</f>
        <v>35.127000000000002</v>
      </c>
      <c r="D110" s="124" t="s">
        <v>37</v>
      </c>
      <c r="E110" s="130" t="s">
        <v>630</v>
      </c>
      <c r="F110" s="52"/>
      <c r="G110" s="52"/>
      <c r="H110" s="96"/>
      <c r="I110" s="96"/>
      <c r="J110" s="52"/>
      <c r="K110" s="96"/>
      <c r="L110" s="123"/>
    </row>
    <row r="111" spans="1:12" ht="15.75">
      <c r="A111" s="169" t="s">
        <v>632</v>
      </c>
      <c r="B111" s="125"/>
      <c r="C111" s="170">
        <f>'A1.4'!C45</f>
        <v>671.70208816770673</v>
      </c>
      <c r="D111" s="124" t="s">
        <v>97</v>
      </c>
      <c r="E111" s="130" t="s">
        <v>631</v>
      </c>
      <c r="F111" s="52"/>
      <c r="G111" s="52"/>
      <c r="H111" s="96"/>
      <c r="I111" s="96"/>
      <c r="J111" s="52"/>
      <c r="K111" s="96"/>
      <c r="L111" s="123"/>
    </row>
    <row r="112" spans="1:12" ht="15.75">
      <c r="A112" s="32" t="s">
        <v>611</v>
      </c>
      <c r="B112" s="125"/>
      <c r="C112" s="117">
        <f>'A1.4'!C53</f>
        <v>182.15649848615777</v>
      </c>
      <c r="D112" s="124" t="s">
        <v>97</v>
      </c>
      <c r="E112" s="130" t="s">
        <v>631</v>
      </c>
      <c r="F112" s="52"/>
      <c r="G112" s="52"/>
      <c r="H112" s="96"/>
      <c r="I112" s="96"/>
      <c r="J112" s="52"/>
      <c r="K112" s="96"/>
      <c r="L112" s="123"/>
    </row>
    <row r="113" spans="1:12">
      <c r="A113" s="32" t="s">
        <v>633</v>
      </c>
      <c r="B113" s="125"/>
      <c r="C113" s="117">
        <v>0</v>
      </c>
      <c r="D113" s="124" t="s">
        <v>97</v>
      </c>
      <c r="E113" s="130"/>
      <c r="F113" s="52"/>
      <c r="G113" s="52"/>
      <c r="H113" s="96"/>
      <c r="I113" s="96"/>
      <c r="J113" s="52"/>
      <c r="K113" s="96"/>
      <c r="L113" s="123"/>
    </row>
    <row r="114" spans="1:12" ht="15.75">
      <c r="A114" s="32" t="s">
        <v>634</v>
      </c>
      <c r="B114" s="125"/>
      <c r="C114" s="34">
        <v>0</v>
      </c>
      <c r="D114" s="124" t="s">
        <v>37</v>
      </c>
      <c r="E114" s="130" t="s">
        <v>631</v>
      </c>
      <c r="F114" s="52"/>
      <c r="G114" s="52"/>
      <c r="H114" s="96"/>
      <c r="I114" s="96"/>
      <c r="J114" s="52"/>
      <c r="K114" s="96"/>
      <c r="L114" s="123"/>
    </row>
    <row r="115" spans="1:12" ht="15.75">
      <c r="A115" s="32" t="s">
        <v>613</v>
      </c>
      <c r="B115" s="125"/>
      <c r="C115" s="35">
        <f>'A1.4'!C41</f>
        <v>2.95</v>
      </c>
      <c r="D115" s="124" t="s">
        <v>37</v>
      </c>
      <c r="E115" s="130" t="s">
        <v>631</v>
      </c>
      <c r="F115" s="52"/>
      <c r="G115" s="52"/>
      <c r="H115" s="96"/>
      <c r="I115" s="96"/>
      <c r="J115" s="52"/>
      <c r="K115" s="96"/>
      <c r="L115" s="123"/>
    </row>
    <row r="116" spans="1:12" ht="15.75">
      <c r="A116" s="32" t="s">
        <v>622</v>
      </c>
      <c r="B116" s="125"/>
      <c r="C116" s="170">
        <f>C110</f>
        <v>35.127000000000002</v>
      </c>
      <c r="D116" s="124" t="s">
        <v>37</v>
      </c>
      <c r="E116" s="130"/>
      <c r="F116" s="52"/>
      <c r="G116" s="52"/>
      <c r="H116" s="96"/>
      <c r="I116" s="96"/>
      <c r="J116" s="52"/>
      <c r="K116" s="96"/>
      <c r="L116" s="123"/>
    </row>
    <row r="117" spans="1:12" ht="15.75">
      <c r="A117" s="32" t="s">
        <v>637</v>
      </c>
      <c r="B117" s="125"/>
      <c r="C117" s="34">
        <f>MAX(C112*C114,C111*C115)</f>
        <v>1981.521160094735</v>
      </c>
      <c r="D117" s="124" t="s">
        <v>112</v>
      </c>
      <c r="E117" s="52"/>
      <c r="F117" s="52"/>
      <c r="G117" s="52"/>
      <c r="H117" s="96"/>
      <c r="I117" s="96"/>
      <c r="J117" s="52"/>
      <c r="K117" s="96"/>
      <c r="L117" s="55"/>
    </row>
    <row r="118" spans="1:12" ht="15.75">
      <c r="A118" s="32" t="s">
        <v>640</v>
      </c>
      <c r="B118" s="125"/>
      <c r="C118" s="34">
        <f>C113*C114-C111*C116</f>
        <v>-23594.879251067036</v>
      </c>
      <c r="D118" s="124" t="s">
        <v>112</v>
      </c>
      <c r="E118" s="52"/>
      <c r="F118" s="52"/>
      <c r="G118" s="52"/>
      <c r="H118" s="96"/>
      <c r="I118" s="96"/>
      <c r="J118" s="52"/>
      <c r="K118" s="96"/>
      <c r="L118" s="55"/>
    </row>
    <row r="119" spans="1:12" ht="15.75">
      <c r="A119" s="32" t="s">
        <v>625</v>
      </c>
      <c r="B119" s="125"/>
      <c r="C119" s="34">
        <f>C113*C115+C112*C110</f>
        <v>6398.6113223232642</v>
      </c>
      <c r="D119" s="124" t="s">
        <v>112</v>
      </c>
      <c r="E119" s="52"/>
      <c r="F119" s="52"/>
      <c r="G119" s="52"/>
      <c r="H119" s="96"/>
      <c r="I119" s="53"/>
      <c r="J119" s="52"/>
      <c r="K119" s="96"/>
      <c r="L119" s="55"/>
    </row>
    <row r="120" spans="1:12">
      <c r="A120" s="32"/>
      <c r="B120" s="53"/>
      <c r="C120" s="53"/>
      <c r="D120" s="53"/>
      <c r="E120" s="52"/>
      <c r="F120" s="52"/>
      <c r="G120" s="52"/>
      <c r="H120" s="96"/>
      <c r="I120" s="53"/>
      <c r="J120" s="52"/>
      <c r="K120" s="96"/>
      <c r="L120" s="55"/>
    </row>
    <row r="121" spans="1:12" ht="15.75">
      <c r="A121" s="32"/>
      <c r="B121" s="53"/>
      <c r="C121" s="53"/>
      <c r="D121" s="125"/>
      <c r="E121" s="86"/>
      <c r="F121" s="87"/>
      <c r="G121" s="87" t="s">
        <v>273</v>
      </c>
      <c r="H121" s="118" t="s">
        <v>364</v>
      </c>
      <c r="I121" s="118" t="s">
        <v>365</v>
      </c>
      <c r="J121" s="118" t="s">
        <v>366</v>
      </c>
      <c r="K121" s="118" t="s">
        <v>367</v>
      </c>
      <c r="L121" s="118" t="s">
        <v>368</v>
      </c>
    </row>
    <row r="122" spans="1:12">
      <c r="A122" s="94"/>
      <c r="B122" s="53"/>
      <c r="C122" s="53"/>
      <c r="D122" s="92"/>
      <c r="E122" s="92"/>
      <c r="F122" s="92"/>
      <c r="G122" s="92" t="s">
        <v>119</v>
      </c>
      <c r="H122" s="92" t="s">
        <v>119</v>
      </c>
      <c r="I122" s="92" t="s">
        <v>119</v>
      </c>
      <c r="J122" s="92" t="s">
        <v>116</v>
      </c>
      <c r="K122" s="92" t="s">
        <v>116</v>
      </c>
      <c r="L122" s="92" t="s">
        <v>116</v>
      </c>
    </row>
    <row r="123" spans="1:12" ht="15.75">
      <c r="A123" s="32"/>
      <c r="B123" s="53"/>
      <c r="C123" s="53"/>
      <c r="D123" s="125"/>
      <c r="E123" s="35" t="s">
        <v>638</v>
      </c>
      <c r="F123" s="35" t="s">
        <v>401</v>
      </c>
      <c r="G123" s="96">
        <f>C76</f>
        <v>159.96902275768281</v>
      </c>
      <c r="H123" s="96">
        <f>C74</f>
        <v>0</v>
      </c>
      <c r="I123" s="96">
        <f>C75</f>
        <v>67.883904195978388</v>
      </c>
      <c r="J123" s="96">
        <f>C82</f>
        <v>1353.6374321233034</v>
      </c>
      <c r="K123" s="96">
        <f>C81</f>
        <v>0</v>
      </c>
      <c r="L123" s="96">
        <f>C80</f>
        <v>0</v>
      </c>
    </row>
    <row r="124" spans="1:12" ht="15.75">
      <c r="A124" s="32"/>
      <c r="B124" s="122"/>
      <c r="C124" s="122"/>
      <c r="D124" s="125"/>
      <c r="E124" s="35" t="s">
        <v>638</v>
      </c>
      <c r="F124" s="35" t="s">
        <v>402</v>
      </c>
      <c r="G124" s="96">
        <f>G123</f>
        <v>159.96902275768281</v>
      </c>
      <c r="H124" s="96">
        <f>-H123</f>
        <v>0</v>
      </c>
      <c r="I124" s="96">
        <f>-I123</f>
        <v>-67.883904195978388</v>
      </c>
      <c r="J124" s="96">
        <f>-J123</f>
        <v>-1353.6374321233034</v>
      </c>
      <c r="K124" s="96">
        <f t="shared" ref="K124:L124" si="2">-K123</f>
        <v>0</v>
      </c>
      <c r="L124" s="96">
        <f t="shared" si="2"/>
        <v>0</v>
      </c>
    </row>
    <row r="125" spans="1:12" ht="15.75">
      <c r="A125" s="32"/>
      <c r="B125" s="122"/>
      <c r="C125" s="122"/>
      <c r="D125" s="122"/>
      <c r="E125" s="35" t="s">
        <v>639</v>
      </c>
      <c r="F125" s="35" t="s">
        <v>401</v>
      </c>
      <c r="G125" s="96">
        <f>C88</f>
        <v>158.73496724980978</v>
      </c>
      <c r="H125" s="96">
        <f>C86</f>
        <v>0</v>
      </c>
      <c r="I125" s="96">
        <f>C87</f>
        <v>97.918117483247372</v>
      </c>
      <c r="J125" s="96">
        <f>C94</f>
        <v>1838.0227498847198</v>
      </c>
      <c r="K125" s="96">
        <f>C93</f>
        <v>0</v>
      </c>
      <c r="L125" s="96">
        <f>C92</f>
        <v>0</v>
      </c>
    </row>
    <row r="126" spans="1:12" ht="15.75">
      <c r="A126" s="32"/>
      <c r="B126" s="122"/>
      <c r="C126" s="122"/>
      <c r="D126" s="122"/>
      <c r="E126" s="35" t="s">
        <v>639</v>
      </c>
      <c r="F126" s="35" t="s">
        <v>402</v>
      </c>
      <c r="G126" s="96">
        <f>G125</f>
        <v>158.73496724980978</v>
      </c>
      <c r="H126" s="96">
        <f>-H125</f>
        <v>0</v>
      </c>
      <c r="I126" s="96">
        <f>-I125</f>
        <v>-97.918117483247372</v>
      </c>
      <c r="J126" s="96">
        <f>-J125</f>
        <v>-1838.0227498847198</v>
      </c>
      <c r="K126" s="96">
        <f t="shared" ref="K126" si="3">-K125</f>
        <v>0</v>
      </c>
      <c r="L126" s="96">
        <f t="shared" ref="L126" si="4">-L125</f>
        <v>0</v>
      </c>
    </row>
    <row r="127" spans="1:12" ht="15.75">
      <c r="A127" s="32"/>
      <c r="B127" s="122"/>
      <c r="C127" s="122"/>
      <c r="D127" s="122"/>
      <c r="E127" s="35" t="s">
        <v>641</v>
      </c>
      <c r="F127" s="35" t="s">
        <v>399</v>
      </c>
      <c r="G127" s="96">
        <f>C113</f>
        <v>0</v>
      </c>
      <c r="H127" s="96">
        <f>C111</f>
        <v>671.70208816770673</v>
      </c>
      <c r="I127" s="96"/>
      <c r="K127" s="96">
        <f>C118</f>
        <v>-23594.879251067036</v>
      </c>
      <c r="L127" s="96">
        <f>C117</f>
        <v>1981.521160094735</v>
      </c>
    </row>
    <row r="128" spans="1:12" ht="15.75">
      <c r="A128" s="32"/>
      <c r="B128" s="122"/>
      <c r="C128" s="122"/>
      <c r="D128" s="122"/>
      <c r="E128" s="35" t="s">
        <v>641</v>
      </c>
      <c r="F128" s="35" t="s">
        <v>400</v>
      </c>
      <c r="G128" s="96">
        <f>-G127</f>
        <v>0</v>
      </c>
      <c r="H128" s="96">
        <f t="shared" ref="H128:L128" si="5">-H127</f>
        <v>-671.70208816770673</v>
      </c>
      <c r="I128" s="96"/>
      <c r="K128" s="96">
        <f>-K127</f>
        <v>23594.879251067036</v>
      </c>
      <c r="L128" s="96">
        <f t="shared" si="5"/>
        <v>-1981.521160094735</v>
      </c>
    </row>
    <row r="129" spans="1:15" ht="15.75">
      <c r="A129" s="32"/>
      <c r="B129" s="122"/>
      <c r="C129" s="122"/>
      <c r="D129" s="122"/>
      <c r="E129" s="35" t="s">
        <v>641</v>
      </c>
      <c r="F129" s="35" t="s">
        <v>401</v>
      </c>
      <c r="G129" s="96">
        <f t="shared" ref="G129:G130" si="6">-G128</f>
        <v>0</v>
      </c>
      <c r="H129" s="96">
        <f>0</f>
        <v>0</v>
      </c>
      <c r="I129" s="96">
        <f>C112</f>
        <v>182.15649848615777</v>
      </c>
      <c r="J129" s="96">
        <f>C119</f>
        <v>6398.6113223232642</v>
      </c>
      <c r="K129" s="96">
        <v>0</v>
      </c>
      <c r="L129" s="96">
        <v>0</v>
      </c>
    </row>
    <row r="130" spans="1:15" ht="15.75">
      <c r="A130" s="32"/>
      <c r="B130" s="53"/>
      <c r="C130" s="53"/>
      <c r="D130" s="53"/>
      <c r="E130" s="35" t="s">
        <v>641</v>
      </c>
      <c r="F130" s="35" t="s">
        <v>402</v>
      </c>
      <c r="G130" s="96">
        <f t="shared" si="6"/>
        <v>0</v>
      </c>
      <c r="H130" s="96">
        <v>0</v>
      </c>
      <c r="I130" s="96">
        <f>-I129</f>
        <v>-182.15649848615777</v>
      </c>
      <c r="J130" s="96">
        <f t="shared" ref="J130:L130" si="7">-J129</f>
        <v>-6398.6113223232642</v>
      </c>
      <c r="K130" s="96">
        <f t="shared" si="7"/>
        <v>0</v>
      </c>
      <c r="L130" s="96">
        <f t="shared" si="7"/>
        <v>0</v>
      </c>
    </row>
    <row r="131" spans="1:15">
      <c r="A131" s="32"/>
      <c r="B131" s="53"/>
      <c r="C131" s="53"/>
      <c r="D131" s="53"/>
      <c r="E131" s="108"/>
      <c r="F131" s="54"/>
      <c r="G131" s="96"/>
      <c r="H131" s="96"/>
      <c r="I131" s="96"/>
      <c r="J131" s="96"/>
      <c r="K131" s="96"/>
      <c r="L131" s="96"/>
    </row>
    <row r="132" spans="1:15">
      <c r="A132" s="32"/>
      <c r="B132" s="53"/>
      <c r="C132" s="53"/>
      <c r="D132" s="53"/>
      <c r="E132" s="108"/>
      <c r="F132" s="54"/>
      <c r="G132" s="96"/>
      <c r="H132" s="96"/>
      <c r="I132" s="96"/>
      <c r="J132" s="96"/>
      <c r="K132" s="96"/>
      <c r="L132" s="96"/>
    </row>
    <row r="133" spans="1:15">
      <c r="A133" s="32"/>
      <c r="B133" s="53"/>
      <c r="C133" s="53"/>
      <c r="D133" s="53"/>
      <c r="E133" s="34"/>
      <c r="F133" s="54"/>
      <c r="G133" s="96"/>
      <c r="H133" s="96"/>
      <c r="I133" s="96"/>
      <c r="J133" s="96"/>
      <c r="K133" s="96"/>
      <c r="L133" s="96"/>
    </row>
    <row r="134" spans="1:15">
      <c r="A134" s="32"/>
      <c r="B134" s="53"/>
      <c r="C134" s="53"/>
      <c r="D134" s="53"/>
      <c r="E134" s="108"/>
      <c r="F134" s="54"/>
      <c r="G134" s="33"/>
      <c r="H134" s="53"/>
      <c r="I134" s="53"/>
      <c r="J134" s="53"/>
      <c r="K134" s="53"/>
    </row>
    <row r="135" spans="1:15">
      <c r="A135" s="78"/>
      <c r="B135" s="78"/>
      <c r="C135" s="78"/>
      <c r="E135" s="111"/>
      <c r="F135" s="56"/>
      <c r="G135" s="54"/>
      <c r="H135" s="33"/>
      <c r="I135" s="53"/>
      <c r="J135" s="53"/>
      <c r="K135" s="53"/>
      <c r="L135" s="53"/>
    </row>
    <row r="136" spans="1:15">
      <c r="A136" s="78"/>
      <c r="B136" s="78"/>
      <c r="C136" s="78"/>
      <c r="E136" s="111"/>
      <c r="F136" s="56"/>
      <c r="G136" s="54"/>
      <c r="H136" s="33"/>
      <c r="I136" s="53"/>
      <c r="J136" s="53"/>
      <c r="K136" s="53"/>
      <c r="L136" s="53"/>
    </row>
    <row r="137" spans="1:15">
      <c r="A137" s="78"/>
      <c r="B137" s="78"/>
      <c r="C137" s="78"/>
      <c r="E137" s="111"/>
      <c r="F137" s="56"/>
      <c r="G137" s="54"/>
      <c r="H137" s="33"/>
      <c r="I137" s="53"/>
      <c r="J137" s="53"/>
      <c r="K137" s="53"/>
      <c r="L137" s="53"/>
    </row>
    <row r="138" spans="1:15">
      <c r="A138" s="110"/>
      <c r="B138" s="53"/>
      <c r="C138" s="53"/>
      <c r="D138" s="53"/>
      <c r="E138" s="34"/>
      <c r="F138" s="54"/>
      <c r="G138" s="33"/>
      <c r="H138" s="53"/>
      <c r="I138" s="53"/>
      <c r="J138" s="53"/>
      <c r="K138" s="53"/>
    </row>
    <row r="139" spans="1:15">
      <c r="A139" s="32"/>
      <c r="B139" s="53"/>
      <c r="C139" s="53"/>
      <c r="D139" s="53"/>
      <c r="E139" s="86"/>
      <c r="F139" s="53"/>
      <c r="G139" s="53"/>
      <c r="H139" s="87"/>
      <c r="I139" s="87"/>
      <c r="J139" s="53"/>
      <c r="K139" s="53"/>
      <c r="L139" s="53"/>
      <c r="M139" s="87"/>
      <c r="N139" s="87"/>
      <c r="O139" s="87"/>
    </row>
    <row r="140" spans="1:15">
      <c r="A140" s="32"/>
      <c r="B140" s="53"/>
      <c r="C140" s="53"/>
      <c r="D140" s="53"/>
      <c r="E140" s="53"/>
      <c r="F140" s="53"/>
      <c r="G140" s="53"/>
      <c r="H140" s="53"/>
      <c r="I140" s="53"/>
      <c r="J140" s="95"/>
      <c r="K140" s="95"/>
      <c r="L140" s="95"/>
      <c r="M140" s="53"/>
      <c r="N140" s="53"/>
      <c r="O140" s="53"/>
    </row>
    <row r="141" spans="1:15">
      <c r="A141" s="32"/>
      <c r="B141" s="52"/>
      <c r="C141" s="52"/>
      <c r="D141" s="52"/>
      <c r="E141" s="52"/>
      <c r="F141" s="112"/>
      <c r="G141" s="125"/>
      <c r="H141" s="125"/>
      <c r="I141" s="125"/>
      <c r="J141" s="95"/>
      <c r="K141" s="95"/>
      <c r="L141" s="95"/>
      <c r="M141" s="125"/>
      <c r="N141" s="125"/>
      <c r="O141" s="125"/>
    </row>
    <row r="142" spans="1:15">
      <c r="A142" s="32"/>
      <c r="B142" s="52"/>
      <c r="C142" s="52"/>
      <c r="D142" s="52"/>
      <c r="E142" s="52"/>
      <c r="F142" s="112"/>
      <c r="G142" s="125"/>
      <c r="H142" s="125"/>
      <c r="I142" s="125"/>
      <c r="J142" s="95"/>
      <c r="K142" s="95"/>
      <c r="L142" s="95"/>
      <c r="M142" s="125"/>
      <c r="N142" s="125"/>
      <c r="O142" s="125"/>
    </row>
    <row r="143" spans="1:15">
      <c r="A143" s="32"/>
      <c r="B143" s="52"/>
      <c r="C143" s="52"/>
      <c r="D143" s="52"/>
      <c r="E143" s="52"/>
      <c r="F143" s="112"/>
      <c r="G143" s="125"/>
      <c r="H143" s="125"/>
      <c r="I143" s="125"/>
      <c r="J143" s="95"/>
      <c r="K143" s="95"/>
      <c r="L143" s="95"/>
      <c r="M143" s="125"/>
      <c r="N143" s="125"/>
      <c r="O143" s="125"/>
    </row>
    <row r="144" spans="1:15">
      <c r="A144" s="32"/>
      <c r="B144" s="52"/>
      <c r="C144" s="52"/>
      <c r="D144" s="52"/>
      <c r="E144" s="52"/>
      <c r="F144" s="112"/>
      <c r="G144" s="125"/>
      <c r="H144" s="125"/>
      <c r="I144" s="125"/>
      <c r="J144" s="95"/>
      <c r="K144" s="95"/>
      <c r="L144" s="95"/>
      <c r="M144" s="125"/>
      <c r="N144" s="125"/>
      <c r="O144" s="125"/>
    </row>
    <row r="145" spans="1:15">
      <c r="A145" s="32"/>
      <c r="B145" s="52"/>
      <c r="C145" s="52"/>
      <c r="D145" s="53"/>
      <c r="E145" s="53"/>
      <c r="F145" s="34"/>
      <c r="G145" s="125"/>
      <c r="H145" s="125"/>
      <c r="I145" s="125"/>
      <c r="J145" s="95"/>
      <c r="K145" s="95"/>
      <c r="L145" s="95"/>
      <c r="M145" s="125"/>
      <c r="N145" s="125"/>
      <c r="O145" s="125"/>
    </row>
    <row r="146" spans="1:15">
      <c r="A146" s="32"/>
      <c r="B146" s="53"/>
      <c r="C146" s="53"/>
      <c r="D146" s="53"/>
      <c r="E146" s="53"/>
      <c r="F146" s="34"/>
      <c r="G146" s="125"/>
      <c r="H146" s="125"/>
      <c r="I146" s="125"/>
      <c r="J146" s="95"/>
      <c r="K146" s="95"/>
      <c r="L146" s="95"/>
      <c r="M146" s="125"/>
      <c r="N146" s="125"/>
      <c r="O146" s="125"/>
    </row>
    <row r="147" spans="1:15">
      <c r="A147" s="110"/>
      <c r="B147" s="53"/>
      <c r="C147" s="53"/>
      <c r="D147" s="53"/>
      <c r="E147" s="34"/>
      <c r="F147" s="54"/>
      <c r="G147" s="125"/>
      <c r="H147" s="125"/>
      <c r="I147" s="125"/>
      <c r="J147" s="95"/>
      <c r="K147" s="95"/>
      <c r="L147" s="95"/>
      <c r="M147" s="125"/>
      <c r="N147" s="125"/>
      <c r="O147" s="125"/>
    </row>
    <row r="148" spans="1:15">
      <c r="A148" s="32"/>
      <c r="B148" s="53"/>
      <c r="C148" s="53"/>
      <c r="D148" s="53"/>
      <c r="E148" s="86"/>
      <c r="F148" s="53"/>
      <c r="G148" s="125"/>
      <c r="H148" s="125"/>
      <c r="I148" s="125"/>
      <c r="J148" s="95"/>
      <c r="K148" s="95"/>
      <c r="L148" s="95"/>
      <c r="M148" s="125"/>
      <c r="N148" s="125"/>
      <c r="O148" s="125"/>
    </row>
    <row r="149" spans="1:15">
      <c r="A149" s="32"/>
      <c r="B149" s="53"/>
      <c r="C149" s="53"/>
      <c r="D149" s="53"/>
      <c r="E149" s="53"/>
      <c r="F149" s="53"/>
      <c r="G149" s="125"/>
      <c r="H149" s="125"/>
      <c r="I149" s="125"/>
      <c r="J149" s="95"/>
      <c r="K149" s="95"/>
      <c r="L149" s="95"/>
      <c r="M149" s="125"/>
      <c r="N149" s="125"/>
      <c r="O149" s="125"/>
    </row>
    <row r="150" spans="1:15">
      <c r="A150" s="32"/>
      <c r="B150" s="52"/>
      <c r="C150" s="52"/>
      <c r="D150" s="52"/>
      <c r="E150" s="52"/>
      <c r="F150" s="112"/>
      <c r="G150" s="125"/>
      <c r="H150" s="125"/>
      <c r="I150" s="125"/>
      <c r="J150" s="95"/>
      <c r="K150" s="95"/>
      <c r="L150" s="95"/>
      <c r="M150" s="125"/>
      <c r="N150" s="125"/>
      <c r="O150" s="125"/>
    </row>
    <row r="151" spans="1:15">
      <c r="A151" s="32"/>
      <c r="B151" s="52"/>
      <c r="C151" s="52"/>
      <c r="D151" s="52"/>
      <c r="E151" s="52"/>
      <c r="F151" s="112"/>
      <c r="G151" s="125"/>
      <c r="H151" s="125"/>
      <c r="I151" s="125"/>
      <c r="J151" s="95"/>
      <c r="K151" s="95"/>
      <c r="L151" s="95"/>
      <c r="M151" s="125"/>
      <c r="N151" s="125"/>
      <c r="O151" s="125"/>
    </row>
    <row r="152" spans="1:15">
      <c r="A152" s="32"/>
      <c r="B152" s="52"/>
      <c r="C152" s="52"/>
      <c r="D152" s="52"/>
      <c r="E152" s="52"/>
      <c r="F152" s="112"/>
      <c r="G152" s="125"/>
      <c r="H152" s="125"/>
      <c r="I152" s="125"/>
      <c r="J152" s="95"/>
      <c r="K152" s="95"/>
      <c r="L152" s="95"/>
      <c r="M152" s="125"/>
      <c r="N152" s="125"/>
      <c r="O152" s="125"/>
    </row>
    <row r="153" spans="1:15">
      <c r="A153" s="32"/>
      <c r="B153" s="52"/>
      <c r="C153" s="52"/>
      <c r="D153" s="52"/>
      <c r="E153" s="52"/>
      <c r="F153" s="112"/>
      <c r="G153" s="125"/>
      <c r="H153" s="125"/>
      <c r="I153" s="125"/>
      <c r="J153" s="95"/>
      <c r="K153" s="95"/>
      <c r="L153" s="95"/>
      <c r="M153" s="125"/>
      <c r="N153" s="125"/>
      <c r="O153" s="125"/>
    </row>
    <row r="154" spans="1:15">
      <c r="A154" s="32"/>
      <c r="B154" s="52"/>
      <c r="C154" s="52"/>
      <c r="D154" s="53"/>
      <c r="E154" s="53"/>
      <c r="F154" s="34"/>
      <c r="G154" s="125"/>
      <c r="H154" s="125"/>
      <c r="I154" s="125"/>
      <c r="J154" s="95"/>
      <c r="K154" s="95"/>
      <c r="L154" s="95"/>
      <c r="M154" s="125"/>
      <c r="N154" s="125"/>
      <c r="O154" s="125"/>
    </row>
    <row r="155" spans="1:15">
      <c r="A155" s="32"/>
      <c r="B155" s="53"/>
      <c r="C155" s="53"/>
      <c r="D155" s="53"/>
      <c r="E155" s="34"/>
      <c r="F155" s="54"/>
      <c r="G155" s="125"/>
      <c r="H155" s="125"/>
      <c r="I155" s="125"/>
      <c r="J155" s="95"/>
      <c r="K155" s="95"/>
      <c r="L155" s="95"/>
      <c r="M155" s="125"/>
      <c r="N155" s="125"/>
      <c r="O155" s="125"/>
    </row>
    <row r="156" spans="1:15" ht="15">
      <c r="A156" s="31"/>
      <c r="B156" s="53"/>
      <c r="C156" s="53"/>
      <c r="D156" s="53"/>
      <c r="E156" s="34"/>
      <c r="F156" s="54"/>
      <c r="G156" s="33"/>
      <c r="H156" s="53"/>
      <c r="I156" s="53"/>
      <c r="J156" s="53"/>
      <c r="K156" s="53"/>
    </row>
    <row r="157" spans="1:15">
      <c r="A157" s="32"/>
      <c r="B157" s="53"/>
      <c r="C157" s="53"/>
      <c r="D157" s="53"/>
      <c r="E157" s="34"/>
      <c r="F157" s="54"/>
      <c r="G157" s="33"/>
      <c r="H157" s="53"/>
      <c r="I157" s="53"/>
      <c r="J157" s="53"/>
      <c r="K157" s="53"/>
    </row>
    <row r="158" spans="1:15">
      <c r="A158" s="32"/>
      <c r="B158" s="53"/>
      <c r="C158" s="53"/>
      <c r="D158" s="53"/>
      <c r="E158" s="116"/>
      <c r="F158" s="54"/>
      <c r="G158" s="33"/>
      <c r="H158" s="53"/>
      <c r="I158" s="53"/>
      <c r="J158" s="53"/>
      <c r="K158" s="53"/>
    </row>
    <row r="159" spans="1:15">
      <c r="A159" s="110"/>
      <c r="B159" s="53"/>
      <c r="C159" s="53"/>
      <c r="D159" s="53"/>
      <c r="E159" s="34"/>
      <c r="F159" s="54"/>
      <c r="G159" s="33"/>
      <c r="H159" s="53"/>
      <c r="I159" s="53"/>
      <c r="J159" s="53"/>
      <c r="K159" s="53"/>
    </row>
    <row r="160" spans="1:15">
      <c r="A160" s="32"/>
      <c r="E160" s="53"/>
      <c r="F160" s="86"/>
      <c r="G160" s="53"/>
      <c r="H160" s="87"/>
      <c r="I160" s="87"/>
      <c r="J160" s="53"/>
      <c r="K160" s="53"/>
      <c r="L160" s="53"/>
      <c r="M160" s="87"/>
      <c r="N160" s="87"/>
      <c r="O160" s="87"/>
    </row>
    <row r="161" spans="1:15">
      <c r="A161" s="32"/>
      <c r="E161" s="53"/>
      <c r="F161" s="53"/>
      <c r="G161" s="53"/>
      <c r="H161" s="53"/>
      <c r="I161" s="53"/>
      <c r="J161" s="95"/>
      <c r="K161" s="95"/>
      <c r="L161" s="95"/>
      <c r="M161" s="53"/>
      <c r="N161" s="53"/>
      <c r="O161" s="53"/>
    </row>
    <row r="162" spans="1:15">
      <c r="A162" s="32"/>
      <c r="B162" s="53"/>
      <c r="C162" s="53"/>
      <c r="D162" s="53"/>
      <c r="E162" s="52"/>
      <c r="F162" s="52"/>
      <c r="G162" s="95"/>
      <c r="H162" s="53"/>
      <c r="I162" s="53"/>
      <c r="J162" s="53"/>
      <c r="K162" s="53"/>
      <c r="L162" s="53"/>
      <c r="M162" s="53"/>
    </row>
    <row r="163" spans="1:15">
      <c r="A163" s="32"/>
      <c r="B163" s="53"/>
      <c r="C163" s="53"/>
      <c r="D163" s="53"/>
      <c r="E163" s="34"/>
      <c r="F163" s="54"/>
      <c r="G163" s="115"/>
      <c r="H163" s="113"/>
      <c r="I163" s="113"/>
      <c r="J163" s="113"/>
      <c r="K163" s="113"/>
      <c r="L163" s="113"/>
      <c r="M163" s="113"/>
      <c r="N163" s="113"/>
      <c r="O163" s="113"/>
    </row>
    <row r="164" spans="1:15">
      <c r="A164" s="32"/>
      <c r="B164" s="53"/>
      <c r="C164" s="53"/>
      <c r="D164" s="53"/>
      <c r="E164" s="34"/>
      <c r="F164" s="54"/>
      <c r="G164" s="33"/>
      <c r="H164" s="53"/>
      <c r="I164" s="53"/>
      <c r="J164" s="53"/>
      <c r="K164" s="53"/>
    </row>
    <row r="165" spans="1:15">
      <c r="A165" s="32"/>
      <c r="B165" s="53"/>
      <c r="C165" s="53"/>
      <c r="D165" s="53"/>
      <c r="E165" s="34"/>
      <c r="F165" s="54"/>
      <c r="G165" s="33"/>
      <c r="H165" s="53"/>
      <c r="I165" s="53"/>
      <c r="J165" s="53"/>
      <c r="K165" s="53"/>
    </row>
    <row r="166" spans="1:15" ht="15">
      <c r="A166" s="31"/>
      <c r="B166" s="53"/>
      <c r="C166" s="53"/>
      <c r="D166" s="53"/>
      <c r="E166" s="34"/>
      <c r="F166" s="54"/>
      <c r="G166" s="33"/>
      <c r="H166" s="53"/>
      <c r="I166" s="53"/>
      <c r="J166" s="53"/>
      <c r="K166" s="53"/>
    </row>
    <row r="167" spans="1:15" ht="15" customHeight="1">
      <c r="A167" s="41"/>
      <c r="B167" s="41"/>
      <c r="C167" s="41"/>
      <c r="D167" s="41"/>
      <c r="E167" s="41"/>
      <c r="F167" s="41"/>
      <c r="G167" s="41"/>
      <c r="H167" s="41"/>
      <c r="I167" s="41"/>
      <c r="J167" s="41"/>
      <c r="K167" s="41"/>
      <c r="L167" s="41"/>
      <c r="M167" s="41"/>
      <c r="N167" s="41"/>
      <c r="O167" s="41"/>
    </row>
    <row r="168" spans="1:15">
      <c r="A168" s="32"/>
      <c r="B168" s="53"/>
      <c r="C168" s="53"/>
      <c r="D168" s="53"/>
      <c r="E168" s="35"/>
      <c r="F168" s="54"/>
      <c r="G168" s="33"/>
      <c r="H168" s="53"/>
      <c r="I168" s="53"/>
      <c r="J168" s="53"/>
      <c r="K168" s="53"/>
    </row>
    <row r="169" spans="1:15">
      <c r="A169" s="32"/>
      <c r="B169" s="53"/>
      <c r="C169" s="53"/>
      <c r="D169" s="53"/>
      <c r="E169" s="34"/>
      <c r="F169" s="54"/>
      <c r="G169" s="33"/>
      <c r="H169" s="53"/>
      <c r="I169" s="53"/>
      <c r="J169" s="53"/>
      <c r="K169" s="53"/>
    </row>
    <row r="170" spans="1:15">
      <c r="A170" s="32"/>
      <c r="B170" s="53"/>
      <c r="C170" s="53"/>
      <c r="D170" s="53"/>
      <c r="E170" s="34"/>
      <c r="F170" s="54"/>
      <c r="G170" s="33"/>
      <c r="H170" s="53"/>
      <c r="I170" s="53"/>
      <c r="J170" s="53"/>
      <c r="K170" s="53"/>
    </row>
    <row r="171" spans="1:15">
      <c r="A171" s="32"/>
      <c r="B171" s="53"/>
      <c r="C171" s="53"/>
      <c r="D171" s="53"/>
      <c r="E171" s="34"/>
      <c r="F171" s="54"/>
      <c r="G171" s="33"/>
      <c r="H171" s="53"/>
      <c r="I171" s="53"/>
      <c r="J171" s="53"/>
      <c r="K171" s="53"/>
    </row>
    <row r="172" spans="1:15">
      <c r="A172" s="32"/>
      <c r="B172" s="53"/>
      <c r="C172" s="53"/>
      <c r="D172" s="53"/>
      <c r="E172" s="117"/>
      <c r="F172" s="54"/>
      <c r="G172" s="33"/>
      <c r="H172" s="53"/>
      <c r="I172" s="53"/>
      <c r="J172" s="53"/>
      <c r="K172" s="53"/>
    </row>
    <row r="173" spans="1:15">
      <c r="A173" s="32"/>
      <c r="B173" s="53"/>
      <c r="C173" s="53"/>
      <c r="D173" s="53"/>
      <c r="E173" s="34"/>
      <c r="F173" s="54"/>
      <c r="G173" s="33"/>
      <c r="H173" s="53"/>
      <c r="I173" s="53"/>
      <c r="J173" s="53"/>
      <c r="K173" s="53"/>
    </row>
    <row r="174" spans="1:15">
      <c r="A174" s="32"/>
      <c r="B174" s="53"/>
      <c r="C174" s="53"/>
      <c r="D174" s="53"/>
      <c r="E174" s="34"/>
      <c r="F174" s="54"/>
      <c r="G174" s="33"/>
      <c r="H174" s="53"/>
      <c r="I174" s="53"/>
      <c r="J174" s="53"/>
      <c r="K174" s="53"/>
    </row>
    <row r="175" spans="1:15">
      <c r="A175" s="32"/>
      <c r="B175" s="53"/>
      <c r="C175" s="53"/>
      <c r="D175" s="53"/>
      <c r="E175" s="34"/>
      <c r="F175" s="54"/>
      <c r="G175" s="33"/>
      <c r="H175" s="87"/>
      <c r="I175" s="87"/>
      <c r="J175" s="53"/>
      <c r="K175" s="53"/>
      <c r="L175" s="53"/>
      <c r="M175" s="87"/>
      <c r="N175" s="87"/>
      <c r="O175" s="87"/>
    </row>
    <row r="176" spans="1:15">
      <c r="A176" s="32"/>
      <c r="B176" s="53"/>
      <c r="C176" s="53"/>
      <c r="D176" s="53"/>
      <c r="E176" s="34"/>
      <c r="F176" s="54"/>
      <c r="G176" s="33"/>
      <c r="H176" s="53"/>
      <c r="I176" s="53"/>
      <c r="J176" s="95"/>
      <c r="K176" s="95"/>
      <c r="L176" s="95"/>
      <c r="M176" s="53"/>
      <c r="N176" s="53"/>
      <c r="O176" s="53"/>
    </row>
    <row r="177" spans="1:13">
      <c r="A177" s="32"/>
      <c r="B177" s="53"/>
      <c r="C177" s="53"/>
      <c r="D177" s="53"/>
      <c r="E177" s="34"/>
      <c r="F177" s="54"/>
      <c r="G177" s="33"/>
      <c r="H177" s="53"/>
      <c r="I177" s="53"/>
      <c r="J177" s="53"/>
      <c r="K177" s="53"/>
      <c r="L177" s="53"/>
      <c r="M177" s="53"/>
    </row>
    <row r="178" spans="1:13">
      <c r="A178" s="32"/>
      <c r="B178" s="53"/>
      <c r="C178" s="53"/>
      <c r="D178" s="53"/>
      <c r="E178" s="34"/>
      <c r="F178" s="54"/>
      <c r="G178" s="33"/>
      <c r="H178" s="53"/>
      <c r="I178" s="53"/>
      <c r="J178" s="53"/>
      <c r="K178" s="53"/>
      <c r="M178" s="53"/>
    </row>
    <row r="179" spans="1:13">
      <c r="A179" s="32"/>
      <c r="B179" s="53"/>
      <c r="C179" s="53"/>
      <c r="D179" s="53"/>
      <c r="E179" s="34"/>
      <c r="F179" s="54"/>
      <c r="G179" s="33"/>
      <c r="H179" s="53"/>
      <c r="I179" s="53"/>
      <c r="J179" s="53"/>
      <c r="K179" s="53"/>
    </row>
    <row r="180" spans="1:13" ht="15">
      <c r="A180" s="31"/>
      <c r="B180" s="53"/>
      <c r="C180" s="53"/>
      <c r="D180" s="53"/>
      <c r="E180" s="34"/>
      <c r="F180" s="54"/>
      <c r="G180" s="33"/>
      <c r="H180" s="53"/>
      <c r="I180" s="53"/>
      <c r="J180" s="53"/>
      <c r="K180" s="53"/>
    </row>
    <row r="181" spans="1:13">
      <c r="A181" s="101"/>
      <c r="B181" s="53"/>
      <c r="C181" s="53"/>
      <c r="D181" s="53"/>
      <c r="E181" s="34"/>
      <c r="F181" s="54"/>
      <c r="G181" s="33"/>
      <c r="H181" s="53"/>
      <c r="I181" s="53"/>
      <c r="J181" s="53"/>
      <c r="K181" s="53"/>
    </row>
    <row r="182" spans="1:13">
      <c r="A182" s="101"/>
      <c r="B182" s="53"/>
      <c r="C182" s="53"/>
      <c r="D182" s="53"/>
      <c r="E182" s="34"/>
      <c r="F182" s="54"/>
      <c r="G182" s="33"/>
      <c r="H182" s="53"/>
      <c r="I182" s="53"/>
      <c r="J182" s="53"/>
      <c r="K182" s="53"/>
    </row>
    <row r="183" spans="1:13">
      <c r="A183" s="32"/>
      <c r="B183" s="53"/>
      <c r="C183" s="53"/>
      <c r="D183" s="53"/>
      <c r="E183" s="34"/>
      <c r="F183" s="54"/>
      <c r="G183" s="33"/>
      <c r="H183" s="53"/>
      <c r="I183" s="53"/>
      <c r="J183" s="53"/>
      <c r="K183" s="53"/>
    </row>
    <row r="184" spans="1:13">
      <c r="A184" s="32"/>
      <c r="B184" s="53"/>
      <c r="C184" s="53"/>
      <c r="D184" s="53"/>
      <c r="E184" s="34"/>
      <c r="F184" s="54"/>
      <c r="G184" s="33"/>
      <c r="H184" s="53"/>
      <c r="I184" s="53"/>
      <c r="J184" s="53"/>
      <c r="K184" s="53"/>
    </row>
    <row r="185" spans="1:13">
      <c r="A185" s="32"/>
      <c r="B185" s="53"/>
      <c r="C185" s="53"/>
      <c r="D185" s="53"/>
      <c r="E185" s="34"/>
      <c r="F185" s="54"/>
      <c r="G185" s="33"/>
      <c r="H185" s="53"/>
      <c r="I185" s="53"/>
      <c r="J185" s="53"/>
      <c r="K185" s="53"/>
    </row>
    <row r="186" spans="1:13">
      <c r="A186" s="32"/>
      <c r="B186" s="53"/>
      <c r="C186" s="53"/>
      <c r="D186" s="53"/>
      <c r="E186" s="34"/>
      <c r="F186" s="54"/>
      <c r="G186" s="33"/>
      <c r="H186" s="53"/>
      <c r="I186" s="53"/>
      <c r="J186" s="53"/>
      <c r="K186" s="53"/>
    </row>
    <row r="187" spans="1:13">
      <c r="A187" s="32"/>
      <c r="B187" s="53"/>
      <c r="C187" s="53"/>
      <c r="D187" s="53"/>
      <c r="E187" s="34"/>
      <c r="F187" s="54"/>
      <c r="G187" s="33"/>
      <c r="H187" s="53"/>
      <c r="I187" s="53"/>
      <c r="J187" s="53"/>
      <c r="K187" s="53"/>
    </row>
    <row r="188" spans="1:13">
      <c r="A188" s="32"/>
      <c r="B188" s="53"/>
      <c r="C188" s="53"/>
      <c r="D188" s="53"/>
      <c r="E188" s="34"/>
      <c r="F188" s="54"/>
      <c r="G188" s="33"/>
      <c r="H188" s="53"/>
      <c r="I188" s="53"/>
      <c r="J188" s="53"/>
      <c r="K188" s="53"/>
    </row>
    <row r="189" spans="1:13">
      <c r="A189" s="32"/>
      <c r="B189" s="53"/>
      <c r="C189" s="53"/>
      <c r="D189" s="53"/>
      <c r="E189" s="34"/>
      <c r="F189" s="54"/>
      <c r="G189" s="33"/>
      <c r="H189" s="53"/>
      <c r="I189" s="53"/>
      <c r="J189" s="53"/>
      <c r="K189" s="53"/>
    </row>
    <row r="190" spans="1:13">
      <c r="A190" s="32"/>
      <c r="B190" s="53"/>
      <c r="C190" s="53"/>
      <c r="D190" s="53"/>
      <c r="E190" s="34"/>
      <c r="F190" s="54"/>
      <c r="G190" s="33"/>
      <c r="H190" s="53"/>
      <c r="I190" s="53"/>
      <c r="J190" s="53"/>
      <c r="K190" s="53"/>
    </row>
    <row r="191" spans="1:13">
      <c r="A191" s="32"/>
      <c r="B191" s="53"/>
      <c r="C191" s="53"/>
      <c r="D191" s="53"/>
      <c r="E191" s="34"/>
      <c r="F191" s="54"/>
      <c r="G191" s="33"/>
      <c r="H191" s="53"/>
      <c r="I191" s="53"/>
      <c r="J191" s="53"/>
      <c r="K191" s="53"/>
    </row>
    <row r="192" spans="1:13">
      <c r="A192" s="32"/>
      <c r="B192" s="53"/>
      <c r="C192" s="53"/>
      <c r="D192" s="53"/>
      <c r="E192" s="34"/>
      <c r="F192" s="54"/>
      <c r="G192" s="33"/>
      <c r="H192" s="53"/>
      <c r="I192" s="53"/>
      <c r="J192" s="53"/>
      <c r="K192" s="53"/>
    </row>
    <row r="193" spans="1:12">
      <c r="A193" s="32"/>
      <c r="B193" s="53"/>
      <c r="C193" s="53"/>
      <c r="D193" s="53"/>
      <c r="E193" s="34"/>
      <c r="F193" s="54"/>
      <c r="G193" s="33"/>
      <c r="H193" s="53"/>
      <c r="I193" s="53"/>
      <c r="J193" s="53"/>
      <c r="K193" s="53"/>
    </row>
    <row r="194" spans="1:12">
      <c r="A194" s="32"/>
      <c r="B194" s="53"/>
      <c r="C194" s="53"/>
      <c r="D194" s="53"/>
      <c r="E194" s="34"/>
      <c r="F194" s="54"/>
      <c r="G194" s="33"/>
      <c r="H194" s="53"/>
      <c r="I194" s="53"/>
      <c r="J194" s="53"/>
      <c r="K194" s="53"/>
    </row>
    <row r="195" spans="1:12">
      <c r="A195" s="32"/>
      <c r="B195" s="53"/>
      <c r="C195" s="53"/>
      <c r="D195" s="53"/>
      <c r="E195" s="34"/>
      <c r="F195" s="54"/>
      <c r="G195" s="33"/>
      <c r="H195" s="53"/>
      <c r="I195" s="53"/>
      <c r="J195" s="53"/>
      <c r="K195" s="53"/>
    </row>
    <row r="196" spans="1:12">
      <c r="A196" s="32"/>
      <c r="B196" s="53"/>
      <c r="C196" s="53"/>
      <c r="D196" s="53"/>
      <c r="E196" s="34"/>
      <c r="F196" s="54"/>
      <c r="G196" s="33"/>
      <c r="H196" s="53"/>
      <c r="I196" s="53"/>
      <c r="J196" s="53"/>
      <c r="K196" s="53"/>
    </row>
    <row r="197" spans="1:12">
      <c r="A197" s="101"/>
      <c r="B197" s="53"/>
      <c r="C197" s="53"/>
      <c r="D197" s="53"/>
      <c r="E197" s="34"/>
      <c r="F197" s="54"/>
      <c r="G197" s="33"/>
      <c r="H197" s="53"/>
      <c r="I197" s="53"/>
      <c r="J197" s="53"/>
      <c r="K197" s="53"/>
    </row>
    <row r="198" spans="1:12">
      <c r="A198" s="32"/>
      <c r="B198" s="53"/>
      <c r="C198" s="53"/>
      <c r="D198" s="53"/>
      <c r="E198" s="34"/>
      <c r="F198" s="54"/>
      <c r="G198" s="33"/>
      <c r="H198" s="53"/>
      <c r="I198" s="53"/>
      <c r="J198" s="53"/>
      <c r="K198" s="53"/>
    </row>
    <row r="199" spans="1:12">
      <c r="A199" s="32"/>
      <c r="B199" s="53"/>
      <c r="C199" s="53"/>
      <c r="D199" s="53"/>
      <c r="E199" s="34"/>
      <c r="F199" s="54"/>
      <c r="G199" s="33"/>
      <c r="H199" s="53"/>
      <c r="I199" s="53"/>
      <c r="J199" s="53"/>
      <c r="K199" s="53"/>
    </row>
    <row r="200" spans="1:12" ht="22.5" customHeight="1">
      <c r="A200" s="31"/>
      <c r="B200" s="53"/>
      <c r="C200" s="53"/>
      <c r="D200" s="53"/>
      <c r="E200" s="53"/>
      <c r="F200" s="53"/>
      <c r="G200" s="53"/>
      <c r="H200" s="53"/>
      <c r="I200" s="53"/>
      <c r="J200" s="53"/>
      <c r="K200" s="53"/>
    </row>
    <row r="201" spans="1:12">
      <c r="A201" s="32"/>
      <c r="B201" s="53"/>
      <c r="C201" s="53"/>
      <c r="D201" s="53"/>
      <c r="E201" s="53"/>
      <c r="F201" s="53"/>
      <c r="G201" s="53"/>
      <c r="H201" s="53"/>
      <c r="I201" s="53"/>
      <c r="J201" s="53"/>
      <c r="K201" s="53"/>
    </row>
    <row r="202" spans="1:12">
      <c r="A202" s="32"/>
      <c r="B202" s="53"/>
      <c r="C202" s="53"/>
      <c r="D202" s="53"/>
      <c r="E202" s="34"/>
      <c r="F202" s="54"/>
      <c r="G202" s="53"/>
      <c r="H202" s="53"/>
      <c r="I202" s="53"/>
      <c r="J202" s="53"/>
      <c r="K202" s="53"/>
    </row>
    <row r="203" spans="1:12">
      <c r="A203" s="32"/>
      <c r="B203" s="53"/>
      <c r="C203" s="53"/>
      <c r="D203" s="53"/>
      <c r="E203" s="34"/>
      <c r="F203" s="54"/>
      <c r="G203" s="33"/>
      <c r="H203" s="53"/>
      <c r="I203" s="53"/>
      <c r="J203" s="53"/>
      <c r="K203" s="53"/>
    </row>
    <row r="204" spans="1:12" ht="20.25" customHeight="1">
      <c r="A204" s="31"/>
      <c r="B204" s="53"/>
      <c r="C204" s="53"/>
      <c r="D204" s="53"/>
      <c r="E204" s="53"/>
      <c r="F204" s="53"/>
      <c r="G204" s="53"/>
      <c r="H204" s="53"/>
      <c r="I204" s="53"/>
      <c r="J204" s="53"/>
      <c r="K204" s="53"/>
    </row>
    <row r="205" spans="1:12" ht="26.25" customHeight="1">
      <c r="A205" s="423"/>
      <c r="B205" s="423"/>
      <c r="C205" s="423"/>
      <c r="D205" s="423"/>
      <c r="E205" s="34"/>
      <c r="F205" s="54"/>
      <c r="G205" s="53"/>
      <c r="H205" s="53"/>
      <c r="I205" s="53"/>
      <c r="J205" s="53"/>
      <c r="K205" s="53"/>
    </row>
    <row r="206" spans="1:12">
      <c r="A206" s="32"/>
      <c r="B206" s="53"/>
      <c r="C206" s="53"/>
      <c r="D206" s="53"/>
      <c r="E206" s="34"/>
      <c r="F206" s="54"/>
      <c r="G206" s="53"/>
      <c r="H206" s="53"/>
      <c r="I206" s="53"/>
      <c r="J206" s="53"/>
      <c r="K206" s="53"/>
    </row>
    <row r="207" spans="1:12">
      <c r="A207" s="32"/>
      <c r="B207" s="53"/>
      <c r="C207" s="53"/>
      <c r="D207" s="53"/>
      <c r="E207" s="34"/>
      <c r="F207" s="54"/>
      <c r="G207" s="53"/>
      <c r="H207" s="53"/>
      <c r="I207" s="53"/>
      <c r="J207" s="53"/>
      <c r="K207" s="53"/>
    </row>
    <row r="208" spans="1:12" ht="21" customHeight="1">
      <c r="A208" s="31"/>
      <c r="B208" s="53"/>
      <c r="C208" s="53"/>
      <c r="D208" s="53"/>
      <c r="E208" s="53"/>
      <c r="F208" s="53"/>
      <c r="G208" s="53"/>
      <c r="H208" s="53"/>
      <c r="I208" s="53"/>
      <c r="J208" s="53"/>
      <c r="K208" s="53"/>
      <c r="L208" s="23"/>
    </row>
    <row r="209" spans="1:12">
      <c r="A209" s="32"/>
      <c r="B209" s="53"/>
      <c r="C209" s="53"/>
      <c r="D209" s="53"/>
      <c r="E209" s="34"/>
      <c r="F209" s="54"/>
      <c r="G209" s="33"/>
      <c r="H209" s="53"/>
      <c r="I209" s="53"/>
      <c r="J209" s="53"/>
      <c r="K209" s="53"/>
      <c r="L209" s="23"/>
    </row>
    <row r="210" spans="1:12">
      <c r="A210" s="54"/>
      <c r="B210" s="53"/>
      <c r="C210" s="53"/>
      <c r="D210" s="53"/>
      <c r="E210" s="53"/>
      <c r="F210" s="53"/>
      <c r="G210" s="53"/>
      <c r="H210" s="53"/>
      <c r="I210" s="53"/>
      <c r="J210" s="53"/>
      <c r="K210" s="53"/>
      <c r="L210" s="23"/>
    </row>
    <row r="211" spans="1:12">
      <c r="A211" s="54"/>
      <c r="B211" s="53"/>
      <c r="C211" s="53"/>
      <c r="D211" s="53"/>
      <c r="E211" s="34"/>
      <c r="F211" s="54"/>
      <c r="G211" s="53"/>
      <c r="H211" s="53"/>
      <c r="I211" s="53"/>
      <c r="J211" s="53"/>
      <c r="K211" s="53"/>
      <c r="L211" s="23"/>
    </row>
    <row r="212" spans="1:12">
      <c r="A212" s="32"/>
      <c r="B212" s="53"/>
      <c r="C212" s="53"/>
      <c r="D212" s="53"/>
      <c r="E212" s="53"/>
      <c r="F212" s="53"/>
      <c r="G212" s="53"/>
      <c r="H212" s="53"/>
      <c r="I212" s="53"/>
      <c r="J212" s="53"/>
      <c r="K212" s="53"/>
      <c r="L212" s="23"/>
    </row>
    <row r="213" spans="1:12">
      <c r="A213" s="53"/>
      <c r="B213" s="53"/>
      <c r="C213" s="53"/>
      <c r="D213" s="53"/>
      <c r="E213" s="53"/>
      <c r="F213" s="53"/>
      <c r="G213" s="53"/>
      <c r="H213" s="53"/>
      <c r="I213" s="53"/>
      <c r="J213" s="53"/>
      <c r="K213" s="53"/>
      <c r="L213" s="23"/>
    </row>
    <row r="214" spans="1:12" ht="15">
      <c r="A214" s="31"/>
      <c r="B214" s="53"/>
      <c r="C214" s="53"/>
      <c r="D214" s="53"/>
      <c r="E214" s="53"/>
      <c r="F214" s="53"/>
      <c r="G214" s="53"/>
      <c r="H214" s="53"/>
      <c r="I214" s="53"/>
      <c r="J214" s="53"/>
      <c r="K214" s="53"/>
      <c r="L214" s="23"/>
    </row>
    <row r="215" spans="1:12">
      <c r="A215" s="53"/>
      <c r="B215" s="53"/>
      <c r="C215" s="53"/>
      <c r="D215" s="53"/>
      <c r="E215" s="53"/>
      <c r="F215" s="53"/>
      <c r="G215" s="53"/>
      <c r="H215" s="53"/>
      <c r="I215" s="53"/>
      <c r="J215" s="53"/>
      <c r="K215" s="53"/>
      <c r="L215" s="23"/>
    </row>
    <row r="216" spans="1:12">
      <c r="A216" s="54"/>
      <c r="B216" s="53"/>
      <c r="C216" s="53"/>
      <c r="D216" s="53"/>
      <c r="E216" s="34"/>
      <c r="F216" s="54"/>
      <c r="G216" s="53"/>
      <c r="H216" s="53"/>
      <c r="I216" s="53"/>
      <c r="J216" s="53"/>
      <c r="K216" s="53"/>
      <c r="L216" s="23"/>
    </row>
    <row r="217" spans="1:12">
      <c r="A217" s="54"/>
      <c r="B217" s="53"/>
      <c r="C217" s="53"/>
      <c r="D217" s="53"/>
      <c r="E217" s="34"/>
      <c r="F217" s="54"/>
      <c r="G217" s="53"/>
      <c r="H217" s="53"/>
      <c r="I217" s="53"/>
      <c r="J217" s="53"/>
      <c r="K217" s="53"/>
      <c r="L217" s="23"/>
    </row>
    <row r="218" spans="1:12">
      <c r="A218" s="39"/>
      <c r="E218" s="34"/>
      <c r="F218" s="54"/>
      <c r="G218" s="53"/>
      <c r="H218" s="53"/>
      <c r="I218" s="53"/>
      <c r="J218" s="53"/>
      <c r="K218" s="53"/>
      <c r="L218" s="23"/>
    </row>
    <row r="219" spans="1:12">
      <c r="A219" s="54"/>
      <c r="B219" s="53"/>
      <c r="C219" s="53"/>
      <c r="D219" s="53"/>
      <c r="E219" s="53"/>
      <c r="F219" s="53"/>
      <c r="G219" s="53"/>
      <c r="H219" s="53"/>
      <c r="I219" s="53"/>
      <c r="J219" s="53"/>
      <c r="K219" s="53"/>
      <c r="L219" s="23"/>
    </row>
    <row r="220" spans="1:12">
      <c r="A220" s="53"/>
      <c r="B220" s="53"/>
      <c r="C220" s="53"/>
      <c r="D220" s="53"/>
      <c r="E220" s="53"/>
      <c r="F220" s="53"/>
      <c r="G220" s="53"/>
      <c r="H220" s="53"/>
      <c r="I220" s="53"/>
      <c r="J220" s="53"/>
      <c r="K220" s="53"/>
      <c r="L220" s="23"/>
    </row>
    <row r="221" spans="1:12" ht="15">
      <c r="A221" s="31"/>
      <c r="B221" s="53"/>
      <c r="C221" s="53"/>
      <c r="D221" s="53"/>
      <c r="E221" s="53"/>
      <c r="F221" s="53"/>
      <c r="G221" s="53"/>
      <c r="H221" s="53"/>
      <c r="I221" s="53"/>
      <c r="J221" s="53"/>
      <c r="K221" s="53"/>
      <c r="L221" s="23"/>
    </row>
    <row r="222" spans="1:12">
      <c r="A222" s="53"/>
      <c r="B222" s="53"/>
      <c r="C222" s="53"/>
      <c r="D222" s="53"/>
      <c r="E222" s="53"/>
      <c r="F222" s="53"/>
      <c r="G222" s="53"/>
      <c r="H222" s="53"/>
      <c r="I222" s="53"/>
      <c r="J222" s="53"/>
      <c r="K222" s="53"/>
      <c r="L222" s="23"/>
    </row>
    <row r="223" spans="1:12" ht="50.25" customHeight="1">
      <c r="A223" s="403"/>
      <c r="B223" s="403"/>
      <c r="C223" s="403"/>
      <c r="D223" s="403"/>
      <c r="E223" s="403"/>
      <c r="F223" s="403"/>
      <c r="G223" s="403"/>
      <c r="H223" s="403"/>
      <c r="I223" s="403"/>
      <c r="J223" s="403"/>
      <c r="K223" s="403"/>
      <c r="L223" s="23"/>
    </row>
    <row r="224" spans="1:12">
      <c r="A224" s="23"/>
      <c r="B224" s="23"/>
      <c r="C224" s="23"/>
      <c r="D224" s="23"/>
      <c r="E224" s="23"/>
      <c r="F224" s="23"/>
      <c r="G224" s="23"/>
      <c r="H224" s="23"/>
      <c r="I224" s="23"/>
      <c r="J224" s="23"/>
      <c r="K224" s="23"/>
      <c r="L224" s="23"/>
    </row>
    <row r="225" spans="1:12">
      <c r="A225" s="23"/>
      <c r="B225" s="23"/>
      <c r="C225" s="23"/>
      <c r="D225" s="23"/>
      <c r="E225" s="23"/>
      <c r="F225" s="23"/>
      <c r="G225" s="23"/>
      <c r="H225" s="23"/>
      <c r="I225" s="23"/>
      <c r="J225" s="23"/>
      <c r="K225" s="23"/>
      <c r="L225" s="23"/>
    </row>
    <row r="226" spans="1:12">
      <c r="F226" s="23"/>
      <c r="G226" s="23"/>
      <c r="H226" s="23"/>
      <c r="I226" s="23"/>
      <c r="J226" s="23"/>
      <c r="K226" s="23"/>
      <c r="L226" s="23"/>
    </row>
    <row r="227" spans="1:12">
      <c r="A227" s="23"/>
      <c r="B227" s="23"/>
      <c r="C227" s="23"/>
      <c r="D227" s="23"/>
      <c r="E227" s="23"/>
      <c r="F227" s="23"/>
      <c r="G227" s="23"/>
      <c r="H227" s="23"/>
      <c r="I227" s="23"/>
      <c r="J227" s="23"/>
      <c r="K227" s="23"/>
      <c r="L227" s="23"/>
    </row>
    <row r="228" spans="1:12">
      <c r="A228" s="23"/>
      <c r="B228" s="23"/>
      <c r="C228" s="23"/>
      <c r="D228" s="23"/>
      <c r="E228" s="23"/>
      <c r="F228" s="23"/>
      <c r="G228" s="23"/>
      <c r="H228" s="23"/>
      <c r="I228" s="23"/>
      <c r="J228" s="23"/>
      <c r="K228" s="23"/>
      <c r="L228" s="23"/>
    </row>
    <row r="229" spans="1:12">
      <c r="A229" s="23"/>
      <c r="B229" s="23"/>
      <c r="C229" s="23"/>
      <c r="D229" s="23"/>
      <c r="E229" s="23"/>
      <c r="F229" s="23"/>
      <c r="G229" s="23"/>
      <c r="H229" s="23"/>
      <c r="I229" s="23"/>
      <c r="J229" s="23"/>
      <c r="K229" s="23"/>
      <c r="L229" s="23"/>
    </row>
    <row r="230" spans="1:12">
      <c r="A230" s="23"/>
      <c r="B230" s="23"/>
      <c r="C230" s="23"/>
      <c r="D230" s="23"/>
      <c r="E230" s="23"/>
      <c r="F230" s="23"/>
      <c r="G230" s="23"/>
      <c r="H230" s="23"/>
      <c r="I230" s="23"/>
      <c r="J230" s="23"/>
      <c r="K230" s="23"/>
      <c r="L230" s="23"/>
    </row>
    <row r="231" spans="1:12">
      <c r="A231" s="23"/>
      <c r="B231" s="23"/>
      <c r="C231" s="23"/>
      <c r="D231" s="23"/>
      <c r="E231" s="23"/>
      <c r="F231" s="23"/>
      <c r="G231" s="23"/>
      <c r="H231" s="23"/>
      <c r="I231" s="23"/>
      <c r="J231" s="23"/>
      <c r="K231" s="23"/>
      <c r="L231" s="23"/>
    </row>
    <row r="232" spans="1:12">
      <c r="A232" s="23"/>
      <c r="B232" s="23"/>
      <c r="C232" s="23"/>
      <c r="D232" s="23"/>
      <c r="E232" s="23"/>
      <c r="F232" s="23"/>
      <c r="G232" s="23"/>
      <c r="H232" s="23"/>
      <c r="I232" s="23"/>
      <c r="J232" s="23"/>
      <c r="K232" s="23"/>
      <c r="L232" s="23"/>
    </row>
    <row r="233" spans="1:12">
      <c r="A233" s="23"/>
      <c r="B233" s="23"/>
      <c r="C233" s="23"/>
      <c r="D233" s="23"/>
      <c r="E233" s="23"/>
      <c r="F233" s="23"/>
      <c r="G233" s="23"/>
      <c r="H233" s="23"/>
      <c r="I233" s="23"/>
      <c r="J233" s="23"/>
      <c r="K233" s="23"/>
      <c r="L233" s="23"/>
    </row>
    <row r="234" spans="1:12">
      <c r="A234" s="23"/>
      <c r="B234" s="23"/>
      <c r="C234" s="23"/>
      <c r="D234" s="23"/>
      <c r="E234" s="23"/>
      <c r="F234" s="23"/>
      <c r="G234" s="23"/>
      <c r="H234" s="23"/>
      <c r="I234" s="23"/>
      <c r="J234" s="23"/>
      <c r="K234" s="23"/>
      <c r="L234" s="23"/>
    </row>
    <row r="235" spans="1:12">
      <c r="A235" s="23"/>
      <c r="B235" s="23"/>
      <c r="C235" s="23"/>
      <c r="D235" s="23"/>
      <c r="E235" s="23"/>
      <c r="F235" s="23"/>
      <c r="G235" s="23"/>
      <c r="H235" s="23"/>
      <c r="I235" s="23"/>
      <c r="J235" s="23"/>
      <c r="K235" s="23"/>
      <c r="L235" s="23"/>
    </row>
    <row r="236" spans="1:12">
      <c r="A236" s="23"/>
      <c r="B236" s="23"/>
      <c r="C236" s="23"/>
      <c r="D236" s="23"/>
      <c r="E236" s="23"/>
      <c r="F236" s="23"/>
      <c r="G236" s="23"/>
      <c r="H236" s="23"/>
      <c r="I236" s="23"/>
      <c r="J236" s="23"/>
      <c r="K236" s="23"/>
      <c r="L236" s="23"/>
    </row>
    <row r="237" spans="1:12">
      <c r="A237" s="23"/>
      <c r="B237" s="23"/>
      <c r="C237" s="23"/>
      <c r="D237" s="23"/>
      <c r="E237" s="23"/>
      <c r="F237" s="23"/>
      <c r="G237" s="23"/>
      <c r="H237" s="23"/>
      <c r="I237" s="23"/>
      <c r="J237" s="23"/>
      <c r="K237" s="23"/>
      <c r="L237" s="23"/>
    </row>
    <row r="238" spans="1:12">
      <c r="A238" s="23"/>
      <c r="B238" s="23"/>
      <c r="C238" s="23"/>
      <c r="D238" s="23"/>
      <c r="E238" s="23"/>
      <c r="F238" s="23"/>
      <c r="G238" s="23"/>
      <c r="H238" s="23"/>
      <c r="I238" s="23"/>
      <c r="J238" s="23"/>
      <c r="K238" s="23"/>
      <c r="L238" s="23"/>
    </row>
    <row r="239" spans="1:12">
      <c r="A239" s="23"/>
      <c r="B239" s="23"/>
      <c r="C239" s="23"/>
      <c r="D239" s="23"/>
      <c r="E239" s="23"/>
      <c r="F239" s="23"/>
      <c r="G239" s="23"/>
      <c r="H239" s="23"/>
      <c r="I239" s="23"/>
      <c r="J239" s="23"/>
      <c r="K239" s="23"/>
      <c r="L239" s="23"/>
    </row>
    <row r="240" spans="1:12">
      <c r="A240" s="23"/>
      <c r="B240" s="23"/>
      <c r="C240" s="23"/>
      <c r="D240" s="23"/>
      <c r="E240" s="23"/>
      <c r="F240" s="23"/>
      <c r="G240" s="23"/>
      <c r="H240" s="23"/>
      <c r="I240" s="23"/>
      <c r="J240" s="23"/>
      <c r="K240" s="23"/>
      <c r="L240" s="23"/>
    </row>
    <row r="241" spans="1:12">
      <c r="A241" s="23"/>
      <c r="B241" s="23"/>
      <c r="C241" s="23"/>
      <c r="D241" s="23"/>
      <c r="E241" s="23"/>
      <c r="F241" s="23"/>
      <c r="G241" s="23"/>
      <c r="H241" s="23"/>
      <c r="I241" s="23"/>
      <c r="J241" s="23"/>
      <c r="K241" s="23"/>
      <c r="L241" s="23"/>
    </row>
    <row r="242" spans="1:12">
      <c r="A242" s="23"/>
      <c r="B242" s="23"/>
      <c r="C242" s="23"/>
      <c r="D242" s="23"/>
      <c r="E242" s="23"/>
      <c r="F242" s="23"/>
      <c r="G242" s="23"/>
      <c r="H242" s="23"/>
      <c r="I242" s="23"/>
      <c r="J242" s="23"/>
      <c r="K242" s="23"/>
      <c r="L242" s="23"/>
    </row>
    <row r="243" spans="1:12">
      <c r="A243" s="23"/>
      <c r="B243" s="23"/>
      <c r="C243" s="23"/>
      <c r="D243" s="23"/>
      <c r="E243" s="23"/>
      <c r="F243" s="23"/>
      <c r="G243" s="23"/>
      <c r="H243" s="23"/>
      <c r="I243" s="23"/>
      <c r="J243" s="23"/>
      <c r="K243" s="23"/>
      <c r="L243" s="23"/>
    </row>
    <row r="244" spans="1:12" ht="15.75" customHeight="1">
      <c r="A244" s="23"/>
      <c r="B244" s="23"/>
      <c r="C244" s="23"/>
      <c r="D244" s="23"/>
      <c r="E244" s="23"/>
      <c r="F244" s="23"/>
      <c r="G244" s="23"/>
      <c r="H244" s="23"/>
      <c r="I244" s="23"/>
      <c r="J244" s="23"/>
      <c r="K244" s="23"/>
      <c r="L244" s="23"/>
    </row>
    <row r="245" spans="1:12">
      <c r="A245" s="23"/>
      <c r="B245" s="23"/>
      <c r="C245" s="23"/>
      <c r="D245" s="23"/>
      <c r="E245" s="23"/>
      <c r="F245" s="23"/>
      <c r="G245" s="23"/>
      <c r="H245" s="23"/>
      <c r="I245" s="23"/>
      <c r="J245" s="23"/>
      <c r="K245" s="23"/>
      <c r="L245" s="23"/>
    </row>
    <row r="246" spans="1:12">
      <c r="A246" s="23"/>
      <c r="B246" s="23"/>
      <c r="C246" s="23"/>
      <c r="D246" s="23"/>
      <c r="E246" s="23"/>
      <c r="F246" s="23"/>
      <c r="G246" s="23"/>
      <c r="H246" s="23"/>
      <c r="I246" s="23"/>
      <c r="J246" s="23"/>
      <c r="K246" s="23"/>
      <c r="L246" s="23"/>
    </row>
    <row r="247" spans="1:12">
      <c r="A247" s="23"/>
      <c r="B247" s="23"/>
      <c r="C247" s="23"/>
      <c r="D247" s="23"/>
      <c r="E247" s="23"/>
      <c r="F247" s="23"/>
      <c r="G247" s="23"/>
      <c r="H247" s="23"/>
      <c r="I247" s="23"/>
      <c r="J247" s="23"/>
      <c r="K247" s="23"/>
      <c r="L247" s="23"/>
    </row>
    <row r="248" spans="1:12">
      <c r="A248" s="23"/>
      <c r="B248" s="23"/>
      <c r="C248" s="23"/>
      <c r="D248" s="23"/>
      <c r="E248" s="23"/>
      <c r="F248" s="23"/>
      <c r="G248" s="23"/>
      <c r="H248" s="23"/>
      <c r="I248" s="23"/>
      <c r="J248" s="23"/>
      <c r="K248" s="23"/>
      <c r="L248" s="23"/>
    </row>
    <row r="249" spans="1:12">
      <c r="A249" s="23"/>
      <c r="B249" s="23"/>
      <c r="C249" s="23"/>
      <c r="D249" s="23"/>
      <c r="E249" s="23"/>
      <c r="F249" s="23"/>
      <c r="G249" s="23"/>
      <c r="H249" s="23"/>
      <c r="I249" s="23"/>
      <c r="J249" s="23"/>
      <c r="K249" s="23"/>
      <c r="L249" s="23"/>
    </row>
    <row r="250" spans="1:12">
      <c r="A250" s="23"/>
      <c r="B250" s="23"/>
      <c r="C250" s="23"/>
      <c r="D250" s="23"/>
      <c r="E250" s="23"/>
      <c r="F250" s="23"/>
      <c r="G250" s="23"/>
      <c r="H250" s="23"/>
      <c r="I250" s="23"/>
      <c r="J250" s="23"/>
      <c r="K250" s="23"/>
      <c r="L250" s="23"/>
    </row>
    <row r="251" spans="1:12">
      <c r="A251" s="23"/>
      <c r="B251" s="23"/>
      <c r="C251" s="23"/>
      <c r="D251" s="23"/>
      <c r="E251" s="23"/>
      <c r="F251" s="23"/>
      <c r="G251" s="23"/>
      <c r="H251" s="23"/>
      <c r="I251" s="23"/>
      <c r="J251" s="23"/>
      <c r="K251" s="23"/>
      <c r="L251" s="23"/>
    </row>
    <row r="252" spans="1:12">
      <c r="A252" s="23"/>
      <c r="B252" s="23"/>
      <c r="C252" s="23"/>
      <c r="D252" s="23"/>
      <c r="E252" s="23"/>
      <c r="F252" s="23"/>
      <c r="G252" s="23"/>
      <c r="H252" s="23"/>
      <c r="I252" s="23"/>
      <c r="J252" s="23"/>
      <c r="K252" s="23"/>
      <c r="L252" s="23"/>
    </row>
    <row r="253" spans="1:12">
      <c r="A253" s="23"/>
      <c r="B253" s="23"/>
      <c r="C253" s="23"/>
      <c r="D253" s="23"/>
      <c r="E253" s="23"/>
      <c r="F253" s="23"/>
      <c r="G253" s="23"/>
      <c r="H253" s="23"/>
      <c r="I253" s="23"/>
      <c r="J253" s="23"/>
      <c r="K253" s="23"/>
      <c r="L253" s="23"/>
    </row>
    <row r="254" spans="1:12">
      <c r="A254" s="23"/>
      <c r="B254" s="23"/>
      <c r="C254" s="23"/>
      <c r="D254" s="23"/>
      <c r="E254" s="23"/>
      <c r="F254" s="23"/>
      <c r="G254" s="23"/>
      <c r="H254" s="23"/>
      <c r="I254" s="23"/>
      <c r="J254" s="23"/>
      <c r="K254" s="23"/>
      <c r="L254" s="23"/>
    </row>
    <row r="255" spans="1:12">
      <c r="A255" s="23"/>
      <c r="B255" s="23"/>
      <c r="C255" s="23"/>
      <c r="D255" s="23"/>
      <c r="E255" s="23"/>
      <c r="F255" s="23"/>
      <c r="G255" s="23"/>
      <c r="H255" s="23"/>
      <c r="I255" s="23"/>
      <c r="J255" s="23"/>
      <c r="K255" s="23"/>
      <c r="L255" s="23"/>
    </row>
    <row r="256" spans="1:12">
      <c r="A256" s="23"/>
      <c r="B256" s="23"/>
      <c r="C256" s="23"/>
      <c r="D256" s="23"/>
      <c r="E256" s="23"/>
      <c r="F256" s="23"/>
      <c r="G256" s="23"/>
      <c r="H256" s="23"/>
      <c r="I256" s="23"/>
      <c r="J256" s="23"/>
      <c r="K256" s="23"/>
      <c r="L256" s="23"/>
    </row>
    <row r="257" spans="1:12">
      <c r="A257" s="23"/>
      <c r="B257" s="23"/>
      <c r="C257" s="23"/>
      <c r="D257" s="23"/>
      <c r="E257" s="23"/>
      <c r="F257" s="23"/>
      <c r="G257" s="23"/>
      <c r="H257" s="23"/>
      <c r="I257" s="23"/>
      <c r="J257" s="23"/>
      <c r="K257" s="23"/>
      <c r="L257" s="23"/>
    </row>
    <row r="258" spans="1:12">
      <c r="A258" s="23"/>
      <c r="B258" s="23"/>
      <c r="C258" s="23"/>
      <c r="D258" s="23"/>
      <c r="E258" s="23"/>
      <c r="F258" s="23"/>
      <c r="G258" s="23"/>
      <c r="H258" s="23"/>
      <c r="I258" s="23"/>
      <c r="J258" s="23"/>
      <c r="K258" s="23"/>
      <c r="L258" s="23"/>
    </row>
    <row r="259" spans="1:12">
      <c r="A259" s="23"/>
      <c r="B259" s="23"/>
      <c r="C259" s="23"/>
      <c r="D259" s="23"/>
      <c r="E259" s="23"/>
      <c r="F259" s="23"/>
      <c r="G259" s="23"/>
      <c r="H259" s="23"/>
      <c r="I259" s="23"/>
      <c r="J259" s="23"/>
      <c r="K259" s="23"/>
      <c r="L259" s="23"/>
    </row>
    <row r="260" spans="1:12">
      <c r="A260" s="23"/>
      <c r="B260" s="23"/>
      <c r="C260" s="23"/>
      <c r="D260" s="23"/>
      <c r="E260" s="23"/>
      <c r="F260" s="23"/>
      <c r="G260" s="23"/>
      <c r="H260" s="23"/>
      <c r="I260" s="23"/>
      <c r="J260" s="23"/>
      <c r="K260" s="23"/>
      <c r="L260" s="23"/>
    </row>
    <row r="261" spans="1:12">
      <c r="A261" s="23"/>
      <c r="B261" s="23"/>
      <c r="C261" s="23"/>
      <c r="D261" s="23"/>
      <c r="E261" s="23"/>
      <c r="F261" s="23"/>
      <c r="G261" s="23"/>
      <c r="H261" s="23"/>
      <c r="I261" s="23"/>
      <c r="J261" s="23"/>
      <c r="K261" s="23"/>
      <c r="L261" s="23"/>
    </row>
    <row r="262" spans="1:12">
      <c r="A262" s="23"/>
      <c r="B262" s="23"/>
      <c r="C262" s="23"/>
      <c r="D262" s="23"/>
      <c r="E262" s="23"/>
      <c r="F262" s="23"/>
      <c r="G262" s="23"/>
      <c r="H262" s="23"/>
      <c r="I262" s="23"/>
      <c r="J262" s="23"/>
      <c r="K262" s="23"/>
      <c r="L262" s="23"/>
    </row>
    <row r="263" spans="1:12">
      <c r="A263" s="23"/>
      <c r="B263" s="23"/>
      <c r="C263" s="23"/>
      <c r="D263" s="23"/>
      <c r="E263" s="23"/>
      <c r="F263" s="23"/>
      <c r="G263" s="23"/>
      <c r="H263" s="23"/>
      <c r="I263" s="23"/>
      <c r="J263" s="23"/>
      <c r="K263" s="23"/>
      <c r="L263" s="23"/>
    </row>
    <row r="264" spans="1:12">
      <c r="A264" s="23"/>
      <c r="B264" s="23"/>
      <c r="C264" s="23"/>
      <c r="D264" s="23"/>
      <c r="E264" s="23"/>
      <c r="F264" s="23"/>
      <c r="G264" s="23"/>
      <c r="H264" s="23"/>
      <c r="I264" s="23"/>
      <c r="J264" s="23"/>
      <c r="K264" s="23"/>
      <c r="L264" s="23"/>
    </row>
    <row r="265" spans="1:12">
      <c r="A265" s="23"/>
      <c r="B265" s="23"/>
      <c r="C265" s="23"/>
      <c r="D265" s="23"/>
      <c r="E265" s="23"/>
      <c r="F265" s="23"/>
      <c r="G265" s="23"/>
      <c r="H265" s="23"/>
      <c r="I265" s="23"/>
      <c r="J265" s="23"/>
      <c r="K265" s="23"/>
      <c r="L265" s="23"/>
    </row>
    <row r="266" spans="1:12" ht="15.75" customHeight="1">
      <c r="A266" s="23"/>
      <c r="B266" s="23"/>
      <c r="C266" s="23"/>
      <c r="D266" s="23"/>
      <c r="E266" s="23"/>
      <c r="F266" s="23"/>
      <c r="G266" s="23"/>
      <c r="H266" s="23"/>
      <c r="I266" s="23"/>
      <c r="J266" s="23"/>
      <c r="K266" s="23"/>
      <c r="L266" s="23"/>
    </row>
    <row r="267" spans="1:12">
      <c r="A267" s="23"/>
      <c r="B267" s="23"/>
      <c r="C267" s="23"/>
      <c r="D267" s="23"/>
      <c r="E267" s="23"/>
      <c r="F267" s="23"/>
      <c r="G267" s="23"/>
      <c r="H267" s="23"/>
      <c r="I267" s="23"/>
      <c r="J267" s="23"/>
      <c r="K267" s="23"/>
      <c r="L267" s="23"/>
    </row>
    <row r="268" spans="1:12">
      <c r="A268" s="23"/>
      <c r="B268" s="23"/>
      <c r="C268" s="23"/>
      <c r="D268" s="23"/>
      <c r="E268" s="23"/>
      <c r="F268" s="23"/>
      <c r="G268" s="23"/>
      <c r="H268" s="23"/>
      <c r="I268" s="23"/>
      <c r="J268" s="23"/>
      <c r="K268" s="23"/>
      <c r="L268" s="23"/>
    </row>
    <row r="269" spans="1:12">
      <c r="A269" s="23"/>
      <c r="B269" s="23"/>
      <c r="C269" s="23"/>
      <c r="D269" s="23"/>
      <c r="E269" s="23"/>
      <c r="F269" s="23"/>
      <c r="G269" s="23"/>
      <c r="H269" s="23"/>
      <c r="I269" s="23"/>
      <c r="J269" s="23"/>
      <c r="K269" s="23"/>
      <c r="L269" s="23"/>
    </row>
    <row r="270" spans="1:12">
      <c r="A270" s="23"/>
      <c r="B270" s="23"/>
      <c r="C270" s="23"/>
      <c r="D270" s="23"/>
      <c r="E270" s="23"/>
      <c r="F270" s="23"/>
      <c r="G270" s="23"/>
      <c r="H270" s="23"/>
      <c r="I270" s="23"/>
      <c r="J270" s="23"/>
      <c r="K270" s="23"/>
      <c r="L270" s="23"/>
    </row>
    <row r="271" spans="1:12">
      <c r="A271" s="23"/>
      <c r="B271" s="23"/>
      <c r="C271" s="23"/>
      <c r="D271" s="23"/>
      <c r="E271" s="23"/>
      <c r="F271" s="23"/>
      <c r="G271" s="23"/>
      <c r="H271" s="23"/>
      <c r="I271" s="23"/>
      <c r="J271" s="23"/>
      <c r="K271" s="23"/>
      <c r="L271" s="23"/>
    </row>
    <row r="272" spans="1:12">
      <c r="A272" s="23"/>
      <c r="B272" s="23"/>
      <c r="C272" s="23"/>
      <c r="D272" s="23"/>
      <c r="E272" s="23"/>
      <c r="F272" s="23"/>
      <c r="G272" s="23"/>
      <c r="H272" s="23"/>
      <c r="I272" s="23"/>
      <c r="J272" s="23"/>
      <c r="K272" s="23"/>
      <c r="L272" s="23"/>
    </row>
    <row r="273" spans="1:12" ht="15.75" customHeight="1">
      <c r="A273" s="23"/>
      <c r="B273" s="23"/>
      <c r="C273" s="23"/>
      <c r="D273" s="23"/>
      <c r="E273" s="23"/>
      <c r="F273" s="23"/>
      <c r="G273" s="23"/>
      <c r="H273" s="23"/>
      <c r="I273" s="23"/>
      <c r="J273" s="23"/>
      <c r="K273" s="23"/>
      <c r="L273" s="23"/>
    </row>
    <row r="274" spans="1:12">
      <c r="A274" s="23"/>
      <c r="B274" s="23"/>
      <c r="C274" s="23"/>
      <c r="D274" s="23"/>
      <c r="E274" s="23"/>
      <c r="F274" s="23"/>
      <c r="G274" s="23"/>
      <c r="H274" s="23"/>
      <c r="I274" s="23"/>
      <c r="J274" s="23"/>
      <c r="K274" s="23"/>
      <c r="L274" s="23"/>
    </row>
    <row r="275" spans="1:12">
      <c r="A275" s="23"/>
      <c r="B275" s="23"/>
      <c r="C275" s="23"/>
      <c r="D275" s="23"/>
      <c r="E275" s="23"/>
      <c r="F275" s="23"/>
      <c r="G275" s="23"/>
      <c r="H275" s="23"/>
      <c r="I275" s="23"/>
      <c r="J275" s="23"/>
      <c r="K275" s="23"/>
      <c r="L275" s="23"/>
    </row>
    <row r="276" spans="1:12">
      <c r="A276" s="23"/>
      <c r="B276" s="23"/>
      <c r="C276" s="23"/>
      <c r="D276" s="23"/>
      <c r="E276" s="23"/>
      <c r="F276" s="23"/>
      <c r="G276" s="23"/>
      <c r="H276" s="23"/>
      <c r="I276" s="23"/>
      <c r="J276" s="23"/>
      <c r="K276" s="23"/>
      <c r="L276" s="23"/>
    </row>
    <row r="277" spans="1:12">
      <c r="A277" s="23"/>
      <c r="B277" s="23"/>
      <c r="C277" s="23"/>
      <c r="D277" s="23"/>
      <c r="E277" s="23"/>
      <c r="F277" s="23"/>
      <c r="G277" s="23"/>
      <c r="H277" s="23"/>
      <c r="I277" s="23"/>
      <c r="J277" s="23"/>
      <c r="K277" s="23"/>
      <c r="L277" s="23"/>
    </row>
    <row r="278" spans="1:12">
      <c r="A278" s="23"/>
      <c r="B278" s="23"/>
      <c r="C278" s="23"/>
      <c r="D278" s="23"/>
      <c r="E278" s="23"/>
      <c r="F278" s="23"/>
      <c r="G278" s="23"/>
      <c r="H278" s="23"/>
      <c r="I278" s="23"/>
      <c r="J278" s="23"/>
      <c r="K278" s="23"/>
      <c r="L278" s="23"/>
    </row>
    <row r="279" spans="1:12">
      <c r="A279" s="23"/>
      <c r="B279" s="23"/>
      <c r="C279" s="23"/>
      <c r="D279" s="23"/>
      <c r="E279" s="23"/>
      <c r="F279" s="23"/>
      <c r="G279" s="23"/>
      <c r="H279" s="23"/>
      <c r="I279" s="23"/>
      <c r="J279" s="23"/>
      <c r="K279" s="23"/>
      <c r="L279" s="23"/>
    </row>
    <row r="280" spans="1:12">
      <c r="A280" s="23"/>
      <c r="B280" s="23"/>
      <c r="C280" s="23"/>
      <c r="D280" s="23"/>
      <c r="E280" s="23"/>
      <c r="F280" s="23"/>
      <c r="G280" s="23"/>
      <c r="H280" s="23"/>
      <c r="I280" s="23"/>
      <c r="J280" s="23"/>
      <c r="K280" s="23"/>
      <c r="L280" s="23"/>
    </row>
    <row r="281" spans="1:12">
      <c r="A281" s="23"/>
      <c r="B281" s="23"/>
      <c r="C281" s="23"/>
      <c r="D281" s="23"/>
      <c r="E281" s="23"/>
      <c r="F281" s="23"/>
      <c r="G281" s="23"/>
      <c r="H281" s="23"/>
      <c r="I281" s="23"/>
      <c r="J281" s="23"/>
      <c r="K281" s="23"/>
      <c r="L281" s="23"/>
    </row>
    <row r="282" spans="1:12">
      <c r="A282" s="23"/>
      <c r="B282" s="23"/>
      <c r="C282" s="23"/>
      <c r="D282" s="23"/>
      <c r="E282" s="23"/>
      <c r="F282" s="23"/>
      <c r="G282" s="23"/>
      <c r="H282" s="23"/>
      <c r="I282" s="23"/>
      <c r="J282" s="23"/>
      <c r="K282" s="23"/>
      <c r="L282" s="23"/>
    </row>
    <row r="283" spans="1:12">
      <c r="A283" s="23"/>
      <c r="B283" s="23"/>
      <c r="C283" s="23"/>
      <c r="D283" s="23"/>
      <c r="E283" s="23"/>
      <c r="F283" s="23"/>
      <c r="G283" s="23"/>
      <c r="H283" s="23"/>
      <c r="I283" s="23"/>
      <c r="J283" s="23"/>
      <c r="K283" s="23"/>
      <c r="L283" s="23"/>
    </row>
    <row r="284" spans="1:12">
      <c r="A284" s="23"/>
      <c r="B284" s="23"/>
      <c r="C284" s="23"/>
      <c r="D284" s="23"/>
      <c r="E284" s="23"/>
      <c r="F284" s="23"/>
      <c r="G284" s="23"/>
      <c r="H284" s="23"/>
      <c r="I284" s="23"/>
      <c r="J284" s="23"/>
      <c r="K284" s="23"/>
      <c r="L284" s="23"/>
    </row>
    <row r="285" spans="1:12">
      <c r="A285" s="23"/>
      <c r="B285" s="23"/>
      <c r="C285" s="23"/>
      <c r="D285" s="23"/>
      <c r="E285" s="23"/>
      <c r="F285" s="23"/>
      <c r="G285" s="23"/>
      <c r="H285" s="23"/>
      <c r="I285" s="23"/>
      <c r="J285" s="23"/>
      <c r="K285" s="23"/>
      <c r="L285" s="23"/>
    </row>
    <row r="286" spans="1:12">
      <c r="A286" s="23"/>
      <c r="B286" s="23"/>
      <c r="C286" s="23"/>
      <c r="D286" s="23"/>
      <c r="E286" s="23"/>
      <c r="F286" s="23"/>
      <c r="G286" s="23"/>
      <c r="H286" s="23"/>
      <c r="I286" s="23"/>
      <c r="J286" s="23"/>
      <c r="K286" s="23"/>
      <c r="L286" s="23"/>
    </row>
    <row r="287" spans="1:12">
      <c r="A287" s="23"/>
      <c r="B287" s="23"/>
      <c r="C287" s="23"/>
      <c r="D287" s="23"/>
      <c r="E287" s="23"/>
      <c r="F287" s="23"/>
      <c r="G287" s="23"/>
      <c r="H287" s="23"/>
      <c r="I287" s="23"/>
      <c r="J287" s="23"/>
      <c r="K287" s="23"/>
      <c r="L287" s="23"/>
    </row>
    <row r="288" spans="1:12">
      <c r="A288" s="23"/>
      <c r="B288" s="23"/>
      <c r="C288" s="23"/>
      <c r="D288" s="23"/>
      <c r="E288" s="23"/>
      <c r="F288" s="23"/>
      <c r="G288" s="23"/>
      <c r="H288" s="23"/>
      <c r="I288" s="23"/>
      <c r="J288" s="23"/>
      <c r="K288" s="23"/>
      <c r="L288" s="23"/>
    </row>
    <row r="289" spans="1:12">
      <c r="A289" s="23"/>
      <c r="B289" s="23"/>
      <c r="C289" s="23"/>
      <c r="D289" s="23"/>
      <c r="E289" s="23"/>
      <c r="F289" s="23"/>
      <c r="G289" s="23"/>
      <c r="H289" s="23"/>
      <c r="I289" s="23"/>
      <c r="J289" s="23"/>
      <c r="K289" s="23"/>
      <c r="L289" s="23"/>
    </row>
    <row r="290" spans="1:12">
      <c r="A290" s="23"/>
      <c r="B290" s="23"/>
      <c r="C290" s="23"/>
      <c r="D290" s="23"/>
      <c r="E290" s="23"/>
      <c r="F290" s="23"/>
      <c r="G290" s="23"/>
      <c r="H290" s="23"/>
      <c r="I290" s="23"/>
      <c r="J290" s="23"/>
      <c r="K290" s="23"/>
      <c r="L290" s="23"/>
    </row>
    <row r="291" spans="1:12">
      <c r="A291" s="23"/>
      <c r="B291" s="23"/>
      <c r="C291" s="23"/>
      <c r="D291" s="23"/>
      <c r="E291" s="23"/>
      <c r="F291" s="23"/>
      <c r="G291" s="23"/>
      <c r="H291" s="23"/>
      <c r="I291" s="23"/>
      <c r="J291" s="23"/>
      <c r="K291" s="23"/>
      <c r="L291" s="23"/>
    </row>
    <row r="292" spans="1:12">
      <c r="A292" s="23"/>
      <c r="B292" s="23"/>
      <c r="C292" s="23"/>
      <c r="D292" s="23"/>
      <c r="E292" s="23"/>
      <c r="F292" s="23"/>
      <c r="G292" s="23"/>
      <c r="H292" s="23"/>
      <c r="I292" s="23"/>
      <c r="J292" s="23"/>
      <c r="K292" s="23"/>
      <c r="L292" s="23"/>
    </row>
    <row r="293" spans="1:12">
      <c r="A293" s="23"/>
      <c r="B293" s="23"/>
      <c r="C293" s="23"/>
      <c r="D293" s="23"/>
      <c r="E293" s="23"/>
      <c r="F293" s="23"/>
      <c r="G293" s="23"/>
      <c r="H293" s="23"/>
      <c r="I293" s="23"/>
      <c r="J293" s="23"/>
      <c r="K293" s="23"/>
      <c r="L293" s="23"/>
    </row>
    <row r="294" spans="1:12">
      <c r="A294" s="23"/>
      <c r="B294" s="23"/>
      <c r="C294" s="23"/>
      <c r="D294" s="23"/>
      <c r="E294" s="23"/>
      <c r="F294" s="23"/>
      <c r="G294" s="23"/>
      <c r="H294" s="23"/>
      <c r="I294" s="23"/>
      <c r="J294" s="23"/>
      <c r="K294" s="23"/>
      <c r="L294" s="23"/>
    </row>
    <row r="295" spans="1:12">
      <c r="A295" s="23"/>
      <c r="B295" s="23"/>
      <c r="C295" s="23"/>
      <c r="D295" s="23"/>
      <c r="E295" s="23"/>
      <c r="F295" s="23"/>
      <c r="G295" s="23"/>
      <c r="H295" s="23"/>
      <c r="I295" s="23"/>
      <c r="J295" s="23"/>
      <c r="K295" s="23"/>
      <c r="L295" s="23"/>
    </row>
    <row r="296" spans="1:12">
      <c r="A296" s="23"/>
      <c r="B296" s="23"/>
      <c r="C296" s="23"/>
      <c r="D296" s="23"/>
      <c r="E296" s="23"/>
      <c r="F296" s="23"/>
      <c r="G296" s="23"/>
      <c r="H296" s="23"/>
      <c r="I296" s="23"/>
      <c r="J296" s="23"/>
      <c r="K296" s="23"/>
      <c r="L296" s="23"/>
    </row>
    <row r="297" spans="1:12">
      <c r="A297" s="8"/>
    </row>
    <row r="298" spans="1:12">
      <c r="A298" s="8"/>
    </row>
    <row r="299" spans="1:12">
      <c r="A299" s="8"/>
    </row>
    <row r="300" spans="1:12">
      <c r="A300" s="8"/>
    </row>
    <row r="301" spans="1:12">
      <c r="A301" s="8"/>
    </row>
    <row r="302" spans="1:12">
      <c r="A302" s="8"/>
    </row>
    <row r="303" spans="1:12">
      <c r="A303" s="23"/>
      <c r="B303" s="23"/>
      <c r="C303" s="23"/>
      <c r="D303" s="23"/>
      <c r="E303" s="23"/>
      <c r="F303" s="23"/>
      <c r="G303" s="23"/>
      <c r="H303" s="23"/>
      <c r="I303" s="23"/>
      <c r="J303" s="23"/>
      <c r="K303" s="23"/>
      <c r="L303" s="23"/>
    </row>
    <row r="304" spans="1:12">
      <c r="A304" s="23"/>
      <c r="B304" s="23"/>
      <c r="C304" s="23"/>
      <c r="D304" s="23"/>
      <c r="E304" s="23"/>
      <c r="F304" s="23"/>
      <c r="G304" s="23"/>
      <c r="H304" s="23"/>
      <c r="I304" s="23"/>
      <c r="J304" s="23"/>
      <c r="K304" s="23"/>
      <c r="L304" s="23"/>
    </row>
    <row r="305" spans="1:12">
      <c r="A305" s="8"/>
    </row>
    <row r="306" spans="1:12">
      <c r="A306" s="8"/>
    </row>
    <row r="307" spans="1:12">
      <c r="A307" s="8"/>
    </row>
    <row r="308" spans="1:12">
      <c r="A308" s="8"/>
    </row>
    <row r="309" spans="1:12">
      <c r="A309" s="8"/>
    </row>
    <row r="310" spans="1:12">
      <c r="A310" s="8"/>
    </row>
    <row r="311" spans="1:12">
      <c r="A311" s="23"/>
      <c r="B311" s="23"/>
      <c r="C311" s="23"/>
      <c r="D311" s="23"/>
      <c r="E311" s="23"/>
      <c r="F311" s="23"/>
      <c r="G311" s="23"/>
      <c r="H311" s="23"/>
      <c r="I311" s="23"/>
      <c r="J311" s="23"/>
      <c r="K311" s="23"/>
      <c r="L311" s="23"/>
    </row>
    <row r="312" spans="1:12">
      <c r="A312" s="23"/>
      <c r="B312" s="23"/>
      <c r="C312" s="23"/>
      <c r="D312" s="23"/>
      <c r="E312" s="23"/>
      <c r="F312" s="23"/>
      <c r="G312" s="23"/>
      <c r="H312" s="23"/>
      <c r="I312" s="23"/>
      <c r="J312" s="23"/>
      <c r="K312" s="23"/>
      <c r="L312" s="23"/>
    </row>
    <row r="313" spans="1:12">
      <c r="A313" s="8"/>
    </row>
    <row r="314" spans="1:12">
      <c r="A314" s="8"/>
    </row>
    <row r="315" spans="1:12">
      <c r="A315" s="8"/>
    </row>
    <row r="316" spans="1:12">
      <c r="A316" s="8"/>
    </row>
    <row r="317" spans="1:12">
      <c r="A317" s="8"/>
    </row>
    <row r="318" spans="1:12">
      <c r="A318" s="8"/>
    </row>
    <row r="319" spans="1:12">
      <c r="A319" s="23"/>
      <c r="B319" s="23"/>
      <c r="C319" s="23"/>
      <c r="D319" s="23"/>
      <c r="E319" s="23"/>
      <c r="F319" s="23"/>
      <c r="G319" s="23"/>
      <c r="H319" s="23"/>
      <c r="I319" s="23"/>
      <c r="J319" s="23"/>
      <c r="K319" s="23"/>
      <c r="L319" s="23"/>
    </row>
    <row r="320" spans="1:12">
      <c r="A320" s="23"/>
      <c r="B320" s="23"/>
      <c r="C320" s="23"/>
      <c r="D320" s="23"/>
      <c r="E320" s="23"/>
      <c r="F320" s="23"/>
      <c r="G320" s="23"/>
      <c r="H320" s="23"/>
      <c r="I320" s="23"/>
      <c r="J320" s="23"/>
      <c r="K320" s="23"/>
      <c r="L320" s="23"/>
    </row>
    <row r="321" spans="1:12">
      <c r="A321" s="8"/>
    </row>
    <row r="322" spans="1:12">
      <c r="A322" s="8"/>
    </row>
    <row r="323" spans="1:12">
      <c r="A323" s="8"/>
    </row>
    <row r="324" spans="1:12">
      <c r="A324" s="8"/>
    </row>
    <row r="325" spans="1:12">
      <c r="A325" s="8"/>
    </row>
    <row r="326" spans="1:12">
      <c r="A326" s="8"/>
    </row>
    <row r="327" spans="1:12">
      <c r="A327" s="23"/>
      <c r="B327" s="23"/>
      <c r="C327" s="23"/>
      <c r="D327" s="23"/>
      <c r="E327" s="23"/>
      <c r="F327" s="23"/>
      <c r="G327" s="23"/>
      <c r="H327" s="23"/>
      <c r="I327" s="23"/>
      <c r="J327" s="23"/>
      <c r="K327" s="23"/>
      <c r="L327" s="23"/>
    </row>
    <row r="328" spans="1:12">
      <c r="A328" s="23"/>
      <c r="B328" s="23"/>
      <c r="C328" s="23"/>
      <c r="D328" s="23"/>
      <c r="E328" s="23"/>
      <c r="F328" s="23"/>
      <c r="G328" s="23"/>
      <c r="H328" s="23"/>
      <c r="I328" s="23"/>
      <c r="J328" s="23"/>
      <c r="K328" s="23"/>
      <c r="L328" s="23"/>
    </row>
    <row r="329" spans="1:12">
      <c r="A329" s="8"/>
    </row>
    <row r="330" spans="1:12">
      <c r="A330" s="8"/>
    </row>
    <row r="331" spans="1:12">
      <c r="A331" s="8"/>
    </row>
    <row r="332" spans="1:12">
      <c r="A332" s="8"/>
    </row>
    <row r="333" spans="1:12">
      <c r="A333" s="8"/>
    </row>
    <row r="334" spans="1:12">
      <c r="A334" s="8"/>
    </row>
    <row r="335" spans="1:12">
      <c r="A335" s="23"/>
      <c r="B335" s="23"/>
      <c r="C335" s="23"/>
      <c r="D335" s="23"/>
      <c r="E335" s="23"/>
      <c r="F335" s="23"/>
      <c r="G335" s="23"/>
      <c r="H335" s="23"/>
      <c r="I335" s="23"/>
      <c r="J335" s="23"/>
      <c r="K335" s="23"/>
      <c r="L335" s="23"/>
    </row>
    <row r="336" spans="1:12">
      <c r="A336" s="23"/>
      <c r="B336" s="23"/>
      <c r="C336" s="23"/>
      <c r="D336" s="23"/>
      <c r="E336" s="23"/>
      <c r="F336" s="23"/>
      <c r="G336" s="23"/>
      <c r="H336" s="23"/>
      <c r="I336" s="23"/>
      <c r="J336" s="23"/>
      <c r="K336" s="23"/>
      <c r="L336" s="23"/>
    </row>
    <row r="337" spans="1:12">
      <c r="A337" s="8"/>
    </row>
    <row r="338" spans="1:12">
      <c r="A338" s="8"/>
    </row>
    <row r="339" spans="1:12">
      <c r="A339" s="8"/>
    </row>
    <row r="340" spans="1:12">
      <c r="A340" s="8"/>
    </row>
    <row r="341" spans="1:12">
      <c r="A341" s="8"/>
    </row>
    <row r="342" spans="1:12">
      <c r="A342" s="8"/>
    </row>
    <row r="343" spans="1:12">
      <c r="A343" s="23"/>
      <c r="B343" s="23"/>
      <c r="C343" s="23"/>
      <c r="D343" s="23"/>
      <c r="E343" s="23"/>
      <c r="F343" s="23"/>
      <c r="G343" s="23"/>
      <c r="H343" s="23"/>
      <c r="I343" s="23"/>
      <c r="J343" s="23"/>
      <c r="K343" s="23"/>
      <c r="L343" s="23"/>
    </row>
    <row r="344" spans="1:12">
      <c r="A344" s="23"/>
      <c r="B344" s="23"/>
      <c r="C344" s="23"/>
      <c r="D344" s="23"/>
      <c r="E344" s="23"/>
      <c r="F344" s="23"/>
      <c r="G344" s="23"/>
      <c r="H344" s="23"/>
      <c r="I344" s="23"/>
      <c r="J344" s="23"/>
      <c r="K344" s="23"/>
      <c r="L344" s="23"/>
    </row>
    <row r="345" spans="1:12">
      <c r="A345" s="8"/>
    </row>
    <row r="346" spans="1:12">
      <c r="A346" s="8"/>
    </row>
    <row r="347" spans="1:12">
      <c r="A347" s="8"/>
    </row>
    <row r="348" spans="1:12">
      <c r="A348" s="8"/>
    </row>
    <row r="349" spans="1:12">
      <c r="A349" s="8"/>
    </row>
    <row r="350" spans="1:12">
      <c r="A350" s="8"/>
    </row>
    <row r="351" spans="1:12">
      <c r="A351" s="23"/>
      <c r="B351" s="23"/>
      <c r="C351" s="23"/>
      <c r="D351" s="23"/>
      <c r="E351" s="23"/>
      <c r="F351" s="23"/>
      <c r="G351" s="23"/>
      <c r="H351" s="23"/>
      <c r="I351" s="23"/>
      <c r="J351" s="23"/>
      <c r="K351" s="23"/>
      <c r="L351" s="23"/>
    </row>
    <row r="352" spans="1:12">
      <c r="A352" s="23"/>
      <c r="B352" s="23"/>
      <c r="C352" s="23"/>
      <c r="D352" s="23"/>
      <c r="E352" s="23"/>
      <c r="F352" s="23"/>
      <c r="G352" s="23"/>
      <c r="H352" s="23"/>
      <c r="I352" s="23"/>
      <c r="J352" s="23"/>
      <c r="K352" s="23"/>
      <c r="L352" s="23"/>
    </row>
    <row r="353" spans="1:12">
      <c r="A353" s="8"/>
    </row>
    <row r="354" spans="1:12">
      <c r="A354" s="8"/>
    </row>
    <row r="355" spans="1:12">
      <c r="A355" s="8"/>
    </row>
    <row r="356" spans="1:12">
      <c r="A356" s="8"/>
    </row>
    <row r="357" spans="1:12">
      <c r="A357" s="8"/>
    </row>
    <row r="358" spans="1:12">
      <c r="A358" s="8"/>
    </row>
    <row r="359" spans="1:12">
      <c r="A359" s="23"/>
      <c r="B359" s="23"/>
      <c r="C359" s="23"/>
      <c r="D359" s="23"/>
      <c r="E359" s="23"/>
      <c r="F359" s="23"/>
      <c r="G359" s="23"/>
      <c r="H359" s="23"/>
      <c r="I359" s="23"/>
      <c r="J359" s="23"/>
      <c r="K359" s="23"/>
      <c r="L359" s="23"/>
    </row>
    <row r="360" spans="1:12">
      <c r="A360" s="23"/>
      <c r="B360" s="23"/>
      <c r="C360" s="23"/>
      <c r="D360" s="23"/>
      <c r="E360" s="23"/>
      <c r="F360" s="23"/>
      <c r="G360" s="23"/>
      <c r="H360" s="23"/>
      <c r="I360" s="23"/>
      <c r="J360" s="23"/>
      <c r="K360" s="23"/>
      <c r="L360" s="23"/>
    </row>
    <row r="361" spans="1:12">
      <c r="A361" s="8"/>
    </row>
    <row r="362" spans="1:12">
      <c r="A362" s="8"/>
    </row>
    <row r="363" spans="1:12">
      <c r="A363" s="8"/>
    </row>
    <row r="364" spans="1:12">
      <c r="A364" s="8"/>
    </row>
    <row r="365" spans="1:12">
      <c r="A365" s="8"/>
    </row>
    <row r="366" spans="1:12">
      <c r="A366" s="8"/>
    </row>
  </sheetData>
  <mergeCells count="3">
    <mergeCell ref="A205:D205"/>
    <mergeCell ref="A223:K223"/>
    <mergeCell ref="A69:M69"/>
  </mergeCells>
  <phoneticPr fontId="6" type="noConversion"/>
  <pageMargins left="0.70866141732283461" right="0.70866141732283461" top="0.86614173228346458" bottom="0.74803149606299213" header="0.31496062992125984" footer="0.31496062992125984"/>
  <pageSetup paperSize="9" scale="97" orientation="portrait" horizontalDpi="300" r:id="rId1"/>
  <headerFooter>
    <oddHeader>&amp;L&amp;G&amp;C&amp;"Arial,Pogrubiony"KONSTRUKTIONSBERÄKNING&amp;"Arial,Normalny"
Konstruktionsnr.: 100-18964-1</oddHeader>
  </headerFooter>
  <rowBreaks count="6" manualBreakCount="6">
    <brk id="39" max="12" man="1"/>
    <brk id="83" max="12" man="1"/>
    <brk id="135" max="12" man="1"/>
    <brk id="248" max="9" man="1"/>
    <brk id="303" max="9" man="1"/>
    <brk id="343" max="9" man="1"/>
  </rowBreaks>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C82A6-7395-4F98-9163-9A80D5C4D5F9}">
  <sheetPr codeName="Sheet20"/>
  <dimension ref="A1:AF371"/>
  <sheetViews>
    <sheetView view="pageBreakPreview" topLeftCell="A196" zoomScaleNormal="100" zoomScaleSheetLayoutView="100" workbookViewId="0">
      <selection activeCell="R62" sqref="R62"/>
    </sheetView>
  </sheetViews>
  <sheetFormatPr defaultRowHeight="12.75"/>
  <cols>
    <col min="1" max="1" width="23.28515625" customWidth="1"/>
    <col min="2" max="2" width="12.85546875" customWidth="1"/>
    <col min="3" max="3" width="6.7109375" customWidth="1"/>
    <col min="4" max="6" width="6.28515625" customWidth="1"/>
    <col min="7" max="7" width="7" customWidth="1"/>
    <col min="8" max="10" width="6.28515625" customWidth="1"/>
    <col min="11" max="11" width="7.28515625" style="209" customWidth="1"/>
    <col min="12" max="12" width="6.28515625" customWidth="1"/>
    <col min="13" max="13" width="6.28515625" style="209" customWidth="1"/>
    <col min="14" max="14" width="6.28515625" customWidth="1"/>
    <col min="15" max="15" width="6.28515625" style="209" customWidth="1"/>
    <col min="16" max="16" width="6.28515625" customWidth="1"/>
    <col min="17" max="17" width="6.28515625" style="209" customWidth="1"/>
    <col min="18" max="18" width="6.28515625" customWidth="1"/>
    <col min="19" max="19" width="6.7109375" customWidth="1"/>
    <col min="20" max="22" width="6.28515625" customWidth="1"/>
    <col min="23" max="23" width="6.85546875" customWidth="1"/>
    <col min="24" max="26" width="6.28515625" customWidth="1"/>
    <col min="27" max="27" width="7.28515625" customWidth="1"/>
    <col min="28" max="31" width="6.28515625" customWidth="1"/>
  </cols>
  <sheetData>
    <row r="1" spans="1:28" ht="15.75">
      <c r="A1" s="2" t="s">
        <v>760</v>
      </c>
    </row>
    <row r="2" spans="1:28" ht="12" customHeight="1">
      <c r="G2" s="10"/>
      <c r="H2" s="25" t="s">
        <v>763</v>
      </c>
      <c r="I2" s="205">
        <v>1</v>
      </c>
      <c r="J2" s="214">
        <f>I2+1</f>
        <v>2</v>
      </c>
      <c r="K2" s="215">
        <f t="shared" ref="K2:T2" si="0">J2+1</f>
        <v>3</v>
      </c>
      <c r="L2" s="214">
        <f t="shared" si="0"/>
        <v>4</v>
      </c>
      <c r="M2" s="215">
        <f t="shared" si="0"/>
        <v>5</v>
      </c>
      <c r="N2" s="214">
        <f t="shared" si="0"/>
        <v>6</v>
      </c>
      <c r="O2" s="215">
        <f t="shared" si="0"/>
        <v>7</v>
      </c>
      <c r="P2" s="214">
        <f t="shared" si="0"/>
        <v>8</v>
      </c>
      <c r="Q2" s="215">
        <f t="shared" si="0"/>
        <v>9</v>
      </c>
      <c r="R2" s="216">
        <f t="shared" si="0"/>
        <v>10</v>
      </c>
      <c r="S2" s="205">
        <f t="shared" si="0"/>
        <v>11</v>
      </c>
      <c r="T2" s="214">
        <f t="shared" si="0"/>
        <v>12</v>
      </c>
      <c r="U2" s="214">
        <f t="shared" ref="U2" si="1">T2+1</f>
        <v>13</v>
      </c>
      <c r="V2" s="214">
        <f t="shared" ref="V2" si="2">U2+1</f>
        <v>14</v>
      </c>
      <c r="W2" s="214">
        <f t="shared" ref="W2" si="3">V2+1</f>
        <v>15</v>
      </c>
      <c r="X2" s="214">
        <f t="shared" ref="X2" si="4">W2+1</f>
        <v>16</v>
      </c>
      <c r="Y2" s="214">
        <f t="shared" ref="Y2" si="5">X2+1</f>
        <v>17</v>
      </c>
      <c r="Z2" s="214">
        <f t="shared" ref="Z2" si="6">Y2+1</f>
        <v>18</v>
      </c>
      <c r="AA2" s="216">
        <f t="shared" ref="AA2" si="7">Z2+1</f>
        <v>19</v>
      </c>
      <c r="AB2" s="176"/>
    </row>
    <row r="3" spans="1:28" ht="12" customHeight="1">
      <c r="A3" s="192" t="s">
        <v>766</v>
      </c>
      <c r="B3" s="174">
        <v>0.91</v>
      </c>
      <c r="G3" s="10"/>
      <c r="H3" s="25"/>
      <c r="I3" s="434" t="s">
        <v>761</v>
      </c>
      <c r="J3" s="435"/>
      <c r="K3" s="435"/>
      <c r="L3" s="435"/>
      <c r="M3" s="435"/>
      <c r="N3" s="435"/>
      <c r="O3" s="435"/>
      <c r="P3" s="435"/>
      <c r="Q3" s="435"/>
      <c r="R3" s="436"/>
      <c r="S3" s="434" t="s">
        <v>792</v>
      </c>
      <c r="T3" s="435"/>
      <c r="U3" s="435"/>
      <c r="V3" s="435"/>
      <c r="W3" s="435"/>
      <c r="X3" s="435"/>
      <c r="Y3" s="435"/>
      <c r="Z3" s="435"/>
      <c r="AA3" s="436"/>
      <c r="AB3" s="85"/>
    </row>
    <row r="4" spans="1:28" ht="20.25" customHeight="1">
      <c r="A4" s="187"/>
      <c r="C4" s="87" t="s">
        <v>273</v>
      </c>
      <c r="D4" s="118" t="s">
        <v>364</v>
      </c>
      <c r="E4" s="118" t="s">
        <v>365</v>
      </c>
      <c r="F4" s="118" t="s">
        <v>366</v>
      </c>
      <c r="G4" s="118" t="s">
        <v>367</v>
      </c>
      <c r="H4" s="118" t="s">
        <v>368</v>
      </c>
      <c r="I4" s="203"/>
      <c r="J4" s="443" t="s">
        <v>404</v>
      </c>
      <c r="K4" s="444" t="s">
        <v>375</v>
      </c>
      <c r="L4" s="432" t="s">
        <v>785</v>
      </c>
      <c r="M4" s="444" t="s">
        <v>382</v>
      </c>
      <c r="N4" s="432" t="s">
        <v>786</v>
      </c>
      <c r="O4" s="444" t="s">
        <v>788</v>
      </c>
      <c r="P4" s="432" t="s">
        <v>789</v>
      </c>
      <c r="Q4" s="444" t="s">
        <v>791</v>
      </c>
      <c r="R4" s="437" t="s">
        <v>790</v>
      </c>
      <c r="S4" s="439" t="s">
        <v>404</v>
      </c>
      <c r="T4" s="432" t="s">
        <v>787</v>
      </c>
      <c r="U4" s="432" t="s">
        <v>785</v>
      </c>
      <c r="V4" s="432" t="s">
        <v>793</v>
      </c>
      <c r="W4" s="432" t="s">
        <v>786</v>
      </c>
      <c r="X4" s="432" t="s">
        <v>788</v>
      </c>
      <c r="Y4" s="432" t="s">
        <v>789</v>
      </c>
      <c r="Z4" s="432" t="s">
        <v>791</v>
      </c>
      <c r="AA4" s="437" t="s">
        <v>790</v>
      </c>
    </row>
    <row r="5" spans="1:28" ht="12" customHeight="1">
      <c r="A5" s="188" t="s">
        <v>762</v>
      </c>
      <c r="B5" s="91"/>
      <c r="C5" s="92" t="s">
        <v>106</v>
      </c>
      <c r="D5" s="93" t="s">
        <v>119</v>
      </c>
      <c r="E5" s="92" t="s">
        <v>119</v>
      </c>
      <c r="F5" s="92" t="s">
        <v>116</v>
      </c>
      <c r="G5" s="92" t="s">
        <v>116</v>
      </c>
      <c r="H5" s="92" t="s">
        <v>116</v>
      </c>
      <c r="I5" s="205" t="s">
        <v>784</v>
      </c>
      <c r="J5" s="443"/>
      <c r="K5" s="444"/>
      <c r="L5" s="432"/>
      <c r="M5" s="444"/>
      <c r="N5" s="432"/>
      <c r="O5" s="444"/>
      <c r="P5" s="432"/>
      <c r="Q5" s="444"/>
      <c r="R5" s="437"/>
      <c r="S5" s="440"/>
      <c r="T5" s="433"/>
      <c r="U5" s="433"/>
      <c r="V5" s="433"/>
      <c r="W5" s="433"/>
      <c r="X5" s="433"/>
      <c r="Y5" s="433"/>
      <c r="Z5" s="433"/>
      <c r="AA5" s="438"/>
    </row>
    <row r="6" spans="1:28" ht="12" customHeight="1">
      <c r="A6" s="187" t="s">
        <v>764</v>
      </c>
      <c r="B6" s="186"/>
      <c r="D6" s="190"/>
      <c r="E6" s="190"/>
      <c r="F6" s="190"/>
      <c r="G6" s="190"/>
      <c r="H6" s="190"/>
      <c r="I6" s="228"/>
      <c r="J6" s="229"/>
      <c r="K6" s="230"/>
      <c r="L6" s="229"/>
      <c r="M6" s="230"/>
      <c r="N6" s="229"/>
      <c r="O6" s="230"/>
      <c r="P6" s="229"/>
      <c r="Q6" s="231"/>
      <c r="R6" s="232"/>
      <c r="S6" s="237"/>
      <c r="T6" s="238"/>
      <c r="U6" s="238"/>
      <c r="V6" s="238"/>
      <c r="W6" s="238"/>
      <c r="X6" s="238"/>
      <c r="Y6" s="238"/>
      <c r="Z6" s="238"/>
      <c r="AA6" s="232"/>
    </row>
    <row r="7" spans="1:28" ht="12" customHeight="1">
      <c r="A7" s="189" t="s">
        <v>759</v>
      </c>
      <c r="B7" s="186"/>
      <c r="C7" s="190">
        <f>'4.1'!H32</f>
        <v>24708.674057500008</v>
      </c>
      <c r="D7" s="190"/>
      <c r="E7" s="190"/>
      <c r="F7" s="190">
        <f>'4.1'!L32</f>
        <v>-198.72636617500001</v>
      </c>
      <c r="G7" s="190">
        <f>'4.1'!J32</f>
        <v>-79013.421375850012</v>
      </c>
      <c r="H7" s="190"/>
      <c r="I7" s="206">
        <f t="shared" ref="I7:N8" si="8">1.35*$B$3</f>
        <v>1.2285000000000001</v>
      </c>
      <c r="J7" s="213">
        <f t="shared" si="8"/>
        <v>1.2285000000000001</v>
      </c>
      <c r="K7" s="220">
        <f t="shared" si="8"/>
        <v>1.2285000000000001</v>
      </c>
      <c r="L7" s="212">
        <f t="shared" si="8"/>
        <v>1.2285000000000001</v>
      </c>
      <c r="M7" s="221">
        <f t="shared" si="8"/>
        <v>1.2285000000000001</v>
      </c>
      <c r="N7" s="212">
        <f t="shared" si="8"/>
        <v>1.2285000000000001</v>
      </c>
      <c r="O7" s="221">
        <v>1</v>
      </c>
      <c r="P7" s="212">
        <v>1</v>
      </c>
      <c r="Q7" s="221">
        <v>1</v>
      </c>
      <c r="R7" s="222">
        <v>1</v>
      </c>
      <c r="S7" s="208">
        <f t="shared" ref="S7:W8" si="9">1.2*$B$3</f>
        <v>1.0920000000000001</v>
      </c>
      <c r="T7" s="212">
        <f t="shared" si="9"/>
        <v>1.0920000000000001</v>
      </c>
      <c r="U7" s="212">
        <f t="shared" si="9"/>
        <v>1.0920000000000001</v>
      </c>
      <c r="V7" s="212">
        <f t="shared" si="9"/>
        <v>1.0920000000000001</v>
      </c>
      <c r="W7" s="212">
        <f t="shared" si="9"/>
        <v>1.0920000000000001</v>
      </c>
      <c r="X7" s="212">
        <v>1</v>
      </c>
      <c r="Y7" s="212">
        <v>1</v>
      </c>
      <c r="Z7" s="212">
        <v>1</v>
      </c>
      <c r="AA7" s="222">
        <v>1</v>
      </c>
      <c r="AB7" s="212"/>
    </row>
    <row r="8" spans="1:28" ht="12" customHeight="1">
      <c r="A8" s="189" t="s">
        <v>777</v>
      </c>
      <c r="B8" s="186"/>
      <c r="C8" s="190">
        <f>SUM('4.1'!I97:I98)</f>
        <v>4777.9307887323939</v>
      </c>
      <c r="D8" s="190">
        <f>SUM('4.1'!J97:J98)</f>
        <v>0</v>
      </c>
      <c r="E8" s="190">
        <f>SUM('4.1'!K97:K98)</f>
        <v>0</v>
      </c>
      <c r="F8" s="190">
        <f>SUM('4.1'!L97:L98)</f>
        <v>0</v>
      </c>
      <c r="G8" s="190">
        <f>SUM('4.1'!M97:M98)</f>
        <v>0</v>
      </c>
      <c r="H8" s="190">
        <f>SUM('4.1'!N97:N98)</f>
        <v>0</v>
      </c>
      <c r="I8" s="206">
        <f t="shared" si="8"/>
        <v>1.2285000000000001</v>
      </c>
      <c r="J8" s="213">
        <f t="shared" si="8"/>
        <v>1.2285000000000001</v>
      </c>
      <c r="K8" s="220">
        <f t="shared" si="8"/>
        <v>1.2285000000000001</v>
      </c>
      <c r="L8" s="212">
        <f t="shared" si="8"/>
        <v>1.2285000000000001</v>
      </c>
      <c r="M8" s="221">
        <f t="shared" si="8"/>
        <v>1.2285000000000001</v>
      </c>
      <c r="N8" s="212">
        <f t="shared" si="8"/>
        <v>1.2285000000000001</v>
      </c>
      <c r="O8" s="221">
        <v>1</v>
      </c>
      <c r="P8" s="212">
        <v>1</v>
      </c>
      <c r="Q8" s="221">
        <v>1</v>
      </c>
      <c r="R8" s="222">
        <v>1</v>
      </c>
      <c r="S8" s="208">
        <f t="shared" si="9"/>
        <v>1.0920000000000001</v>
      </c>
      <c r="T8" s="212">
        <f t="shared" si="9"/>
        <v>1.0920000000000001</v>
      </c>
      <c r="U8" s="212">
        <f t="shared" si="9"/>
        <v>1.0920000000000001</v>
      </c>
      <c r="V8" s="212">
        <f t="shared" si="9"/>
        <v>1.0920000000000001</v>
      </c>
      <c r="W8" s="212">
        <f t="shared" si="9"/>
        <v>1.0920000000000001</v>
      </c>
      <c r="X8" s="212">
        <v>1</v>
      </c>
      <c r="Y8" s="212">
        <v>1</v>
      </c>
      <c r="Z8" s="212">
        <v>1</v>
      </c>
      <c r="AA8" s="222">
        <v>1</v>
      </c>
      <c r="AB8" s="212"/>
    </row>
    <row r="9" spans="1:28" ht="12" customHeight="1">
      <c r="A9" s="189" t="s">
        <v>769</v>
      </c>
      <c r="B9" s="186"/>
      <c r="C9" s="190"/>
      <c r="D9" s="190">
        <f>'4.1'!G194</f>
        <v>-7260.6151799999989</v>
      </c>
      <c r="E9" s="190">
        <f>'4.1'!H194</f>
        <v>-933.71212349999769</v>
      </c>
      <c r="F9" s="190">
        <f>'4.1'!M194</f>
        <v>-6232.1558052649889</v>
      </c>
      <c r="G9" s="190">
        <f>'4.1'!L194</f>
        <v>39265.870534799993</v>
      </c>
      <c r="H9" s="190">
        <f>'4.1'!N194</f>
        <v>-14260.367392537482</v>
      </c>
      <c r="I9" s="206"/>
      <c r="J9" s="213"/>
      <c r="K9" s="220"/>
      <c r="L9" s="212"/>
      <c r="M9" s="221"/>
      <c r="N9" s="212"/>
      <c r="O9" s="221">
        <v>1</v>
      </c>
      <c r="P9" s="212">
        <f>1.35*$B$3</f>
        <v>1.2285000000000001</v>
      </c>
      <c r="Q9" s="221">
        <f>1.35*$B$3</f>
        <v>1.2285000000000001</v>
      </c>
      <c r="R9" s="222">
        <v>1</v>
      </c>
      <c r="S9" s="208"/>
      <c r="T9" s="212"/>
      <c r="U9" s="212"/>
      <c r="V9" s="212"/>
      <c r="W9" s="212"/>
      <c r="X9" s="212">
        <v>1</v>
      </c>
      <c r="Y9" s="212">
        <f>1.2*$B$3</f>
        <v>1.0920000000000001</v>
      </c>
      <c r="Z9" s="212">
        <f>1.2*$B$3</f>
        <v>1.0920000000000001</v>
      </c>
      <c r="AA9" s="222">
        <v>1</v>
      </c>
      <c r="AB9" s="212"/>
    </row>
    <row r="10" spans="1:28" ht="12" customHeight="1">
      <c r="A10" s="189" t="s">
        <v>768</v>
      </c>
      <c r="B10" s="186"/>
      <c r="C10" s="190"/>
      <c r="D10" s="190">
        <f>'4.1'!G185</f>
        <v>-7973.4549667500005</v>
      </c>
      <c r="E10" s="190">
        <f>'4.1'!H185</f>
        <v>-933.7121234999986</v>
      </c>
      <c r="F10" s="190">
        <f>'4.1'!M185</f>
        <v>-6232.1558052649962</v>
      </c>
      <c r="G10" s="190">
        <f>'4.1'!L185</f>
        <v>36806.344742894995</v>
      </c>
      <c r="H10" s="190">
        <f>'4.1'!N185</f>
        <v>-14260.367392537497</v>
      </c>
      <c r="I10" s="208">
        <v>1</v>
      </c>
      <c r="J10" s="212">
        <v>1</v>
      </c>
      <c r="K10" s="221">
        <v>1</v>
      </c>
      <c r="L10" s="212">
        <f>1.35*$B$3</f>
        <v>1.2285000000000001</v>
      </c>
      <c r="M10" s="221">
        <f>1.35*$B$3</f>
        <v>1.2285000000000001</v>
      </c>
      <c r="N10" s="212">
        <v>1</v>
      </c>
      <c r="O10" s="220"/>
      <c r="P10" s="213"/>
      <c r="Q10" s="220"/>
      <c r="R10" s="222"/>
      <c r="S10" s="208">
        <v>1</v>
      </c>
      <c r="T10" s="212">
        <v>1</v>
      </c>
      <c r="U10" s="212">
        <v>1</v>
      </c>
      <c r="V10" s="212">
        <v>1</v>
      </c>
      <c r="W10" s="212">
        <v>1</v>
      </c>
      <c r="X10" s="212"/>
      <c r="Y10" s="212"/>
      <c r="Z10" s="212"/>
      <c r="AA10" s="222"/>
      <c r="AB10" s="212"/>
    </row>
    <row r="11" spans="1:28" ht="12" customHeight="1">
      <c r="A11" s="189" t="s">
        <v>1134</v>
      </c>
      <c r="B11" s="186"/>
      <c r="C11" s="190">
        <f>'4.1'!J206</f>
        <v>12889.091000000002</v>
      </c>
      <c r="D11" s="190"/>
      <c r="E11" s="190"/>
      <c r="F11" s="190">
        <f>'4.1'!N206</f>
        <v>-6394.7943000000014</v>
      </c>
      <c r="G11" s="190">
        <f>'4.1'!L206</f>
        <v>-87307.943700000018</v>
      </c>
      <c r="H11" s="190"/>
      <c r="I11" s="208">
        <v>1</v>
      </c>
      <c r="J11" s="212">
        <v>1</v>
      </c>
      <c r="K11" s="221">
        <v>1</v>
      </c>
      <c r="L11" s="212">
        <v>1</v>
      </c>
      <c r="M11" s="221">
        <v>1</v>
      </c>
      <c r="N11" s="212">
        <v>1</v>
      </c>
      <c r="O11" s="221">
        <v>1</v>
      </c>
      <c r="P11" s="212">
        <v>1</v>
      </c>
      <c r="Q11" s="221">
        <v>1</v>
      </c>
      <c r="R11" s="222">
        <v>1</v>
      </c>
      <c r="S11" s="208">
        <v>1</v>
      </c>
      <c r="T11" s="212">
        <v>1</v>
      </c>
      <c r="U11" s="212">
        <v>1</v>
      </c>
      <c r="V11" s="212">
        <v>1</v>
      </c>
      <c r="W11" s="212">
        <v>1</v>
      </c>
      <c r="X11" s="212">
        <v>1</v>
      </c>
      <c r="Y11" s="212">
        <v>1</v>
      </c>
      <c r="Z11" s="212">
        <v>1</v>
      </c>
      <c r="AA11" s="222">
        <v>1</v>
      </c>
      <c r="AB11" s="212"/>
    </row>
    <row r="12" spans="1:28" ht="12" customHeight="1">
      <c r="A12" s="189" t="s">
        <v>774</v>
      </c>
      <c r="B12" s="186"/>
      <c r="C12" s="190">
        <f>'4.1'!H241</f>
        <v>-21169.420000000006</v>
      </c>
      <c r="D12" s="190"/>
      <c r="E12" s="190"/>
      <c r="F12" s="190"/>
      <c r="G12" s="190">
        <f>'4.1'!J241</f>
        <v>75786.523600000015</v>
      </c>
      <c r="H12" s="190"/>
      <c r="I12" s="206"/>
      <c r="J12" s="213"/>
      <c r="K12" s="220"/>
      <c r="L12" s="212"/>
      <c r="M12" s="221"/>
      <c r="N12" s="212"/>
      <c r="O12" s="221">
        <v>1</v>
      </c>
      <c r="P12" s="212">
        <v>1</v>
      </c>
      <c r="Q12" s="221">
        <v>1</v>
      </c>
      <c r="R12" s="222">
        <v>1</v>
      </c>
      <c r="S12" s="208"/>
      <c r="T12" s="212"/>
      <c r="U12" s="212"/>
      <c r="V12" s="212"/>
      <c r="W12" s="212"/>
      <c r="X12" s="212">
        <v>1</v>
      </c>
      <c r="Y12" s="212">
        <v>1</v>
      </c>
      <c r="Z12" s="212">
        <v>1</v>
      </c>
      <c r="AA12" s="222">
        <v>1</v>
      </c>
      <c r="AB12" s="212"/>
    </row>
    <row r="13" spans="1:28" ht="12" customHeight="1">
      <c r="A13" s="189" t="s">
        <v>775</v>
      </c>
      <c r="B13" s="186"/>
      <c r="C13" s="190">
        <f>'4.1'!H242</f>
        <v>-16807.789500000003</v>
      </c>
      <c r="D13" s="190"/>
      <c r="E13" s="190"/>
      <c r="F13" s="190"/>
      <c r="G13" s="190">
        <f>'4.1'!J242</f>
        <v>60171.886410000014</v>
      </c>
      <c r="H13" s="190"/>
      <c r="I13" s="208">
        <v>1</v>
      </c>
      <c r="J13" s="212">
        <v>1</v>
      </c>
      <c r="K13" s="221">
        <v>1</v>
      </c>
      <c r="L13" s="212">
        <v>1</v>
      </c>
      <c r="M13" s="221">
        <v>1</v>
      </c>
      <c r="N13" s="212">
        <v>1</v>
      </c>
      <c r="O13" s="220"/>
      <c r="P13" s="213"/>
      <c r="Q13" s="220"/>
      <c r="R13" s="223"/>
      <c r="S13" s="208">
        <v>1</v>
      </c>
      <c r="T13" s="212">
        <v>1</v>
      </c>
      <c r="U13" s="212">
        <v>1</v>
      </c>
      <c r="V13" s="212">
        <v>1</v>
      </c>
      <c r="W13" s="212">
        <v>1</v>
      </c>
      <c r="X13" s="212"/>
      <c r="Y13" s="212"/>
      <c r="Z13" s="212"/>
      <c r="AA13" s="222"/>
      <c r="AB13" s="212"/>
    </row>
    <row r="14" spans="1:28" ht="12" customHeight="1">
      <c r="A14" s="189" t="s">
        <v>770</v>
      </c>
      <c r="B14" s="186"/>
      <c r="C14" s="190"/>
      <c r="D14" s="190">
        <f>'4.1'!G215</f>
        <v>-1226.8620000000001</v>
      </c>
      <c r="E14" s="190"/>
      <c r="F14" s="190"/>
      <c r="G14" s="190">
        <f>'4.1'!L215</f>
        <v>7716.9619799999991</v>
      </c>
      <c r="H14" s="190"/>
      <c r="I14" s="206"/>
      <c r="J14" s="213"/>
      <c r="K14" s="220"/>
      <c r="L14" s="212"/>
      <c r="M14" s="221">
        <f>1.35*$B$3</f>
        <v>1.2285000000000001</v>
      </c>
      <c r="N14" s="213"/>
      <c r="O14" s="220"/>
      <c r="P14" s="213"/>
      <c r="Q14" s="221">
        <f>1.35*$B$3</f>
        <v>1.2285000000000001</v>
      </c>
      <c r="R14" s="223"/>
      <c r="S14" s="208"/>
      <c r="T14" s="212"/>
      <c r="U14" s="212"/>
      <c r="V14" s="212">
        <f>1.2*$B$3</f>
        <v>1.0920000000000001</v>
      </c>
      <c r="W14" s="212"/>
      <c r="X14" s="212"/>
      <c r="Y14" s="212"/>
      <c r="Z14" s="212">
        <f>1.2*$B$3</f>
        <v>1.0920000000000001</v>
      </c>
      <c r="AA14" s="222"/>
      <c r="AB14" s="212"/>
    </row>
    <row r="15" spans="1:28" ht="12" customHeight="1">
      <c r="A15" s="189" t="s">
        <v>772</v>
      </c>
      <c r="B15" s="186"/>
      <c r="C15" s="190"/>
      <c r="D15" s="190">
        <f>'4.1'!G229</f>
        <v>-370</v>
      </c>
      <c r="E15" s="190"/>
      <c r="F15" s="190"/>
      <c r="G15" s="190">
        <f>'4.1'!L229</f>
        <v>3251.0666666666662</v>
      </c>
      <c r="H15" s="190"/>
      <c r="I15" s="206"/>
      <c r="J15" s="213"/>
      <c r="K15" s="220"/>
      <c r="L15" s="213"/>
      <c r="M15" s="220"/>
      <c r="N15" s="213"/>
      <c r="O15" s="220"/>
      <c r="P15" s="213"/>
      <c r="Q15" s="220"/>
      <c r="R15" s="223"/>
      <c r="S15" s="208"/>
      <c r="T15" s="212"/>
      <c r="U15" s="212"/>
      <c r="V15" s="212"/>
      <c r="W15" s="212"/>
      <c r="X15" s="212"/>
      <c r="Y15" s="212"/>
      <c r="Z15" s="212">
        <f>1.2*$B$3</f>
        <v>1.0920000000000001</v>
      </c>
      <c r="AA15" s="222"/>
      <c r="AB15" s="212"/>
    </row>
    <row r="16" spans="1:28" ht="12" customHeight="1">
      <c r="A16" s="189" t="s">
        <v>799</v>
      </c>
      <c r="B16" s="186"/>
      <c r="C16" s="190"/>
      <c r="D16" s="190">
        <f>'4.1'!G230</f>
        <v>-359.02366197183096</v>
      </c>
      <c r="E16" s="190"/>
      <c r="F16" s="190"/>
      <c r="G16" s="190">
        <f>'4.1'!L230</f>
        <v>3154.6212431924873</v>
      </c>
      <c r="H16" s="190"/>
      <c r="I16" s="206"/>
      <c r="J16" s="213"/>
      <c r="K16" s="220"/>
      <c r="L16" s="213"/>
      <c r="M16" s="220"/>
      <c r="N16" s="213"/>
      <c r="O16" s="220"/>
      <c r="P16" s="213"/>
      <c r="Q16" s="220"/>
      <c r="R16" s="223"/>
      <c r="S16" s="208"/>
      <c r="T16" s="212"/>
      <c r="U16" s="212"/>
      <c r="V16" s="212">
        <f>1.2*$B$3</f>
        <v>1.0920000000000001</v>
      </c>
      <c r="W16" s="212"/>
      <c r="X16" s="212"/>
      <c r="Y16" s="212"/>
      <c r="Z16" s="212"/>
      <c r="AA16" s="222"/>
      <c r="AB16" s="212"/>
    </row>
    <row r="17" spans="1:28" ht="12" customHeight="1">
      <c r="A17" s="187" t="s">
        <v>765</v>
      </c>
      <c r="B17" s="186"/>
      <c r="C17" s="190"/>
      <c r="D17" s="190"/>
      <c r="E17" s="190"/>
      <c r="F17" s="190"/>
      <c r="G17" s="190"/>
      <c r="H17" s="190"/>
      <c r="I17" s="206"/>
      <c r="J17" s="213"/>
      <c r="K17" s="220"/>
      <c r="L17" s="213"/>
      <c r="M17" s="220"/>
      <c r="N17" s="213"/>
      <c r="O17" s="220"/>
      <c r="P17" s="213"/>
      <c r="Q17" s="220"/>
      <c r="R17" s="223"/>
      <c r="S17" s="208"/>
      <c r="T17" s="212"/>
      <c r="U17" s="212"/>
      <c r="V17" s="212"/>
      <c r="W17" s="212"/>
      <c r="X17" s="212"/>
      <c r="Y17" s="212"/>
      <c r="Z17" s="212"/>
      <c r="AA17" s="222"/>
      <c r="AB17" s="212"/>
    </row>
    <row r="18" spans="1:28" ht="12" customHeight="1">
      <c r="A18" s="189" t="str">
        <f>'4.2'!B10</f>
        <v xml:space="preserve">TS </v>
      </c>
      <c r="B18" s="121" t="s">
        <v>377</v>
      </c>
      <c r="C18" s="190">
        <f>'4.2'!G10</f>
        <v>540</v>
      </c>
      <c r="D18" s="190">
        <f>'4.2'!H10</f>
        <v>0</v>
      </c>
      <c r="E18" s="190">
        <f>'4.2'!I10</f>
        <v>0</v>
      </c>
      <c r="F18" s="190">
        <f>'4.2'!J10</f>
        <v>675</v>
      </c>
      <c r="G18" s="190">
        <f>'4.2'!K10</f>
        <v>2046.5999999999985</v>
      </c>
      <c r="H18" s="190">
        <f>'4.2'!L10</f>
        <v>0</v>
      </c>
      <c r="I18" s="206"/>
      <c r="J18" s="213"/>
      <c r="K18" s="220"/>
      <c r="L18" s="213"/>
      <c r="M18" s="220"/>
      <c r="N18" s="213"/>
      <c r="O18" s="220"/>
      <c r="P18" s="213"/>
      <c r="Q18" s="220"/>
      <c r="R18" s="223"/>
      <c r="S18" s="208"/>
      <c r="T18" s="212"/>
      <c r="U18" s="212"/>
      <c r="V18" s="212"/>
      <c r="W18" s="212"/>
      <c r="X18" s="212"/>
      <c r="Y18" s="212"/>
      <c r="Z18" s="212"/>
      <c r="AA18" s="222"/>
      <c r="AB18" s="212"/>
    </row>
    <row r="19" spans="1:28" ht="12" customHeight="1">
      <c r="A19" s="189" t="str">
        <f>'4.2'!B11</f>
        <v xml:space="preserve">TS </v>
      </c>
      <c r="B19" s="121" t="s">
        <v>379</v>
      </c>
      <c r="C19" s="190">
        <f>'4.2'!G11</f>
        <v>540</v>
      </c>
      <c r="D19" s="190">
        <f>'4.2'!H11</f>
        <v>0</v>
      </c>
      <c r="E19" s="190">
        <f>'4.2'!I11</f>
        <v>0</v>
      </c>
      <c r="F19" s="190">
        <f>'4.2'!J11</f>
        <v>-1215</v>
      </c>
      <c r="G19" s="190">
        <f>'4.2'!K11</f>
        <v>2046.5999999999985</v>
      </c>
      <c r="H19" s="190">
        <f>'4.2'!L11</f>
        <v>0</v>
      </c>
      <c r="I19" s="206"/>
      <c r="J19" s="213"/>
      <c r="K19" s="220"/>
      <c r="L19" s="213"/>
      <c r="M19" s="220"/>
      <c r="N19" s="213"/>
      <c r="O19" s="220"/>
      <c r="P19" s="213"/>
      <c r="Q19" s="221"/>
      <c r="R19" s="223"/>
      <c r="S19" s="208"/>
      <c r="T19" s="212"/>
      <c r="U19" s="212"/>
      <c r="V19" s="212"/>
      <c r="W19" s="212"/>
      <c r="X19" s="212"/>
      <c r="Y19" s="212"/>
      <c r="Z19" s="212"/>
      <c r="AA19" s="222"/>
      <c r="AB19" s="212"/>
    </row>
    <row r="20" spans="1:28" ht="12" customHeight="1">
      <c r="A20" s="189" t="str">
        <f>'4.2'!B12</f>
        <v xml:space="preserve">TS </v>
      </c>
      <c r="B20" s="121" t="s">
        <v>378</v>
      </c>
      <c r="C20" s="190">
        <f>'4.2'!G12</f>
        <v>540</v>
      </c>
      <c r="D20" s="190">
        <f>'4.2'!H12</f>
        <v>0</v>
      </c>
      <c r="E20" s="190">
        <f>'4.2'!I12</f>
        <v>0</v>
      </c>
      <c r="F20" s="190">
        <f>'4.2'!J12</f>
        <v>675</v>
      </c>
      <c r="G20" s="190">
        <f>'4.2'!K12</f>
        <v>-6015.6</v>
      </c>
      <c r="H20" s="190">
        <f>'4.2'!L12</f>
        <v>0</v>
      </c>
      <c r="I20" s="206"/>
      <c r="J20" s="213"/>
      <c r="K20" s="220"/>
      <c r="L20" s="213"/>
      <c r="M20" s="220"/>
      <c r="N20" s="213"/>
      <c r="O20" s="220"/>
      <c r="P20" s="213"/>
      <c r="Q20" s="220"/>
      <c r="R20" s="223"/>
      <c r="S20" s="208"/>
      <c r="T20" s="212"/>
      <c r="U20" s="212"/>
      <c r="V20" s="212"/>
      <c r="W20" s="212"/>
      <c r="X20" s="212"/>
      <c r="Y20" s="212"/>
      <c r="Z20" s="212"/>
      <c r="AA20" s="222"/>
      <c r="AB20" s="212"/>
    </row>
    <row r="21" spans="1:28" ht="12" customHeight="1">
      <c r="A21" s="189" t="str">
        <f>'4.2'!B13</f>
        <v xml:space="preserve">TS </v>
      </c>
      <c r="B21" s="121" t="s">
        <v>380</v>
      </c>
      <c r="C21" s="190">
        <f>'4.2'!G13</f>
        <v>540</v>
      </c>
      <c r="D21" s="190">
        <f>'4.2'!H13</f>
        <v>0</v>
      </c>
      <c r="E21" s="190">
        <f>'4.2'!I13</f>
        <v>0</v>
      </c>
      <c r="F21" s="190">
        <f>'4.2'!J13</f>
        <v>-1215</v>
      </c>
      <c r="G21" s="190">
        <f>'4.2'!K13</f>
        <v>-6015.6</v>
      </c>
      <c r="H21" s="190">
        <f>'4.2'!L13</f>
        <v>0</v>
      </c>
      <c r="I21" s="206"/>
      <c r="J21" s="213"/>
      <c r="K21" s="220"/>
      <c r="L21" s="213"/>
      <c r="M21" s="220"/>
      <c r="N21" s="213"/>
      <c r="O21" s="220"/>
      <c r="P21" s="213"/>
      <c r="Q21" s="220"/>
      <c r="R21" s="223"/>
      <c r="S21" s="208"/>
      <c r="T21" s="212"/>
      <c r="U21" s="212"/>
      <c r="V21" s="212"/>
      <c r="W21" s="212"/>
      <c r="X21" s="212"/>
      <c r="Y21" s="212"/>
      <c r="Z21" s="212"/>
      <c r="AA21" s="222"/>
      <c r="AB21" s="212"/>
    </row>
    <row r="22" spans="1:28" ht="12" customHeight="1">
      <c r="A22" s="189" t="str">
        <f>'4.2'!B14</f>
        <v xml:space="preserve">TS </v>
      </c>
      <c r="B22" s="121" t="s">
        <v>382</v>
      </c>
      <c r="C22" s="190">
        <f>'4.2'!G14</f>
        <v>900</v>
      </c>
      <c r="D22" s="190">
        <f>'4.2'!H14</f>
        <v>0</v>
      </c>
      <c r="E22" s="190">
        <f>'4.2'!I14</f>
        <v>0</v>
      </c>
      <c r="F22" s="190">
        <f>'4.2'!J14</f>
        <v>45</v>
      </c>
      <c r="G22" s="190">
        <f>'4.2'!K14</f>
        <v>3410.9999999999977</v>
      </c>
      <c r="H22" s="190">
        <f>'4.2'!L14</f>
        <v>0</v>
      </c>
      <c r="I22" s="206"/>
      <c r="J22" s="213"/>
      <c r="K22" s="220"/>
      <c r="L22" s="213"/>
      <c r="M22" s="220"/>
      <c r="N22" s="213"/>
      <c r="O22" s="220"/>
      <c r="P22" s="213"/>
      <c r="Q22" s="221">
        <f>1.5*0.75*$B$3</f>
        <v>1.0237499999999999</v>
      </c>
      <c r="R22" s="223"/>
      <c r="S22" s="208"/>
      <c r="T22" s="212"/>
      <c r="U22" s="212"/>
      <c r="V22" s="212"/>
      <c r="W22" s="212"/>
      <c r="X22" s="212"/>
      <c r="Y22" s="212"/>
      <c r="Z22" s="221">
        <f>1.5*0.75*$B$3</f>
        <v>1.0237499999999999</v>
      </c>
      <c r="AA22" s="222"/>
      <c r="AB22" s="212"/>
    </row>
    <row r="23" spans="1:28" ht="12" customHeight="1">
      <c r="A23" s="189" t="str">
        <f>'4.2'!B15</f>
        <v xml:space="preserve">TS </v>
      </c>
      <c r="B23" s="121" t="s">
        <v>381</v>
      </c>
      <c r="C23" s="190">
        <f>'4.2'!G15</f>
        <v>900</v>
      </c>
      <c r="D23" s="190">
        <f>'4.2'!H15</f>
        <v>0</v>
      </c>
      <c r="E23" s="190">
        <f>'4.2'!I15</f>
        <v>0</v>
      </c>
      <c r="F23" s="190">
        <f>'4.2'!J15</f>
        <v>-945</v>
      </c>
      <c r="G23" s="190">
        <f>'4.2'!K15</f>
        <v>-10026</v>
      </c>
      <c r="H23" s="190">
        <f>'4.2'!L15</f>
        <v>0</v>
      </c>
      <c r="I23" s="206"/>
      <c r="J23" s="213"/>
      <c r="K23" s="220"/>
      <c r="L23" s="213"/>
      <c r="M23" s="220"/>
      <c r="N23" s="213"/>
      <c r="O23" s="220"/>
      <c r="P23" s="213"/>
      <c r="Q23" s="220"/>
      <c r="R23" s="223"/>
      <c r="S23" s="208"/>
      <c r="T23" s="212"/>
      <c r="U23" s="212"/>
      <c r="V23" s="212"/>
      <c r="W23" s="212"/>
      <c r="X23" s="212"/>
      <c r="Y23" s="212"/>
      <c r="Z23" s="212"/>
      <c r="AA23" s="222"/>
      <c r="AB23" s="212"/>
    </row>
    <row r="24" spans="1:28" ht="12" customHeight="1">
      <c r="A24" s="189" t="str">
        <f>'4.2'!B16</f>
        <v>UDL</v>
      </c>
      <c r="B24" s="34" t="s">
        <v>369</v>
      </c>
      <c r="C24" s="190">
        <f>'4.2'!G16</f>
        <v>589.49898591549299</v>
      </c>
      <c r="D24" s="190">
        <f>'4.2'!H16</f>
        <v>0</v>
      </c>
      <c r="E24" s="190">
        <f>'4.2'!I16</f>
        <v>0</v>
      </c>
      <c r="F24" s="190">
        <f>'4.2'!J16</f>
        <v>810.56110563380287</v>
      </c>
      <c r="G24" s="190">
        <f>'4.2'!K16</f>
        <v>-1175.154749999999</v>
      </c>
      <c r="H24" s="190">
        <f>'4.2'!L16</f>
        <v>0</v>
      </c>
      <c r="I24" s="206"/>
      <c r="J24" s="213"/>
      <c r="K24" s="220"/>
      <c r="L24" s="213"/>
      <c r="M24" s="220"/>
      <c r="N24" s="213"/>
      <c r="O24" s="220"/>
      <c r="P24" s="213"/>
      <c r="Q24" s="220"/>
      <c r="R24" s="223"/>
      <c r="S24" s="208"/>
      <c r="T24" s="212"/>
      <c r="U24" s="212"/>
      <c r="V24" s="212"/>
      <c r="W24" s="212"/>
      <c r="X24" s="212"/>
      <c r="Y24" s="212"/>
      <c r="Z24" s="212"/>
      <c r="AA24" s="222"/>
      <c r="AB24" s="212"/>
    </row>
    <row r="25" spans="1:28" ht="12" customHeight="1">
      <c r="A25" s="189" t="str">
        <f>'4.2'!B17</f>
        <v>UDL</v>
      </c>
      <c r="B25" s="34" t="s">
        <v>370</v>
      </c>
      <c r="C25" s="190">
        <f>'4.2'!G17</f>
        <v>643.08980281690151</v>
      </c>
      <c r="D25" s="190">
        <f>'4.2'!H17</f>
        <v>0</v>
      </c>
      <c r="E25" s="190">
        <f>'4.2'!I17</f>
        <v>0</v>
      </c>
      <c r="F25" s="190">
        <f>'4.2'!J17</f>
        <v>-1446.9520563380283</v>
      </c>
      <c r="G25" s="190">
        <f>'4.2'!K17</f>
        <v>-1281.9869999999989</v>
      </c>
      <c r="H25" s="190">
        <f>'4.2'!L17</f>
        <v>0</v>
      </c>
      <c r="I25" s="206"/>
      <c r="J25" s="213"/>
      <c r="K25" s="220"/>
      <c r="L25" s="213"/>
      <c r="M25" s="220"/>
      <c r="N25" s="213"/>
      <c r="O25" s="220"/>
      <c r="P25" s="213"/>
      <c r="Q25" s="220"/>
      <c r="R25" s="223"/>
      <c r="S25" s="208"/>
      <c r="T25" s="212"/>
      <c r="U25" s="212"/>
      <c r="V25" s="212"/>
      <c r="W25" s="212"/>
      <c r="X25" s="212"/>
      <c r="Y25" s="212"/>
      <c r="Z25" s="212"/>
      <c r="AA25" s="222"/>
      <c r="AB25" s="212"/>
    </row>
    <row r="26" spans="1:28" ht="12" customHeight="1">
      <c r="A26" s="189" t="str">
        <f>'4.2'!B18</f>
        <v>UDL</v>
      </c>
      <c r="B26" s="121" t="s">
        <v>375</v>
      </c>
      <c r="C26" s="190">
        <f>'4.2'!G18</f>
        <v>903.6007183098593</v>
      </c>
      <c r="D26" s="190">
        <f>'4.2'!H18</f>
        <v>0</v>
      </c>
      <c r="E26" s="190">
        <f>'4.2'!I18</f>
        <v>0</v>
      </c>
      <c r="F26" s="190">
        <f>'4.2'!J18</f>
        <v>282.84042253521125</v>
      </c>
      <c r="G26" s="190">
        <f>'4.2'!K18</f>
        <v>-1801.3104374999984</v>
      </c>
      <c r="H26" s="190">
        <f>'4.2'!L18</f>
        <v>0</v>
      </c>
      <c r="I26" s="206"/>
      <c r="J26" s="213"/>
      <c r="K26" s="220"/>
      <c r="L26" s="213"/>
      <c r="M26" s="220"/>
      <c r="N26" s="213"/>
      <c r="O26" s="220"/>
      <c r="P26" s="213"/>
      <c r="Q26" s="220"/>
      <c r="R26" s="223"/>
      <c r="S26" s="208"/>
      <c r="T26" s="212"/>
      <c r="U26" s="212"/>
      <c r="V26" s="212"/>
      <c r="W26" s="212"/>
      <c r="X26" s="212"/>
      <c r="Y26" s="212"/>
      <c r="Z26" s="212"/>
      <c r="AA26" s="222"/>
      <c r="AB26" s="212"/>
    </row>
    <row r="27" spans="1:28" ht="12" customHeight="1">
      <c r="A27" s="189" t="str">
        <f>'4.2'!B19</f>
        <v>UDL</v>
      </c>
      <c r="B27" s="121" t="s">
        <v>374</v>
      </c>
      <c r="C27" s="190">
        <f>'4.2'!G19</f>
        <v>903.6007183098593</v>
      </c>
      <c r="D27" s="190">
        <f>'4.2'!H19</f>
        <v>0</v>
      </c>
      <c r="E27" s="190">
        <f>'4.2'!I19</f>
        <v>0</v>
      </c>
      <c r="F27" s="190">
        <f>'4.2'!J19</f>
        <v>-1186.4411408450705</v>
      </c>
      <c r="G27" s="190">
        <f>'4.2'!K19</f>
        <v>-1801.3104374999984</v>
      </c>
      <c r="H27" s="190">
        <f>'4.2'!L19</f>
        <v>0</v>
      </c>
      <c r="I27" s="206"/>
      <c r="J27" s="213"/>
      <c r="K27" s="220"/>
      <c r="L27" s="213"/>
      <c r="M27" s="220"/>
      <c r="N27" s="213"/>
      <c r="O27" s="220"/>
      <c r="P27" s="213"/>
      <c r="Q27" s="220"/>
      <c r="R27" s="223"/>
      <c r="S27" s="208"/>
      <c r="T27" s="212"/>
      <c r="U27" s="212"/>
      <c r="V27" s="212"/>
      <c r="W27" s="212"/>
      <c r="X27" s="212"/>
      <c r="Y27" s="212"/>
      <c r="Z27" s="212"/>
      <c r="AA27" s="222"/>
      <c r="AB27" s="212"/>
    </row>
    <row r="28" spans="1:28" ht="12" customHeight="1">
      <c r="A28" s="189" t="str">
        <f>'4.2'!B20</f>
        <v>A</v>
      </c>
      <c r="B28" s="121" t="s">
        <v>377</v>
      </c>
      <c r="C28" s="190">
        <f>'4.2'!G20</f>
        <v>225</v>
      </c>
      <c r="D28" s="190">
        <f>'4.2'!H20</f>
        <v>0</v>
      </c>
      <c r="E28" s="190">
        <f>'4.2'!I20</f>
        <v>0</v>
      </c>
      <c r="F28" s="190">
        <f>'4.2'!J20</f>
        <v>281.25</v>
      </c>
      <c r="G28" s="190">
        <f>'4.2'!K20</f>
        <v>987.74999999999932</v>
      </c>
      <c r="H28" s="190">
        <f>'4.2'!L20</f>
        <v>0</v>
      </c>
      <c r="I28" s="206"/>
      <c r="J28" s="213"/>
      <c r="K28" s="220"/>
      <c r="L28" s="213"/>
      <c r="M28" s="220"/>
      <c r="N28" s="213"/>
      <c r="O28" s="220"/>
      <c r="P28" s="213"/>
      <c r="Q28" s="220"/>
      <c r="R28" s="223"/>
      <c r="S28" s="208"/>
      <c r="T28" s="212"/>
      <c r="U28" s="212"/>
      <c r="V28" s="212"/>
      <c r="W28" s="212"/>
      <c r="X28" s="212"/>
      <c r="Y28" s="212"/>
      <c r="Z28" s="212"/>
      <c r="AA28" s="222"/>
      <c r="AB28" s="212"/>
    </row>
    <row r="29" spans="1:28" ht="12" customHeight="1">
      <c r="A29" s="189" t="str">
        <f>'4.2'!B21</f>
        <v>A</v>
      </c>
      <c r="B29" s="121" t="s">
        <v>379</v>
      </c>
      <c r="C29" s="190">
        <f>'4.2'!G21</f>
        <v>225</v>
      </c>
      <c r="D29" s="190">
        <f>'4.2'!H21</f>
        <v>0</v>
      </c>
      <c r="E29" s="190">
        <f>'4.2'!I21</f>
        <v>0</v>
      </c>
      <c r="F29" s="190">
        <f>'4.2'!J21</f>
        <v>-506.25</v>
      </c>
      <c r="G29" s="190">
        <f>'4.2'!K21</f>
        <v>987.74999999999932</v>
      </c>
      <c r="H29" s="190">
        <f>'4.2'!L21</f>
        <v>0</v>
      </c>
      <c r="I29" s="206"/>
      <c r="J29" s="213"/>
      <c r="K29" s="220"/>
      <c r="L29" s="213"/>
      <c r="M29" s="220"/>
      <c r="N29" s="213"/>
      <c r="O29" s="220"/>
      <c r="P29" s="213"/>
      <c r="Q29" s="220"/>
      <c r="R29" s="223"/>
      <c r="S29" s="208"/>
      <c r="T29" s="212"/>
      <c r="U29" s="212"/>
      <c r="V29" s="212"/>
      <c r="W29" s="212"/>
      <c r="X29" s="212"/>
      <c r="Y29" s="212"/>
      <c r="Z29" s="212"/>
      <c r="AA29" s="222"/>
      <c r="AB29" s="212"/>
    </row>
    <row r="30" spans="1:28" ht="12" customHeight="1">
      <c r="A30" s="189" t="str">
        <f>'4.2'!B22</f>
        <v>A</v>
      </c>
      <c r="B30" s="121" t="s">
        <v>378</v>
      </c>
      <c r="C30" s="190">
        <f>'4.2'!G22</f>
        <v>225</v>
      </c>
      <c r="D30" s="190">
        <f>'4.2'!H22</f>
        <v>0</v>
      </c>
      <c r="E30" s="190">
        <f>'4.2'!I22</f>
        <v>0</v>
      </c>
      <c r="F30" s="190">
        <f>'4.2'!J22</f>
        <v>281.25</v>
      </c>
      <c r="G30" s="190">
        <f>'4.2'!K22</f>
        <v>-2641.5000000000005</v>
      </c>
      <c r="H30" s="190">
        <f>'4.2'!L22</f>
        <v>0</v>
      </c>
      <c r="I30" s="206"/>
      <c r="J30" s="213"/>
      <c r="K30" s="220"/>
      <c r="L30" s="213"/>
      <c r="M30" s="220"/>
      <c r="N30" s="213"/>
      <c r="O30" s="220"/>
      <c r="P30" s="213"/>
      <c r="Q30" s="220"/>
      <c r="R30" s="223"/>
      <c r="S30" s="208"/>
      <c r="T30" s="212"/>
      <c r="U30" s="212"/>
      <c r="V30" s="212"/>
      <c r="W30" s="212"/>
      <c r="X30" s="212"/>
      <c r="Y30" s="212"/>
      <c r="Z30" s="212"/>
      <c r="AA30" s="222"/>
      <c r="AB30" s="212"/>
    </row>
    <row r="31" spans="1:28" ht="12" customHeight="1">
      <c r="A31" s="189" t="str">
        <f>'4.2'!B23</f>
        <v>A</v>
      </c>
      <c r="B31" s="121" t="s">
        <v>380</v>
      </c>
      <c r="C31" s="190">
        <f>'4.2'!G23</f>
        <v>225</v>
      </c>
      <c r="D31" s="190">
        <f>'4.2'!H23</f>
        <v>0</v>
      </c>
      <c r="E31" s="190">
        <f>'4.2'!I23</f>
        <v>0</v>
      </c>
      <c r="F31" s="190">
        <f>'4.2'!J23</f>
        <v>-506.25</v>
      </c>
      <c r="G31" s="190">
        <f>'4.2'!K23</f>
        <v>-2641.5000000000005</v>
      </c>
      <c r="H31" s="190">
        <f>'4.2'!L23</f>
        <v>0</v>
      </c>
      <c r="I31" s="206"/>
      <c r="J31" s="213"/>
      <c r="K31" s="220"/>
      <c r="L31" s="213"/>
      <c r="M31" s="220"/>
      <c r="N31" s="213"/>
      <c r="O31" s="220"/>
      <c r="P31" s="213"/>
      <c r="Q31" s="220"/>
      <c r="R31" s="223"/>
      <c r="S31" s="208"/>
      <c r="T31" s="212"/>
      <c r="U31" s="212"/>
      <c r="V31" s="212"/>
      <c r="W31" s="212"/>
      <c r="X31" s="212"/>
      <c r="Y31" s="212"/>
      <c r="Z31" s="212"/>
      <c r="AA31" s="222"/>
      <c r="AB31" s="212"/>
    </row>
    <row r="32" spans="1:28" ht="12" customHeight="1">
      <c r="A32" s="189" t="str">
        <f>'4.2'!B24</f>
        <v>A</v>
      </c>
      <c r="B32" s="121" t="s">
        <v>382</v>
      </c>
      <c r="C32" s="190">
        <f>'4.2'!G24</f>
        <v>405</v>
      </c>
      <c r="D32" s="190">
        <f>'4.2'!H24</f>
        <v>0</v>
      </c>
      <c r="E32" s="190">
        <f>'4.2'!I24</f>
        <v>0</v>
      </c>
      <c r="F32" s="190">
        <f>'4.2'!J24</f>
        <v>-33.75</v>
      </c>
      <c r="G32" s="190">
        <f>'4.2'!K24</f>
        <v>1777.9499999999989</v>
      </c>
      <c r="H32" s="190">
        <f>'4.2'!L24</f>
        <v>0</v>
      </c>
      <c r="I32" s="206"/>
      <c r="J32" s="213"/>
      <c r="K32" s="220"/>
      <c r="L32" s="213"/>
      <c r="M32" s="220"/>
      <c r="N32" s="213"/>
      <c r="O32" s="220"/>
      <c r="P32" s="213"/>
      <c r="Q32" s="220"/>
      <c r="R32" s="223"/>
      <c r="S32" s="208"/>
      <c r="T32" s="212"/>
      <c r="U32" s="212"/>
      <c r="V32" s="212"/>
      <c r="W32" s="212"/>
      <c r="X32" s="212"/>
      <c r="Y32" s="212"/>
      <c r="Z32" s="212"/>
      <c r="AA32" s="222"/>
      <c r="AB32" s="212"/>
    </row>
    <row r="33" spans="1:28" ht="12" customHeight="1">
      <c r="A33" s="189" t="str">
        <f>'4.2'!B25</f>
        <v>A</v>
      </c>
      <c r="B33" s="121" t="s">
        <v>381</v>
      </c>
      <c r="C33" s="190">
        <f>'4.2'!G25</f>
        <v>405</v>
      </c>
      <c r="D33" s="190">
        <f>'4.2'!H25</f>
        <v>0</v>
      </c>
      <c r="E33" s="190">
        <f>'4.2'!I25</f>
        <v>0</v>
      </c>
      <c r="F33" s="190">
        <f>'4.2'!J25</f>
        <v>-371.25</v>
      </c>
      <c r="G33" s="190">
        <f>'4.2'!K25</f>
        <v>-4754.7000000000007</v>
      </c>
      <c r="H33" s="190">
        <f>'4.2'!L25</f>
        <v>0</v>
      </c>
      <c r="I33" s="206"/>
      <c r="J33" s="213"/>
      <c r="K33" s="220"/>
      <c r="L33" s="213"/>
      <c r="M33" s="220"/>
      <c r="N33" s="213"/>
      <c r="O33" s="220"/>
      <c r="P33" s="213"/>
      <c r="Q33" s="220"/>
      <c r="R33" s="223"/>
      <c r="S33" s="208"/>
      <c r="T33" s="212"/>
      <c r="U33" s="212"/>
      <c r="V33" s="212"/>
      <c r="W33" s="212"/>
      <c r="X33" s="212"/>
      <c r="Y33" s="212"/>
      <c r="Z33" s="212"/>
      <c r="AA33" s="222"/>
      <c r="AB33" s="212"/>
    </row>
    <row r="34" spans="1:28" ht="12" customHeight="1">
      <c r="A34" s="189" t="str">
        <f>'4.2'!B26</f>
        <v>B</v>
      </c>
      <c r="B34" s="121" t="s">
        <v>377</v>
      </c>
      <c r="C34" s="190">
        <f>'4.2'!G26</f>
        <v>2016.7183098591549</v>
      </c>
      <c r="D34" s="190">
        <f>'4.2'!H26</f>
        <v>0</v>
      </c>
      <c r="E34" s="190">
        <f>'4.2'!I26</f>
        <v>0</v>
      </c>
      <c r="F34" s="190">
        <f>'4.2'!J26</f>
        <v>2520.8978873239439</v>
      </c>
      <c r="G34" s="190">
        <f>'4.2'!K26</f>
        <v>1072.4999999999986</v>
      </c>
      <c r="H34" s="190">
        <f>'4.2'!L26</f>
        <v>0</v>
      </c>
      <c r="I34" s="206"/>
      <c r="J34" s="213"/>
      <c r="K34" s="220"/>
      <c r="L34" s="213"/>
      <c r="M34" s="220"/>
      <c r="N34" s="213"/>
      <c r="O34" s="220"/>
      <c r="P34" s="213"/>
      <c r="Q34" s="220"/>
      <c r="R34" s="223"/>
      <c r="S34" s="208"/>
      <c r="T34" s="212"/>
      <c r="U34" s="212"/>
      <c r="V34" s="212"/>
      <c r="W34" s="212"/>
      <c r="X34" s="212"/>
      <c r="Y34" s="212"/>
      <c r="Z34" s="212"/>
      <c r="AA34" s="222"/>
      <c r="AB34" s="212"/>
    </row>
    <row r="35" spans="1:28" ht="12" customHeight="1">
      <c r="A35" s="189" t="str">
        <f>'4.2'!B27</f>
        <v>B</v>
      </c>
      <c r="B35" s="121" t="s">
        <v>379</v>
      </c>
      <c r="C35" s="190">
        <f>'4.2'!G27</f>
        <v>2027.1760563380283</v>
      </c>
      <c r="D35" s="190">
        <f>'4.2'!H27</f>
        <v>0</v>
      </c>
      <c r="E35" s="190">
        <f>'4.2'!I27</f>
        <v>0</v>
      </c>
      <c r="F35" s="190">
        <f>'4.2'!J27</f>
        <v>-4561.1461267605637</v>
      </c>
      <c r="G35" s="190">
        <f>'4.2'!K27</f>
        <v>-6187.5</v>
      </c>
      <c r="H35" s="190">
        <f>'4.2'!L27</f>
        <v>0</v>
      </c>
      <c r="I35" s="206"/>
      <c r="J35" s="213"/>
      <c r="K35" s="220"/>
      <c r="L35" s="213"/>
      <c r="M35" s="220"/>
      <c r="N35" s="213"/>
      <c r="O35" s="220"/>
      <c r="P35" s="213"/>
      <c r="Q35" s="220"/>
      <c r="R35" s="223"/>
      <c r="S35" s="208"/>
      <c r="T35" s="212"/>
      <c r="U35" s="212"/>
      <c r="V35" s="212"/>
      <c r="W35" s="212"/>
      <c r="X35" s="212"/>
      <c r="Y35" s="212"/>
      <c r="Z35" s="212"/>
      <c r="AA35" s="222"/>
      <c r="AB35" s="212"/>
    </row>
    <row r="36" spans="1:28" ht="12" customHeight="1">
      <c r="A36" s="189" t="str">
        <f>'4.2'!B28</f>
        <v>B</v>
      </c>
      <c r="B36" s="121" t="s">
        <v>378</v>
      </c>
      <c r="C36" s="190">
        <f>'4.2'!G28</f>
        <v>2521.9436619718308</v>
      </c>
      <c r="D36" s="190">
        <f>'4.2'!H28</f>
        <v>0</v>
      </c>
      <c r="E36" s="190">
        <f>'4.2'!I28</f>
        <v>0</v>
      </c>
      <c r="F36" s="190">
        <f>'4.2'!J28</f>
        <v>3152.4295774647885</v>
      </c>
      <c r="G36" s="190">
        <f>'4.2'!K28</f>
        <v>-11985.600000000004</v>
      </c>
      <c r="H36" s="190">
        <f>'4.2'!L28</f>
        <v>0</v>
      </c>
      <c r="I36" s="206"/>
      <c r="J36" s="213"/>
      <c r="K36" s="220">
        <f>1.5*0.75*$B$3</f>
        <v>1.0237499999999999</v>
      </c>
      <c r="L36" s="213"/>
      <c r="M36" s="220"/>
      <c r="N36" s="213"/>
      <c r="O36" s="221">
        <f>1.5*0.75*$B$3</f>
        <v>1.0237499999999999</v>
      </c>
      <c r="P36" s="213"/>
      <c r="Q36" s="220"/>
      <c r="R36" s="223"/>
      <c r="S36" s="208"/>
      <c r="T36" s="212">
        <f>1.5*$B$3</f>
        <v>1.365</v>
      </c>
      <c r="U36" s="212"/>
      <c r="V36" s="212"/>
      <c r="W36" s="212"/>
      <c r="X36" s="212">
        <f>1.5*$B$3</f>
        <v>1.365</v>
      </c>
      <c r="Y36" s="212"/>
      <c r="Z36" s="212"/>
      <c r="AA36" s="222"/>
      <c r="AB36" s="212"/>
    </row>
    <row r="37" spans="1:28" ht="12" customHeight="1">
      <c r="A37" s="189" t="str">
        <f>'4.2'!B29</f>
        <v>B</v>
      </c>
      <c r="B37" s="121" t="s">
        <v>380</v>
      </c>
      <c r="C37" s="190">
        <f>'4.2'!G29</f>
        <v>2521.9436619718313</v>
      </c>
      <c r="D37" s="190">
        <f>'4.2'!H29</f>
        <v>0</v>
      </c>
      <c r="E37" s="190">
        <f>'4.2'!I29</f>
        <v>0</v>
      </c>
      <c r="F37" s="190">
        <f>'4.2'!J29</f>
        <v>-5674.3732394366198</v>
      </c>
      <c r="G37" s="190">
        <f>'4.2'!K29</f>
        <v>-11985.600000000004</v>
      </c>
      <c r="H37" s="190">
        <f>'4.2'!L29</f>
        <v>0</v>
      </c>
      <c r="I37" s="206"/>
      <c r="J37" s="213"/>
      <c r="K37" s="220"/>
      <c r="L37" s="212">
        <f>1.5*0.75*$B$3</f>
        <v>1.0237499999999999</v>
      </c>
      <c r="M37" s="220"/>
      <c r="N37" s="213"/>
      <c r="O37" s="220"/>
      <c r="P37" s="212">
        <f>1.5*0.75*$B$3</f>
        <v>1.0237499999999999</v>
      </c>
      <c r="Q37" s="220"/>
      <c r="R37" s="223"/>
      <c r="S37" s="208"/>
      <c r="T37" s="212"/>
      <c r="U37" s="212">
        <f>1.5*$B$3</f>
        <v>1.365</v>
      </c>
      <c r="V37" s="212"/>
      <c r="W37" s="212"/>
      <c r="X37" s="212"/>
      <c r="Y37" s="212">
        <f>1.5*$B$3</f>
        <v>1.365</v>
      </c>
      <c r="Z37" s="212"/>
      <c r="AA37" s="222"/>
      <c r="AB37" s="212"/>
    </row>
    <row r="38" spans="1:28" ht="12" customHeight="1">
      <c r="A38" s="189" t="str">
        <f>'4.2'!B30</f>
        <v>B</v>
      </c>
      <c r="B38" s="121" t="s">
        <v>382</v>
      </c>
      <c r="C38" s="190">
        <f>'4.2'!G30</f>
        <v>3630.092957746479</v>
      </c>
      <c r="D38" s="190">
        <f>'4.2'!H30</f>
        <v>0</v>
      </c>
      <c r="E38" s="190">
        <f>'4.2'!I30</f>
        <v>0</v>
      </c>
      <c r="F38" s="190">
        <f>'4.2'!J30</f>
        <v>-302.5077464788734</v>
      </c>
      <c r="G38" s="190">
        <f>'4.2'!K30</f>
        <v>1930.4999999999977</v>
      </c>
      <c r="H38" s="190">
        <f>'4.2'!L30</f>
        <v>0</v>
      </c>
      <c r="I38" s="206"/>
      <c r="J38" s="213"/>
      <c r="K38" s="220"/>
      <c r="L38" s="213"/>
      <c r="M38" s="221">
        <f>1.5*0.75*$B$3</f>
        <v>1.0237499999999999</v>
      </c>
      <c r="N38" s="213"/>
      <c r="O38" s="220"/>
      <c r="P38" s="213"/>
      <c r="Q38" s="220"/>
      <c r="R38" s="223"/>
      <c r="S38" s="208"/>
      <c r="T38" s="212"/>
      <c r="U38" s="212"/>
      <c r="V38" s="212">
        <f>1.5*$B$3*0.75</f>
        <v>1.0237499999999999</v>
      </c>
      <c r="W38" s="212"/>
      <c r="X38" s="212"/>
      <c r="Y38" s="212"/>
      <c r="Z38" s="212"/>
      <c r="AA38" s="222"/>
      <c r="AB38" s="212"/>
    </row>
    <row r="39" spans="1:28" ht="12" customHeight="1">
      <c r="A39" s="189" t="str">
        <f>'4.2'!B31</f>
        <v>B</v>
      </c>
      <c r="B39" s="121" t="s">
        <v>381</v>
      </c>
      <c r="C39" s="190">
        <f>'4.2'!G31</f>
        <v>4539.4985915492962</v>
      </c>
      <c r="D39" s="190">
        <f>'4.2'!H31</f>
        <v>0</v>
      </c>
      <c r="E39" s="190">
        <f>'4.2'!I31</f>
        <v>0</v>
      </c>
      <c r="F39" s="190">
        <f>'4.2'!J31</f>
        <v>-4161.2070422535216</v>
      </c>
      <c r="G39" s="190">
        <f>'4.2'!K31</f>
        <v>-21574.080000000009</v>
      </c>
      <c r="H39" s="190">
        <f>'4.2'!L31</f>
        <v>0</v>
      </c>
      <c r="I39" s="206"/>
      <c r="J39" s="213">
        <f>1.5*0.75*$B$3</f>
        <v>1.0237499999999999</v>
      </c>
      <c r="K39" s="220"/>
      <c r="L39" s="213"/>
      <c r="M39" s="220"/>
      <c r="N39" s="212">
        <f>1.5*0.75*$B$3</f>
        <v>1.0237499999999999</v>
      </c>
      <c r="O39" s="220"/>
      <c r="P39" s="213"/>
      <c r="Q39" s="220"/>
      <c r="R39" s="222">
        <f>1.5*0.75*$B$3</f>
        <v>1.0237499999999999</v>
      </c>
      <c r="S39" s="208">
        <f>1.5*$B$3</f>
        <v>1.365</v>
      </c>
      <c r="T39" s="212"/>
      <c r="U39" s="212"/>
      <c r="V39" s="212"/>
      <c r="W39" s="212">
        <f>1.5*$B$3</f>
        <v>1.365</v>
      </c>
      <c r="X39" s="212"/>
      <c r="Y39" s="212"/>
      <c r="Z39" s="212"/>
      <c r="AA39" s="222">
        <f>1.5*$B$3</f>
        <v>1.365</v>
      </c>
      <c r="AB39" s="212"/>
    </row>
    <row r="40" spans="1:28" ht="12" customHeight="1">
      <c r="A40" s="189" t="str">
        <f>'4.2'!B32</f>
        <v>Pedestrian</v>
      </c>
      <c r="B40" s="34" t="s">
        <v>369</v>
      </c>
      <c r="C40" s="190">
        <f>'4.2'!G32</f>
        <v>446.59014084507038</v>
      </c>
      <c r="D40" s="190">
        <f>'4.2'!H32</f>
        <v>0</v>
      </c>
      <c r="E40" s="190">
        <f>'4.2'!I32</f>
        <v>0</v>
      </c>
      <c r="F40" s="190">
        <f>'4.2'!J32</f>
        <v>1898.008098591549</v>
      </c>
      <c r="G40" s="190">
        <f>'4.2'!K32</f>
        <v>-890.26874999999916</v>
      </c>
      <c r="H40" s="190">
        <f>'4.2'!L32</f>
        <v>0</v>
      </c>
      <c r="I40" s="206"/>
      <c r="J40" s="213"/>
      <c r="K40" s="220">
        <f>1.5*0.4*$B$3</f>
        <v>0.54600000000000015</v>
      </c>
      <c r="L40" s="213"/>
      <c r="M40" s="220"/>
      <c r="N40" s="213"/>
      <c r="O40" s="220">
        <f>1.5*0.4*$B$3</f>
        <v>0.54600000000000015</v>
      </c>
      <c r="P40" s="213"/>
      <c r="Q40" s="220"/>
      <c r="R40" s="223"/>
      <c r="S40" s="208"/>
      <c r="T40" s="213">
        <f>1.5*0.4*$B$3</f>
        <v>0.54600000000000015</v>
      </c>
      <c r="U40" s="212"/>
      <c r="V40" s="212"/>
      <c r="W40" s="212"/>
      <c r="X40" s="212">
        <f>1.5*$B$3</f>
        <v>1.365</v>
      </c>
      <c r="Y40" s="212"/>
      <c r="Z40" s="212"/>
      <c r="AA40" s="222"/>
      <c r="AB40" s="212"/>
    </row>
    <row r="41" spans="1:28" ht="12" customHeight="1">
      <c r="A41" s="189" t="str">
        <f>'4.2'!B33</f>
        <v>Pedestrian</v>
      </c>
      <c r="B41" s="34" t="s">
        <v>370</v>
      </c>
      <c r="C41" s="190">
        <f>'4.2'!G33</f>
        <v>297.72676056338025</v>
      </c>
      <c r="D41" s="190">
        <f>'4.2'!H33</f>
        <v>0</v>
      </c>
      <c r="E41" s="190">
        <f>'4.2'!I33</f>
        <v>0</v>
      </c>
      <c r="F41" s="190">
        <f>'4.2'!J33</f>
        <v>-1563.0654929577465</v>
      </c>
      <c r="G41" s="190">
        <f>'4.2'!K33</f>
        <v>-593.51249999999959</v>
      </c>
      <c r="H41" s="190">
        <f>'4.2'!L33</f>
        <v>0</v>
      </c>
      <c r="I41" s="206"/>
      <c r="J41" s="213"/>
      <c r="K41" s="220"/>
      <c r="L41" s="213">
        <f>1.5*0.4*$B$3</f>
        <v>0.54600000000000015</v>
      </c>
      <c r="M41" s="220"/>
      <c r="N41" s="213"/>
      <c r="O41" s="220"/>
      <c r="P41" s="213">
        <f>1.5*0.4*$B$3</f>
        <v>0.54600000000000015</v>
      </c>
      <c r="Q41" s="220"/>
      <c r="R41" s="223"/>
      <c r="S41" s="208"/>
      <c r="T41" s="212"/>
      <c r="U41" s="213">
        <f>1.5*0.4*$B$3</f>
        <v>0.54600000000000015</v>
      </c>
      <c r="V41" s="212"/>
      <c r="W41" s="212"/>
      <c r="X41" s="212"/>
      <c r="Y41" s="212">
        <f>1.5*$B$3</f>
        <v>1.365</v>
      </c>
      <c r="Z41" s="212"/>
      <c r="AA41" s="222"/>
      <c r="AB41" s="212"/>
    </row>
    <row r="42" spans="1:28" ht="12" customHeight="1">
      <c r="A42" s="189" t="str">
        <f>'4.2'!B34</f>
        <v>Pedestrian</v>
      </c>
      <c r="B42" s="121" t="s">
        <v>404</v>
      </c>
      <c r="C42" s="190">
        <f>'4.2'!G34</f>
        <v>744.31690140845058</v>
      </c>
      <c r="D42" s="190">
        <f>'4.2'!H34</f>
        <v>0</v>
      </c>
      <c r="E42" s="190">
        <f>'4.2'!I34</f>
        <v>0</v>
      </c>
      <c r="F42" s="190">
        <f>'4.2'!J34</f>
        <v>334.94260563380249</v>
      </c>
      <c r="G42" s="190">
        <f>'4.2'!K34</f>
        <v>-1483.7812499999986</v>
      </c>
      <c r="H42" s="190">
        <f>'4.2'!L34</f>
        <v>0</v>
      </c>
      <c r="I42" s="206">
        <f>1.5*0.4*$B$3</f>
        <v>0.54600000000000015</v>
      </c>
      <c r="J42" s="213">
        <f>1.5*0.4*$B$3</f>
        <v>0.54600000000000015</v>
      </c>
      <c r="K42" s="220"/>
      <c r="L42" s="213"/>
      <c r="M42" s="220">
        <f>1.5*0.4*$B$3</f>
        <v>0.54600000000000015</v>
      </c>
      <c r="N42" s="213"/>
      <c r="O42" s="220"/>
      <c r="P42" s="213"/>
      <c r="Q42" s="220">
        <f>1.5*0.4*$B$3</f>
        <v>0.54600000000000015</v>
      </c>
      <c r="R42" s="223">
        <f>1.5*0.4*$B$3</f>
        <v>0.54600000000000015</v>
      </c>
      <c r="S42" s="206">
        <f>1.5*0.4*$B$3</f>
        <v>0.54600000000000015</v>
      </c>
      <c r="T42" s="103"/>
      <c r="U42" s="212"/>
      <c r="V42" s="213">
        <f>1.5*0.4*$B$3</f>
        <v>0.54600000000000015</v>
      </c>
      <c r="W42" s="212"/>
      <c r="X42" s="212"/>
      <c r="Y42" s="212"/>
      <c r="Z42" s="213">
        <f>1.5*0.4*$B$3</f>
        <v>0.54600000000000015</v>
      </c>
      <c r="AA42" s="223">
        <f>1.5*0.4*$B$3</f>
        <v>0.54600000000000015</v>
      </c>
      <c r="AB42" s="212"/>
    </row>
    <row r="43" spans="1:28" ht="12" customHeight="1">
      <c r="A43" s="189" t="str">
        <f>'4.2'!B35</f>
        <v>Service Vehicle</v>
      </c>
      <c r="B43" s="121" t="s">
        <v>377</v>
      </c>
      <c r="C43" s="190">
        <f>'4.2'!G35</f>
        <v>120</v>
      </c>
      <c r="D43" s="190">
        <f>'4.2'!H35</f>
        <v>0</v>
      </c>
      <c r="E43" s="190">
        <f>'4.2'!I35</f>
        <v>0</v>
      </c>
      <c r="F43" s="190">
        <f>'4.2'!J35</f>
        <v>510</v>
      </c>
      <c r="G43" s="190">
        <f>'4.2'!K35</f>
        <v>406.79999999999978</v>
      </c>
      <c r="H43" s="190">
        <f>'4.2'!L35</f>
        <v>0</v>
      </c>
      <c r="I43" s="206"/>
      <c r="J43" s="213"/>
      <c r="K43" s="220"/>
      <c r="L43" s="213"/>
      <c r="M43" s="220"/>
      <c r="N43" s="213"/>
      <c r="O43" s="220"/>
      <c r="P43" s="213"/>
      <c r="Q43" s="220"/>
      <c r="R43" s="223"/>
      <c r="S43" s="208"/>
      <c r="T43" s="212"/>
      <c r="U43" s="212"/>
      <c r="V43" s="212"/>
      <c r="W43" s="212"/>
      <c r="X43" s="212"/>
      <c r="Y43" s="212"/>
      <c r="Z43" s="212"/>
      <c r="AA43" s="222"/>
      <c r="AB43" s="212"/>
    </row>
    <row r="44" spans="1:28" ht="12" customHeight="1">
      <c r="A44" s="189" t="str">
        <f>'4.2'!B36</f>
        <v>Service Vehicle</v>
      </c>
      <c r="B44" s="121" t="s">
        <v>379</v>
      </c>
      <c r="C44" s="190">
        <f>'4.2'!G36</f>
        <v>120</v>
      </c>
      <c r="D44" s="190">
        <f>'4.2'!H36</f>
        <v>0</v>
      </c>
      <c r="E44" s="190">
        <f>'4.2'!I36</f>
        <v>0</v>
      </c>
      <c r="F44" s="190">
        <f>'4.2'!J36</f>
        <v>-570</v>
      </c>
      <c r="G44" s="190">
        <f>'4.2'!K36</f>
        <v>406.79999999999978</v>
      </c>
      <c r="H44" s="190">
        <f>'4.2'!L36</f>
        <v>0</v>
      </c>
      <c r="I44" s="206"/>
      <c r="J44" s="213"/>
      <c r="K44" s="220"/>
      <c r="L44" s="213"/>
      <c r="M44" s="220"/>
      <c r="N44" s="213"/>
      <c r="O44" s="220"/>
      <c r="P44" s="213"/>
      <c r="Q44" s="220"/>
      <c r="R44" s="223"/>
      <c r="S44" s="208"/>
      <c r="T44" s="212"/>
      <c r="U44" s="212"/>
      <c r="V44" s="212"/>
      <c r="W44" s="212"/>
      <c r="X44" s="212"/>
      <c r="Y44" s="212"/>
      <c r="Z44" s="212"/>
      <c r="AA44" s="222"/>
      <c r="AB44" s="212"/>
    </row>
    <row r="45" spans="1:28" ht="12" customHeight="1">
      <c r="A45" s="189" t="str">
        <f>'4.2'!B37</f>
        <v>Service Vehicle</v>
      </c>
      <c r="B45" s="121" t="s">
        <v>378</v>
      </c>
      <c r="C45" s="190">
        <f>'4.2'!G37</f>
        <v>120</v>
      </c>
      <c r="D45" s="190">
        <f>'4.2'!H37</f>
        <v>0</v>
      </c>
      <c r="E45" s="190">
        <f>'4.2'!I37</f>
        <v>0</v>
      </c>
      <c r="F45" s="190">
        <f>'4.2'!J37</f>
        <v>510</v>
      </c>
      <c r="G45" s="190">
        <f>'4.2'!K37</f>
        <v>-1288.8000000000002</v>
      </c>
      <c r="H45" s="190">
        <f>'4.2'!L37</f>
        <v>0</v>
      </c>
      <c r="I45" s="206"/>
      <c r="J45" s="213"/>
      <c r="K45" s="220"/>
      <c r="L45" s="213"/>
      <c r="M45" s="220"/>
      <c r="N45" s="213"/>
      <c r="O45" s="220"/>
      <c r="P45" s="213"/>
      <c r="Q45" s="220"/>
      <c r="R45" s="223"/>
      <c r="S45" s="208"/>
      <c r="T45" s="212"/>
      <c r="U45" s="212"/>
      <c r="V45" s="212"/>
      <c r="W45" s="212"/>
      <c r="X45" s="212"/>
      <c r="Y45" s="212"/>
      <c r="Z45" s="212"/>
      <c r="AA45" s="222"/>
      <c r="AB45" s="212"/>
    </row>
    <row r="46" spans="1:28" ht="12" customHeight="1">
      <c r="A46" s="189" t="str">
        <f>'4.2'!B38</f>
        <v>Service Vehicle</v>
      </c>
      <c r="B46" s="121" t="s">
        <v>380</v>
      </c>
      <c r="C46" s="190">
        <f>'4.2'!G38</f>
        <v>120</v>
      </c>
      <c r="D46" s="190">
        <f>'4.2'!H38</f>
        <v>0</v>
      </c>
      <c r="E46" s="190">
        <f>'4.2'!I38</f>
        <v>0</v>
      </c>
      <c r="F46" s="190">
        <f>'4.2'!J38</f>
        <v>-570</v>
      </c>
      <c r="G46" s="190">
        <f>'4.2'!K38</f>
        <v>-1288.8000000000002</v>
      </c>
      <c r="H46" s="190">
        <f>'4.2'!L38</f>
        <v>0</v>
      </c>
      <c r="I46" s="206"/>
      <c r="J46" s="213"/>
      <c r="K46" s="220"/>
      <c r="L46" s="213"/>
      <c r="M46" s="220"/>
      <c r="N46" s="213"/>
      <c r="O46" s="220"/>
      <c r="P46" s="213"/>
      <c r="Q46" s="220"/>
      <c r="R46" s="223"/>
      <c r="S46" s="208"/>
      <c r="T46" s="212"/>
      <c r="U46" s="212"/>
      <c r="V46" s="212"/>
      <c r="W46" s="212"/>
      <c r="X46" s="212"/>
      <c r="Y46" s="212"/>
      <c r="Z46" s="212"/>
      <c r="AA46" s="222"/>
      <c r="AB46" s="212"/>
    </row>
    <row r="47" spans="1:28" ht="12" customHeight="1">
      <c r="A47" s="191" t="str">
        <f>'4.2'!E51</f>
        <v>Breaking A/B</v>
      </c>
      <c r="B47" s="35" t="s">
        <v>399</v>
      </c>
      <c r="C47" s="190">
        <f>'4.2'!G51</f>
        <v>0</v>
      </c>
      <c r="D47" s="190">
        <f>'4.2'!H51</f>
        <v>370</v>
      </c>
      <c r="E47" s="190">
        <f>'4.2'!I51</f>
        <v>0</v>
      </c>
      <c r="F47" s="190">
        <f>'4.2'!J51</f>
        <v>0</v>
      </c>
      <c r="G47" s="190">
        <f>'4.2'!K51</f>
        <v>5115.99</v>
      </c>
      <c r="H47" s="190">
        <f>'4.2'!L51</f>
        <v>0</v>
      </c>
      <c r="I47" s="206"/>
      <c r="J47" s="213"/>
      <c r="K47" s="220"/>
      <c r="L47" s="213"/>
      <c r="M47" s="220"/>
      <c r="N47" s="213"/>
      <c r="O47" s="220"/>
      <c r="P47" s="213"/>
      <c r="Q47" s="220"/>
      <c r="R47" s="223"/>
      <c r="S47" s="208"/>
      <c r="T47" s="212"/>
      <c r="U47" s="212"/>
      <c r="V47" s="212">
        <f>1.5*$B$3</f>
        <v>1.365</v>
      </c>
      <c r="W47" s="212"/>
      <c r="X47" s="212"/>
      <c r="Y47" s="212"/>
      <c r="Z47" s="212">
        <f>1.5*$B$3</f>
        <v>1.365</v>
      </c>
      <c r="AA47" s="222"/>
      <c r="AB47" s="212"/>
    </row>
    <row r="48" spans="1:28" ht="12" customHeight="1">
      <c r="A48" s="191" t="str">
        <f>'4.2'!E52</f>
        <v>Breaking A/B</v>
      </c>
      <c r="B48" s="35" t="s">
        <v>400</v>
      </c>
      <c r="C48" s="190">
        <f>'4.2'!G52</f>
        <v>0</v>
      </c>
      <c r="D48" s="190">
        <f>'4.2'!H52</f>
        <v>-370</v>
      </c>
      <c r="E48" s="190">
        <f>'4.2'!I52</f>
        <v>0</v>
      </c>
      <c r="F48" s="190">
        <f>'4.2'!J52</f>
        <v>0</v>
      </c>
      <c r="G48" s="190">
        <f>'4.2'!K52</f>
        <v>-5115.99</v>
      </c>
      <c r="H48" s="190">
        <f>'4.2'!L52</f>
        <v>0</v>
      </c>
      <c r="I48" s="206"/>
      <c r="J48" s="213"/>
      <c r="K48" s="220"/>
      <c r="L48" s="213"/>
      <c r="M48" s="220"/>
      <c r="N48" s="213"/>
      <c r="O48" s="220"/>
      <c r="P48" s="213"/>
      <c r="Q48" s="220"/>
      <c r="R48" s="223"/>
      <c r="S48" s="208"/>
      <c r="T48" s="212"/>
      <c r="U48" s="212"/>
      <c r="V48" s="212"/>
      <c r="W48" s="212"/>
      <c r="X48" s="212"/>
      <c r="Y48" s="212"/>
      <c r="Z48" s="212"/>
      <c r="AA48" s="222"/>
      <c r="AB48" s="212"/>
    </row>
    <row r="49" spans="1:28" ht="12" customHeight="1">
      <c r="A49" s="191" t="str">
        <f>'4.2'!E53</f>
        <v>Breaking LM1</v>
      </c>
      <c r="B49" s="35" t="s">
        <v>399</v>
      </c>
      <c r="C49" s="190">
        <f>'4.2'!G53</f>
        <v>0</v>
      </c>
      <c r="D49" s="190">
        <f>'4.2'!H53</f>
        <v>434.47183098591552</v>
      </c>
      <c r="E49" s="190">
        <f>'4.2'!I53</f>
        <v>0</v>
      </c>
      <c r="F49" s="190">
        <f>'4.2'!J53</f>
        <v>0</v>
      </c>
      <c r="G49" s="190">
        <f>'4.2'!K53</f>
        <v>6007.4420070422539</v>
      </c>
      <c r="H49" s="190">
        <f>'4.2'!L53</f>
        <v>0</v>
      </c>
      <c r="I49" s="206"/>
      <c r="J49" s="213"/>
      <c r="K49" s="220"/>
      <c r="L49" s="213"/>
      <c r="M49" s="220"/>
      <c r="N49" s="213"/>
      <c r="O49" s="220"/>
      <c r="P49" s="213"/>
      <c r="Q49" s="220"/>
      <c r="R49" s="223"/>
      <c r="S49" s="208"/>
      <c r="T49" s="212"/>
      <c r="U49" s="212"/>
      <c r="V49" s="212"/>
      <c r="W49" s="212"/>
      <c r="X49" s="212"/>
      <c r="Y49" s="212"/>
      <c r="Z49" s="212"/>
      <c r="AA49" s="222"/>
      <c r="AB49" s="212"/>
    </row>
    <row r="50" spans="1:28" ht="12" customHeight="1">
      <c r="A50" s="191" t="str">
        <f>'4.2'!E54</f>
        <v>Breaking LM1</v>
      </c>
      <c r="B50" s="35" t="s">
        <v>400</v>
      </c>
      <c r="C50" s="190">
        <f>'4.2'!G54</f>
        <v>0</v>
      </c>
      <c r="D50" s="190">
        <f>'4.2'!H54</f>
        <v>-434.47183098591552</v>
      </c>
      <c r="E50" s="190">
        <f>'4.2'!I54</f>
        <v>0</v>
      </c>
      <c r="F50" s="190">
        <f>'4.2'!J54</f>
        <v>0</v>
      </c>
      <c r="G50" s="190">
        <f>'4.2'!K54</f>
        <v>-6007.4420070422539</v>
      </c>
      <c r="H50" s="190">
        <f>'4.2'!L54</f>
        <v>0</v>
      </c>
      <c r="I50" s="206"/>
      <c r="J50" s="213"/>
      <c r="K50" s="220"/>
      <c r="L50" s="213"/>
      <c r="M50" s="220"/>
      <c r="N50" s="213"/>
      <c r="O50" s="220"/>
      <c r="P50" s="213"/>
      <c r="Q50" s="220"/>
      <c r="R50" s="223"/>
      <c r="S50" s="208"/>
      <c r="T50" s="212"/>
      <c r="U50" s="212"/>
      <c r="V50" s="212"/>
      <c r="W50" s="212"/>
      <c r="X50" s="212"/>
      <c r="Y50" s="212"/>
      <c r="Z50" s="212"/>
      <c r="AA50" s="222"/>
      <c r="AB50" s="212"/>
    </row>
    <row r="51" spans="1:28" ht="12" customHeight="1">
      <c r="A51" s="191" t="str">
        <f>'4.2'!E62</f>
        <v>Side load A/B</v>
      </c>
      <c r="B51" s="35" t="s">
        <v>401</v>
      </c>
      <c r="C51" s="190">
        <f>'4.2'!G62</f>
        <v>0</v>
      </c>
      <c r="D51" s="190">
        <f>'4.2'!H62</f>
        <v>0</v>
      </c>
      <c r="E51" s="190">
        <f>'4.2'!I62</f>
        <v>92.5</v>
      </c>
      <c r="F51" s="190">
        <f>'4.2'!J62</f>
        <v>1278.9974999999999</v>
      </c>
      <c r="G51" s="190">
        <f>'4.2'!K62</f>
        <v>0</v>
      </c>
      <c r="H51" s="190">
        <f>'4.2'!L62</f>
        <v>0</v>
      </c>
      <c r="I51" s="206"/>
      <c r="J51" s="213"/>
      <c r="K51" s="220"/>
      <c r="L51" s="213"/>
      <c r="M51" s="220"/>
      <c r="N51" s="213"/>
      <c r="O51" s="220"/>
      <c r="P51" s="213"/>
      <c r="Q51" s="220"/>
      <c r="R51" s="223"/>
      <c r="S51" s="208"/>
      <c r="T51" s="212"/>
      <c r="U51" s="212"/>
      <c r="V51" s="212"/>
      <c r="W51" s="212"/>
      <c r="X51" s="212"/>
      <c r="Y51" s="212"/>
      <c r="Z51" s="212"/>
      <c r="AA51" s="222"/>
      <c r="AB51" s="212"/>
    </row>
    <row r="52" spans="1:28" ht="12" customHeight="1">
      <c r="A52" s="191" t="str">
        <f>'4.2'!E63</f>
        <v>Side load A/B</v>
      </c>
      <c r="B52" s="35" t="s">
        <v>402</v>
      </c>
      <c r="C52" s="190">
        <f>'4.2'!G63</f>
        <v>0</v>
      </c>
      <c r="D52" s="190">
        <f>'4.2'!H63</f>
        <v>0</v>
      </c>
      <c r="E52" s="190">
        <f>'4.2'!I63</f>
        <v>-92.5</v>
      </c>
      <c r="F52" s="190">
        <f>'4.2'!J63</f>
        <v>-1278.9974999999999</v>
      </c>
      <c r="G52" s="190">
        <f>'4.2'!K63</f>
        <v>0</v>
      </c>
      <c r="H52" s="190">
        <f>'4.2'!L63</f>
        <v>0</v>
      </c>
      <c r="I52" s="206"/>
      <c r="J52" s="213"/>
      <c r="K52" s="220"/>
      <c r="L52" s="213"/>
      <c r="M52" s="220"/>
      <c r="N52" s="213"/>
      <c r="O52" s="220"/>
      <c r="P52" s="213"/>
      <c r="Q52" s="220"/>
      <c r="R52" s="223"/>
      <c r="S52" s="208"/>
      <c r="T52" s="212"/>
      <c r="U52" s="212"/>
      <c r="V52" s="212">
        <f>1.5*$B$3</f>
        <v>1.365</v>
      </c>
      <c r="W52" s="212"/>
      <c r="X52" s="212"/>
      <c r="Y52" s="212"/>
      <c r="Z52" s="212">
        <f>1.5*$B$3</f>
        <v>1.365</v>
      </c>
      <c r="AA52" s="222"/>
      <c r="AB52" s="212"/>
    </row>
    <row r="53" spans="1:28" ht="12" customHeight="1">
      <c r="A53" s="191" t="str">
        <f>'4.2'!E64</f>
        <v>Side load LM1</v>
      </c>
      <c r="B53" s="35" t="s">
        <v>401</v>
      </c>
      <c r="C53" s="190">
        <f>'4.2'!G64</f>
        <v>0</v>
      </c>
      <c r="D53" s="190">
        <f>'4.2'!H64</f>
        <v>0</v>
      </c>
      <c r="E53" s="190">
        <f>'4.2'!I64</f>
        <v>108.61795774647888</v>
      </c>
      <c r="F53" s="190">
        <f>'4.2'!J64</f>
        <v>1501.8605017605635</v>
      </c>
      <c r="G53" s="190">
        <f>'4.2'!K64</f>
        <v>0</v>
      </c>
      <c r="H53" s="190">
        <f>'4.2'!L64</f>
        <v>0</v>
      </c>
      <c r="I53" s="206"/>
      <c r="J53" s="213"/>
      <c r="K53" s="220"/>
      <c r="L53" s="213"/>
      <c r="M53" s="220"/>
      <c r="N53" s="213"/>
      <c r="O53" s="220"/>
      <c r="P53" s="213"/>
      <c r="Q53" s="220"/>
      <c r="R53" s="223"/>
      <c r="S53" s="208"/>
      <c r="T53" s="212"/>
      <c r="U53" s="212"/>
      <c r="V53" s="212"/>
      <c r="W53" s="212"/>
      <c r="X53" s="212"/>
      <c r="Y53" s="212"/>
      <c r="Z53" s="212"/>
      <c r="AA53" s="222"/>
      <c r="AB53" s="212"/>
    </row>
    <row r="54" spans="1:28" ht="12" customHeight="1">
      <c r="A54" s="191" t="str">
        <f>'4.2'!E65</f>
        <v>Side load LM1</v>
      </c>
      <c r="B54" s="35" t="s">
        <v>402</v>
      </c>
      <c r="C54" s="190">
        <f>'4.2'!G65</f>
        <v>0</v>
      </c>
      <c r="D54" s="190">
        <f>'4.2'!H65</f>
        <v>0</v>
      </c>
      <c r="E54" s="190">
        <f>'4.2'!I65</f>
        <v>-108.61795774647888</v>
      </c>
      <c r="F54" s="190">
        <f>'4.2'!J65</f>
        <v>-1501.8605017605635</v>
      </c>
      <c r="G54" s="190">
        <f>'4.2'!K65</f>
        <v>0</v>
      </c>
      <c r="H54" s="190">
        <f>'4.2'!L65</f>
        <v>0</v>
      </c>
      <c r="I54" s="206"/>
      <c r="J54" s="213"/>
      <c r="K54" s="220"/>
      <c r="L54" s="213"/>
      <c r="M54" s="220"/>
      <c r="N54" s="213"/>
      <c r="O54" s="220"/>
      <c r="P54" s="213"/>
      <c r="Q54" s="220"/>
      <c r="R54" s="223"/>
      <c r="S54" s="208"/>
      <c r="T54" s="212"/>
      <c r="U54" s="212"/>
      <c r="V54" s="212"/>
      <c r="W54" s="212"/>
      <c r="X54" s="212"/>
      <c r="Y54" s="212"/>
      <c r="Z54" s="212"/>
      <c r="AA54" s="222"/>
      <c r="AB54" s="212"/>
    </row>
    <row r="55" spans="1:28" ht="12" customHeight="1">
      <c r="A55" s="191" t="str">
        <f>'4.2'!E123</f>
        <v>Wind load without traffic</v>
      </c>
      <c r="B55" s="35" t="s">
        <v>401</v>
      </c>
      <c r="C55" s="190">
        <f>'4.2'!G123</f>
        <v>159.96902275768281</v>
      </c>
      <c r="D55" s="190">
        <f>'4.2'!H123</f>
        <v>0</v>
      </c>
      <c r="E55" s="190">
        <f>'4.2'!I123</f>
        <v>67.883904195978388</v>
      </c>
      <c r="F55" s="190">
        <f>'4.2'!J123</f>
        <v>1353.6374321233034</v>
      </c>
      <c r="G55" s="190">
        <f>'4.2'!K123</f>
        <v>0</v>
      </c>
      <c r="H55" s="190">
        <f>'4.2'!L123</f>
        <v>0</v>
      </c>
      <c r="I55" s="206">
        <f>1.5*0.2*$B$3</f>
        <v>0.27300000000000008</v>
      </c>
      <c r="J55" s="213">
        <f>1.5*0.7*$B$3</f>
        <v>0.9554999999999999</v>
      </c>
      <c r="K55" s="220"/>
      <c r="L55" s="213"/>
      <c r="M55" s="220"/>
      <c r="N55" s="213"/>
      <c r="O55" s="220"/>
      <c r="P55" s="213"/>
      <c r="Q55" s="220"/>
      <c r="R55" s="223"/>
      <c r="S55" s="206">
        <f>1.5*0.7*$B$3</f>
        <v>0.9554999999999999</v>
      </c>
      <c r="T55" s="212"/>
      <c r="U55" s="212"/>
      <c r="V55" s="212"/>
      <c r="W55" s="212"/>
      <c r="X55" s="212"/>
      <c r="Y55" s="212"/>
      <c r="Z55" s="212"/>
      <c r="AA55" s="222"/>
      <c r="AB55" s="212"/>
    </row>
    <row r="56" spans="1:28" ht="12" customHeight="1">
      <c r="A56" s="191" t="str">
        <f>'4.2'!E124</f>
        <v>Wind load without traffic</v>
      </c>
      <c r="B56" s="35" t="s">
        <v>402</v>
      </c>
      <c r="C56" s="190">
        <f>'4.2'!G124</f>
        <v>159.96902275768281</v>
      </c>
      <c r="D56" s="190">
        <f>'4.2'!H124</f>
        <v>0</v>
      </c>
      <c r="E56" s="190">
        <f>'4.2'!I124</f>
        <v>-67.883904195978388</v>
      </c>
      <c r="F56" s="190">
        <f>'4.2'!J124</f>
        <v>-1353.6374321233034</v>
      </c>
      <c r="G56" s="190">
        <f>'4.2'!K124</f>
        <v>0</v>
      </c>
      <c r="H56" s="190">
        <f>'4.2'!L124</f>
        <v>0</v>
      </c>
      <c r="I56" s="206"/>
      <c r="J56" s="213"/>
      <c r="K56" s="220"/>
      <c r="L56" s="213"/>
      <c r="M56" s="220"/>
      <c r="N56" s="213"/>
      <c r="O56" s="220"/>
      <c r="P56" s="213"/>
      <c r="Q56" s="220"/>
      <c r="R56" s="223"/>
      <c r="S56" s="208"/>
      <c r="T56" s="212"/>
      <c r="U56" s="212"/>
      <c r="V56" s="212"/>
      <c r="W56" s="212"/>
      <c r="X56" s="212"/>
      <c r="Y56" s="212"/>
      <c r="Z56" s="212"/>
      <c r="AA56" s="222"/>
      <c r="AB56" s="212"/>
    </row>
    <row r="57" spans="1:28" ht="12" customHeight="1">
      <c r="A57" s="191" t="str">
        <f>'4.2'!E125</f>
        <v>Wind load with traffic</v>
      </c>
      <c r="B57" s="35" t="s">
        <v>401</v>
      </c>
      <c r="C57" s="190">
        <f>'4.2'!G125</f>
        <v>158.73496724980978</v>
      </c>
      <c r="D57" s="190">
        <f>'4.2'!H125</f>
        <v>0</v>
      </c>
      <c r="E57" s="190">
        <f>'4.2'!I125</f>
        <v>97.918117483247372</v>
      </c>
      <c r="F57" s="190">
        <f>'4.2'!J125</f>
        <v>1838.0227498847198</v>
      </c>
      <c r="G57" s="190">
        <f>'4.2'!K125</f>
        <v>0</v>
      </c>
      <c r="H57" s="190">
        <f>'4.2'!L125</f>
        <v>0</v>
      </c>
      <c r="I57" s="206"/>
      <c r="J57" s="213"/>
      <c r="K57" s="220">
        <f>1.5*0.7*$B$3</f>
        <v>0.9554999999999999</v>
      </c>
      <c r="L57" s="213"/>
      <c r="M57" s="220"/>
      <c r="N57" s="213"/>
      <c r="O57" s="220"/>
      <c r="P57" s="213">
        <f>-1.5*0.7*$B$3</f>
        <v>-0.9554999999999999</v>
      </c>
      <c r="Q57" s="213">
        <f>-1.5*0.7*$B$3</f>
        <v>-0.9554999999999999</v>
      </c>
      <c r="R57" s="223">
        <f>-1.5*0.7*$B$3</f>
        <v>-0.9554999999999999</v>
      </c>
      <c r="S57" s="208"/>
      <c r="T57" s="213">
        <f>1.5*0.7*$B$3</f>
        <v>0.9554999999999999</v>
      </c>
      <c r="U57" s="212"/>
      <c r="V57" s="212"/>
      <c r="W57" s="212"/>
      <c r="X57" s="212"/>
      <c r="Y57" s="213">
        <f>-1.5*0.7*$B$3</f>
        <v>-0.9554999999999999</v>
      </c>
      <c r="Z57" s="213">
        <f>-1.5*0.7*$B$3</f>
        <v>-0.9554999999999999</v>
      </c>
      <c r="AA57" s="223">
        <f>-1.5*0.7*$B$3</f>
        <v>-0.9554999999999999</v>
      </c>
      <c r="AB57" s="212"/>
    </row>
    <row r="58" spans="1:28" ht="12" customHeight="1">
      <c r="A58" s="191" t="str">
        <f>'4.2'!E126</f>
        <v>Wind load with traffic</v>
      </c>
      <c r="B58" s="35" t="s">
        <v>402</v>
      </c>
      <c r="C58" s="190">
        <f>'4.2'!G126</f>
        <v>158.73496724980978</v>
      </c>
      <c r="D58" s="190">
        <f>'4.2'!H126</f>
        <v>0</v>
      </c>
      <c r="E58" s="190">
        <f>'4.2'!I126</f>
        <v>-97.918117483247372</v>
      </c>
      <c r="F58" s="190">
        <f>'4.2'!J126</f>
        <v>-1838.0227498847198</v>
      </c>
      <c r="G58" s="190">
        <f>'4.2'!K126</f>
        <v>0</v>
      </c>
      <c r="H58" s="190">
        <f>'4.2'!L126</f>
        <v>0</v>
      </c>
      <c r="I58" s="233"/>
      <c r="J58" s="234"/>
      <c r="K58" s="235"/>
      <c r="L58" s="234">
        <f>1.5*0.7*$B$3</f>
        <v>0.9554999999999999</v>
      </c>
      <c r="M58" s="235">
        <f>1.5*0.7*$B$3</f>
        <v>0.9554999999999999</v>
      </c>
      <c r="N58" s="235">
        <f>1.5*0.7*$B$3</f>
        <v>0.9554999999999999</v>
      </c>
      <c r="O58" s="235">
        <f>-1.5*0.7*$B$3</f>
        <v>-0.9554999999999999</v>
      </c>
      <c r="P58" s="234"/>
      <c r="Q58" s="235"/>
      <c r="R58" s="236"/>
      <c r="S58" s="239"/>
      <c r="T58" s="240"/>
      <c r="U58" s="234">
        <f>1.5*0.7*$B$3</f>
        <v>0.9554999999999999</v>
      </c>
      <c r="V58" s="234">
        <f t="shared" ref="V58:W58" si="10">1.5*0.7*$B$3</f>
        <v>0.9554999999999999</v>
      </c>
      <c r="W58" s="234">
        <f t="shared" si="10"/>
        <v>0.9554999999999999</v>
      </c>
      <c r="X58" s="234">
        <f>-1.5*0.7*$B$3</f>
        <v>-0.9554999999999999</v>
      </c>
      <c r="Y58" s="240"/>
      <c r="Z58" s="240"/>
      <c r="AA58" s="241"/>
      <c r="AB58" s="212"/>
    </row>
    <row r="59" spans="1:28" ht="12" customHeight="1">
      <c r="A59" s="191"/>
      <c r="B59" s="186"/>
      <c r="C59" s="186"/>
      <c r="D59" s="186"/>
      <c r="E59" s="186"/>
      <c r="F59" s="186"/>
      <c r="G59" s="186"/>
      <c r="H59" s="202" t="s">
        <v>778</v>
      </c>
      <c r="I59" s="224">
        <f>SUMPRODUCT($C$6:$C$58,I6:I58)</f>
        <v>32755.664124978368</v>
      </c>
      <c r="J59" s="225">
        <f>SUMPRODUCT($C$6:$C$58,J6:J58)</f>
        <v>37512.154666109076</v>
      </c>
      <c r="K59" s="226">
        <f>SUMPRODUCT($C$6:$C$58,K6:K58)</f>
        <v>35282.94485564877</v>
      </c>
      <c r="L59" s="225">
        <f t="shared" ref="L59:R59" si="11">SUMPRODUCT($C$6:$C$58,L6:L58)</f>
        <v>35201.665450014967</v>
      </c>
      <c r="M59" s="226">
        <f t="shared" si="11"/>
        <v>36579.971508465671</v>
      </c>
      <c r="N59" s="225">
        <f t="shared" si="11"/>
        <v>37104.578497902294</v>
      </c>
      <c r="O59" s="226">
        <f t="shared" si="11"/>
        <v>23880.282625870273</v>
      </c>
      <c r="P59" s="225">
        <f t="shared" si="11"/>
        <v>23799.003220236471</v>
      </c>
      <c r="Q59" s="226">
        <f t="shared" si="11"/>
        <v>22382.376613194217</v>
      </c>
      <c r="R59" s="227">
        <f t="shared" si="11"/>
        <v>26108.31329629281</v>
      </c>
      <c r="S59" s="207">
        <f t="shared" ref="S59" si="12">SUMPRODUCT($C$6:$C$58,S6:S58)</f>
        <v>35036.336998964551</v>
      </c>
      <c r="T59" s="207">
        <f t="shared" ref="T59" si="13">SUMPRODUCT($C$6:$C$58,T6:T58)</f>
        <v>32118.636568785932</v>
      </c>
      <c r="U59" s="207">
        <f t="shared" ref="U59" si="14">SUMPRODUCT($C$6:$C$58,U6:U58)</f>
        <v>32037.357163152134</v>
      </c>
      <c r="V59" s="207">
        <f t="shared" ref="V59" si="15">SUMPRODUCT($C$6:$C$58,V6:V58)</f>
        <v>32555.049946954947</v>
      </c>
      <c r="W59" s="207">
        <f t="shared" ref="W59" si="16">SUMPRODUCT($C$6:$C$58,W6:W58)</f>
        <v>34628.760830757768</v>
      </c>
      <c r="X59" s="207">
        <f t="shared" ref="X59" si="17">SUMPRODUCT($C$6:$C$58,X6:X58)</f>
        <v>25106.653225870275</v>
      </c>
      <c r="Y59" s="207">
        <f t="shared" ref="Y59" si="18">SUMPRODUCT($C$6:$C$58,Y6:Y58)</f>
        <v>24903.454711785766</v>
      </c>
      <c r="Z59" s="207">
        <f t="shared" ref="Z59" si="19">SUMPRODUCT($C$6:$C$58,Z6:Z58)</f>
        <v>22382.376613194217</v>
      </c>
      <c r="AA59" s="242">
        <f t="shared" ref="AA59" si="20">SUMPRODUCT($C$6:$C$58,AA6:AA58)</f>
        <v>27657.417190659005</v>
      </c>
      <c r="AB59" s="207"/>
    </row>
    <row r="60" spans="1:28" ht="12" customHeight="1">
      <c r="A60" s="186"/>
      <c r="B60" s="186"/>
      <c r="C60" s="186"/>
      <c r="D60" s="186"/>
      <c r="E60" s="186"/>
      <c r="F60" s="186"/>
      <c r="G60" s="186"/>
      <c r="H60" s="201" t="s">
        <v>779</v>
      </c>
      <c r="I60" s="224">
        <f>SUMPRODUCT($D$6:$D$58,I6:I58)</f>
        <v>-7973.4549667500005</v>
      </c>
      <c r="J60" s="225">
        <f>SUMPRODUCT($D$6:$D$58,J6:J58)</f>
        <v>-7973.4549667500005</v>
      </c>
      <c r="K60" s="226">
        <f>SUMPRODUCT($D$6:$D$58,K6:K58)</f>
        <v>-7973.4549667500005</v>
      </c>
      <c r="L60" s="225">
        <f t="shared" ref="L60:R60" si="21">SUMPRODUCT($D$6:$D$58,L6:L58)</f>
        <v>-9795.3894266523766</v>
      </c>
      <c r="M60" s="226">
        <f t="shared" si="21"/>
        <v>-11302.589393652377</v>
      </c>
      <c r="N60" s="225">
        <f t="shared" si="21"/>
        <v>-7973.4549667500005</v>
      </c>
      <c r="O60" s="226">
        <f t="shared" si="21"/>
        <v>-7260.6151799999989</v>
      </c>
      <c r="P60" s="225">
        <f t="shared" si="21"/>
        <v>-8919.6657486299991</v>
      </c>
      <c r="Q60" s="226">
        <f t="shared" si="21"/>
        <v>-10426.86571563</v>
      </c>
      <c r="R60" s="227">
        <f t="shared" si="21"/>
        <v>-7260.6151799999989</v>
      </c>
      <c r="S60" s="207">
        <f t="shared" ref="S60:AA60" si="22">SUMPRODUCT($D$6:$D$58,S6:S58)</f>
        <v>-7973.4549667500005</v>
      </c>
      <c r="T60" s="207">
        <f t="shared" si="22"/>
        <v>-7973.4549667500005</v>
      </c>
      <c r="U60" s="207">
        <f t="shared" si="22"/>
        <v>-7973.4549667500005</v>
      </c>
      <c r="V60" s="207">
        <f t="shared" si="22"/>
        <v>-9200.1921096232418</v>
      </c>
      <c r="W60" s="207">
        <f t="shared" si="22"/>
        <v>-7973.4549667500005</v>
      </c>
      <c r="X60" s="207">
        <f t="shared" si="22"/>
        <v>-7260.6151799999989</v>
      </c>
      <c r="Y60" s="207">
        <f t="shared" si="22"/>
        <v>-7928.5917765599997</v>
      </c>
      <c r="Z60" s="207">
        <f t="shared" si="22"/>
        <v>-9167.3150805600017</v>
      </c>
      <c r="AA60" s="227">
        <f t="shared" si="22"/>
        <v>-7260.6151799999989</v>
      </c>
      <c r="AB60" s="207"/>
    </row>
    <row r="61" spans="1:28" ht="12" customHeight="1">
      <c r="A61" s="186"/>
      <c r="B61" s="186"/>
      <c r="C61" s="186"/>
      <c r="D61" s="186"/>
      <c r="E61" s="186"/>
      <c r="F61" s="186"/>
      <c r="G61" s="186"/>
      <c r="H61" s="201" t="s">
        <v>780</v>
      </c>
      <c r="I61" s="224">
        <f>SUMPRODUCT($E$6:$E$58,I6:I58)</f>
        <v>-915.17981765449645</v>
      </c>
      <c r="J61" s="225">
        <f>SUMPRODUCT($E$6:$E$58,J6:J58)</f>
        <v>-868.8490530407413</v>
      </c>
      <c r="K61" s="226">
        <f>SUMPRODUCT($E$6:$E$58,K6:K58)</f>
        <v>-840.15136224475577</v>
      </c>
      <c r="L61" s="225">
        <f t="shared" ref="L61:R61" si="23">SUMPRODUCT($E$6:$E$58,L6:L58)</f>
        <v>-1240.6261049749912</v>
      </c>
      <c r="M61" s="226">
        <f t="shared" si="23"/>
        <v>-1240.6261049749912</v>
      </c>
      <c r="N61" s="225">
        <f t="shared" si="23"/>
        <v>-1027.2728847552414</v>
      </c>
      <c r="O61" s="226">
        <f t="shared" si="23"/>
        <v>-840.15136224475486</v>
      </c>
      <c r="P61" s="225">
        <f t="shared" si="23"/>
        <v>-1240.6261049749901</v>
      </c>
      <c r="Q61" s="226">
        <f t="shared" si="23"/>
        <v>-1240.6261049749901</v>
      </c>
      <c r="R61" s="227">
        <f t="shared" si="23"/>
        <v>-1027.2728847552405</v>
      </c>
      <c r="S61" s="207">
        <f t="shared" ref="S61:AA61" si="24">SUMPRODUCT($E$6:$E$58,S6:S58)</f>
        <v>-868.8490530407413</v>
      </c>
      <c r="T61" s="207">
        <f t="shared" si="24"/>
        <v>-840.15136224475577</v>
      </c>
      <c r="U61" s="207">
        <f t="shared" si="24"/>
        <v>-1027.2728847552414</v>
      </c>
      <c r="V61" s="207">
        <f t="shared" si="24"/>
        <v>-1153.5353847552415</v>
      </c>
      <c r="W61" s="207">
        <f t="shared" si="24"/>
        <v>-1027.2728847552414</v>
      </c>
      <c r="X61" s="207">
        <f t="shared" si="24"/>
        <v>-840.15136224475486</v>
      </c>
      <c r="Y61" s="207">
        <f t="shared" si="24"/>
        <v>-1113.1744001172403</v>
      </c>
      <c r="Z61" s="207">
        <f t="shared" si="24"/>
        <v>-1239.4369001172404</v>
      </c>
      <c r="AA61" s="227">
        <f t="shared" si="24"/>
        <v>-1027.2728847552405</v>
      </c>
      <c r="AB61" s="207"/>
    </row>
    <row r="62" spans="1:28" ht="12" customHeight="1">
      <c r="A62" s="186"/>
      <c r="B62" s="186"/>
      <c r="C62" s="186"/>
      <c r="D62" s="186"/>
      <c r="E62" s="186"/>
      <c r="F62" s="186"/>
      <c r="G62" s="186"/>
      <c r="H62" s="201" t="s">
        <v>781</v>
      </c>
      <c r="I62" s="224">
        <f>SUMPRODUCT($F$6:$F$58,I6:I58)</f>
        <v>-12318.663764465267</v>
      </c>
      <c r="J62" s="225">
        <f>SUMPRODUCT($F$6:$F$58,J6:J58)</f>
        <v>-15654.841926548155</v>
      </c>
      <c r="K62" s="226">
        <f>SUMPRODUCT($F$6:$F$58,K6:K58)</f>
        <v>-6851.2425068355724</v>
      </c>
      <c r="L62" s="225">
        <f t="shared" ref="L62:R62" si="25">SUMPRODUCT($F$6:$F$58,L6:L58)</f>
        <v>-22713.937148157056</v>
      </c>
      <c r="M62" s="226">
        <f t="shared" si="25"/>
        <v>-16178.177427910579</v>
      </c>
      <c r="N62" s="225">
        <f t="shared" si="25"/>
        <v>-18887.351893132876</v>
      </c>
      <c r="O62" s="226">
        <f t="shared" si="25"/>
        <v>-6805.8335321645782</v>
      </c>
      <c r="P62" s="225">
        <f t="shared" si="25"/>
        <v>-22668.528173486058</v>
      </c>
      <c r="Q62" s="226">
        <f t="shared" si="25"/>
        <v>-15777.007397781836</v>
      </c>
      <c r="R62" s="227">
        <f t="shared" si="25"/>
        <v>-18659.064255785826</v>
      </c>
      <c r="S62" s="207">
        <f t="shared" ref="S62:AA62" si="26">SUMPRODUCT($F$6:$F$58,S6:S58)</f>
        <v>-17047.727680734286</v>
      </c>
      <c r="T62" s="207">
        <f t="shared" si="26"/>
        <v>-5748.3497645428279</v>
      </c>
      <c r="U62" s="207">
        <f t="shared" si="26"/>
        <v>-23199.143265628863</v>
      </c>
      <c r="V62" s="207">
        <f t="shared" si="26"/>
        <v>-16472.835264924637</v>
      </c>
      <c r="W62" s="207">
        <f t="shared" si="26"/>
        <v>-20280.237647319005</v>
      </c>
      <c r="X62" s="207">
        <f t="shared" si="26"/>
        <v>-4175.5983061082416</v>
      </c>
      <c r="Y62" s="207">
        <f t="shared" si="26"/>
        <v>-25034.369412757529</v>
      </c>
      <c r="Z62" s="207">
        <f t="shared" si="26"/>
        <v>-16672.149717863162</v>
      </c>
      <c r="AA62" s="227">
        <f t="shared" si="26"/>
        <v>-20079.076158954838</v>
      </c>
      <c r="AB62" s="207"/>
    </row>
    <row r="63" spans="1:28" ht="12" customHeight="1">
      <c r="A63" s="186"/>
      <c r="B63" s="186"/>
      <c r="C63" s="186"/>
      <c r="D63" s="186"/>
      <c r="E63" s="186"/>
      <c r="F63" s="186"/>
      <c r="G63" s="186"/>
      <c r="H63" s="201" t="s">
        <v>782</v>
      </c>
      <c r="I63" s="224">
        <f>SUMPRODUCT($G$6:$G$58,I6:I58)</f>
        <v>-88207.845269836776</v>
      </c>
      <c r="J63" s="225">
        <f>SUMPRODUCT($G$6:$G$58,J6:J58)</f>
        <v>-110294.30966983679</v>
      </c>
      <c r="K63" s="226">
        <f>SUMPRODUCT($G$6:$G$58,K6:K58)</f>
        <v>-100154.04544483677</v>
      </c>
      <c r="L63" s="225">
        <f t="shared" ref="L63:R63" si="27">SUMPRODUCT($G$6:$G$58,L6:L58)</f>
        <v>-91581.766758585261</v>
      </c>
      <c r="M63" s="226">
        <f t="shared" si="27"/>
        <v>-68340.958328655281</v>
      </c>
      <c r="N63" s="225">
        <f t="shared" si="27"/>
        <v>-109484.16510733678</v>
      </c>
      <c r="O63" s="226">
        <f t="shared" si="27"/>
        <v>-64025.315678550025</v>
      </c>
      <c r="P63" s="225">
        <f t="shared" si="27"/>
        <v>-54891.035348848207</v>
      </c>
      <c r="Q63" s="226">
        <f t="shared" si="27"/>
        <v>-30134.565043918214</v>
      </c>
      <c r="R63" s="227">
        <f t="shared" si="27"/>
        <v>-74165.579903550039</v>
      </c>
      <c r="S63" s="207">
        <f t="shared" ref="S63:AA63" si="28">SUMPRODUCT($G$6:$G$58,S6:S58)</f>
        <v>-106871.13245203326</v>
      </c>
      <c r="T63" s="207">
        <f t="shared" si="28"/>
        <v>-93458.799427033242</v>
      </c>
      <c r="U63" s="207">
        <f t="shared" si="28"/>
        <v>-93296.770514533244</v>
      </c>
      <c r="V63" s="207">
        <f t="shared" si="28"/>
        <v>-56591.068647307038</v>
      </c>
      <c r="W63" s="207">
        <f t="shared" si="28"/>
        <v>-106060.98788953325</v>
      </c>
      <c r="X63" s="207">
        <f t="shared" si="28"/>
        <v>-68844.531784800012</v>
      </c>
      <c r="Y63" s="207">
        <f t="shared" si="28"/>
        <v>-64826.999414348422</v>
      </c>
      <c r="Z63" s="207">
        <f t="shared" si="28"/>
        <v>-26014.230532188423</v>
      </c>
      <c r="AA63" s="227">
        <f t="shared" si="28"/>
        <v>-81527.734703550042</v>
      </c>
      <c r="AB63" s="207"/>
    </row>
    <row r="64" spans="1:28" ht="12" customHeight="1">
      <c r="A64" s="186"/>
      <c r="B64" s="186"/>
      <c r="C64" s="186"/>
      <c r="D64" s="186"/>
      <c r="E64" s="186"/>
      <c r="F64" s="186"/>
      <c r="G64" s="186"/>
      <c r="H64" s="201" t="s">
        <v>783</v>
      </c>
      <c r="I64" s="224">
        <f>SUMPRODUCT($H$6:$H$58,I6:I58)</f>
        <v>-14260.367392537497</v>
      </c>
      <c r="J64" s="225">
        <f>SUMPRODUCT($H$6:$H$58,J6:J58)</f>
        <v>-14260.367392537497</v>
      </c>
      <c r="K64" s="226">
        <f>SUMPRODUCT($H$6:$H$58,K6:K58)</f>
        <v>-14260.367392537497</v>
      </c>
      <c r="L64" s="225">
        <f t="shared" ref="L64:R64" si="29">SUMPRODUCT($H$6:$H$58,L6:L58)</f>
        <v>-17518.861341732318</v>
      </c>
      <c r="M64" s="226">
        <f t="shared" si="29"/>
        <v>-17518.861341732318</v>
      </c>
      <c r="N64" s="225">
        <f t="shared" si="29"/>
        <v>-14260.367392537497</v>
      </c>
      <c r="O64" s="226">
        <f t="shared" si="29"/>
        <v>-14260.367392537482</v>
      </c>
      <c r="P64" s="225">
        <f t="shared" si="29"/>
        <v>-17518.861341732299</v>
      </c>
      <c r="Q64" s="226">
        <f t="shared" si="29"/>
        <v>-17518.861341732299</v>
      </c>
      <c r="R64" s="227">
        <f t="shared" si="29"/>
        <v>-14260.367392537482</v>
      </c>
      <c r="S64" s="207">
        <f t="shared" ref="S64:AA64" si="30">SUMPRODUCT($H$6:$H$58,S6:S58)</f>
        <v>-14260.367392537497</v>
      </c>
      <c r="T64" s="207">
        <f t="shared" si="30"/>
        <v>-14260.367392537497</v>
      </c>
      <c r="U64" s="207">
        <f t="shared" si="30"/>
        <v>-14260.367392537497</v>
      </c>
      <c r="V64" s="207">
        <f t="shared" si="30"/>
        <v>-14260.367392537497</v>
      </c>
      <c r="W64" s="207">
        <f t="shared" si="30"/>
        <v>-14260.367392537497</v>
      </c>
      <c r="X64" s="207">
        <f t="shared" si="30"/>
        <v>-14260.367392537482</v>
      </c>
      <c r="Y64" s="207">
        <f t="shared" si="30"/>
        <v>-15572.321192650932</v>
      </c>
      <c r="Z64" s="207">
        <f t="shared" si="30"/>
        <v>-15572.321192650932</v>
      </c>
      <c r="AA64" s="227">
        <f t="shared" si="30"/>
        <v>-14260.367392537482</v>
      </c>
      <c r="AB64" s="207"/>
    </row>
    <row r="65" spans="1:28" ht="12" customHeight="1">
      <c r="A65" s="186"/>
      <c r="B65" s="186"/>
      <c r="C65" s="186"/>
      <c r="D65" s="186"/>
      <c r="E65" s="186"/>
      <c r="F65" s="186"/>
      <c r="G65" s="186"/>
      <c r="H65" s="201" t="s">
        <v>1031</v>
      </c>
      <c r="I65" s="368" cm="1">
        <f t="array" ref="I65">SUMPRODUCT(--($D6:$D58&lt;&gt;""),--($D6:$D58&lt;&gt;0),$G6:$G58,I6:I58)/SUMPRODUCT($D6:$D58,I6:I58)</f>
        <v>-4.6161099418483769</v>
      </c>
      <c r="J65" s="368" cm="1">
        <f t="array" ref="J65">SUMPRODUCT(--($D6:$D58&lt;&gt;""),--($D6:$D58&lt;&gt;0),$G6:$G58,J6:J58)/SUMPRODUCT($D6:$D58,J6:J58)</f>
        <v>-4.6161099418483769</v>
      </c>
      <c r="K65" s="368" cm="1">
        <f t="array" ref="K65">SUMPRODUCT(--($D6:$D58&lt;&gt;""),--($D6:$D58&lt;&gt;0),$G6:$G58,K6:K58)/SUMPRODUCT($D6:$D58,K6:K58)</f>
        <v>-4.6161099418483769</v>
      </c>
      <c r="L65" s="368" cm="1">
        <f t="array" ref="L65">SUMPRODUCT(--($D6:$D58&lt;&gt;""),--($D6:$D58&lt;&gt;0),$G6:$G58,L6:L58)/SUMPRODUCT($D6:$D58,L6:L58)</f>
        <v>-4.6161099418483769</v>
      </c>
      <c r="M65" s="368" cm="1">
        <f t="array" ref="M65">SUMPRODUCT(--($D6:$D58&lt;&gt;""),--($D6:$D58&lt;&gt;0),$G6:$G58,M6:M58)/SUMPRODUCT($D6:$D58,M6:M58)</f>
        <v>-4.8393231324314678</v>
      </c>
      <c r="N65" s="368" cm="1">
        <f t="array" ref="N65">SUMPRODUCT(--($D6:$D58&lt;&gt;""),--($D6:$D58&lt;&gt;0),$G6:$G58,N6:N58)/SUMPRODUCT($D6:$D58,N6:N58)</f>
        <v>-4.6161099418483769</v>
      </c>
      <c r="O65" s="368" cm="1">
        <f t="array" ref="O65">SUMPRODUCT(--($D6:$D58&lt;&gt;""),--($D6:$D58&lt;&gt;0),$G6:$G58,O6:O58)/SUMPRODUCT($D6:$D58,O6:O58)</f>
        <v>-5.4080638570353203</v>
      </c>
      <c r="P65" s="368" cm="1">
        <f t="array" ref="P65">SUMPRODUCT(--($D6:$D58&lt;&gt;""),--($D6:$D58&lt;&gt;0),$G6:$G58,P6:P58)/SUMPRODUCT($D6:$D58,P6:P58)</f>
        <v>-5.4080638570353212</v>
      </c>
      <c r="Q65" s="368" cm="1">
        <f t="array" ref="Q65">SUMPRODUCT(--($D6:$D58&lt;&gt;""),--($D6:$D58&lt;&gt;0),$G6:$G58,Q6:Q58)/SUMPRODUCT($D6:$D58,Q6:Q58)</f>
        <v>-5.5355474328120664</v>
      </c>
      <c r="R65" s="368" cm="1">
        <f t="array" ref="R65">SUMPRODUCT(--($D6:$D58&lt;&gt;""),--($D6:$D58&lt;&gt;0),$G6:$G58,R6:R58)/SUMPRODUCT($D6:$D58,R6:R58)</f>
        <v>-5.4080638570353203</v>
      </c>
      <c r="S65" s="368" cm="1">
        <f t="array" ref="S65">SUMPRODUCT(--($D6:$D58&lt;&gt;""),--($D6:$D58&lt;&gt;0),$G6:$G58,S6:S58)/SUMPRODUCT($D6:$D58,S6:S58)</f>
        <v>-4.6161099418483769</v>
      </c>
      <c r="T65" s="368" cm="1">
        <f t="array" ref="T65">SUMPRODUCT(--($D6:$D58&lt;&gt;""),--($D6:$D58&lt;&gt;0),$G6:$G58,T6:T58)/SUMPRODUCT($D6:$D58,T6:T58)</f>
        <v>-4.6161099418483769</v>
      </c>
      <c r="U65" s="368" cm="1">
        <f t="array" ref="U65">SUMPRODUCT(--($D6:$D58&lt;&gt;""),--($D6:$D58&lt;&gt;0),$G6:$G58,U6:U58)/SUMPRODUCT($D6:$D58,U6:U58)</f>
        <v>-4.6161099418483769</v>
      </c>
      <c r="V65" s="368" cm="1">
        <f t="array" ref="V65">SUMPRODUCT(--($D6:$D58&lt;&gt;""),--($D6:$D58&lt;&gt;0),$G6:$G58,V6:V58)/SUMPRODUCT($D6:$D58,V6:V58)</f>
        <v>-6.0500301851740987</v>
      </c>
      <c r="W65" s="368" cm="1">
        <f t="array" ref="W65">SUMPRODUCT(--($D6:$D58&lt;&gt;""),--($D6:$D58&lt;&gt;0),$G6:$G58,W6:W58)/SUMPRODUCT($D6:$D58,W6:W58)</f>
        <v>-4.6161099418483769</v>
      </c>
      <c r="X65" s="368" cm="1">
        <f t="array" ref="X65">SUMPRODUCT(--($D6:$D58&lt;&gt;""),--($D6:$D58&lt;&gt;0),$G6:$G58,X6:X58)/SUMPRODUCT($D6:$D58,X6:X58)</f>
        <v>-5.4080638570353203</v>
      </c>
      <c r="Y65" s="368" cm="1">
        <f t="array" ref="Y65">SUMPRODUCT(--($D6:$D58&lt;&gt;""),--($D6:$D58&lt;&gt;0),$G6:$G58,Y6:Y58)/SUMPRODUCT($D6:$D58,Y6:Y58)</f>
        <v>-5.4080638570353203</v>
      </c>
      <c r="Z65" s="368" cm="1">
        <f t="array" ref="Z65">SUMPRODUCT(--($D6:$D58&lt;&gt;""),--($D6:$D58&lt;&gt;0),$G6:$G58,Z6:Z58)/SUMPRODUCT($D6:$D58,Z6:Z58)</f>
        <v>-6.7455676730578853</v>
      </c>
      <c r="AA65" s="368" cm="1">
        <f t="array" ref="AA65">SUMPRODUCT(--($D6:$D58&lt;&gt;""),--($D6:$D58&lt;&gt;0),$G6:$G58,AA6:AA58)/SUMPRODUCT($D6:$D58,AA6:AA58)</f>
        <v>-5.4080638570353203</v>
      </c>
      <c r="AB65" s="207"/>
    </row>
    <row r="66" spans="1:28" ht="12" customHeight="1">
      <c r="A66" s="186"/>
      <c r="B66" s="186"/>
      <c r="C66" s="186"/>
      <c r="D66" s="186"/>
      <c r="E66" s="186"/>
      <c r="F66" s="186"/>
      <c r="G66" s="186"/>
      <c r="H66" s="201" t="s">
        <v>1032</v>
      </c>
      <c r="I66" s="368" cm="1">
        <f t="array" ref="I66">-SUMPRODUCT(--($E6:$E58&lt;&gt;""),--($E6:$E58&lt;&gt;0),$F6:$F58,I6:I58)/SUMPRODUCT($E6:$E58,I6:I58)</f>
        <v>-6.4059681749981721</v>
      </c>
      <c r="J66" s="368" cm="1">
        <f t="array" ref="J66">-SUMPRODUCT(--($E6:$E58&lt;&gt;""),--($E6:$E58&lt;&gt;0),$F6:$F58,J6:J58)/SUMPRODUCT($E6:$E58,J6:J58)</f>
        <v>-5.6842500105016471</v>
      </c>
      <c r="K66" s="368" cm="1">
        <f t="array" ref="K66">-SUMPRODUCT(--($E6:$E58&lt;&gt;""),--($E6:$E58&lt;&gt;0),$F6:$F58,K6:K58)/SUMPRODUCT($E6:$E58,K6:K58)</f>
        <v>-5.3275222405057594</v>
      </c>
      <c r="L66" s="368" cm="1">
        <f t="array" ref="L66">-SUMPRODUCT(--($E6:$E58&lt;&gt;""),--($E6:$E58&lt;&gt;0),$F6:$F58,L6:L58)/SUMPRODUCT($E6:$E58,L6:L58)</f>
        <v>-7.5868419232341049</v>
      </c>
      <c r="M66" s="368" cm="1">
        <f t="array" ref="M66">-SUMPRODUCT(--($E6:$E58&lt;&gt;""),--($E6:$E58&lt;&gt;0),$F6:$F58,M6:M58)/SUMPRODUCT($E6:$E58,M6:M58)</f>
        <v>-7.5868419232341049</v>
      </c>
      <c r="N66" s="368" cm="1">
        <f t="array" ref="N66">-SUMPRODUCT(--($E6:$E58&lt;&gt;""),--($E6:$E58&lt;&gt;0),$F6:$F58,N6:N58)/SUMPRODUCT($E6:$E58,N6:N58)</f>
        <v>-7.7763042920023757</v>
      </c>
      <c r="O66" s="368" cm="1">
        <f t="array" ref="O66">-SUMPRODUCT(--($E6:$E58&lt;&gt;""),--($E6:$E58&lt;&gt;0),$F6:$F58,O6:O58)/SUMPRODUCT($E6:$E58,O6:O58)</f>
        <v>-5.3275222405057558</v>
      </c>
      <c r="P66" s="368" cm="1">
        <f t="array" ref="P66">-SUMPRODUCT(--($E6:$E58&lt;&gt;""),--($E6:$E58&lt;&gt;0),$F6:$F58,P6:P58)/SUMPRODUCT($E6:$E58,P6:P58)</f>
        <v>-7.5868419232341049</v>
      </c>
      <c r="Q66" s="368" cm="1">
        <f t="array" ref="Q66">-SUMPRODUCT(--($E6:$E58&lt;&gt;""),--($E6:$E58&lt;&gt;0),$F6:$F58,Q6:Q58)/SUMPRODUCT($E6:$E58,Q6:Q58)</f>
        <v>-7.5868419232341049</v>
      </c>
      <c r="R66" s="368" cm="1">
        <f t="array" ref="R66">-SUMPRODUCT(--($E6:$E58&lt;&gt;""),--($E6:$E58&lt;&gt;0),$F6:$F58,R6:R58)/SUMPRODUCT($E6:$E58,R6:R58)</f>
        <v>-7.7763042920023757</v>
      </c>
      <c r="S66" s="368" cm="1">
        <f t="array" ref="S66">-SUMPRODUCT(--($E6:$E58&lt;&gt;""),--($E6:$E58&lt;&gt;0),$F6:$F58,S6:S58)/SUMPRODUCT($E6:$E58,S6:S58)</f>
        <v>-5.6842500105016471</v>
      </c>
      <c r="T66" s="368" cm="1">
        <f t="array" ref="T66">-SUMPRODUCT(--($E6:$E58&lt;&gt;""),--($E6:$E58&lt;&gt;0),$F6:$F58,T6:T58)/SUMPRODUCT($E6:$E58,T6:T58)</f>
        <v>-5.3275222405057594</v>
      </c>
      <c r="U66" s="368" cm="1">
        <f t="array" ref="U66">-SUMPRODUCT(--($E6:$E58&lt;&gt;""),--($E6:$E58&lt;&gt;0),$F6:$F58,U6:U58)/SUMPRODUCT($E6:$E58,U6:U58)</f>
        <v>-7.7763042920023757</v>
      </c>
      <c r="V66" s="368" cm="1">
        <f t="array" ref="V66">-SUMPRODUCT(--($E6:$E58&lt;&gt;""),--($E6:$E58&lt;&gt;0),$F6:$F58,V6:V58)/SUMPRODUCT($E6:$E58,V6:V58)</f>
        <v>-8.4385951735197651</v>
      </c>
      <c r="W66" s="368" cm="1">
        <f t="array" ref="W66">-SUMPRODUCT(--($E6:$E58&lt;&gt;""),--($E6:$E58&lt;&gt;0),$F6:$F58,W6:W58)/SUMPRODUCT($E6:$E58,W6:W58)</f>
        <v>-7.7763042920023757</v>
      </c>
      <c r="X66" s="368" cm="1">
        <f t="array" ref="X66">-SUMPRODUCT(--($E6:$E58&lt;&gt;""),--($E6:$E58&lt;&gt;0),$F6:$F58,X6:X58)/SUMPRODUCT($E6:$E58,X6:X58)</f>
        <v>-5.3275222405057558</v>
      </c>
      <c r="Y66" s="368" cm="1">
        <f t="array" ref="Y66">-SUMPRODUCT(--($E6:$E58&lt;&gt;""),--($E6:$E58&lt;&gt;0),$F6:$F58,Y6:Y58)/SUMPRODUCT($E6:$E58,Y6:Y58)</f>
        <v>-7.6912879742495779</v>
      </c>
      <c r="Z66" s="368" cm="1">
        <f t="array" ref="Z66">-SUMPRODUCT(--($E6:$E58&lt;&gt;""),--($E6:$E58&lt;&gt;0),$F6:$F58,Z6:Z58)/SUMPRODUCT($E6:$E58,Z6:Z58)</f>
        <v>-8.3163382205170819</v>
      </c>
      <c r="AA66" s="368" cm="1">
        <f t="array" ref="AA66">-SUMPRODUCT(--($E6:$E58&lt;&gt;""),--($E6:$E58&lt;&gt;0),$F6:$F58,AA6:AA58)/SUMPRODUCT($E6:$E58,AA6:AA58)</f>
        <v>-7.7763042920023757</v>
      </c>
      <c r="AB66" s="207"/>
    </row>
    <row r="67" spans="1:28" ht="12" customHeight="1">
      <c r="G67" s="10"/>
      <c r="H67" s="25" t="s">
        <v>763</v>
      </c>
      <c r="I67" s="205">
        <f>AA2+1</f>
        <v>20</v>
      </c>
      <c r="J67" s="214">
        <f>I67+1</f>
        <v>21</v>
      </c>
      <c r="K67" s="215">
        <f t="shared" ref="K67" si="31">J67+1</f>
        <v>22</v>
      </c>
      <c r="L67" s="214">
        <f t="shared" ref="L67" si="32">K67+1</f>
        <v>23</v>
      </c>
      <c r="M67" s="215">
        <f t="shared" ref="M67" si="33">L67+1</f>
        <v>24</v>
      </c>
      <c r="N67" s="214">
        <f t="shared" ref="N67" si="34">M67+1</f>
        <v>25</v>
      </c>
      <c r="O67" s="215">
        <f t="shared" ref="O67" si="35">N67+1</f>
        <v>26</v>
      </c>
      <c r="P67" s="214">
        <f t="shared" ref="P67" si="36">O67+1</f>
        <v>27</v>
      </c>
      <c r="Q67" s="215">
        <f t="shared" ref="Q67" si="37">P67+1</f>
        <v>28</v>
      </c>
      <c r="R67" s="216">
        <f t="shared" ref="R67" si="38">Q67+1</f>
        <v>29</v>
      </c>
      <c r="S67" s="205">
        <f t="shared" ref="S67" si="39">R67+1</f>
        <v>30</v>
      </c>
      <c r="T67" s="214">
        <f t="shared" ref="T67" si="40">S67+1</f>
        <v>31</v>
      </c>
      <c r="U67" s="214">
        <f t="shared" ref="U67" si="41">T67+1</f>
        <v>32</v>
      </c>
      <c r="V67" s="214">
        <f t="shared" ref="V67" si="42">U67+1</f>
        <v>33</v>
      </c>
      <c r="W67" s="214">
        <f t="shared" ref="W67" si="43">V67+1</f>
        <v>34</v>
      </c>
      <c r="X67" s="214">
        <f t="shared" ref="X67" si="44">W67+1</f>
        <v>35</v>
      </c>
      <c r="Y67" s="214">
        <f t="shared" ref="Y67" si="45">X67+1</f>
        <v>36</v>
      </c>
      <c r="Z67" s="214">
        <f t="shared" ref="Z67" si="46">Y67+1</f>
        <v>37</v>
      </c>
      <c r="AA67" s="216">
        <f t="shared" ref="AA67" si="47">Z67+1</f>
        <v>38</v>
      </c>
    </row>
    <row r="68" spans="1:28" ht="12" customHeight="1">
      <c r="A68" s="192" t="s">
        <v>766</v>
      </c>
      <c r="B68" s="129">
        <v>1</v>
      </c>
      <c r="G68" s="10"/>
      <c r="H68" s="25"/>
      <c r="I68" s="434" t="s">
        <v>761</v>
      </c>
      <c r="J68" s="435"/>
      <c r="K68" s="435"/>
      <c r="L68" s="435"/>
      <c r="M68" s="435"/>
      <c r="N68" s="435"/>
      <c r="O68" s="435"/>
      <c r="P68" s="435"/>
      <c r="Q68" s="435"/>
      <c r="R68" s="436"/>
      <c r="S68" s="434" t="s">
        <v>792</v>
      </c>
      <c r="T68" s="435"/>
      <c r="U68" s="435"/>
      <c r="V68" s="435"/>
      <c r="W68" s="435"/>
      <c r="X68" s="435"/>
      <c r="Y68" s="435"/>
      <c r="Z68" s="435"/>
      <c r="AA68" s="436"/>
    </row>
    <row r="69" spans="1:28" ht="16.5" customHeight="1">
      <c r="A69" s="187"/>
      <c r="C69" s="87" t="s">
        <v>273</v>
      </c>
      <c r="D69" s="118" t="s">
        <v>364</v>
      </c>
      <c r="E69" s="118" t="s">
        <v>365</v>
      </c>
      <c r="F69" s="118" t="s">
        <v>366</v>
      </c>
      <c r="G69" s="118" t="s">
        <v>367</v>
      </c>
      <c r="H69" s="118" t="s">
        <v>368</v>
      </c>
      <c r="I69" s="203"/>
      <c r="J69" s="443" t="s">
        <v>404</v>
      </c>
      <c r="K69" s="444" t="s">
        <v>375</v>
      </c>
      <c r="L69" s="432" t="s">
        <v>785</v>
      </c>
      <c r="M69" s="444" t="s">
        <v>382</v>
      </c>
      <c r="N69" s="432" t="s">
        <v>786</v>
      </c>
      <c r="O69" s="444" t="s">
        <v>788</v>
      </c>
      <c r="P69" s="432" t="s">
        <v>789</v>
      </c>
      <c r="Q69" s="444" t="s">
        <v>791</v>
      </c>
      <c r="R69" s="437" t="s">
        <v>790</v>
      </c>
      <c r="S69" s="439" t="s">
        <v>404</v>
      </c>
      <c r="T69" s="432" t="s">
        <v>787</v>
      </c>
      <c r="U69" s="432" t="s">
        <v>785</v>
      </c>
      <c r="V69" s="432" t="s">
        <v>793</v>
      </c>
      <c r="W69" s="432" t="s">
        <v>786</v>
      </c>
      <c r="X69" s="432" t="s">
        <v>788</v>
      </c>
      <c r="Y69" s="432" t="s">
        <v>789</v>
      </c>
      <c r="Z69" s="432" t="s">
        <v>791</v>
      </c>
      <c r="AA69" s="437" t="s">
        <v>790</v>
      </c>
    </row>
    <row r="70" spans="1:28" ht="12" customHeight="1">
      <c r="A70" s="188" t="s">
        <v>794</v>
      </c>
      <c r="B70" s="91"/>
      <c r="C70" s="92" t="s">
        <v>106</v>
      </c>
      <c r="D70" s="93" t="s">
        <v>119</v>
      </c>
      <c r="E70" s="92" t="s">
        <v>119</v>
      </c>
      <c r="F70" s="92" t="s">
        <v>116</v>
      </c>
      <c r="G70" s="92" t="s">
        <v>116</v>
      </c>
      <c r="H70" s="92" t="s">
        <v>116</v>
      </c>
      <c r="I70" s="205" t="s">
        <v>784</v>
      </c>
      <c r="J70" s="443"/>
      <c r="K70" s="444"/>
      <c r="L70" s="432"/>
      <c r="M70" s="444"/>
      <c r="N70" s="432"/>
      <c r="O70" s="444"/>
      <c r="P70" s="432"/>
      <c r="Q70" s="444"/>
      <c r="R70" s="437"/>
      <c r="S70" s="440"/>
      <c r="T70" s="433"/>
      <c r="U70" s="433"/>
      <c r="V70" s="433"/>
      <c r="W70" s="433"/>
      <c r="X70" s="433"/>
      <c r="Y70" s="433"/>
      <c r="Z70" s="433"/>
      <c r="AA70" s="438"/>
    </row>
    <row r="71" spans="1:28" ht="12" customHeight="1">
      <c r="A71" s="187" t="s">
        <v>764</v>
      </c>
      <c r="B71" s="186"/>
      <c r="D71" s="190"/>
      <c r="E71" s="190"/>
      <c r="F71" s="190"/>
      <c r="G71" s="190"/>
      <c r="H71" s="190"/>
      <c r="I71" s="228"/>
      <c r="J71" s="229"/>
      <c r="K71" s="230"/>
      <c r="L71" s="229"/>
      <c r="M71" s="230"/>
      <c r="N71" s="229"/>
      <c r="O71" s="230"/>
      <c r="P71" s="229"/>
      <c r="Q71" s="231"/>
      <c r="R71" s="232"/>
      <c r="S71" s="237"/>
      <c r="T71" s="238"/>
      <c r="U71" s="238"/>
      <c r="V71" s="238"/>
      <c r="W71" s="238"/>
      <c r="X71" s="238"/>
      <c r="Y71" s="238"/>
      <c r="Z71" s="238"/>
      <c r="AA71" s="232"/>
    </row>
    <row r="72" spans="1:28" ht="12" customHeight="1">
      <c r="A72" s="189" t="s">
        <v>759</v>
      </c>
      <c r="B72" s="186"/>
      <c r="C72" s="190">
        <f>IF(C7=0,"",C7)</f>
        <v>24708.674057500008</v>
      </c>
      <c r="D72" s="190" t="str">
        <f t="shared" ref="D72:H72" si="48">IF(D7=0,"",D7)</f>
        <v/>
      </c>
      <c r="E72" s="190" t="str">
        <f t="shared" si="48"/>
        <v/>
      </c>
      <c r="F72" s="190">
        <f t="shared" si="48"/>
        <v>-198.72636617500001</v>
      </c>
      <c r="G72" s="190">
        <f t="shared" si="48"/>
        <v>-79013.421375850012</v>
      </c>
      <c r="H72" s="190" t="str">
        <f t="shared" si="48"/>
        <v/>
      </c>
      <c r="I72" s="206">
        <f t="shared" ref="I72:N73" si="49">1.35*$B$68</f>
        <v>1.35</v>
      </c>
      <c r="J72" s="213">
        <f t="shared" si="49"/>
        <v>1.35</v>
      </c>
      <c r="K72" s="220">
        <f t="shared" si="49"/>
        <v>1.35</v>
      </c>
      <c r="L72" s="212">
        <f t="shared" si="49"/>
        <v>1.35</v>
      </c>
      <c r="M72" s="221">
        <f t="shared" si="49"/>
        <v>1.35</v>
      </c>
      <c r="N72" s="212">
        <f t="shared" si="49"/>
        <v>1.35</v>
      </c>
      <c r="O72" s="221">
        <v>1</v>
      </c>
      <c r="P72" s="212">
        <v>1</v>
      </c>
      <c r="Q72" s="221">
        <v>1</v>
      </c>
      <c r="R72" s="222">
        <v>1</v>
      </c>
      <c r="S72" s="208">
        <f t="shared" ref="S72:W73" si="50">1.2*$B$68</f>
        <v>1.2</v>
      </c>
      <c r="T72" s="212">
        <f t="shared" si="50"/>
        <v>1.2</v>
      </c>
      <c r="U72" s="212">
        <f t="shared" si="50"/>
        <v>1.2</v>
      </c>
      <c r="V72" s="212">
        <f t="shared" si="50"/>
        <v>1.2</v>
      </c>
      <c r="W72" s="212">
        <f t="shared" si="50"/>
        <v>1.2</v>
      </c>
      <c r="X72" s="212">
        <v>1</v>
      </c>
      <c r="Y72" s="212">
        <v>1</v>
      </c>
      <c r="Z72" s="212">
        <v>1</v>
      </c>
      <c r="AA72" s="222">
        <v>1</v>
      </c>
    </row>
    <row r="73" spans="1:28" ht="12" customHeight="1">
      <c r="A73" s="189" t="s">
        <v>777</v>
      </c>
      <c r="B73" s="186"/>
      <c r="C73" s="190">
        <f t="shared" ref="C73:H73" si="51">IF(C8=0,"",C8)</f>
        <v>4777.9307887323939</v>
      </c>
      <c r="D73" s="190" t="str">
        <f t="shared" si="51"/>
        <v/>
      </c>
      <c r="E73" s="190" t="str">
        <f t="shared" si="51"/>
        <v/>
      </c>
      <c r="F73" s="190" t="str">
        <f t="shared" si="51"/>
        <v/>
      </c>
      <c r="G73" s="190" t="str">
        <f t="shared" si="51"/>
        <v/>
      </c>
      <c r="H73" s="190" t="str">
        <f t="shared" si="51"/>
        <v/>
      </c>
      <c r="I73" s="206">
        <f t="shared" si="49"/>
        <v>1.35</v>
      </c>
      <c r="J73" s="213">
        <f t="shared" si="49"/>
        <v>1.35</v>
      </c>
      <c r="K73" s="220">
        <f t="shared" si="49"/>
        <v>1.35</v>
      </c>
      <c r="L73" s="212">
        <f t="shared" si="49"/>
        <v>1.35</v>
      </c>
      <c r="M73" s="221">
        <f t="shared" si="49"/>
        <v>1.35</v>
      </c>
      <c r="N73" s="212">
        <f t="shared" si="49"/>
        <v>1.35</v>
      </c>
      <c r="O73" s="221">
        <v>1</v>
      </c>
      <c r="P73" s="212">
        <v>1</v>
      </c>
      <c r="Q73" s="221">
        <v>1</v>
      </c>
      <c r="R73" s="222">
        <v>1</v>
      </c>
      <c r="S73" s="208">
        <f t="shared" si="50"/>
        <v>1.2</v>
      </c>
      <c r="T73" s="212">
        <f t="shared" si="50"/>
        <v>1.2</v>
      </c>
      <c r="U73" s="212">
        <f t="shared" si="50"/>
        <v>1.2</v>
      </c>
      <c r="V73" s="212">
        <f t="shared" si="50"/>
        <v>1.2</v>
      </c>
      <c r="W73" s="212">
        <f t="shared" si="50"/>
        <v>1.2</v>
      </c>
      <c r="X73" s="212">
        <v>1</v>
      </c>
      <c r="Y73" s="212">
        <v>1</v>
      </c>
      <c r="Z73" s="212">
        <v>1</v>
      </c>
      <c r="AA73" s="222">
        <v>1</v>
      </c>
    </row>
    <row r="74" spans="1:28" ht="12" customHeight="1">
      <c r="A74" s="189" t="s">
        <v>769</v>
      </c>
      <c r="B74" s="186"/>
      <c r="C74" s="190" t="str">
        <f t="shared" ref="C74:H74" si="52">IF(C9=0,"",C9)</f>
        <v/>
      </c>
      <c r="D74" s="190">
        <f t="shared" si="52"/>
        <v>-7260.6151799999989</v>
      </c>
      <c r="E74" s="190">
        <f t="shared" si="52"/>
        <v>-933.71212349999769</v>
      </c>
      <c r="F74" s="190">
        <f t="shared" si="52"/>
        <v>-6232.1558052649889</v>
      </c>
      <c r="G74" s="190">
        <f t="shared" si="52"/>
        <v>39265.870534799993</v>
      </c>
      <c r="H74" s="190">
        <f t="shared" si="52"/>
        <v>-14260.367392537482</v>
      </c>
      <c r="I74" s="206"/>
      <c r="J74" s="213"/>
      <c r="K74" s="220"/>
      <c r="L74" s="212"/>
      <c r="M74" s="221"/>
      <c r="N74" s="212"/>
      <c r="O74" s="221">
        <v>1</v>
      </c>
      <c r="P74" s="212">
        <f>1.35*$B$68</f>
        <v>1.35</v>
      </c>
      <c r="Q74" s="221">
        <f>1.35*$B$68</f>
        <v>1.35</v>
      </c>
      <c r="R74" s="222">
        <v>1</v>
      </c>
      <c r="S74" s="208"/>
      <c r="T74" s="212"/>
      <c r="U74" s="212"/>
      <c r="V74" s="212"/>
      <c r="W74" s="212"/>
      <c r="X74" s="212">
        <v>1</v>
      </c>
      <c r="Y74" s="212">
        <f>1.2*$B$68</f>
        <v>1.2</v>
      </c>
      <c r="Z74" s="212">
        <f>1.2*$B$68</f>
        <v>1.2</v>
      </c>
      <c r="AA74" s="222">
        <v>1</v>
      </c>
    </row>
    <row r="75" spans="1:28" ht="12" customHeight="1">
      <c r="A75" s="189" t="s">
        <v>768</v>
      </c>
      <c r="B75" s="186"/>
      <c r="C75" s="190" t="str">
        <f t="shared" ref="C75:H75" si="53">IF(C10=0,"",C10)</f>
        <v/>
      </c>
      <c r="D75" s="190">
        <f t="shared" si="53"/>
        <v>-7973.4549667500005</v>
      </c>
      <c r="E75" s="190">
        <f t="shared" si="53"/>
        <v>-933.7121234999986</v>
      </c>
      <c r="F75" s="190">
        <f t="shared" si="53"/>
        <v>-6232.1558052649962</v>
      </c>
      <c r="G75" s="190">
        <f t="shared" si="53"/>
        <v>36806.344742894995</v>
      </c>
      <c r="H75" s="190">
        <f t="shared" si="53"/>
        <v>-14260.367392537497</v>
      </c>
      <c r="I75" s="208">
        <v>1</v>
      </c>
      <c r="J75" s="212">
        <v>1</v>
      </c>
      <c r="K75" s="221">
        <v>1</v>
      </c>
      <c r="L75" s="212">
        <f>1.35*$B$68</f>
        <v>1.35</v>
      </c>
      <c r="M75" s="221">
        <f>1.35*$B$68</f>
        <v>1.35</v>
      </c>
      <c r="N75" s="212">
        <v>1</v>
      </c>
      <c r="O75" s="220"/>
      <c r="P75" s="213"/>
      <c r="Q75" s="220"/>
      <c r="R75" s="222"/>
      <c r="S75" s="208">
        <v>1</v>
      </c>
      <c r="T75" s="212">
        <v>1</v>
      </c>
      <c r="U75" s="212">
        <v>1</v>
      </c>
      <c r="V75" s="212">
        <v>1</v>
      </c>
      <c r="W75" s="212">
        <v>1</v>
      </c>
      <c r="X75" s="212"/>
      <c r="Y75" s="212"/>
      <c r="Z75" s="212"/>
      <c r="AA75" s="222"/>
    </row>
    <row r="76" spans="1:28" ht="12" customHeight="1">
      <c r="A76" s="189" t="s">
        <v>1134</v>
      </c>
      <c r="B76" s="186"/>
      <c r="C76" s="190">
        <f t="shared" ref="C76:H77" si="54">IF(C11=0,"",C11)</f>
        <v>12889.091000000002</v>
      </c>
      <c r="D76" s="190" t="str">
        <f t="shared" si="54"/>
        <v/>
      </c>
      <c r="E76" s="190" t="str">
        <f t="shared" si="54"/>
        <v/>
      </c>
      <c r="F76" s="190">
        <f t="shared" si="54"/>
        <v>-6394.7943000000014</v>
      </c>
      <c r="G76" s="190">
        <f t="shared" si="54"/>
        <v>-87307.943700000018</v>
      </c>
      <c r="H76" s="190"/>
      <c r="I76" s="208">
        <v>1</v>
      </c>
      <c r="J76" s="212">
        <v>1</v>
      </c>
      <c r="K76" s="221">
        <v>1</v>
      </c>
      <c r="L76" s="212">
        <v>1</v>
      </c>
      <c r="M76" s="221">
        <v>1</v>
      </c>
      <c r="N76" s="212">
        <v>1</v>
      </c>
      <c r="O76" s="221">
        <v>1</v>
      </c>
      <c r="P76" s="212">
        <v>1</v>
      </c>
      <c r="Q76" s="221">
        <v>1</v>
      </c>
      <c r="R76" s="222">
        <v>1</v>
      </c>
      <c r="S76" s="208">
        <v>1</v>
      </c>
      <c r="T76" s="212">
        <v>1</v>
      </c>
      <c r="U76" s="212">
        <v>1</v>
      </c>
      <c r="V76" s="212">
        <v>1</v>
      </c>
      <c r="W76" s="212">
        <v>1</v>
      </c>
      <c r="X76" s="212">
        <v>1</v>
      </c>
      <c r="Y76" s="212">
        <v>1</v>
      </c>
      <c r="Z76" s="212">
        <v>1</v>
      </c>
      <c r="AA76" s="222">
        <v>1</v>
      </c>
    </row>
    <row r="77" spans="1:28" ht="12" customHeight="1">
      <c r="A77" s="189" t="s">
        <v>774</v>
      </c>
      <c r="B77" s="186"/>
      <c r="C77" s="190">
        <f t="shared" si="54"/>
        <v>-21169.420000000006</v>
      </c>
      <c r="D77" s="190" t="str">
        <f t="shared" si="54"/>
        <v/>
      </c>
      <c r="E77" s="190" t="str">
        <f t="shared" si="54"/>
        <v/>
      </c>
      <c r="F77" s="190" t="str">
        <f t="shared" si="54"/>
        <v/>
      </c>
      <c r="G77" s="190">
        <f t="shared" si="54"/>
        <v>75786.523600000015</v>
      </c>
      <c r="H77" s="190" t="str">
        <f t="shared" si="54"/>
        <v/>
      </c>
      <c r="I77" s="206"/>
      <c r="J77" s="213"/>
      <c r="K77" s="220"/>
      <c r="L77" s="212"/>
      <c r="M77" s="221"/>
      <c r="N77" s="212"/>
      <c r="O77" s="221">
        <f>1</f>
        <v>1</v>
      </c>
      <c r="P77" s="212">
        <v>1</v>
      </c>
      <c r="Q77" s="221">
        <v>1</v>
      </c>
      <c r="R77" s="222">
        <v>1</v>
      </c>
      <c r="S77" s="208"/>
      <c r="T77" s="212"/>
      <c r="U77" s="212"/>
      <c r="V77" s="212"/>
      <c r="W77" s="212"/>
      <c r="X77" s="212">
        <v>1</v>
      </c>
      <c r="Y77" s="212">
        <v>1</v>
      </c>
      <c r="Z77" s="212">
        <v>1</v>
      </c>
      <c r="AA77" s="222">
        <v>1</v>
      </c>
    </row>
    <row r="78" spans="1:28" ht="12" customHeight="1">
      <c r="A78" s="189" t="s">
        <v>775</v>
      </c>
      <c r="B78" s="186"/>
      <c r="C78" s="190">
        <f t="shared" ref="C78:H78" si="55">IF(C13=0,"",C13)</f>
        <v>-16807.789500000003</v>
      </c>
      <c r="D78" s="190" t="str">
        <f t="shared" si="55"/>
        <v/>
      </c>
      <c r="E78" s="190" t="str">
        <f t="shared" si="55"/>
        <v/>
      </c>
      <c r="F78" s="190" t="str">
        <f t="shared" si="55"/>
        <v/>
      </c>
      <c r="G78" s="190">
        <f t="shared" si="55"/>
        <v>60171.886410000014</v>
      </c>
      <c r="H78" s="190" t="str">
        <f t="shared" si="55"/>
        <v/>
      </c>
      <c r="I78" s="208">
        <v>1</v>
      </c>
      <c r="J78" s="212">
        <v>1</v>
      </c>
      <c r="K78" s="221">
        <v>1</v>
      </c>
      <c r="L78" s="212">
        <v>1</v>
      </c>
      <c r="M78" s="221">
        <v>1</v>
      </c>
      <c r="N78" s="212">
        <v>1</v>
      </c>
      <c r="O78" s="220"/>
      <c r="P78" s="213"/>
      <c r="Q78" s="220"/>
      <c r="R78" s="223"/>
      <c r="S78" s="208">
        <v>1</v>
      </c>
      <c r="T78" s="212">
        <v>1</v>
      </c>
      <c r="U78" s="212">
        <v>1</v>
      </c>
      <c r="V78" s="212">
        <v>1</v>
      </c>
      <c r="W78" s="212">
        <v>1</v>
      </c>
      <c r="X78" s="212"/>
      <c r="Y78" s="212"/>
      <c r="Z78" s="212"/>
      <c r="AA78" s="222"/>
    </row>
    <row r="79" spans="1:28" ht="12" customHeight="1">
      <c r="A79" s="189" t="s">
        <v>770</v>
      </c>
      <c r="B79" s="186"/>
      <c r="C79" s="190" t="str">
        <f t="shared" ref="C79:H79" si="56">IF(C14=0,"",C14)</f>
        <v/>
      </c>
      <c r="D79" s="190">
        <f t="shared" si="56"/>
        <v>-1226.8620000000001</v>
      </c>
      <c r="E79" s="190" t="str">
        <f t="shared" si="56"/>
        <v/>
      </c>
      <c r="F79" s="190" t="str">
        <f t="shared" si="56"/>
        <v/>
      </c>
      <c r="G79" s="190">
        <f t="shared" si="56"/>
        <v>7716.9619799999991</v>
      </c>
      <c r="H79" s="190" t="str">
        <f t="shared" si="56"/>
        <v/>
      </c>
      <c r="I79" s="206"/>
      <c r="J79" s="213"/>
      <c r="K79" s="220"/>
      <c r="L79" s="212"/>
      <c r="M79" s="221">
        <f>1.35*$B$68</f>
        <v>1.35</v>
      </c>
      <c r="N79" s="213"/>
      <c r="O79" s="220"/>
      <c r="P79" s="213"/>
      <c r="Q79" s="221">
        <f>1.35*$B$68</f>
        <v>1.35</v>
      </c>
      <c r="R79" s="223"/>
      <c r="S79" s="208"/>
      <c r="T79" s="212"/>
      <c r="U79" s="212"/>
      <c r="V79" s="212">
        <f>1.2*$B$68</f>
        <v>1.2</v>
      </c>
      <c r="W79" s="212"/>
      <c r="X79" s="212"/>
      <c r="Y79" s="212"/>
      <c r="Z79" s="212">
        <f>1.2*$B$68</f>
        <v>1.2</v>
      </c>
      <c r="AA79" s="222"/>
    </row>
    <row r="80" spans="1:28" ht="12" customHeight="1">
      <c r="A80" s="189" t="s">
        <v>772</v>
      </c>
      <c r="B80" s="186"/>
      <c r="C80" s="190" t="str">
        <f t="shared" ref="C80:H80" si="57">IF(C15=0,"",C15)</f>
        <v/>
      </c>
      <c r="D80" s="190">
        <f t="shared" si="57"/>
        <v>-370</v>
      </c>
      <c r="E80" s="190" t="str">
        <f t="shared" si="57"/>
        <v/>
      </c>
      <c r="F80" s="190" t="str">
        <f t="shared" si="57"/>
        <v/>
      </c>
      <c r="G80" s="190">
        <f t="shared" si="57"/>
        <v>3251.0666666666662</v>
      </c>
      <c r="H80" s="190" t="str">
        <f t="shared" si="57"/>
        <v/>
      </c>
      <c r="I80" s="206"/>
      <c r="J80" s="213"/>
      <c r="K80" s="220"/>
      <c r="L80" s="213"/>
      <c r="M80" s="220"/>
      <c r="N80" s="213"/>
      <c r="O80" s="220"/>
      <c r="P80" s="213"/>
      <c r="Q80" s="220"/>
      <c r="R80" s="223"/>
      <c r="S80" s="208"/>
      <c r="T80" s="212"/>
      <c r="U80" s="212"/>
      <c r="V80" s="212"/>
      <c r="W80" s="212"/>
      <c r="X80" s="212"/>
      <c r="Y80" s="212"/>
      <c r="Z80" s="212"/>
      <c r="AA80" s="222"/>
    </row>
    <row r="81" spans="1:27" ht="12" customHeight="1">
      <c r="A81" s="189" t="s">
        <v>771</v>
      </c>
      <c r="B81" s="186"/>
      <c r="C81" s="190" t="str">
        <f t="shared" ref="C81:H81" si="58">IF(C16=0,"",C16)</f>
        <v/>
      </c>
      <c r="D81" s="190">
        <f t="shared" si="58"/>
        <v>-359.02366197183096</v>
      </c>
      <c r="E81" s="190" t="str">
        <f t="shared" si="58"/>
        <v/>
      </c>
      <c r="F81" s="190" t="str">
        <f t="shared" si="58"/>
        <v/>
      </c>
      <c r="G81" s="190">
        <f t="shared" si="58"/>
        <v>3154.6212431924873</v>
      </c>
      <c r="H81" s="190" t="str">
        <f t="shared" si="58"/>
        <v/>
      </c>
      <c r="I81" s="206"/>
      <c r="J81" s="213"/>
      <c r="K81" s="220"/>
      <c r="L81" s="213"/>
      <c r="M81" s="220"/>
      <c r="N81" s="213"/>
      <c r="O81" s="220"/>
      <c r="P81" s="213"/>
      <c r="Q81" s="220"/>
      <c r="R81" s="223"/>
      <c r="S81" s="208"/>
      <c r="T81" s="212"/>
      <c r="U81" s="212"/>
      <c r="V81" s="212">
        <v>1.2</v>
      </c>
      <c r="W81" s="212"/>
      <c r="X81" s="212"/>
      <c r="Y81" s="212"/>
      <c r="Z81" s="212">
        <v>1.2</v>
      </c>
      <c r="AA81" s="222"/>
    </row>
    <row r="82" spans="1:27" ht="12" customHeight="1">
      <c r="A82" s="187" t="s">
        <v>765</v>
      </c>
      <c r="B82" s="186"/>
      <c r="C82" s="190" t="str">
        <f t="shared" ref="C82:H82" si="59">IF(C17=0,"",C17)</f>
        <v/>
      </c>
      <c r="D82" s="190" t="str">
        <f t="shared" si="59"/>
        <v/>
      </c>
      <c r="E82" s="190" t="str">
        <f t="shared" si="59"/>
        <v/>
      </c>
      <c r="F82" s="190" t="str">
        <f t="shared" si="59"/>
        <v/>
      </c>
      <c r="G82" s="190" t="str">
        <f t="shared" si="59"/>
        <v/>
      </c>
      <c r="H82" s="190" t="str">
        <f t="shared" si="59"/>
        <v/>
      </c>
      <c r="I82" s="206"/>
      <c r="J82" s="213"/>
      <c r="K82" s="220"/>
      <c r="L82" s="213"/>
      <c r="M82" s="220"/>
      <c r="N82" s="213"/>
      <c r="O82" s="220"/>
      <c r="P82" s="213"/>
      <c r="Q82" s="220"/>
      <c r="R82" s="223"/>
      <c r="S82" s="208"/>
      <c r="T82" s="212"/>
      <c r="U82" s="212"/>
      <c r="V82" s="212"/>
      <c r="W82" s="212"/>
      <c r="X82" s="212"/>
      <c r="Y82" s="212"/>
      <c r="Z82" s="212"/>
      <c r="AA82" s="222"/>
    </row>
    <row r="83" spans="1:27" ht="12" customHeight="1">
      <c r="A83" s="189" t="str">
        <f t="shared" ref="A83:A123" si="60">A18</f>
        <v xml:space="preserve">TS </v>
      </c>
      <c r="B83" s="121" t="s">
        <v>377</v>
      </c>
      <c r="C83" s="190">
        <f t="shared" ref="C83:H83" si="61">IF(C18=0,"",C18)</f>
        <v>540</v>
      </c>
      <c r="D83" s="190" t="str">
        <f t="shared" si="61"/>
        <v/>
      </c>
      <c r="E83" s="190" t="str">
        <f t="shared" si="61"/>
        <v/>
      </c>
      <c r="F83" s="190">
        <f t="shared" si="61"/>
        <v>675</v>
      </c>
      <c r="G83" s="190">
        <f t="shared" si="61"/>
        <v>2046.5999999999985</v>
      </c>
      <c r="H83" s="190" t="str">
        <f t="shared" si="61"/>
        <v/>
      </c>
      <c r="I83" s="206"/>
      <c r="J83" s="213"/>
      <c r="K83" s="220"/>
      <c r="L83" s="213"/>
      <c r="M83" s="220"/>
      <c r="N83" s="213"/>
      <c r="O83" s="220"/>
      <c r="P83" s="213"/>
      <c r="Q83" s="220"/>
      <c r="R83" s="223"/>
      <c r="S83" s="208"/>
      <c r="T83" s="212"/>
      <c r="U83" s="212"/>
      <c r="V83" s="212"/>
      <c r="W83" s="212"/>
      <c r="X83" s="212"/>
      <c r="Y83" s="212"/>
      <c r="Z83" s="212"/>
      <c r="AA83" s="222"/>
    </row>
    <row r="84" spans="1:27" ht="12" customHeight="1">
      <c r="A84" s="189" t="str">
        <f t="shared" si="60"/>
        <v xml:space="preserve">TS </v>
      </c>
      <c r="B84" s="121" t="s">
        <v>379</v>
      </c>
      <c r="C84" s="190">
        <f t="shared" ref="C84:H84" si="62">IF(C19=0,"",C19)</f>
        <v>540</v>
      </c>
      <c r="D84" s="190" t="str">
        <f t="shared" si="62"/>
        <v/>
      </c>
      <c r="E84" s="190" t="str">
        <f t="shared" si="62"/>
        <v/>
      </c>
      <c r="F84" s="190">
        <f t="shared" si="62"/>
        <v>-1215</v>
      </c>
      <c r="G84" s="190">
        <f t="shared" si="62"/>
        <v>2046.5999999999985</v>
      </c>
      <c r="H84" s="190" t="str">
        <f t="shared" si="62"/>
        <v/>
      </c>
      <c r="I84" s="206"/>
      <c r="J84" s="213"/>
      <c r="K84" s="220"/>
      <c r="L84" s="213"/>
      <c r="M84" s="220"/>
      <c r="N84" s="213"/>
      <c r="O84" s="220"/>
      <c r="P84" s="213"/>
      <c r="Q84" s="221"/>
      <c r="R84" s="223"/>
      <c r="S84" s="208"/>
      <c r="T84" s="212"/>
      <c r="U84" s="212"/>
      <c r="V84" s="212"/>
      <c r="W84" s="212"/>
      <c r="X84" s="212"/>
      <c r="Y84" s="212"/>
      <c r="Z84" s="212"/>
      <c r="AA84" s="222"/>
    </row>
    <row r="85" spans="1:27" ht="12" customHeight="1">
      <c r="A85" s="189" t="str">
        <f t="shared" si="60"/>
        <v xml:space="preserve">TS </v>
      </c>
      <c r="B85" s="121" t="s">
        <v>378</v>
      </c>
      <c r="C85" s="190">
        <f t="shared" ref="C85:H85" si="63">IF(C20=0,"",C20)</f>
        <v>540</v>
      </c>
      <c r="D85" s="190" t="str">
        <f t="shared" si="63"/>
        <v/>
      </c>
      <c r="E85" s="190" t="str">
        <f t="shared" si="63"/>
        <v/>
      </c>
      <c r="F85" s="190">
        <f t="shared" si="63"/>
        <v>675</v>
      </c>
      <c r="G85" s="190">
        <f t="shared" si="63"/>
        <v>-6015.6</v>
      </c>
      <c r="H85" s="190" t="str">
        <f t="shared" si="63"/>
        <v/>
      </c>
      <c r="I85" s="206"/>
      <c r="J85" s="213"/>
      <c r="K85" s="220"/>
      <c r="L85" s="213"/>
      <c r="M85" s="220"/>
      <c r="N85" s="213"/>
      <c r="O85" s="220"/>
      <c r="P85" s="213"/>
      <c r="Q85" s="220"/>
      <c r="R85" s="223"/>
      <c r="S85" s="208"/>
      <c r="T85" s="212"/>
      <c r="U85" s="212"/>
      <c r="V85" s="212"/>
      <c r="W85" s="212"/>
      <c r="X85" s="212"/>
      <c r="Y85" s="212"/>
      <c r="Z85" s="212"/>
      <c r="AA85" s="222"/>
    </row>
    <row r="86" spans="1:27" ht="12" customHeight="1">
      <c r="A86" s="189" t="str">
        <f t="shared" si="60"/>
        <v xml:space="preserve">TS </v>
      </c>
      <c r="B86" s="121" t="s">
        <v>380</v>
      </c>
      <c r="C86" s="190">
        <f t="shared" ref="C86:H86" si="64">IF(C21=0,"",C21)</f>
        <v>540</v>
      </c>
      <c r="D86" s="190" t="str">
        <f t="shared" si="64"/>
        <v/>
      </c>
      <c r="E86" s="190" t="str">
        <f t="shared" si="64"/>
        <v/>
      </c>
      <c r="F86" s="190">
        <f t="shared" si="64"/>
        <v>-1215</v>
      </c>
      <c r="G86" s="190">
        <f t="shared" si="64"/>
        <v>-6015.6</v>
      </c>
      <c r="H86" s="190" t="str">
        <f t="shared" si="64"/>
        <v/>
      </c>
      <c r="I86" s="206"/>
      <c r="J86" s="213"/>
      <c r="K86" s="220"/>
      <c r="L86" s="213"/>
      <c r="M86" s="220"/>
      <c r="N86" s="213"/>
      <c r="O86" s="220"/>
      <c r="P86" s="213"/>
      <c r="Q86" s="220"/>
      <c r="R86" s="223"/>
      <c r="S86" s="208"/>
      <c r="T86" s="212"/>
      <c r="U86" s="212"/>
      <c r="V86" s="212"/>
      <c r="W86" s="212"/>
      <c r="X86" s="212"/>
      <c r="Y86" s="212"/>
      <c r="Z86" s="212"/>
      <c r="AA86" s="222"/>
    </row>
    <row r="87" spans="1:27" ht="12" customHeight="1">
      <c r="A87" s="189" t="str">
        <f t="shared" si="60"/>
        <v xml:space="preserve">TS </v>
      </c>
      <c r="B87" s="121" t="s">
        <v>382</v>
      </c>
      <c r="C87" s="190">
        <f t="shared" ref="C87:H87" si="65">IF(C22=0,"",C22)</f>
        <v>900</v>
      </c>
      <c r="D87" s="190" t="str">
        <f t="shared" si="65"/>
        <v/>
      </c>
      <c r="E87" s="190" t="str">
        <f t="shared" si="65"/>
        <v/>
      </c>
      <c r="F87" s="190">
        <f t="shared" si="65"/>
        <v>45</v>
      </c>
      <c r="G87" s="190">
        <f t="shared" si="65"/>
        <v>3410.9999999999977</v>
      </c>
      <c r="H87" s="190" t="str">
        <f t="shared" si="65"/>
        <v/>
      </c>
      <c r="I87" s="206"/>
      <c r="J87" s="213"/>
      <c r="K87" s="220"/>
      <c r="L87" s="213"/>
      <c r="M87" s="220"/>
      <c r="N87" s="213"/>
      <c r="O87" s="220"/>
      <c r="P87" s="213"/>
      <c r="Q87" s="220"/>
      <c r="R87" s="223"/>
      <c r="S87" s="208"/>
      <c r="T87" s="212"/>
      <c r="U87" s="212"/>
      <c r="V87" s="212"/>
      <c r="W87" s="212"/>
      <c r="X87" s="212"/>
      <c r="Y87" s="212"/>
      <c r="Z87" s="212"/>
      <c r="AA87" s="222"/>
    </row>
    <row r="88" spans="1:27" ht="12" customHeight="1">
      <c r="A88" s="189" t="str">
        <f t="shared" si="60"/>
        <v xml:space="preserve">TS </v>
      </c>
      <c r="B88" s="121" t="s">
        <v>381</v>
      </c>
      <c r="C88" s="190">
        <f t="shared" ref="C88:H88" si="66">IF(C23=0,"",C23)</f>
        <v>900</v>
      </c>
      <c r="D88" s="190" t="str">
        <f t="shared" si="66"/>
        <v/>
      </c>
      <c r="E88" s="190" t="str">
        <f t="shared" si="66"/>
        <v/>
      </c>
      <c r="F88" s="190">
        <f t="shared" si="66"/>
        <v>-945</v>
      </c>
      <c r="G88" s="190">
        <f t="shared" si="66"/>
        <v>-10026</v>
      </c>
      <c r="H88" s="190" t="str">
        <f t="shared" si="66"/>
        <v/>
      </c>
      <c r="I88" s="206"/>
      <c r="J88" s="213"/>
      <c r="K88" s="220"/>
      <c r="L88" s="213"/>
      <c r="M88" s="220"/>
      <c r="N88" s="213"/>
      <c r="O88" s="220"/>
      <c r="P88" s="213"/>
      <c r="Q88" s="221">
        <f>1.5*0.75*$B$68</f>
        <v>1.125</v>
      </c>
      <c r="R88" s="223"/>
      <c r="S88" s="208"/>
      <c r="T88" s="212"/>
      <c r="U88" s="212"/>
      <c r="V88" s="212"/>
      <c r="W88" s="212"/>
      <c r="X88" s="212"/>
      <c r="Y88" s="212"/>
      <c r="Z88" s="221">
        <v>0.75</v>
      </c>
      <c r="AA88" s="222"/>
    </row>
    <row r="89" spans="1:27" ht="12" customHeight="1">
      <c r="A89" s="189" t="str">
        <f t="shared" si="60"/>
        <v>UDL</v>
      </c>
      <c r="B89" s="34" t="s">
        <v>369</v>
      </c>
      <c r="C89" s="190">
        <f t="shared" ref="C89:H89" si="67">IF(C24=0,"",C24)</f>
        <v>589.49898591549299</v>
      </c>
      <c r="D89" s="190" t="str">
        <f t="shared" si="67"/>
        <v/>
      </c>
      <c r="E89" s="190" t="str">
        <f t="shared" si="67"/>
        <v/>
      </c>
      <c r="F89" s="190">
        <f t="shared" si="67"/>
        <v>810.56110563380287</v>
      </c>
      <c r="G89" s="190">
        <f t="shared" si="67"/>
        <v>-1175.154749999999</v>
      </c>
      <c r="H89" s="190" t="str">
        <f t="shared" si="67"/>
        <v/>
      </c>
      <c r="I89" s="206"/>
      <c r="J89" s="213"/>
      <c r="K89" s="220"/>
      <c r="L89" s="213"/>
      <c r="M89" s="220"/>
      <c r="N89" s="213"/>
      <c r="O89" s="220"/>
      <c r="P89" s="213"/>
      <c r="Q89" s="220"/>
      <c r="R89" s="223"/>
      <c r="S89" s="208"/>
      <c r="T89" s="212"/>
      <c r="U89" s="212"/>
      <c r="V89" s="212"/>
      <c r="W89" s="212"/>
      <c r="X89" s="212"/>
      <c r="Y89" s="212"/>
      <c r="Z89" s="212"/>
      <c r="AA89" s="222"/>
    </row>
    <row r="90" spans="1:27" ht="12" customHeight="1">
      <c r="A90" s="189" t="str">
        <f t="shared" si="60"/>
        <v>UDL</v>
      </c>
      <c r="B90" s="34" t="s">
        <v>370</v>
      </c>
      <c r="C90" s="190">
        <f t="shared" ref="C90:H90" si="68">IF(C25=0,"",C25)</f>
        <v>643.08980281690151</v>
      </c>
      <c r="D90" s="190" t="str">
        <f t="shared" si="68"/>
        <v/>
      </c>
      <c r="E90" s="190" t="str">
        <f t="shared" si="68"/>
        <v/>
      </c>
      <c r="F90" s="190">
        <f t="shared" si="68"/>
        <v>-1446.9520563380283</v>
      </c>
      <c r="G90" s="190">
        <f t="shared" si="68"/>
        <v>-1281.9869999999989</v>
      </c>
      <c r="H90" s="190" t="str">
        <f t="shared" si="68"/>
        <v/>
      </c>
      <c r="I90" s="206"/>
      <c r="J90" s="213"/>
      <c r="K90" s="220"/>
      <c r="L90" s="213"/>
      <c r="M90" s="220"/>
      <c r="N90" s="213"/>
      <c r="O90" s="220"/>
      <c r="P90" s="213"/>
      <c r="Q90" s="220"/>
      <c r="R90" s="223"/>
      <c r="S90" s="208"/>
      <c r="T90" s="212"/>
      <c r="U90" s="212"/>
      <c r="V90" s="212"/>
      <c r="W90" s="212"/>
      <c r="X90" s="212"/>
      <c r="Y90" s="212"/>
      <c r="Z90" s="212"/>
      <c r="AA90" s="222"/>
    </row>
    <row r="91" spans="1:27" ht="12" customHeight="1">
      <c r="A91" s="189" t="str">
        <f t="shared" si="60"/>
        <v>UDL</v>
      </c>
      <c r="B91" s="121" t="s">
        <v>375</v>
      </c>
      <c r="C91" s="190">
        <f t="shared" ref="C91:H91" si="69">IF(C26=0,"",C26)</f>
        <v>903.6007183098593</v>
      </c>
      <c r="D91" s="190" t="str">
        <f t="shared" si="69"/>
        <v/>
      </c>
      <c r="E91" s="190" t="str">
        <f t="shared" si="69"/>
        <v/>
      </c>
      <c r="F91" s="190">
        <f t="shared" si="69"/>
        <v>282.84042253521125</v>
      </c>
      <c r="G91" s="190">
        <f t="shared" si="69"/>
        <v>-1801.3104374999984</v>
      </c>
      <c r="H91" s="190" t="str">
        <f t="shared" si="69"/>
        <v/>
      </c>
      <c r="I91" s="206"/>
      <c r="J91" s="213"/>
      <c r="K91" s="220"/>
      <c r="L91" s="213"/>
      <c r="M91" s="220"/>
      <c r="N91" s="213"/>
      <c r="O91" s="220"/>
      <c r="P91" s="213"/>
      <c r="Q91" s="220"/>
      <c r="R91" s="223"/>
      <c r="S91" s="208"/>
      <c r="T91" s="212"/>
      <c r="U91" s="212"/>
      <c r="V91" s="212"/>
      <c r="W91" s="212"/>
      <c r="X91" s="212"/>
      <c r="Y91" s="212"/>
      <c r="Z91" s="212"/>
      <c r="AA91" s="222"/>
    </row>
    <row r="92" spans="1:27" ht="12" customHeight="1">
      <c r="A92" s="189" t="str">
        <f t="shared" si="60"/>
        <v>UDL</v>
      </c>
      <c r="B92" s="121" t="s">
        <v>374</v>
      </c>
      <c r="C92" s="190">
        <f t="shared" ref="C92:H92" si="70">IF(C27=0,"",C27)</f>
        <v>903.6007183098593</v>
      </c>
      <c r="D92" s="190" t="str">
        <f t="shared" si="70"/>
        <v/>
      </c>
      <c r="E92" s="190" t="str">
        <f t="shared" si="70"/>
        <v/>
      </c>
      <c r="F92" s="190">
        <f t="shared" si="70"/>
        <v>-1186.4411408450705</v>
      </c>
      <c r="G92" s="190">
        <f t="shared" si="70"/>
        <v>-1801.3104374999984</v>
      </c>
      <c r="H92" s="190" t="str">
        <f t="shared" si="70"/>
        <v/>
      </c>
      <c r="I92" s="206"/>
      <c r="J92" s="213"/>
      <c r="K92" s="220"/>
      <c r="L92" s="213"/>
      <c r="M92" s="220"/>
      <c r="N92" s="213"/>
      <c r="O92" s="220"/>
      <c r="P92" s="213"/>
      <c r="Q92" s="220"/>
      <c r="R92" s="223"/>
      <c r="S92" s="208"/>
      <c r="T92" s="212"/>
      <c r="U92" s="212"/>
      <c r="V92" s="212"/>
      <c r="W92" s="212"/>
      <c r="X92" s="212"/>
      <c r="Y92" s="212"/>
      <c r="Z92" s="212"/>
      <c r="AA92" s="222"/>
    </row>
    <row r="93" spans="1:27" ht="12" customHeight="1">
      <c r="A93" s="189" t="str">
        <f t="shared" si="60"/>
        <v>A</v>
      </c>
      <c r="B93" s="121" t="s">
        <v>377</v>
      </c>
      <c r="C93" s="190">
        <f t="shared" ref="C93:H93" si="71">IF(C28=0,"",C28)</f>
        <v>225</v>
      </c>
      <c r="D93" s="190" t="str">
        <f t="shared" si="71"/>
        <v/>
      </c>
      <c r="E93" s="190" t="str">
        <f t="shared" si="71"/>
        <v/>
      </c>
      <c r="F93" s="190">
        <f t="shared" si="71"/>
        <v>281.25</v>
      </c>
      <c r="G93" s="190">
        <f t="shared" si="71"/>
        <v>987.74999999999932</v>
      </c>
      <c r="H93" s="190" t="str">
        <f t="shared" si="71"/>
        <v/>
      </c>
      <c r="I93" s="206"/>
      <c r="J93" s="213"/>
      <c r="K93" s="220"/>
      <c r="L93" s="213"/>
      <c r="M93" s="220"/>
      <c r="N93" s="213"/>
      <c r="O93" s="220"/>
      <c r="P93" s="213"/>
      <c r="Q93" s="220"/>
      <c r="R93" s="223"/>
      <c r="S93" s="208"/>
      <c r="T93" s="212"/>
      <c r="U93" s="212"/>
      <c r="V93" s="212"/>
      <c r="W93" s="212"/>
      <c r="X93" s="212"/>
      <c r="Y93" s="212"/>
      <c r="Z93" s="212"/>
      <c r="AA93" s="222"/>
    </row>
    <row r="94" spans="1:27" ht="12" customHeight="1">
      <c r="A94" s="189" t="str">
        <f t="shared" si="60"/>
        <v>A</v>
      </c>
      <c r="B94" s="121" t="s">
        <v>379</v>
      </c>
      <c r="C94" s="190">
        <f t="shared" ref="C94:H94" si="72">IF(C29=0,"",C29)</f>
        <v>225</v>
      </c>
      <c r="D94" s="190" t="str">
        <f t="shared" si="72"/>
        <v/>
      </c>
      <c r="E94" s="190" t="str">
        <f t="shared" si="72"/>
        <v/>
      </c>
      <c r="F94" s="190">
        <f t="shared" si="72"/>
        <v>-506.25</v>
      </c>
      <c r="G94" s="190">
        <f t="shared" si="72"/>
        <v>987.74999999999932</v>
      </c>
      <c r="H94" s="190" t="str">
        <f t="shared" si="72"/>
        <v/>
      </c>
      <c r="I94" s="206"/>
      <c r="J94" s="213"/>
      <c r="K94" s="220"/>
      <c r="L94" s="213"/>
      <c r="M94" s="220"/>
      <c r="N94" s="213"/>
      <c r="O94" s="220"/>
      <c r="P94" s="213"/>
      <c r="Q94" s="220"/>
      <c r="R94" s="223"/>
      <c r="S94" s="208"/>
      <c r="T94" s="212"/>
      <c r="U94" s="212"/>
      <c r="V94" s="212"/>
      <c r="W94" s="212"/>
      <c r="X94" s="212"/>
      <c r="Y94" s="212"/>
      <c r="Z94" s="212"/>
      <c r="AA94" s="222"/>
    </row>
    <row r="95" spans="1:27" ht="12" customHeight="1">
      <c r="A95" s="189" t="str">
        <f t="shared" si="60"/>
        <v>A</v>
      </c>
      <c r="B95" s="121" t="s">
        <v>378</v>
      </c>
      <c r="C95" s="190">
        <f t="shared" ref="C95:H95" si="73">IF(C30=0,"",C30)</f>
        <v>225</v>
      </c>
      <c r="D95" s="190" t="str">
        <f t="shared" si="73"/>
        <v/>
      </c>
      <c r="E95" s="190" t="str">
        <f t="shared" si="73"/>
        <v/>
      </c>
      <c r="F95" s="190">
        <f t="shared" si="73"/>
        <v>281.25</v>
      </c>
      <c r="G95" s="190">
        <f t="shared" si="73"/>
        <v>-2641.5000000000005</v>
      </c>
      <c r="H95" s="190" t="str">
        <f t="shared" si="73"/>
        <v/>
      </c>
      <c r="I95" s="206"/>
      <c r="J95" s="213"/>
      <c r="K95" s="220"/>
      <c r="L95" s="213"/>
      <c r="M95" s="220"/>
      <c r="N95" s="213"/>
      <c r="O95" s="220"/>
      <c r="P95" s="213"/>
      <c r="Q95" s="220"/>
      <c r="R95" s="223"/>
      <c r="S95" s="208"/>
      <c r="T95" s="212"/>
      <c r="U95" s="212"/>
      <c r="V95" s="212"/>
      <c r="W95" s="212"/>
      <c r="X95" s="212"/>
      <c r="Y95" s="212"/>
      <c r="Z95" s="212"/>
      <c r="AA95" s="222"/>
    </row>
    <row r="96" spans="1:27" ht="12" customHeight="1">
      <c r="A96" s="189" t="str">
        <f t="shared" si="60"/>
        <v>A</v>
      </c>
      <c r="B96" s="121" t="s">
        <v>380</v>
      </c>
      <c r="C96" s="190">
        <f t="shared" ref="C96:H96" si="74">IF(C31=0,"",C31)</f>
        <v>225</v>
      </c>
      <c r="D96" s="190" t="str">
        <f t="shared" si="74"/>
        <v/>
      </c>
      <c r="E96" s="190" t="str">
        <f t="shared" si="74"/>
        <v/>
      </c>
      <c r="F96" s="190">
        <f t="shared" si="74"/>
        <v>-506.25</v>
      </c>
      <c r="G96" s="190">
        <f t="shared" si="74"/>
        <v>-2641.5000000000005</v>
      </c>
      <c r="H96" s="190" t="str">
        <f t="shared" si="74"/>
        <v/>
      </c>
      <c r="I96" s="206"/>
      <c r="J96" s="213"/>
      <c r="K96" s="220"/>
      <c r="L96" s="213"/>
      <c r="M96" s="220"/>
      <c r="N96" s="213"/>
      <c r="O96" s="220"/>
      <c r="P96" s="213"/>
      <c r="Q96" s="220"/>
      <c r="R96" s="223"/>
      <c r="S96" s="208"/>
      <c r="T96" s="212"/>
      <c r="U96" s="212"/>
      <c r="V96" s="212"/>
      <c r="W96" s="212"/>
      <c r="X96" s="212"/>
      <c r="Y96" s="212"/>
      <c r="Z96" s="212"/>
      <c r="AA96" s="222"/>
    </row>
    <row r="97" spans="1:27" ht="12" customHeight="1">
      <c r="A97" s="189" t="str">
        <f t="shared" si="60"/>
        <v>A</v>
      </c>
      <c r="B97" s="121" t="s">
        <v>382</v>
      </c>
      <c r="C97" s="190">
        <f t="shared" ref="C97:H97" si="75">IF(C32=0,"",C32)</f>
        <v>405</v>
      </c>
      <c r="D97" s="190" t="str">
        <f t="shared" si="75"/>
        <v/>
      </c>
      <c r="E97" s="190" t="str">
        <f t="shared" si="75"/>
        <v/>
      </c>
      <c r="F97" s="190">
        <f t="shared" si="75"/>
        <v>-33.75</v>
      </c>
      <c r="G97" s="190">
        <f t="shared" si="75"/>
        <v>1777.9499999999989</v>
      </c>
      <c r="H97" s="190" t="str">
        <f t="shared" si="75"/>
        <v/>
      </c>
      <c r="I97" s="206"/>
      <c r="J97" s="213"/>
      <c r="K97" s="220"/>
      <c r="L97" s="213"/>
      <c r="M97" s="220"/>
      <c r="N97" s="213"/>
      <c r="O97" s="220"/>
      <c r="P97" s="213"/>
      <c r="Q97" s="220"/>
      <c r="R97" s="223"/>
      <c r="S97" s="208"/>
      <c r="T97" s="212"/>
      <c r="U97" s="212"/>
      <c r="V97" s="212"/>
      <c r="W97" s="212"/>
      <c r="X97" s="212"/>
      <c r="Y97" s="212"/>
      <c r="Z97" s="212"/>
      <c r="AA97" s="222"/>
    </row>
    <row r="98" spans="1:27" ht="12" customHeight="1">
      <c r="A98" s="189" t="str">
        <f t="shared" si="60"/>
        <v>A</v>
      </c>
      <c r="B98" s="121" t="s">
        <v>381</v>
      </c>
      <c r="C98" s="190">
        <f t="shared" ref="C98:H98" si="76">IF(C33=0,"",C33)</f>
        <v>405</v>
      </c>
      <c r="D98" s="190" t="str">
        <f t="shared" si="76"/>
        <v/>
      </c>
      <c r="E98" s="190" t="str">
        <f t="shared" si="76"/>
        <v/>
      </c>
      <c r="F98" s="190">
        <f t="shared" si="76"/>
        <v>-371.25</v>
      </c>
      <c r="G98" s="190">
        <f t="shared" si="76"/>
        <v>-4754.7000000000007</v>
      </c>
      <c r="H98" s="190" t="str">
        <f t="shared" si="76"/>
        <v/>
      </c>
      <c r="I98" s="206"/>
      <c r="J98" s="213"/>
      <c r="K98" s="220"/>
      <c r="L98" s="213"/>
      <c r="M98" s="220"/>
      <c r="N98" s="213"/>
      <c r="O98" s="220"/>
      <c r="P98" s="213"/>
      <c r="Q98" s="220"/>
      <c r="R98" s="223"/>
      <c r="S98" s="208"/>
      <c r="T98" s="212"/>
      <c r="U98" s="212"/>
      <c r="V98" s="212"/>
      <c r="W98" s="212"/>
      <c r="X98" s="212"/>
      <c r="Y98" s="212"/>
      <c r="Z98" s="212"/>
      <c r="AA98" s="222"/>
    </row>
    <row r="99" spans="1:27" ht="12" customHeight="1">
      <c r="A99" s="189" t="str">
        <f t="shared" si="60"/>
        <v>B</v>
      </c>
      <c r="B99" s="121" t="s">
        <v>377</v>
      </c>
      <c r="C99" s="190">
        <f t="shared" ref="C99:H99" si="77">IF(C34=0,"",C34)</f>
        <v>2016.7183098591549</v>
      </c>
      <c r="D99" s="190" t="str">
        <f t="shared" si="77"/>
        <v/>
      </c>
      <c r="E99" s="190" t="str">
        <f t="shared" si="77"/>
        <v/>
      </c>
      <c r="F99" s="190">
        <f t="shared" si="77"/>
        <v>2520.8978873239439</v>
      </c>
      <c r="G99" s="190">
        <f t="shared" si="77"/>
        <v>1072.4999999999986</v>
      </c>
      <c r="H99" s="190" t="str">
        <f t="shared" si="77"/>
        <v/>
      </c>
      <c r="I99" s="206"/>
      <c r="J99" s="213"/>
      <c r="K99" s="220"/>
      <c r="L99" s="213"/>
      <c r="M99" s="220"/>
      <c r="N99" s="213"/>
      <c r="O99" s="220"/>
      <c r="P99" s="213"/>
      <c r="Q99" s="220"/>
      <c r="R99" s="223"/>
      <c r="S99" s="208"/>
      <c r="T99" s="212"/>
      <c r="U99" s="212"/>
      <c r="V99" s="212"/>
      <c r="W99" s="212"/>
      <c r="X99" s="212"/>
      <c r="Y99" s="212"/>
      <c r="Z99" s="212"/>
      <c r="AA99" s="222"/>
    </row>
    <row r="100" spans="1:27" ht="12" customHeight="1">
      <c r="A100" s="189" t="str">
        <f t="shared" si="60"/>
        <v>B</v>
      </c>
      <c r="B100" s="121" t="s">
        <v>379</v>
      </c>
      <c r="C100" s="190">
        <f t="shared" ref="C100:H100" si="78">IF(C35=0,"",C35)</f>
        <v>2027.1760563380283</v>
      </c>
      <c r="D100" s="190" t="str">
        <f t="shared" si="78"/>
        <v/>
      </c>
      <c r="E100" s="190" t="str">
        <f t="shared" si="78"/>
        <v/>
      </c>
      <c r="F100" s="190">
        <f t="shared" si="78"/>
        <v>-4561.1461267605637</v>
      </c>
      <c r="G100" s="190">
        <f t="shared" si="78"/>
        <v>-6187.5</v>
      </c>
      <c r="H100" s="190" t="str">
        <f t="shared" si="78"/>
        <v/>
      </c>
      <c r="I100" s="206"/>
      <c r="J100" s="213"/>
      <c r="K100" s="220"/>
      <c r="L100" s="213"/>
      <c r="M100" s="220"/>
      <c r="N100" s="213"/>
      <c r="O100" s="220"/>
      <c r="P100" s="213"/>
      <c r="Q100" s="220"/>
      <c r="R100" s="223"/>
      <c r="S100" s="208"/>
      <c r="T100" s="212"/>
      <c r="U100" s="212"/>
      <c r="V100" s="212"/>
      <c r="W100" s="212"/>
      <c r="X100" s="212"/>
      <c r="Y100" s="212"/>
      <c r="Z100" s="212"/>
      <c r="AA100" s="222"/>
    </row>
    <row r="101" spans="1:27" ht="12" customHeight="1">
      <c r="A101" s="189" t="str">
        <f t="shared" si="60"/>
        <v>B</v>
      </c>
      <c r="B101" s="121" t="s">
        <v>378</v>
      </c>
      <c r="C101" s="190">
        <f t="shared" ref="C101:H101" si="79">IF(C36=0,"",C36)</f>
        <v>2521.9436619718308</v>
      </c>
      <c r="D101" s="190" t="str">
        <f t="shared" si="79"/>
        <v/>
      </c>
      <c r="E101" s="190" t="str">
        <f t="shared" si="79"/>
        <v/>
      </c>
      <c r="F101" s="190">
        <f t="shared" si="79"/>
        <v>3152.4295774647885</v>
      </c>
      <c r="G101" s="190">
        <f t="shared" si="79"/>
        <v>-11985.600000000004</v>
      </c>
      <c r="H101" s="190" t="str">
        <f t="shared" si="79"/>
        <v/>
      </c>
      <c r="I101" s="206"/>
      <c r="J101" s="213"/>
      <c r="K101" s="220">
        <f>1.5*0.75*$B$68</f>
        <v>1.125</v>
      </c>
      <c r="L101" s="213"/>
      <c r="M101" s="220"/>
      <c r="N101" s="213"/>
      <c r="O101" s="221">
        <f>1.5*0.75*$B$68</f>
        <v>1.125</v>
      </c>
      <c r="P101" s="213"/>
      <c r="Q101" s="220"/>
      <c r="R101" s="223"/>
      <c r="S101" s="208"/>
      <c r="T101" s="212">
        <f>1.5*$B$68</f>
        <v>1.5</v>
      </c>
      <c r="U101" s="212"/>
      <c r="V101" s="212"/>
      <c r="W101" s="212"/>
      <c r="X101" s="212">
        <f>1.5*$B$68</f>
        <v>1.5</v>
      </c>
      <c r="Y101" s="212"/>
      <c r="Z101" s="212"/>
      <c r="AA101" s="222"/>
    </row>
    <row r="102" spans="1:27" ht="12" customHeight="1">
      <c r="A102" s="189" t="str">
        <f t="shared" si="60"/>
        <v>B</v>
      </c>
      <c r="B102" s="121" t="s">
        <v>380</v>
      </c>
      <c r="C102" s="190">
        <f t="shared" ref="C102:H102" si="80">IF(C37=0,"",C37)</f>
        <v>2521.9436619718313</v>
      </c>
      <c r="D102" s="190" t="str">
        <f t="shared" si="80"/>
        <v/>
      </c>
      <c r="E102" s="190" t="str">
        <f t="shared" si="80"/>
        <v/>
      </c>
      <c r="F102" s="190">
        <f t="shared" si="80"/>
        <v>-5674.3732394366198</v>
      </c>
      <c r="G102" s="190">
        <f t="shared" si="80"/>
        <v>-11985.600000000004</v>
      </c>
      <c r="H102" s="190" t="str">
        <f t="shared" si="80"/>
        <v/>
      </c>
      <c r="I102" s="206"/>
      <c r="J102" s="213"/>
      <c r="K102" s="220"/>
      <c r="L102" s="212">
        <f>1.5*0.75*$B$68</f>
        <v>1.125</v>
      </c>
      <c r="M102" s="220"/>
      <c r="N102" s="213"/>
      <c r="O102" s="220"/>
      <c r="P102" s="212">
        <f>1.5*0.75*$B$68</f>
        <v>1.125</v>
      </c>
      <c r="Q102" s="220"/>
      <c r="R102" s="223"/>
      <c r="S102" s="208"/>
      <c r="T102" s="212"/>
      <c r="U102" s="212">
        <f>1.5*$B$68</f>
        <v>1.5</v>
      </c>
      <c r="V102" s="212"/>
      <c r="W102" s="212"/>
      <c r="X102" s="212"/>
      <c r="Y102" s="212">
        <f>1.5*$B$68</f>
        <v>1.5</v>
      </c>
      <c r="Z102" s="212"/>
      <c r="AA102" s="222"/>
    </row>
    <row r="103" spans="1:27" ht="12" customHeight="1">
      <c r="A103" s="189" t="str">
        <f t="shared" si="60"/>
        <v>B</v>
      </c>
      <c r="B103" s="121" t="s">
        <v>382</v>
      </c>
      <c r="C103" s="190">
        <f t="shared" ref="C103:H103" si="81">IF(C38=0,"",C38)</f>
        <v>3630.092957746479</v>
      </c>
      <c r="D103" s="190" t="str">
        <f t="shared" si="81"/>
        <v/>
      </c>
      <c r="E103" s="190" t="str">
        <f t="shared" si="81"/>
        <v/>
      </c>
      <c r="F103" s="190">
        <f t="shared" si="81"/>
        <v>-302.5077464788734</v>
      </c>
      <c r="G103" s="190">
        <f t="shared" si="81"/>
        <v>1930.4999999999977</v>
      </c>
      <c r="H103" s="190" t="str">
        <f t="shared" si="81"/>
        <v/>
      </c>
      <c r="I103" s="206"/>
      <c r="J103" s="213"/>
      <c r="K103" s="220"/>
      <c r="L103" s="213"/>
      <c r="M103" s="221">
        <f>1.5*0.75*$B$68</f>
        <v>1.125</v>
      </c>
      <c r="N103" s="213"/>
      <c r="O103" s="220"/>
      <c r="P103" s="213"/>
      <c r="Q103" s="220"/>
      <c r="R103" s="223"/>
      <c r="S103" s="208"/>
      <c r="T103" s="212"/>
      <c r="U103" s="212"/>
      <c r="V103" s="212">
        <f>1.5*$B$68*0.75</f>
        <v>1.125</v>
      </c>
      <c r="W103" s="212"/>
      <c r="X103" s="212"/>
      <c r="Y103" s="212"/>
      <c r="Z103" s="212"/>
      <c r="AA103" s="222"/>
    </row>
    <row r="104" spans="1:27" ht="12" customHeight="1">
      <c r="A104" s="189" t="str">
        <f t="shared" si="60"/>
        <v>B</v>
      </c>
      <c r="B104" s="121" t="s">
        <v>381</v>
      </c>
      <c r="C104" s="190">
        <f t="shared" ref="C104:H104" si="82">IF(C39=0,"",C39)</f>
        <v>4539.4985915492962</v>
      </c>
      <c r="D104" s="190" t="str">
        <f t="shared" si="82"/>
        <v/>
      </c>
      <c r="E104" s="190" t="str">
        <f t="shared" si="82"/>
        <v/>
      </c>
      <c r="F104" s="190">
        <f t="shared" si="82"/>
        <v>-4161.2070422535216</v>
      </c>
      <c r="G104" s="190">
        <f t="shared" si="82"/>
        <v>-21574.080000000009</v>
      </c>
      <c r="H104" s="190" t="str">
        <f t="shared" si="82"/>
        <v/>
      </c>
      <c r="I104" s="206"/>
      <c r="J104" s="213">
        <f>1.5*0.75*$B$68</f>
        <v>1.125</v>
      </c>
      <c r="K104" s="220"/>
      <c r="L104" s="213"/>
      <c r="M104" s="220"/>
      <c r="N104" s="212">
        <f>1.5*0.75*$B$68</f>
        <v>1.125</v>
      </c>
      <c r="O104" s="220"/>
      <c r="P104" s="213"/>
      <c r="Q104" s="220"/>
      <c r="R104" s="222">
        <f>1.5*0.75*$B$68</f>
        <v>1.125</v>
      </c>
      <c r="S104" s="208">
        <f>1.5*$B$68</f>
        <v>1.5</v>
      </c>
      <c r="T104" s="212"/>
      <c r="U104" s="212"/>
      <c r="V104" s="212"/>
      <c r="W104" s="212">
        <f>1.5*$B$68</f>
        <v>1.5</v>
      </c>
      <c r="X104" s="212"/>
      <c r="Y104" s="212"/>
      <c r="Z104" s="212"/>
      <c r="AA104" s="222">
        <f>1.5*$B$68</f>
        <v>1.5</v>
      </c>
    </row>
    <row r="105" spans="1:27" ht="12" customHeight="1">
      <c r="A105" s="189" t="str">
        <f t="shared" si="60"/>
        <v>Pedestrian</v>
      </c>
      <c r="B105" s="34" t="s">
        <v>369</v>
      </c>
      <c r="C105" s="190">
        <f t="shared" ref="C105:H105" si="83">IF(C40=0,"",C40)</f>
        <v>446.59014084507038</v>
      </c>
      <c r="D105" s="190" t="str">
        <f t="shared" si="83"/>
        <v/>
      </c>
      <c r="E105" s="190" t="str">
        <f t="shared" si="83"/>
        <v/>
      </c>
      <c r="F105" s="190">
        <f t="shared" si="83"/>
        <v>1898.008098591549</v>
      </c>
      <c r="G105" s="190">
        <f t="shared" si="83"/>
        <v>-890.26874999999916</v>
      </c>
      <c r="H105" s="190" t="str">
        <f t="shared" si="83"/>
        <v/>
      </c>
      <c r="I105" s="206"/>
      <c r="J105" s="213"/>
      <c r="K105" s="220">
        <f>1.5*0.4*$B$68</f>
        <v>0.60000000000000009</v>
      </c>
      <c r="L105" s="213"/>
      <c r="M105" s="220"/>
      <c r="N105" s="213"/>
      <c r="O105" s="220">
        <f>1.5*0.4*$B$68</f>
        <v>0.60000000000000009</v>
      </c>
      <c r="P105" s="213"/>
      <c r="Q105" s="220"/>
      <c r="R105" s="223"/>
      <c r="S105" s="208"/>
      <c r="T105" s="213">
        <f>1.5*0.4*$B$68</f>
        <v>0.60000000000000009</v>
      </c>
      <c r="U105" s="212"/>
      <c r="V105" s="212"/>
      <c r="W105" s="212"/>
      <c r="X105" s="212">
        <f>1.5*$B$68</f>
        <v>1.5</v>
      </c>
      <c r="Y105" s="212"/>
      <c r="Z105" s="212"/>
      <c r="AA105" s="222"/>
    </row>
    <row r="106" spans="1:27" ht="12" customHeight="1">
      <c r="A106" s="189" t="str">
        <f t="shared" si="60"/>
        <v>Pedestrian</v>
      </c>
      <c r="B106" s="34" t="s">
        <v>370</v>
      </c>
      <c r="C106" s="190">
        <f t="shared" ref="C106:H106" si="84">IF(C41=0,"",C41)</f>
        <v>297.72676056338025</v>
      </c>
      <c r="D106" s="190" t="str">
        <f t="shared" si="84"/>
        <v/>
      </c>
      <c r="E106" s="190" t="str">
        <f t="shared" si="84"/>
        <v/>
      </c>
      <c r="F106" s="190">
        <f t="shared" si="84"/>
        <v>-1563.0654929577465</v>
      </c>
      <c r="G106" s="190">
        <f t="shared" si="84"/>
        <v>-593.51249999999959</v>
      </c>
      <c r="H106" s="190" t="str">
        <f t="shared" si="84"/>
        <v/>
      </c>
      <c r="I106" s="206"/>
      <c r="J106" s="213"/>
      <c r="K106" s="220"/>
      <c r="L106" s="213">
        <f>1.5*0.4*$B$68</f>
        <v>0.60000000000000009</v>
      </c>
      <c r="M106" s="220"/>
      <c r="N106" s="213"/>
      <c r="O106" s="220"/>
      <c r="P106" s="213">
        <f>1.5*0.4*$B$68</f>
        <v>0.60000000000000009</v>
      </c>
      <c r="Q106" s="220"/>
      <c r="R106" s="223"/>
      <c r="S106" s="208"/>
      <c r="T106" s="212"/>
      <c r="U106" s="213">
        <f>1.5*0.4*$B$68</f>
        <v>0.60000000000000009</v>
      </c>
      <c r="V106" s="212"/>
      <c r="W106" s="212"/>
      <c r="X106" s="212"/>
      <c r="Y106" s="212">
        <f>1.5*$B$68</f>
        <v>1.5</v>
      </c>
      <c r="Z106" s="212"/>
      <c r="AA106" s="222"/>
    </row>
    <row r="107" spans="1:27" ht="12" customHeight="1">
      <c r="A107" s="189" t="str">
        <f t="shared" si="60"/>
        <v>Pedestrian</v>
      </c>
      <c r="B107" s="121" t="s">
        <v>404</v>
      </c>
      <c r="C107" s="190">
        <f t="shared" ref="C107:H107" si="85">IF(C42=0,"",C42)</f>
        <v>744.31690140845058</v>
      </c>
      <c r="D107" s="190" t="str">
        <f t="shared" si="85"/>
        <v/>
      </c>
      <c r="E107" s="190" t="str">
        <f t="shared" si="85"/>
        <v/>
      </c>
      <c r="F107" s="190">
        <f t="shared" si="85"/>
        <v>334.94260563380249</v>
      </c>
      <c r="G107" s="190">
        <f t="shared" si="85"/>
        <v>-1483.7812499999986</v>
      </c>
      <c r="H107" s="190" t="str">
        <f t="shared" si="85"/>
        <v/>
      </c>
      <c r="I107" s="206">
        <f>1.5*0.4*$B$68</f>
        <v>0.60000000000000009</v>
      </c>
      <c r="J107" s="213">
        <f>1.5*0.4*$B$68</f>
        <v>0.60000000000000009</v>
      </c>
      <c r="K107" s="220"/>
      <c r="L107" s="213"/>
      <c r="M107" s="220">
        <f>1.5*0.4*$B$68</f>
        <v>0.60000000000000009</v>
      </c>
      <c r="N107" s="213"/>
      <c r="O107" s="220"/>
      <c r="P107" s="213"/>
      <c r="Q107" s="220">
        <f>1.5*0.4*$B$68</f>
        <v>0.60000000000000009</v>
      </c>
      <c r="R107" s="223">
        <f>1.5*0.4*$B$68</f>
        <v>0.60000000000000009</v>
      </c>
      <c r="S107" s="206">
        <f>1.5*0.4*$B$68</f>
        <v>0.60000000000000009</v>
      </c>
      <c r="T107" s="103"/>
      <c r="U107" s="212"/>
      <c r="V107" s="213">
        <f>1.5*0.4*$B$68</f>
        <v>0.60000000000000009</v>
      </c>
      <c r="W107" s="212"/>
      <c r="X107" s="212"/>
      <c r="Y107" s="212"/>
      <c r="Z107" s="213">
        <f>1.5*0.4*$B$68</f>
        <v>0.60000000000000009</v>
      </c>
      <c r="AA107" s="223">
        <f>1.5*0.4*$B$68</f>
        <v>0.60000000000000009</v>
      </c>
    </row>
    <row r="108" spans="1:27" ht="12" customHeight="1">
      <c r="A108" s="189" t="str">
        <f t="shared" si="60"/>
        <v>Service Vehicle</v>
      </c>
      <c r="B108" s="121" t="s">
        <v>377</v>
      </c>
      <c r="C108" s="190">
        <f t="shared" ref="C108:H108" si="86">IF(C43=0,"",C43)</f>
        <v>120</v>
      </c>
      <c r="D108" s="190" t="str">
        <f t="shared" si="86"/>
        <v/>
      </c>
      <c r="E108" s="190" t="str">
        <f t="shared" si="86"/>
        <v/>
      </c>
      <c r="F108" s="190">
        <f t="shared" si="86"/>
        <v>510</v>
      </c>
      <c r="G108" s="190">
        <f t="shared" si="86"/>
        <v>406.79999999999978</v>
      </c>
      <c r="H108" s="190" t="str">
        <f t="shared" si="86"/>
        <v/>
      </c>
      <c r="I108" s="206"/>
      <c r="J108" s="213"/>
      <c r="K108" s="220"/>
      <c r="L108" s="213"/>
      <c r="M108" s="220"/>
      <c r="N108" s="213"/>
      <c r="O108" s="220"/>
      <c r="P108" s="213"/>
      <c r="Q108" s="220"/>
      <c r="R108" s="223"/>
      <c r="S108" s="208"/>
      <c r="T108" s="212"/>
      <c r="U108" s="212"/>
      <c r="V108" s="212"/>
      <c r="W108" s="212"/>
      <c r="X108" s="212"/>
      <c r="Y108" s="212"/>
      <c r="Z108" s="212"/>
      <c r="AA108" s="222"/>
    </row>
    <row r="109" spans="1:27" ht="12" customHeight="1">
      <c r="A109" s="189" t="str">
        <f t="shared" si="60"/>
        <v>Service Vehicle</v>
      </c>
      <c r="B109" s="121" t="s">
        <v>379</v>
      </c>
      <c r="C109" s="190">
        <f t="shared" ref="C109:H109" si="87">IF(C44=0,"",C44)</f>
        <v>120</v>
      </c>
      <c r="D109" s="190" t="str">
        <f t="shared" si="87"/>
        <v/>
      </c>
      <c r="E109" s="190" t="str">
        <f t="shared" si="87"/>
        <v/>
      </c>
      <c r="F109" s="190">
        <f t="shared" si="87"/>
        <v>-570</v>
      </c>
      <c r="G109" s="190">
        <f t="shared" si="87"/>
        <v>406.79999999999978</v>
      </c>
      <c r="H109" s="190" t="str">
        <f t="shared" si="87"/>
        <v/>
      </c>
      <c r="I109" s="206"/>
      <c r="J109" s="213"/>
      <c r="K109" s="220"/>
      <c r="L109" s="213"/>
      <c r="M109" s="220"/>
      <c r="N109" s="213"/>
      <c r="O109" s="220"/>
      <c r="P109" s="213"/>
      <c r="Q109" s="220"/>
      <c r="R109" s="223"/>
      <c r="S109" s="208"/>
      <c r="T109" s="212"/>
      <c r="U109" s="212"/>
      <c r="V109" s="212"/>
      <c r="W109" s="212"/>
      <c r="X109" s="212"/>
      <c r="Y109" s="212"/>
      <c r="Z109" s="212"/>
      <c r="AA109" s="222"/>
    </row>
    <row r="110" spans="1:27" ht="12" customHeight="1">
      <c r="A110" s="189" t="str">
        <f t="shared" si="60"/>
        <v>Service Vehicle</v>
      </c>
      <c r="B110" s="121" t="s">
        <v>378</v>
      </c>
      <c r="C110" s="190">
        <f t="shared" ref="C110:H110" si="88">IF(C45=0,"",C45)</f>
        <v>120</v>
      </c>
      <c r="D110" s="190" t="str">
        <f t="shared" si="88"/>
        <v/>
      </c>
      <c r="E110" s="190" t="str">
        <f t="shared" si="88"/>
        <v/>
      </c>
      <c r="F110" s="190">
        <f t="shared" si="88"/>
        <v>510</v>
      </c>
      <c r="G110" s="190">
        <f t="shared" si="88"/>
        <v>-1288.8000000000002</v>
      </c>
      <c r="H110" s="190" t="str">
        <f t="shared" si="88"/>
        <v/>
      </c>
      <c r="I110" s="206"/>
      <c r="J110" s="213"/>
      <c r="K110" s="220"/>
      <c r="L110" s="213"/>
      <c r="M110" s="220"/>
      <c r="N110" s="213"/>
      <c r="O110" s="220"/>
      <c r="P110" s="213"/>
      <c r="Q110" s="220"/>
      <c r="R110" s="223"/>
      <c r="S110" s="208"/>
      <c r="T110" s="212"/>
      <c r="U110" s="212"/>
      <c r="V110" s="212"/>
      <c r="W110" s="212"/>
      <c r="X110" s="212"/>
      <c r="Y110" s="212"/>
      <c r="Z110" s="212"/>
      <c r="AA110" s="222"/>
    </row>
    <row r="111" spans="1:27" ht="12" customHeight="1">
      <c r="A111" s="189" t="str">
        <f t="shared" si="60"/>
        <v>Service Vehicle</v>
      </c>
      <c r="B111" s="121" t="s">
        <v>380</v>
      </c>
      <c r="C111" s="190">
        <f t="shared" ref="C111:H111" si="89">IF(C46=0,"",C46)</f>
        <v>120</v>
      </c>
      <c r="D111" s="190" t="str">
        <f t="shared" si="89"/>
        <v/>
      </c>
      <c r="E111" s="190" t="str">
        <f t="shared" si="89"/>
        <v/>
      </c>
      <c r="F111" s="190">
        <f t="shared" si="89"/>
        <v>-570</v>
      </c>
      <c r="G111" s="190">
        <f t="shared" si="89"/>
        <v>-1288.8000000000002</v>
      </c>
      <c r="H111" s="190" t="str">
        <f t="shared" si="89"/>
        <v/>
      </c>
      <c r="I111" s="206"/>
      <c r="J111" s="213"/>
      <c r="K111" s="220"/>
      <c r="L111" s="213"/>
      <c r="M111" s="220"/>
      <c r="N111" s="213"/>
      <c r="O111" s="220"/>
      <c r="P111" s="213"/>
      <c r="Q111" s="220"/>
      <c r="R111" s="223"/>
      <c r="S111" s="208"/>
      <c r="T111" s="212"/>
      <c r="U111" s="212"/>
      <c r="V111" s="212"/>
      <c r="W111" s="212"/>
      <c r="X111" s="212"/>
      <c r="Y111" s="212"/>
      <c r="Z111" s="212"/>
      <c r="AA111" s="222"/>
    </row>
    <row r="112" spans="1:27" ht="12" customHeight="1">
      <c r="A112" s="189" t="str">
        <f t="shared" si="60"/>
        <v>Breaking A/B</v>
      </c>
      <c r="B112" s="35" t="s">
        <v>399</v>
      </c>
      <c r="C112" s="190" t="str">
        <f t="shared" ref="C112:H112" si="90">IF(C47=0,"",C47)</f>
        <v/>
      </c>
      <c r="D112" s="190">
        <f t="shared" si="90"/>
        <v>370</v>
      </c>
      <c r="E112" s="190" t="str">
        <f t="shared" si="90"/>
        <v/>
      </c>
      <c r="F112" s="190" t="str">
        <f t="shared" si="90"/>
        <v/>
      </c>
      <c r="G112" s="190">
        <f t="shared" si="90"/>
        <v>5115.99</v>
      </c>
      <c r="H112" s="190" t="str">
        <f t="shared" si="90"/>
        <v/>
      </c>
      <c r="I112" s="206"/>
      <c r="J112" s="213"/>
      <c r="K112" s="220"/>
      <c r="L112" s="213"/>
      <c r="M112" s="220"/>
      <c r="N112" s="213"/>
      <c r="O112" s="220"/>
      <c r="P112" s="213"/>
      <c r="Q112" s="220"/>
      <c r="R112" s="223"/>
      <c r="S112" s="208"/>
      <c r="T112" s="212"/>
      <c r="U112" s="212"/>
      <c r="V112" s="212"/>
      <c r="W112" s="212"/>
      <c r="X112" s="212"/>
      <c r="Y112" s="212"/>
      <c r="Z112" s="212">
        <f>1.5*$B$68</f>
        <v>1.5</v>
      </c>
      <c r="AA112" s="222"/>
    </row>
    <row r="113" spans="1:27" ht="12" customHeight="1">
      <c r="A113" s="189" t="str">
        <f t="shared" si="60"/>
        <v>Breaking A/B</v>
      </c>
      <c r="B113" s="35" t="s">
        <v>400</v>
      </c>
      <c r="C113" s="190" t="str">
        <f t="shared" ref="C113:H113" si="91">IF(C48=0,"",C48)</f>
        <v/>
      </c>
      <c r="D113" s="190">
        <f t="shared" si="91"/>
        <v>-370</v>
      </c>
      <c r="E113" s="190" t="str">
        <f t="shared" si="91"/>
        <v/>
      </c>
      <c r="F113" s="190" t="str">
        <f t="shared" si="91"/>
        <v/>
      </c>
      <c r="G113" s="190">
        <f t="shared" si="91"/>
        <v>-5115.99</v>
      </c>
      <c r="H113" s="190" t="str">
        <f t="shared" si="91"/>
        <v/>
      </c>
      <c r="I113" s="206"/>
      <c r="J113" s="213"/>
      <c r="K113" s="220"/>
      <c r="L113" s="213"/>
      <c r="M113" s="220"/>
      <c r="N113" s="213"/>
      <c r="O113" s="220"/>
      <c r="P113" s="213"/>
      <c r="Q113" s="220"/>
      <c r="R113" s="223"/>
      <c r="S113" s="208"/>
      <c r="T113" s="212"/>
      <c r="U113" s="212"/>
      <c r="V113" s="212"/>
      <c r="W113" s="212"/>
      <c r="X113" s="212"/>
      <c r="Y113" s="212"/>
      <c r="Z113" s="212"/>
      <c r="AA113" s="222"/>
    </row>
    <row r="114" spans="1:27" ht="12" customHeight="1">
      <c r="A114" s="189" t="str">
        <f t="shared" si="60"/>
        <v>Breaking LM1</v>
      </c>
      <c r="B114" s="35" t="s">
        <v>399</v>
      </c>
      <c r="C114" s="190" t="str">
        <f t="shared" ref="C114:H114" si="92">IF(C49=0,"",C49)</f>
        <v/>
      </c>
      <c r="D114" s="190">
        <f t="shared" si="92"/>
        <v>434.47183098591552</v>
      </c>
      <c r="E114" s="190" t="str">
        <f t="shared" si="92"/>
        <v/>
      </c>
      <c r="F114" s="190" t="str">
        <f t="shared" si="92"/>
        <v/>
      </c>
      <c r="G114" s="190">
        <f t="shared" si="92"/>
        <v>6007.4420070422539</v>
      </c>
      <c r="H114" s="190" t="str">
        <f t="shared" si="92"/>
        <v/>
      </c>
      <c r="I114" s="206"/>
      <c r="J114" s="213"/>
      <c r="K114" s="220"/>
      <c r="L114" s="213"/>
      <c r="M114" s="220"/>
      <c r="N114" s="213"/>
      <c r="O114" s="220"/>
      <c r="P114" s="213"/>
      <c r="Q114" s="220"/>
      <c r="R114" s="223"/>
      <c r="S114" s="208"/>
      <c r="T114" s="212"/>
      <c r="U114" s="212"/>
      <c r="V114" s="212">
        <v>1.5</v>
      </c>
      <c r="W114" s="212"/>
      <c r="X114" s="212"/>
      <c r="Y114" s="212"/>
      <c r="Z114" s="212"/>
      <c r="AA114" s="222"/>
    </row>
    <row r="115" spans="1:27" ht="12" customHeight="1">
      <c r="A115" s="189" t="str">
        <f t="shared" si="60"/>
        <v>Breaking LM1</v>
      </c>
      <c r="B115" s="35" t="s">
        <v>400</v>
      </c>
      <c r="C115" s="190" t="str">
        <f t="shared" ref="C115:H115" si="93">IF(C50=0,"",C50)</f>
        <v/>
      </c>
      <c r="D115" s="190">
        <f t="shared" si="93"/>
        <v>-434.47183098591552</v>
      </c>
      <c r="E115" s="190" t="str">
        <f t="shared" si="93"/>
        <v/>
      </c>
      <c r="F115" s="190" t="str">
        <f t="shared" si="93"/>
        <v/>
      </c>
      <c r="G115" s="190">
        <f t="shared" si="93"/>
        <v>-6007.4420070422539</v>
      </c>
      <c r="H115" s="190" t="str">
        <f t="shared" si="93"/>
        <v/>
      </c>
      <c r="I115" s="206"/>
      <c r="J115" s="213"/>
      <c r="K115" s="220"/>
      <c r="L115" s="213"/>
      <c r="M115" s="220"/>
      <c r="N115" s="213"/>
      <c r="O115" s="220"/>
      <c r="P115" s="213"/>
      <c r="Q115" s="220"/>
      <c r="R115" s="223"/>
      <c r="S115" s="208"/>
      <c r="T115" s="212"/>
      <c r="U115" s="212"/>
      <c r="V115" s="212"/>
      <c r="W115" s="212"/>
      <c r="X115" s="212"/>
      <c r="Y115" s="212"/>
      <c r="Z115" s="212"/>
      <c r="AA115" s="222"/>
    </row>
    <row r="116" spans="1:27" ht="12" customHeight="1">
      <c r="A116" s="189" t="str">
        <f t="shared" si="60"/>
        <v>Side load A/B</v>
      </c>
      <c r="B116" s="35" t="s">
        <v>401</v>
      </c>
      <c r="C116" s="190" t="str">
        <f t="shared" ref="C116:H116" si="94">IF(C51=0,"",C51)</f>
        <v/>
      </c>
      <c r="D116" s="190" t="str">
        <f t="shared" si="94"/>
        <v/>
      </c>
      <c r="E116" s="190">
        <f t="shared" si="94"/>
        <v>92.5</v>
      </c>
      <c r="F116" s="190">
        <f t="shared" si="94"/>
        <v>1278.9974999999999</v>
      </c>
      <c r="G116" s="190" t="str">
        <f t="shared" si="94"/>
        <v/>
      </c>
      <c r="H116" s="190" t="str">
        <f t="shared" si="94"/>
        <v/>
      </c>
      <c r="I116" s="206"/>
      <c r="J116" s="213"/>
      <c r="K116" s="220"/>
      <c r="L116" s="213"/>
      <c r="M116" s="220"/>
      <c r="N116" s="213"/>
      <c r="O116" s="220"/>
      <c r="P116" s="213"/>
      <c r="Q116" s="220"/>
      <c r="R116" s="223"/>
      <c r="S116" s="208"/>
      <c r="T116" s="212"/>
      <c r="U116" s="212"/>
      <c r="V116" s="212"/>
      <c r="W116" s="212"/>
      <c r="X116" s="212"/>
      <c r="Y116" s="212"/>
      <c r="Z116" s="212"/>
      <c r="AA116" s="222"/>
    </row>
    <row r="117" spans="1:27" ht="12" customHeight="1">
      <c r="A117" s="189" t="str">
        <f t="shared" si="60"/>
        <v>Side load A/B</v>
      </c>
      <c r="B117" s="35" t="s">
        <v>402</v>
      </c>
      <c r="C117" s="190" t="str">
        <f t="shared" ref="C117:H117" si="95">IF(C52=0,"",C52)</f>
        <v/>
      </c>
      <c r="D117" s="190" t="str">
        <f t="shared" si="95"/>
        <v/>
      </c>
      <c r="E117" s="190">
        <f t="shared" si="95"/>
        <v>-92.5</v>
      </c>
      <c r="F117" s="190">
        <f t="shared" si="95"/>
        <v>-1278.9974999999999</v>
      </c>
      <c r="G117" s="190" t="str">
        <f t="shared" si="95"/>
        <v/>
      </c>
      <c r="H117" s="190" t="str">
        <f t="shared" si="95"/>
        <v/>
      </c>
      <c r="I117" s="206"/>
      <c r="J117" s="213"/>
      <c r="K117" s="220"/>
      <c r="L117" s="213"/>
      <c r="M117" s="220"/>
      <c r="N117" s="213"/>
      <c r="O117" s="220"/>
      <c r="P117" s="213"/>
      <c r="Q117" s="220"/>
      <c r="R117" s="223"/>
      <c r="S117" s="208"/>
      <c r="T117" s="212"/>
      <c r="U117" s="212"/>
      <c r="V117" s="212"/>
      <c r="W117" s="212"/>
      <c r="X117" s="212"/>
      <c r="Y117" s="212"/>
      <c r="Z117" s="212">
        <f>1.5*$B$68</f>
        <v>1.5</v>
      </c>
      <c r="AA117" s="222"/>
    </row>
    <row r="118" spans="1:27" ht="12" customHeight="1">
      <c r="A118" s="189" t="str">
        <f t="shared" si="60"/>
        <v>Side load LM1</v>
      </c>
      <c r="B118" s="35" t="s">
        <v>401</v>
      </c>
      <c r="C118" s="190" t="str">
        <f t="shared" ref="C118:H118" si="96">IF(C53=0,"",C53)</f>
        <v/>
      </c>
      <c r="D118" s="190" t="str">
        <f t="shared" si="96"/>
        <v/>
      </c>
      <c r="E118" s="190">
        <f t="shared" si="96"/>
        <v>108.61795774647888</v>
      </c>
      <c r="F118" s="190">
        <f t="shared" si="96"/>
        <v>1501.8605017605635</v>
      </c>
      <c r="G118" s="190" t="str">
        <f t="shared" si="96"/>
        <v/>
      </c>
      <c r="H118" s="190" t="str">
        <f t="shared" si="96"/>
        <v/>
      </c>
      <c r="I118" s="206"/>
      <c r="J118" s="213"/>
      <c r="K118" s="220"/>
      <c r="L118" s="213"/>
      <c r="M118" s="220"/>
      <c r="N118" s="213"/>
      <c r="O118" s="220"/>
      <c r="P118" s="213"/>
      <c r="Q118" s="220"/>
      <c r="R118" s="223"/>
      <c r="S118" s="208"/>
      <c r="T118" s="212"/>
      <c r="U118" s="212"/>
      <c r="V118" s="212"/>
      <c r="W118" s="212"/>
      <c r="X118" s="212"/>
      <c r="Y118" s="212"/>
      <c r="Z118" s="212"/>
      <c r="AA118" s="222"/>
    </row>
    <row r="119" spans="1:27" ht="12" customHeight="1">
      <c r="A119" s="189" t="str">
        <f t="shared" si="60"/>
        <v>Side load LM1</v>
      </c>
      <c r="B119" s="35" t="s">
        <v>402</v>
      </c>
      <c r="C119" s="190" t="str">
        <f t="shared" ref="C119:H119" si="97">IF(C54=0,"",C54)</f>
        <v/>
      </c>
      <c r="D119" s="190" t="str">
        <f t="shared" si="97"/>
        <v/>
      </c>
      <c r="E119" s="190">
        <f t="shared" si="97"/>
        <v>-108.61795774647888</v>
      </c>
      <c r="F119" s="190">
        <f t="shared" si="97"/>
        <v>-1501.8605017605635</v>
      </c>
      <c r="G119" s="190" t="str">
        <f t="shared" si="97"/>
        <v/>
      </c>
      <c r="H119" s="190" t="str">
        <f t="shared" si="97"/>
        <v/>
      </c>
      <c r="I119" s="206"/>
      <c r="J119" s="213"/>
      <c r="K119" s="220"/>
      <c r="L119" s="213"/>
      <c r="M119" s="220"/>
      <c r="N119" s="213"/>
      <c r="O119" s="220"/>
      <c r="P119" s="213"/>
      <c r="Q119" s="220"/>
      <c r="R119" s="223"/>
      <c r="S119" s="208"/>
      <c r="T119" s="212"/>
      <c r="U119" s="212"/>
      <c r="V119" s="212">
        <v>1.5</v>
      </c>
      <c r="W119" s="212"/>
      <c r="X119" s="212"/>
      <c r="Y119" s="212"/>
      <c r="Z119" s="212"/>
      <c r="AA119" s="222"/>
    </row>
    <row r="120" spans="1:27" ht="12" customHeight="1">
      <c r="A120" s="189" t="str">
        <f t="shared" si="60"/>
        <v>Wind load without traffic</v>
      </c>
      <c r="B120" s="35" t="s">
        <v>401</v>
      </c>
      <c r="C120" s="190">
        <f t="shared" ref="C120:H120" si="98">IF(C55=0,"",C55)</f>
        <v>159.96902275768281</v>
      </c>
      <c r="D120" s="190" t="str">
        <f t="shared" si="98"/>
        <v/>
      </c>
      <c r="E120" s="190">
        <f t="shared" si="98"/>
        <v>67.883904195978388</v>
      </c>
      <c r="F120" s="190">
        <f t="shared" si="98"/>
        <v>1353.6374321233034</v>
      </c>
      <c r="G120" s="190" t="str">
        <f t="shared" si="98"/>
        <v/>
      </c>
      <c r="H120" s="190" t="str">
        <f t="shared" si="98"/>
        <v/>
      </c>
      <c r="I120" s="206">
        <f>1.5*0.2*$B$68</f>
        <v>0.30000000000000004</v>
      </c>
      <c r="J120" s="213">
        <f>1.5*0.7*$B$68</f>
        <v>1.0499999999999998</v>
      </c>
      <c r="K120" s="220"/>
      <c r="L120" s="213"/>
      <c r="M120" s="220"/>
      <c r="N120" s="213"/>
      <c r="O120" s="220"/>
      <c r="P120" s="213"/>
      <c r="Q120" s="220"/>
      <c r="R120" s="223"/>
      <c r="S120" s="206">
        <f>1.5*0.7*$B$68</f>
        <v>1.0499999999999998</v>
      </c>
      <c r="T120" s="212"/>
      <c r="U120" s="212"/>
      <c r="V120" s="212"/>
      <c r="W120" s="212"/>
      <c r="X120" s="212"/>
      <c r="Y120" s="212"/>
      <c r="Z120" s="212"/>
      <c r="AA120" s="222"/>
    </row>
    <row r="121" spans="1:27" ht="12" customHeight="1">
      <c r="A121" s="189" t="str">
        <f t="shared" si="60"/>
        <v>Wind load without traffic</v>
      </c>
      <c r="B121" s="35" t="s">
        <v>402</v>
      </c>
      <c r="C121" s="190">
        <f t="shared" ref="C121:H121" si="99">IF(C56=0,"",C56)</f>
        <v>159.96902275768281</v>
      </c>
      <c r="D121" s="190" t="str">
        <f t="shared" si="99"/>
        <v/>
      </c>
      <c r="E121" s="190">
        <f t="shared" si="99"/>
        <v>-67.883904195978388</v>
      </c>
      <c r="F121" s="190">
        <f t="shared" si="99"/>
        <v>-1353.6374321233034</v>
      </c>
      <c r="G121" s="190" t="str">
        <f t="shared" si="99"/>
        <v/>
      </c>
      <c r="H121" s="190" t="str">
        <f t="shared" si="99"/>
        <v/>
      </c>
      <c r="I121" s="206"/>
      <c r="J121" s="213"/>
      <c r="K121" s="220"/>
      <c r="L121" s="213"/>
      <c r="M121" s="220"/>
      <c r="N121" s="213"/>
      <c r="O121" s="220"/>
      <c r="P121" s="213"/>
      <c r="Q121" s="220"/>
      <c r="R121" s="223"/>
      <c r="S121" s="208"/>
      <c r="T121" s="212"/>
      <c r="U121" s="212"/>
      <c r="V121" s="212"/>
      <c r="W121" s="212"/>
      <c r="X121" s="212"/>
      <c r="Y121" s="212"/>
      <c r="Z121" s="212"/>
      <c r="AA121" s="222"/>
    </row>
    <row r="122" spans="1:27" ht="12" customHeight="1">
      <c r="A122" s="189" t="str">
        <f t="shared" si="60"/>
        <v>Wind load with traffic</v>
      </c>
      <c r="B122" s="35" t="s">
        <v>401</v>
      </c>
      <c r="C122" s="190">
        <f t="shared" ref="C122:H122" si="100">IF(C57=0,"",C57)</f>
        <v>158.73496724980978</v>
      </c>
      <c r="D122" s="190" t="str">
        <f t="shared" si="100"/>
        <v/>
      </c>
      <c r="E122" s="190">
        <f t="shared" si="100"/>
        <v>97.918117483247372</v>
      </c>
      <c r="F122" s="190">
        <f t="shared" si="100"/>
        <v>1838.0227498847198</v>
      </c>
      <c r="G122" s="190" t="str">
        <f t="shared" si="100"/>
        <v/>
      </c>
      <c r="H122" s="190" t="str">
        <f t="shared" si="100"/>
        <v/>
      </c>
      <c r="I122" s="206"/>
      <c r="J122" s="213"/>
      <c r="K122" s="220">
        <f>1.5*0.7*$B$68</f>
        <v>1.0499999999999998</v>
      </c>
      <c r="L122" s="213"/>
      <c r="M122" s="220"/>
      <c r="N122" s="213"/>
      <c r="O122" s="220"/>
      <c r="P122" s="213">
        <f>-1.5*0.7*$B$68</f>
        <v>-1.0499999999999998</v>
      </c>
      <c r="Q122" s="220">
        <f>-1.5*0.7*$B$68</f>
        <v>-1.0499999999999998</v>
      </c>
      <c r="R122" s="223">
        <f>-1.5*0.7*$B$68</f>
        <v>-1.0499999999999998</v>
      </c>
      <c r="S122" s="208"/>
      <c r="T122" s="213">
        <f>1.5*0.7*$B$68</f>
        <v>1.0499999999999998</v>
      </c>
      <c r="U122" s="212"/>
      <c r="V122" s="212"/>
      <c r="W122" s="212"/>
      <c r="X122" s="212"/>
      <c r="Y122" s="213">
        <f>-1.5*0.7*$B$68</f>
        <v>-1.0499999999999998</v>
      </c>
      <c r="Z122" s="213">
        <f>-1.5*0.7*$B$68</f>
        <v>-1.0499999999999998</v>
      </c>
      <c r="AA122" s="223">
        <f>-1.5*0.7*$B$68</f>
        <v>-1.0499999999999998</v>
      </c>
    </row>
    <row r="123" spans="1:27" ht="12" customHeight="1">
      <c r="A123" s="189" t="str">
        <f t="shared" si="60"/>
        <v>Wind load with traffic</v>
      </c>
      <c r="B123" s="35" t="s">
        <v>402</v>
      </c>
      <c r="C123" s="190">
        <f t="shared" ref="C123:H123" si="101">IF(C58=0,"",C58)</f>
        <v>158.73496724980978</v>
      </c>
      <c r="D123" s="190" t="str">
        <f t="shared" si="101"/>
        <v/>
      </c>
      <c r="E123" s="190">
        <f t="shared" si="101"/>
        <v>-97.918117483247372</v>
      </c>
      <c r="F123" s="190">
        <f t="shared" si="101"/>
        <v>-1838.0227498847198</v>
      </c>
      <c r="G123" s="190" t="str">
        <f t="shared" si="101"/>
        <v/>
      </c>
      <c r="H123" s="190" t="str">
        <f t="shared" si="101"/>
        <v/>
      </c>
      <c r="I123" s="233"/>
      <c r="J123" s="234"/>
      <c r="K123" s="235"/>
      <c r="L123" s="234">
        <f>1.5*0.7*$B$68</f>
        <v>1.0499999999999998</v>
      </c>
      <c r="M123" s="234">
        <f t="shared" ref="M123:N123" si="102">1.5*0.7*$B$68</f>
        <v>1.0499999999999998</v>
      </c>
      <c r="N123" s="234">
        <f t="shared" si="102"/>
        <v>1.0499999999999998</v>
      </c>
      <c r="O123" s="235">
        <f>-1.5*0.7*$B$68</f>
        <v>-1.0499999999999998</v>
      </c>
      <c r="P123" s="234"/>
      <c r="Q123" s="235"/>
      <c r="R123" s="236"/>
      <c r="S123" s="239"/>
      <c r="T123" s="240"/>
      <c r="U123" s="234">
        <f>1.5*0.7*$B$68</f>
        <v>1.0499999999999998</v>
      </c>
      <c r="V123" s="234">
        <f t="shared" ref="V123:W123" si="103">1.5*0.7*$B$68</f>
        <v>1.0499999999999998</v>
      </c>
      <c r="W123" s="234">
        <f t="shared" si="103"/>
        <v>1.0499999999999998</v>
      </c>
      <c r="X123" s="234">
        <f>-1.5*0.7*$B$68</f>
        <v>-1.0499999999999998</v>
      </c>
      <c r="Y123" s="240"/>
      <c r="Z123" s="240"/>
      <c r="AA123" s="241"/>
    </row>
    <row r="124" spans="1:27" ht="12" customHeight="1">
      <c r="A124" s="191"/>
      <c r="B124" s="186"/>
      <c r="C124" s="186"/>
      <c r="D124" s="186"/>
      <c r="E124" s="186"/>
      <c r="F124" s="186"/>
      <c r="G124" s="186"/>
      <c r="H124" s="202" t="s">
        <v>778</v>
      </c>
      <c r="I124" s="224">
        <f>SUMPRODUCT($C$71:$C$123,I71:I123)</f>
        <v>36382.798890086124</v>
      </c>
      <c r="J124" s="225">
        <f t="shared" ref="J124:AA124" si="104">SUMPRODUCT($C$71:$C$123,J71:J123)</f>
        <v>41609.711572647342</v>
      </c>
      <c r="K124" s="226">
        <f t="shared" si="104"/>
        <v>39160.030462251401</v>
      </c>
      <c r="L124" s="225">
        <f t="shared" si="104"/>
        <v>39070.712434082387</v>
      </c>
      <c r="M124" s="226">
        <f t="shared" si="104"/>
        <v>40585.334476335905</v>
      </c>
      <c r="N124" s="225">
        <f t="shared" si="104"/>
        <v>41161.825673519001</v>
      </c>
      <c r="O124" s="226">
        <f t="shared" si="104"/>
        <v>24144.744834845449</v>
      </c>
      <c r="P124" s="225">
        <f t="shared" si="104"/>
        <v>24055.426806676438</v>
      </c>
      <c r="Q124" s="226">
        <f t="shared" si="104"/>
        <v>22498.694271465167</v>
      </c>
      <c r="R124" s="227">
        <f t="shared" si="104"/>
        <v>26593.130186958126</v>
      </c>
      <c r="S124" s="207">
        <f t="shared" si="104"/>
        <v>38889.032817543455</v>
      </c>
      <c r="T124" s="207">
        <f t="shared" si="104"/>
        <v>35682.768608555962</v>
      </c>
      <c r="U124" s="207">
        <f t="shared" si="104"/>
        <v>35593.450580386947</v>
      </c>
      <c r="V124" s="207">
        <f t="shared" si="104"/>
        <v>36162.343749401036</v>
      </c>
      <c r="W124" s="207">
        <f t="shared" si="104"/>
        <v>38441.146918415114</v>
      </c>
      <c r="X124" s="207">
        <f t="shared" si="104"/>
        <v>25492.404834845449</v>
      </c>
      <c r="Y124" s="207">
        <f t="shared" si="104"/>
        <v>25269.109764422916</v>
      </c>
      <c r="Z124" s="207">
        <f t="shared" si="104"/>
        <v>22161.194271465167</v>
      </c>
      <c r="AA124" s="242">
        <f t="shared" si="104"/>
        <v>28295.442158789112</v>
      </c>
    </row>
    <row r="125" spans="1:27" ht="12" customHeight="1">
      <c r="A125" s="186"/>
      <c r="B125" s="186"/>
      <c r="C125" s="186"/>
      <c r="D125" s="186"/>
      <c r="E125" s="186"/>
      <c r="F125" s="186"/>
      <c r="G125" s="186"/>
      <c r="H125" s="201" t="s">
        <v>779</v>
      </c>
      <c r="I125" s="224">
        <f>SUMPRODUCT($D$71:$D$123,I71:I123)</f>
        <v>-7973.4549667500005</v>
      </c>
      <c r="J125" s="225">
        <f t="shared" ref="J125:AA125" si="105">SUMPRODUCT($D$71:$D$123,J71:J123)</f>
        <v>-7973.4549667500005</v>
      </c>
      <c r="K125" s="226">
        <f t="shared" si="105"/>
        <v>-7973.4549667500005</v>
      </c>
      <c r="L125" s="225">
        <f t="shared" si="105"/>
        <v>-10764.164205112502</v>
      </c>
      <c r="M125" s="226">
        <f t="shared" si="105"/>
        <v>-12420.427905112501</v>
      </c>
      <c r="N125" s="225">
        <f t="shared" si="105"/>
        <v>-7973.4549667500005</v>
      </c>
      <c r="O125" s="226">
        <f t="shared" si="105"/>
        <v>-7260.6151799999989</v>
      </c>
      <c r="P125" s="225">
        <f t="shared" si="105"/>
        <v>-9801.8304929999995</v>
      </c>
      <c r="Q125" s="226">
        <f t="shared" si="105"/>
        <v>-11458.094192999999</v>
      </c>
      <c r="R125" s="227">
        <f t="shared" si="105"/>
        <v>-7260.6151799999989</v>
      </c>
      <c r="S125" s="207">
        <f t="shared" si="105"/>
        <v>-7973.4549667500005</v>
      </c>
      <c r="T125" s="207">
        <f t="shared" si="105"/>
        <v>-7973.4549667500005</v>
      </c>
      <c r="U125" s="207">
        <f t="shared" si="105"/>
        <v>-7973.4549667500005</v>
      </c>
      <c r="V125" s="207">
        <f t="shared" si="105"/>
        <v>-9224.8100146373254</v>
      </c>
      <c r="W125" s="207">
        <f t="shared" si="105"/>
        <v>-7973.4549667500005</v>
      </c>
      <c r="X125" s="207">
        <f t="shared" si="105"/>
        <v>-7260.6151799999989</v>
      </c>
      <c r="Y125" s="207">
        <f t="shared" si="105"/>
        <v>-8712.7382159999979</v>
      </c>
      <c r="Z125" s="207">
        <f t="shared" si="105"/>
        <v>-10060.801010366195</v>
      </c>
      <c r="AA125" s="227">
        <f t="shared" si="105"/>
        <v>-7260.6151799999989</v>
      </c>
    </row>
    <row r="126" spans="1:27" ht="12" customHeight="1">
      <c r="A126" s="186"/>
      <c r="B126" s="186"/>
      <c r="C126" s="186"/>
      <c r="D126" s="186"/>
      <c r="E126" s="186"/>
      <c r="F126" s="186"/>
      <c r="G126" s="186"/>
      <c r="H126" s="201" t="s">
        <v>780</v>
      </c>
      <c r="I126" s="224">
        <f>SUMPRODUCT($E$71:$E$123,I71:I123)</f>
        <v>-913.34695224120503</v>
      </c>
      <c r="J126" s="225">
        <f t="shared" ref="J126:AA126" si="106">SUMPRODUCT($E$71:$E$123,J71:J123)</f>
        <v>-862.43402409422129</v>
      </c>
      <c r="K126" s="226">
        <f t="shared" si="106"/>
        <v>-830.89810014258887</v>
      </c>
      <c r="L126" s="225">
        <f t="shared" si="106"/>
        <v>-1363.3253900824079</v>
      </c>
      <c r="M126" s="226">
        <f t="shared" si="106"/>
        <v>-1363.3253900824079</v>
      </c>
      <c r="N126" s="225">
        <f t="shared" si="106"/>
        <v>-1036.5261468574083</v>
      </c>
      <c r="O126" s="226">
        <f t="shared" si="106"/>
        <v>-830.89810014258796</v>
      </c>
      <c r="P126" s="225">
        <f t="shared" si="106"/>
        <v>-1363.3253900824068</v>
      </c>
      <c r="Q126" s="226">
        <f t="shared" si="106"/>
        <v>-1363.3253900824068</v>
      </c>
      <c r="R126" s="227">
        <f t="shared" si="106"/>
        <v>-1036.5261468574074</v>
      </c>
      <c r="S126" s="207">
        <f t="shared" si="106"/>
        <v>-862.43402409422129</v>
      </c>
      <c r="T126" s="207">
        <f t="shared" si="106"/>
        <v>-830.89810014258887</v>
      </c>
      <c r="U126" s="207">
        <f t="shared" si="106"/>
        <v>-1036.5261468574083</v>
      </c>
      <c r="V126" s="207">
        <f t="shared" si="106"/>
        <v>-1199.4530834771267</v>
      </c>
      <c r="W126" s="207">
        <f t="shared" si="106"/>
        <v>-1036.5261468574083</v>
      </c>
      <c r="X126" s="207">
        <f t="shared" si="106"/>
        <v>-830.89810014258796</v>
      </c>
      <c r="Y126" s="207">
        <f t="shared" si="106"/>
        <v>-1223.2685715574069</v>
      </c>
      <c r="Z126" s="207">
        <f t="shared" si="106"/>
        <v>-1362.0185715574069</v>
      </c>
      <c r="AA126" s="227">
        <f t="shared" si="106"/>
        <v>-1036.5261468574074</v>
      </c>
    </row>
    <row r="127" spans="1:27" ht="12" customHeight="1">
      <c r="A127" s="186"/>
      <c r="B127" s="186"/>
      <c r="C127" s="186"/>
      <c r="D127" s="186"/>
      <c r="E127" s="186"/>
      <c r="F127" s="186"/>
      <c r="G127" s="186"/>
      <c r="H127" s="201" t="s">
        <v>781</v>
      </c>
      <c r="I127" s="224">
        <f>SUMPRODUCT($F$71:$F$123,I71:I123)</f>
        <v>-12288.173906583976</v>
      </c>
      <c r="J127" s="225">
        <f t="shared" ref="J127:AA127" si="107">SUMPRODUCT($F$71:$F$123,J71:J123)</f>
        <v>-15954.303755026709</v>
      </c>
      <c r="K127" s="226">
        <f t="shared" si="107"/>
        <v>-6280.0186784194766</v>
      </c>
      <c r="L127" s="225">
        <f t="shared" si="107"/>
        <v>-24327.918308963795</v>
      </c>
      <c r="M127" s="226">
        <f t="shared" si="107"/>
        <v>-17145.764770231403</v>
      </c>
      <c r="N127" s="225">
        <f t="shared" si="107"/>
        <v>-19506.512509515414</v>
      </c>
      <c r="O127" s="226">
        <f t="shared" si="107"/>
        <v>-6210.4644502582196</v>
      </c>
      <c r="P127" s="225">
        <f t="shared" si="107"/>
        <v>-24258.364080802538</v>
      </c>
      <c r="Q127" s="226">
        <f t="shared" si="107"/>
        <v>-17799.014327281413</v>
      </c>
      <c r="R127" s="227">
        <f t="shared" si="107"/>
        <v>-19235.992717973873</v>
      </c>
      <c r="S127" s="207">
        <f t="shared" si="107"/>
        <v>-17484.947440945529</v>
      </c>
      <c r="T127" s="207">
        <f t="shared" si="107"/>
        <v>-5068.0486319439296</v>
      </c>
      <c r="U127" s="207">
        <f t="shared" si="107"/>
        <v>-24244.744786983527</v>
      </c>
      <c r="V127" s="207">
        <f t="shared" si="107"/>
        <v>-17187.492036103249</v>
      </c>
      <c r="W127" s="207">
        <f t="shared" si="107"/>
        <v>-21037.156195434236</v>
      </c>
      <c r="X127" s="207">
        <f t="shared" si="107"/>
        <v>-3320.0960699765292</v>
      </c>
      <c r="Y127" s="207">
        <f t="shared" si="107"/>
        <v>-26858.18961846349</v>
      </c>
      <c r="Z127" s="207">
        <f t="shared" si="107"/>
        <v>-18428.312206491661</v>
      </c>
      <c r="AA127" s="227">
        <f t="shared" si="107"/>
        <v>-20796.445358818946</v>
      </c>
    </row>
    <row r="128" spans="1:27" ht="12" customHeight="1">
      <c r="A128" s="186"/>
      <c r="B128" s="186"/>
      <c r="C128" s="186"/>
      <c r="D128" s="186"/>
      <c r="E128" s="186"/>
      <c r="F128" s="186"/>
      <c r="G128" s="186"/>
      <c r="H128" s="201" t="s">
        <v>782</v>
      </c>
      <c r="I128" s="224">
        <f>SUMPRODUCT($G$71:$G$123,I71:I123)</f>
        <v>-97888.100154502536</v>
      </c>
      <c r="J128" s="225">
        <f t="shared" ref="J128:AA128" si="108">SUMPRODUCT($G$71:$G$123,J71:J123)</f>
        <v>-122158.94015450255</v>
      </c>
      <c r="K128" s="226">
        <f t="shared" si="108"/>
        <v>-111015.79265450254</v>
      </c>
      <c r="L128" s="225">
        <f t="shared" si="108"/>
        <v>-97955.5182444893</v>
      </c>
      <c r="M128" s="226">
        <f t="shared" si="108"/>
        <v>-72416.168321489298</v>
      </c>
      <c r="N128" s="225">
        <f t="shared" si="108"/>
        <v>-121268.67140450254</v>
      </c>
      <c r="O128" s="226">
        <f t="shared" si="108"/>
        <v>-65286.932191050022</v>
      </c>
      <c r="P128" s="225">
        <f t="shared" si="108"/>
        <v>-51365.82375387002</v>
      </c>
      <c r="Q128" s="226">
        <f t="shared" si="108"/>
        <v>-39277.536330870018</v>
      </c>
      <c r="R128" s="227">
        <f t="shared" si="108"/>
        <v>-76430.079691050036</v>
      </c>
      <c r="S128" s="207">
        <f t="shared" si="108"/>
        <v>-118397.20694812504</v>
      </c>
      <c r="T128" s="207">
        <f t="shared" si="108"/>
        <v>-103658.37944812504</v>
      </c>
      <c r="U128" s="207">
        <f t="shared" si="108"/>
        <v>-103480.32569812503</v>
      </c>
      <c r="V128" s="207">
        <f t="shared" si="108"/>
        <v>-61807.211569730658</v>
      </c>
      <c r="W128" s="207">
        <f t="shared" si="108"/>
        <v>-117506.93819812503</v>
      </c>
      <c r="X128" s="207">
        <f t="shared" si="108"/>
        <v>-70582.774066050028</v>
      </c>
      <c r="Y128" s="207">
        <f t="shared" si="108"/>
        <v>-62284.465584090038</v>
      </c>
      <c r="Z128" s="207">
        <f t="shared" si="108"/>
        <v>-31105.680716259041</v>
      </c>
      <c r="AA128" s="227">
        <f t="shared" si="108"/>
        <v>-84520.359691050035</v>
      </c>
    </row>
    <row r="129" spans="1:27" ht="12" customHeight="1">
      <c r="A129" s="186"/>
      <c r="B129" s="186"/>
      <c r="C129" s="186"/>
      <c r="D129" s="186"/>
      <c r="E129" s="186"/>
      <c r="F129" s="186"/>
      <c r="G129" s="186"/>
      <c r="H129" s="201" t="s">
        <v>783</v>
      </c>
      <c r="I129" s="224">
        <f>SUMPRODUCT($H$71:$H$123,I71:I123)</f>
        <v>-14260.367392537497</v>
      </c>
      <c r="J129" s="225">
        <f t="shared" ref="J129:AA129" si="109">SUMPRODUCT($H$71:$H$123,J71:J123)</f>
        <v>-14260.367392537497</v>
      </c>
      <c r="K129" s="226">
        <f t="shared" si="109"/>
        <v>-14260.367392537497</v>
      </c>
      <c r="L129" s="225">
        <f t="shared" si="109"/>
        <v>-19251.495979925621</v>
      </c>
      <c r="M129" s="226">
        <f t="shared" si="109"/>
        <v>-19251.495979925621</v>
      </c>
      <c r="N129" s="225">
        <f t="shared" si="109"/>
        <v>-14260.367392537497</v>
      </c>
      <c r="O129" s="226">
        <f t="shared" si="109"/>
        <v>-14260.367392537482</v>
      </c>
      <c r="P129" s="225">
        <f t="shared" si="109"/>
        <v>-19251.495979925603</v>
      </c>
      <c r="Q129" s="226">
        <f t="shared" si="109"/>
        <v>-19251.495979925603</v>
      </c>
      <c r="R129" s="227">
        <f t="shared" si="109"/>
        <v>-14260.367392537482</v>
      </c>
      <c r="S129" s="207">
        <f t="shared" si="109"/>
        <v>-14260.367392537497</v>
      </c>
      <c r="T129" s="207">
        <f t="shared" si="109"/>
        <v>-14260.367392537497</v>
      </c>
      <c r="U129" s="207">
        <f t="shared" si="109"/>
        <v>-14260.367392537497</v>
      </c>
      <c r="V129" s="207">
        <f t="shared" si="109"/>
        <v>-14260.367392537497</v>
      </c>
      <c r="W129" s="207">
        <f t="shared" si="109"/>
        <v>-14260.367392537497</v>
      </c>
      <c r="X129" s="207">
        <f t="shared" si="109"/>
        <v>-14260.367392537482</v>
      </c>
      <c r="Y129" s="207">
        <f t="shared" si="109"/>
        <v>-17112.440871044979</v>
      </c>
      <c r="Z129" s="207">
        <f t="shared" si="109"/>
        <v>-17112.440871044979</v>
      </c>
      <c r="AA129" s="227">
        <f t="shared" si="109"/>
        <v>-14260.367392537482</v>
      </c>
    </row>
    <row r="130" spans="1:27" ht="12" customHeight="1">
      <c r="A130" s="186"/>
      <c r="B130" s="186"/>
      <c r="C130" s="186"/>
      <c r="D130" s="186"/>
      <c r="E130" s="186"/>
      <c r="F130" s="186"/>
      <c r="G130" s="186"/>
      <c r="H130" s="201" t="s">
        <v>1031</v>
      </c>
      <c r="I130" s="368" cm="1">
        <f t="array" ref="I130">SUMPRODUCT(--($D71:$D123&lt;&gt;""),$G71:$G123,I71:I123)/SUMPRODUCT($D71:$D123,I71:I123)</f>
        <v>-4.6161099418483769</v>
      </c>
      <c r="J130" s="368" cm="1">
        <f t="array" ref="J130">SUMPRODUCT(--($D71:$D123&lt;&gt;""),$G71:$G123,J71:J123)/SUMPRODUCT($D71:$D123,J71:J123)</f>
        <v>-4.6161099418483769</v>
      </c>
      <c r="K130" s="368" cm="1">
        <f t="array" ref="K130">SUMPRODUCT(--($D71:$D123&lt;&gt;""),$G71:$G123,K71:K123)/SUMPRODUCT($D71:$D123,K71:K123)</f>
        <v>-4.6161099418483769</v>
      </c>
      <c r="L130" s="368" cm="1">
        <f t="array" ref="L130">SUMPRODUCT(--($D71:$D123&lt;&gt;""),$G71:$G123,L71:L123)/SUMPRODUCT($D71:$D123,L71:L123)</f>
        <v>-4.616109941848376</v>
      </c>
      <c r="M130" s="368" cm="1">
        <f t="array" ref="M130">SUMPRODUCT(--($D71:$D123&lt;&gt;""),$G71:$G123,M71:M123)/SUMPRODUCT($D71:$D123,M71:M123)</f>
        <v>-4.8393231324314678</v>
      </c>
      <c r="N130" s="368" cm="1">
        <f t="array" ref="N130">SUMPRODUCT(--($D71:$D123&lt;&gt;""),$G71:$G123,N71:N123)/SUMPRODUCT($D71:$D123,N71:N123)</f>
        <v>-4.6161099418483769</v>
      </c>
      <c r="O130" s="368" cm="1">
        <f t="array" ref="O130">SUMPRODUCT(--($D71:$D123&lt;&gt;""),$G71:$G123,O71:O123)/SUMPRODUCT($D71:$D123,O71:O123)</f>
        <v>-5.4080638570353203</v>
      </c>
      <c r="P130" s="368" cm="1">
        <f t="array" ref="P130">SUMPRODUCT(--($D71:$D123&lt;&gt;""),$G71:$G123,P71:P123)/SUMPRODUCT($D71:$D123,P71:P123)</f>
        <v>-5.4080638570353203</v>
      </c>
      <c r="Q130" s="368" cm="1">
        <f t="array" ref="Q130">SUMPRODUCT(--($D71:$D123&lt;&gt;""),$G71:$G123,Q71:Q123)/SUMPRODUCT($D71:$D123,Q71:Q123)</f>
        <v>-5.5355474328120673</v>
      </c>
      <c r="R130" s="368" cm="1">
        <f t="array" ref="R130">SUMPRODUCT(--($D71:$D123&lt;&gt;""),$G71:$G123,R71:R123)/SUMPRODUCT($D71:$D123,R71:R123)</f>
        <v>-5.4080638570353203</v>
      </c>
      <c r="S130" s="368" cm="1">
        <f t="array" ref="S130">SUMPRODUCT(--($D71:$D123&lt;&gt;""),$G71:$G123,S71:S123)/SUMPRODUCT($D71:$D123,S71:S123)</f>
        <v>-4.6161099418483769</v>
      </c>
      <c r="T130" s="368" cm="1">
        <f t="array" ref="T130">SUMPRODUCT(--($D71:$D123&lt;&gt;""),$G71:$G123,T71:T123)/SUMPRODUCT($D71:$D123,T71:T123)</f>
        <v>-4.6161099418483769</v>
      </c>
      <c r="U130" s="368" cm="1">
        <f t="array" ref="U130">SUMPRODUCT(--($D71:$D123&lt;&gt;""),$G71:$G123,U71:U123)/SUMPRODUCT($D71:$D123,U71:U123)</f>
        <v>-4.6161099418483769</v>
      </c>
      <c r="V130" s="368" cm="1">
        <f t="array" ref="V130">SUMPRODUCT(--($D71:$D123&lt;&gt;""),$G71:$G123,V71:V123)/SUMPRODUCT($D71:$D123,V71:V123)</f>
        <v>-6.3809886087506138</v>
      </c>
      <c r="W130" s="368" cm="1">
        <f t="array" ref="W130">SUMPRODUCT(--($D71:$D123&lt;&gt;""),$G71:$G123,W71:W123)/SUMPRODUCT($D71:$D123,W71:W123)</f>
        <v>-4.6161099418483769</v>
      </c>
      <c r="X130" s="368" cm="1">
        <f t="array" ref="X130">SUMPRODUCT(--($D71:$D123&lt;&gt;""),$G71:$G123,X71:X123)/SUMPRODUCT($D71:$D123,X71:X123)</f>
        <v>-5.4080638570353203</v>
      </c>
      <c r="Y130" s="368" cm="1">
        <f t="array" ref="Y130">SUMPRODUCT(--($D71:$D123&lt;&gt;""),$G71:$G123,Y71:Y123)/SUMPRODUCT($D71:$D123,Y71:Y123)</f>
        <v>-5.4080638570353212</v>
      </c>
      <c r="Z130" s="368" cm="1">
        <f t="array" ref="Z130">SUMPRODUCT(--($D71:$D123&lt;&gt;""),$G71:$G123,Z71:Z123)/SUMPRODUCT($D71:$D123,Z71:Z123)</f>
        <v>-6.7428954652510082</v>
      </c>
      <c r="AA130" s="368" cm="1">
        <f t="array" ref="AA130">SUMPRODUCT(--($D71:$D123&lt;&gt;""),$G71:$G123,AA71:AA123)/SUMPRODUCT($D71:$D123,AA71:AA123)</f>
        <v>-5.4080638570353203</v>
      </c>
    </row>
    <row r="131" spans="1:27" ht="12" customHeight="1">
      <c r="A131" s="186"/>
      <c r="B131" s="186"/>
      <c r="C131" s="186"/>
      <c r="D131" s="186"/>
      <c r="E131" s="186"/>
      <c r="F131" s="186"/>
      <c r="G131" s="186"/>
      <c r="H131" s="201" t="s">
        <v>1032</v>
      </c>
      <c r="I131" s="368" cm="1">
        <f t="array" ref="I131">-SUMPRODUCT(--($E71:$E123&lt;&gt;""),$F71:$F123,I71:I123)/SUMPRODUCT($E71:$E123,I71:I123)</f>
        <v>-6.3788077042703097</v>
      </c>
      <c r="J131" s="368" cm="1">
        <f t="array" ref="J131">-SUMPRODUCT(--($E71:$E123&lt;&gt;""),$F71:$F123,J71:J123)/SUMPRODUCT($E71:$E123,J71:J123)</f>
        <v>-5.5782081494154285</v>
      </c>
      <c r="K131" s="368" cm="1">
        <f t="array" ref="K131">-SUMPRODUCT(--($E71:$E123&lt;&gt;""),$F71:$F123,K71:K123)/SUMPRODUCT($E71:$E123,K71:K123)</f>
        <v>-5.177809309165279</v>
      </c>
      <c r="L131" s="368" cm="1">
        <f t="array" ref="L131">-SUMPRODUCT(--($E71:$E123&lt;&gt;""),$F71:$F123,L71:L123)/SUMPRODUCT($E71:$E123,L71:L123)</f>
        <v>-7.5868419232341049</v>
      </c>
      <c r="M131" s="368" cm="1">
        <f t="array" ref="M131">-SUMPRODUCT(--($E71:$E123&lt;&gt;""),$F71:$F123,M71:M123)/SUMPRODUCT($E71:$E123,M71:M123)</f>
        <v>-7.5868419232341049</v>
      </c>
      <c r="N131" s="368" cm="1">
        <f t="array" ref="N131">-SUMPRODUCT(--($E71:$E123&lt;&gt;""),$F71:$F123,N71:N123)/SUMPRODUCT($E71:$E123,N71:N123)</f>
        <v>-7.8744561508555782</v>
      </c>
      <c r="O131" s="368" cm="1">
        <f t="array" ref="O131">-SUMPRODUCT(--($E71:$E123&lt;&gt;""),$F71:$F123,O71:O123)/SUMPRODUCT($E71:$E123,O71:O123)</f>
        <v>-5.1778093091652755</v>
      </c>
      <c r="P131" s="368" cm="1">
        <f t="array" ref="P131">-SUMPRODUCT(--($E71:$E123&lt;&gt;""),$F71:$F123,P71:P123)/SUMPRODUCT($E71:$E123,P71:P123)</f>
        <v>-7.5868419232341031</v>
      </c>
      <c r="Q131" s="368" cm="1">
        <f t="array" ref="Q131">-SUMPRODUCT(--($E71:$E123&lt;&gt;""),$F71:$F123,Q71:Q123)/SUMPRODUCT($E71:$E123,Q71:Q123)</f>
        <v>-7.5868419232341031</v>
      </c>
      <c r="R131" s="368" cm="1">
        <f t="array" ref="R131">-SUMPRODUCT(--($E71:$E123&lt;&gt;""),$F71:$F123,R71:R123)/SUMPRODUCT($E71:$E123,R71:R123)</f>
        <v>-7.8744561508555782</v>
      </c>
      <c r="S131" s="368" cm="1">
        <f t="array" ref="S131">-SUMPRODUCT(--($E71:$E123&lt;&gt;""),$F71:$F123,S71:S123)/SUMPRODUCT($E71:$E123,S71:S123)</f>
        <v>-5.5782081494154285</v>
      </c>
      <c r="T131" s="368" cm="1">
        <f t="array" ref="T131">-SUMPRODUCT(--($E71:$E123&lt;&gt;""),$F71:$F123,T71:T123)/SUMPRODUCT($E71:$E123,T71:T123)</f>
        <v>-5.177809309165279</v>
      </c>
      <c r="U131" s="368" cm="1">
        <f t="array" ref="U131">-SUMPRODUCT(--($E71:$E123&lt;&gt;""),$F71:$F123,U71:U123)/SUMPRODUCT($E71:$E123,U71:U123)</f>
        <v>-7.8744561508555782</v>
      </c>
      <c r="V131" s="368" cm="1">
        <f t="array" ref="V131">-SUMPRODUCT(--($E71:$E123&lt;&gt;""),$F71:$F123,V71:V123)/SUMPRODUCT($E71:$E123,V71:V123)</f>
        <v>-8.6830161085524491</v>
      </c>
      <c r="W131" s="368" cm="1">
        <f t="array" ref="W131">-SUMPRODUCT(--($E71:$E123&lt;&gt;""),$F71:$F123,W71:W123)/SUMPRODUCT($E71:$E123,W71:W123)</f>
        <v>-7.8744561508555782</v>
      </c>
      <c r="X131" s="368" cm="1">
        <f t="array" ref="X131">-SUMPRODUCT(--($E71:$E123&lt;&gt;""),$F71:$F123,X71:X123)/SUMPRODUCT($E71:$E123,X71:X123)</f>
        <v>-5.1778093091652755</v>
      </c>
      <c r="Y131" s="368" cm="1">
        <f t="array" ref="Y131">-SUMPRODUCT(--($E71:$E123&lt;&gt;""),$F71:$F123,Y71:Y123)/SUMPRODUCT($E71:$E123,Y71:Y123)</f>
        <v>-7.691287974249577</v>
      </c>
      <c r="Z131" s="368" cm="1">
        <f t="array" ref="Z131">-SUMPRODUCT(--($E71:$E123&lt;&gt;""),$F71:$F123,Z71:Z123)/SUMPRODUCT($E71:$E123,Z71:Z123)</f>
        <v>-8.3163382205170819</v>
      </c>
      <c r="AA131" s="368" cm="1">
        <f t="array" ref="AA131">-SUMPRODUCT(--($E71:$E123&lt;&gt;""),$F71:$F123,AA71:AA123)/SUMPRODUCT($E71:$E123,AA71:AA123)</f>
        <v>-7.8744561508555782</v>
      </c>
    </row>
    <row r="132" spans="1:27" ht="12" customHeight="1">
      <c r="A132" s="186"/>
      <c r="B132" s="186"/>
      <c r="C132" s="186"/>
      <c r="D132" s="186"/>
      <c r="E132" s="186"/>
      <c r="F132" s="186"/>
      <c r="G132" s="186"/>
      <c r="H132" s="201"/>
      <c r="I132" s="368"/>
      <c r="J132" s="368"/>
      <c r="K132" s="368"/>
      <c r="L132" s="368"/>
      <c r="M132" s="368"/>
      <c r="N132" s="368"/>
      <c r="O132" s="368"/>
      <c r="P132" s="368"/>
      <c r="Q132" s="368"/>
      <c r="R132" s="368"/>
      <c r="S132" s="368"/>
      <c r="T132" s="368"/>
      <c r="U132" s="368"/>
      <c r="V132" s="368"/>
      <c r="W132" s="368"/>
      <c r="X132" s="368"/>
      <c r="Y132" s="368"/>
      <c r="Z132" s="368"/>
      <c r="AA132" s="368"/>
    </row>
    <row r="133" spans="1:27" ht="12" customHeight="1">
      <c r="A133" s="186"/>
      <c r="B133" s="186"/>
      <c r="C133" s="186"/>
      <c r="D133" s="186"/>
      <c r="E133" s="186"/>
      <c r="F133" s="186"/>
      <c r="G133" s="186"/>
      <c r="H133" s="25" t="s">
        <v>763</v>
      </c>
      <c r="I133" s="400">
        <f>AB198+1</f>
        <v>59</v>
      </c>
      <c r="J133" s="400">
        <f>I133+1</f>
        <v>60</v>
      </c>
      <c r="K133" s="400">
        <f t="shared" ref="K133:S133" si="110">J133+1</f>
        <v>61</v>
      </c>
      <c r="L133" s="400">
        <f t="shared" si="110"/>
        <v>62</v>
      </c>
      <c r="M133" s="400">
        <f t="shared" si="110"/>
        <v>63</v>
      </c>
      <c r="N133" s="400">
        <f t="shared" si="110"/>
        <v>64</v>
      </c>
      <c r="O133" s="400">
        <f t="shared" si="110"/>
        <v>65</v>
      </c>
      <c r="P133" s="400">
        <f t="shared" si="110"/>
        <v>66</v>
      </c>
      <c r="Q133" s="400">
        <f t="shared" si="110"/>
        <v>67</v>
      </c>
      <c r="R133" s="400">
        <f t="shared" si="110"/>
        <v>68</v>
      </c>
      <c r="S133" s="400">
        <f t="shared" si="110"/>
        <v>69</v>
      </c>
      <c r="T133" s="368"/>
      <c r="U133" s="368"/>
      <c r="V133" s="368"/>
      <c r="W133" s="368"/>
      <c r="X133" s="368"/>
      <c r="Y133" s="368"/>
      <c r="Z133" s="368"/>
      <c r="AA133" s="368"/>
    </row>
    <row r="134" spans="1:27" ht="12" customHeight="1">
      <c r="A134" s="192"/>
      <c r="B134" s="129"/>
      <c r="G134" s="10"/>
      <c r="H134" s="25"/>
      <c r="I134" s="434" t="s">
        <v>795</v>
      </c>
      <c r="J134" s="435"/>
      <c r="K134" s="435"/>
      <c r="L134" s="435"/>
      <c r="M134" s="435"/>
      <c r="N134" s="435"/>
      <c r="O134" s="435"/>
      <c r="P134" s="435"/>
      <c r="Q134" s="435"/>
      <c r="R134" s="434" t="s">
        <v>797</v>
      </c>
      <c r="S134" s="436"/>
    </row>
    <row r="135" spans="1:27" ht="12" customHeight="1">
      <c r="A135" s="187"/>
      <c r="C135" s="87" t="s">
        <v>273</v>
      </c>
      <c r="D135" s="118" t="s">
        <v>364</v>
      </c>
      <c r="E135" s="118" t="s">
        <v>365</v>
      </c>
      <c r="F135" s="118" t="s">
        <v>366</v>
      </c>
      <c r="G135" s="118" t="s">
        <v>367</v>
      </c>
      <c r="H135" s="118" t="s">
        <v>368</v>
      </c>
      <c r="I135" s="439" t="s">
        <v>404</v>
      </c>
      <c r="J135" s="444" t="s">
        <v>375</v>
      </c>
      <c r="K135" s="432" t="s">
        <v>785</v>
      </c>
      <c r="L135" s="444" t="s">
        <v>382</v>
      </c>
      <c r="M135" s="432" t="s">
        <v>786</v>
      </c>
      <c r="N135" s="432" t="s">
        <v>788</v>
      </c>
      <c r="O135" s="432" t="s">
        <v>789</v>
      </c>
      <c r="P135" s="432" t="s">
        <v>791</v>
      </c>
      <c r="Q135" s="437" t="s">
        <v>790</v>
      </c>
      <c r="R135" s="439" t="s">
        <v>404</v>
      </c>
      <c r="S135" s="441" t="s">
        <v>796</v>
      </c>
    </row>
    <row r="136" spans="1:27" ht="18.75" customHeight="1">
      <c r="A136" s="188"/>
      <c r="B136" s="91"/>
      <c r="C136" s="92" t="s">
        <v>106</v>
      </c>
      <c r="D136" s="93" t="s">
        <v>119</v>
      </c>
      <c r="E136" s="92" t="s">
        <v>119</v>
      </c>
      <c r="F136" s="92" t="s">
        <v>116</v>
      </c>
      <c r="G136" s="92" t="s">
        <v>116</v>
      </c>
      <c r="H136" s="92" t="s">
        <v>116</v>
      </c>
      <c r="I136" s="440"/>
      <c r="J136" s="445"/>
      <c r="K136" s="433"/>
      <c r="L136" s="445"/>
      <c r="M136" s="433"/>
      <c r="N136" s="433"/>
      <c r="O136" s="433"/>
      <c r="P136" s="433"/>
      <c r="Q136" s="437"/>
      <c r="R136" s="440"/>
      <c r="S136" s="442"/>
    </row>
    <row r="137" spans="1:27" ht="12" customHeight="1">
      <c r="A137" s="187" t="s">
        <v>764</v>
      </c>
      <c r="B137" s="186"/>
      <c r="D137" s="190"/>
      <c r="E137" s="190"/>
      <c r="F137" s="190"/>
      <c r="G137" s="190"/>
      <c r="H137" s="190"/>
      <c r="I137" s="228"/>
      <c r="J137" s="229"/>
      <c r="K137" s="230"/>
      <c r="L137" s="229"/>
      <c r="M137" s="230"/>
      <c r="N137" s="229"/>
      <c r="O137" s="230"/>
      <c r="P137" s="229"/>
      <c r="Q137" s="243"/>
      <c r="R137" s="237"/>
      <c r="S137" s="232"/>
    </row>
    <row r="138" spans="1:27" ht="12" customHeight="1">
      <c r="A138" s="189" t="str">
        <f>A72</f>
        <v>Chamber</v>
      </c>
      <c r="B138" s="186"/>
      <c r="C138" s="190">
        <f>IF(C72=0,"",C72)</f>
        <v>24708.674057500008</v>
      </c>
      <c r="D138" s="190" t="str">
        <f>IF(D72=0,"",D72)</f>
        <v/>
      </c>
      <c r="E138" s="190" t="str">
        <f>IF(E72=0,"",E72)</f>
        <v/>
      </c>
      <c r="F138" s="190">
        <f>IF(F72=0,"",F72)</f>
        <v>-198.72636617500001</v>
      </c>
      <c r="G138" s="190">
        <f>IF(G72=0,"",G72)</f>
        <v>-79013.421375850012</v>
      </c>
      <c r="H138" s="190" t="str">
        <f>IF(H72=0,"",H72)</f>
        <v/>
      </c>
      <c r="I138" s="211">
        <v>1</v>
      </c>
      <c r="J138" s="221">
        <v>1</v>
      </c>
      <c r="K138" s="221">
        <v>1</v>
      </c>
      <c r="L138" s="221">
        <v>1</v>
      </c>
      <c r="M138" s="221">
        <v>1</v>
      </c>
      <c r="N138" s="221">
        <v>1</v>
      </c>
      <c r="O138" s="221">
        <v>1</v>
      </c>
      <c r="P138" s="221">
        <v>1</v>
      </c>
      <c r="Q138" s="244">
        <v>1</v>
      </c>
      <c r="R138" s="208">
        <v>1</v>
      </c>
      <c r="S138" s="222">
        <v>1</v>
      </c>
    </row>
    <row r="139" spans="1:27" ht="12" customHeight="1">
      <c r="A139" s="189" t="str">
        <f>A73</f>
        <v>Superstr.+counter weight</v>
      </c>
      <c r="B139" s="186"/>
      <c r="C139" s="190">
        <f>IF(C73=0,"",C73)</f>
        <v>4777.9307887323939</v>
      </c>
      <c r="D139" s="190" t="str">
        <f>IF(D73=0,"",D73)</f>
        <v/>
      </c>
      <c r="E139" s="190" t="str">
        <f>IF(E73=0,"",E73)</f>
        <v/>
      </c>
      <c r="F139" s="190" t="str">
        <f>IF(F73=0,"",F73)</f>
        <v/>
      </c>
      <c r="G139" s="190" t="str">
        <f>IF(G73=0,"",G73)</f>
        <v/>
      </c>
      <c r="H139" s="190" t="str">
        <f>IF(H73=0,"",H73)</f>
        <v/>
      </c>
      <c r="I139" s="211">
        <v>1</v>
      </c>
      <c r="J139" s="221">
        <v>1</v>
      </c>
      <c r="K139" s="221">
        <v>1</v>
      </c>
      <c r="L139" s="221">
        <v>1</v>
      </c>
      <c r="M139" s="221">
        <v>1</v>
      </c>
      <c r="N139" s="221">
        <v>1</v>
      </c>
      <c r="O139" s="221">
        <v>1</v>
      </c>
      <c r="P139" s="221">
        <v>1</v>
      </c>
      <c r="Q139" s="244">
        <v>1</v>
      </c>
      <c r="R139" s="208">
        <v>1</v>
      </c>
      <c r="S139" s="222">
        <v>1</v>
      </c>
    </row>
    <row r="140" spans="1:27" ht="12" customHeight="1">
      <c r="A140" s="189" t="str">
        <f>A74</f>
        <v>Earth pressure HHW</v>
      </c>
      <c r="B140" s="186"/>
      <c r="C140" s="190" t="str">
        <f>IF(C74=0,"",C74)</f>
        <v/>
      </c>
      <c r="D140" s="190">
        <f>IF(D74=0,"",D74)</f>
        <v>-7260.6151799999989</v>
      </c>
      <c r="E140" s="190">
        <f>IF(E74=0,"",E74)</f>
        <v>-933.71212349999769</v>
      </c>
      <c r="F140" s="190">
        <f>IF(F74=0,"",F74)</f>
        <v>-6232.1558052649889</v>
      </c>
      <c r="G140" s="190">
        <f>IF(G74=0,"",G74)</f>
        <v>39265.870534799993</v>
      </c>
      <c r="H140" s="190">
        <f>IF(H74=0,"",H74)</f>
        <v>-14260.367392537482</v>
      </c>
      <c r="I140" s="206"/>
      <c r="J140" s="213"/>
      <c r="K140" s="220"/>
      <c r="L140" s="212"/>
      <c r="M140" s="221"/>
      <c r="N140" s="212">
        <v>1</v>
      </c>
      <c r="O140" s="221">
        <v>1</v>
      </c>
      <c r="P140" s="212">
        <v>1</v>
      </c>
      <c r="Q140" s="244">
        <v>1</v>
      </c>
      <c r="R140" s="208"/>
      <c r="S140" s="222">
        <v>1</v>
      </c>
    </row>
    <row r="141" spans="1:27" ht="12" customHeight="1">
      <c r="A141" s="189" t="str">
        <f>A75</f>
        <v>Earth pressure LLW</v>
      </c>
      <c r="B141" s="186"/>
      <c r="C141" s="190" t="str">
        <f>IF(C75=0,"",C75)</f>
        <v/>
      </c>
      <c r="D141" s="190">
        <f>IF(D75=0,"",D75)</f>
        <v>-7973.4549667500005</v>
      </c>
      <c r="E141" s="190">
        <f>IF(E75=0,"",E75)</f>
        <v>-933.7121234999986</v>
      </c>
      <c r="F141" s="190">
        <f>IF(F75=0,"",F75)</f>
        <v>-6232.1558052649962</v>
      </c>
      <c r="G141" s="190">
        <f>IF(G75=0,"",G75)</f>
        <v>36806.344742894995</v>
      </c>
      <c r="H141" s="190">
        <f>IF(H75=0,"",H75)</f>
        <v>-14260.367392537497</v>
      </c>
      <c r="I141" s="208">
        <v>1</v>
      </c>
      <c r="J141" s="212">
        <v>1</v>
      </c>
      <c r="K141" s="221">
        <v>1</v>
      </c>
      <c r="L141" s="212">
        <v>1</v>
      </c>
      <c r="M141" s="221">
        <v>1</v>
      </c>
      <c r="N141" s="212"/>
      <c r="O141" s="220"/>
      <c r="P141" s="213"/>
      <c r="Q141" s="245"/>
      <c r="R141" s="208">
        <v>1</v>
      </c>
      <c r="S141" s="222"/>
    </row>
    <row r="142" spans="1:27" ht="12" customHeight="1">
      <c r="A142" s="189" t="str">
        <f>A76</f>
        <v>Earth on foundation</v>
      </c>
      <c r="B142" s="186"/>
      <c r="C142" s="190">
        <f>IF(C76=0,"",C76)</f>
        <v>12889.091000000002</v>
      </c>
      <c r="D142" s="190" t="str">
        <f t="shared" ref="D142:G142" si="111">IF(D76=0,"",D76)</f>
        <v/>
      </c>
      <c r="E142" s="190" t="str">
        <f t="shared" si="111"/>
        <v/>
      </c>
      <c r="F142" s="190">
        <f t="shared" si="111"/>
        <v>-6394.7943000000014</v>
      </c>
      <c r="G142" s="190">
        <f t="shared" si="111"/>
        <v>-87307.943700000018</v>
      </c>
      <c r="H142" s="190"/>
      <c r="I142" s="208">
        <v>1</v>
      </c>
      <c r="J142" s="212">
        <v>1</v>
      </c>
      <c r="K142" s="221">
        <v>1</v>
      </c>
      <c r="L142" s="212">
        <v>1</v>
      </c>
      <c r="M142" s="221">
        <v>1</v>
      </c>
      <c r="N142" s="212">
        <v>1</v>
      </c>
      <c r="O142" s="221">
        <v>1</v>
      </c>
      <c r="P142" s="212">
        <v>1</v>
      </c>
      <c r="Q142" s="244">
        <v>1</v>
      </c>
      <c r="R142" s="208">
        <v>1</v>
      </c>
      <c r="S142" s="222">
        <v>1</v>
      </c>
    </row>
    <row r="143" spans="1:27" ht="12" customHeight="1">
      <c r="A143" s="189" t="str">
        <f>A77</f>
        <v xml:space="preserve">Water pressure HHW </v>
      </c>
      <c r="B143" s="186"/>
      <c r="C143" s="190">
        <f>IF(C77=0,"",C77)</f>
        <v>-21169.420000000006</v>
      </c>
      <c r="D143" s="190" t="str">
        <f>IF(D77=0,"",D77)</f>
        <v/>
      </c>
      <c r="E143" s="190" t="str">
        <f>IF(E77=0,"",E77)</f>
        <v/>
      </c>
      <c r="F143" s="190" t="str">
        <f>IF(F77=0,"",F77)</f>
        <v/>
      </c>
      <c r="G143" s="190">
        <f>IF(G77=0,"",G77)</f>
        <v>75786.523600000015</v>
      </c>
      <c r="H143" s="190" t="str">
        <f>IF(H77=0,"",H77)</f>
        <v/>
      </c>
      <c r="I143" s="206"/>
      <c r="J143" s="213"/>
      <c r="K143" s="220"/>
      <c r="L143" s="212"/>
      <c r="M143" s="221"/>
      <c r="N143" s="212">
        <v>1</v>
      </c>
      <c r="O143" s="221">
        <v>1</v>
      </c>
      <c r="P143" s="212">
        <v>1</v>
      </c>
      <c r="Q143" s="244">
        <v>1</v>
      </c>
      <c r="R143" s="208"/>
      <c r="S143" s="222">
        <v>1</v>
      </c>
    </row>
    <row r="144" spans="1:27" ht="12" customHeight="1">
      <c r="A144" s="189" t="str">
        <f>A78</f>
        <v xml:space="preserve">Water pressure LLW </v>
      </c>
      <c r="B144" s="186"/>
      <c r="C144" s="190">
        <f>IF(C78=0,"",C78)</f>
        <v>-16807.789500000003</v>
      </c>
      <c r="D144" s="190" t="str">
        <f>IF(D78=0,"",D78)</f>
        <v/>
      </c>
      <c r="E144" s="190" t="str">
        <f>IF(E78=0,"",E78)</f>
        <v/>
      </c>
      <c r="F144" s="190" t="str">
        <f>IF(F78=0,"",F78)</f>
        <v/>
      </c>
      <c r="G144" s="190">
        <f>IF(G78=0,"",G78)</f>
        <v>60171.886410000014</v>
      </c>
      <c r="H144" s="190" t="str">
        <f>IF(H78=0,"",H78)</f>
        <v/>
      </c>
      <c r="I144" s="208">
        <v>1</v>
      </c>
      <c r="J144" s="212">
        <v>1</v>
      </c>
      <c r="K144" s="221">
        <v>1</v>
      </c>
      <c r="L144" s="212">
        <v>1</v>
      </c>
      <c r="M144" s="221">
        <v>1</v>
      </c>
      <c r="N144" s="212"/>
      <c r="O144" s="220"/>
      <c r="P144" s="213"/>
      <c r="Q144" s="245"/>
      <c r="R144" s="208">
        <v>1</v>
      </c>
      <c r="S144" s="222"/>
    </row>
    <row r="145" spans="1:32" ht="12" customHeight="1">
      <c r="A145" s="189" t="str">
        <f>A79</f>
        <v>Earth pressure overload</v>
      </c>
      <c r="B145" s="186"/>
      <c r="C145" s="190" t="str">
        <f>IF(C79=0,"",C79)</f>
        <v/>
      </c>
      <c r="D145" s="190">
        <f>IF(D79=0,"",D79)</f>
        <v>-1226.8620000000001</v>
      </c>
      <c r="E145" s="190" t="str">
        <f>IF(E79=0,"",E79)</f>
        <v/>
      </c>
      <c r="F145" s="190" t="str">
        <f>IF(F79=0,"",F79)</f>
        <v/>
      </c>
      <c r="G145" s="190">
        <f>IF(G79=0,"",G79)</f>
        <v>7716.9619799999991</v>
      </c>
      <c r="H145" s="190" t="str">
        <f>IF(H79=0,"",H79)</f>
        <v/>
      </c>
      <c r="I145" s="206"/>
      <c r="J145" s="213"/>
      <c r="K145" s="220"/>
      <c r="L145" s="212"/>
      <c r="M145" s="221"/>
      <c r="N145" s="213"/>
      <c r="O145" s="220"/>
      <c r="P145" s="213">
        <v>1</v>
      </c>
      <c r="Q145" s="244"/>
      <c r="R145" s="208"/>
      <c r="S145" s="222"/>
      <c r="AF145" s="363" cm="1">
        <f t="array" ref="AF145">SUMPRODUCT(--($D$137:$D$189&lt;&gt;""),$G$137:$G$189,$I$137:$I$189)</f>
        <v>36806.344742894995</v>
      </c>
    </row>
    <row r="146" spans="1:32" ht="12" customHeight="1">
      <c r="A146" s="189" t="str">
        <f>A80</f>
        <v>Earth pre. bre/acc A/B</v>
      </c>
      <c r="B146" s="186"/>
      <c r="C146" s="190" t="str">
        <f>IF(C80=0,"",C80)</f>
        <v/>
      </c>
      <c r="D146" s="190">
        <f>IF(D80=0,"",D80)</f>
        <v>-370</v>
      </c>
      <c r="E146" s="190" t="str">
        <f>IF(E80=0,"",E80)</f>
        <v/>
      </c>
      <c r="F146" s="190" t="str">
        <f>IF(F80=0,"",F80)</f>
        <v/>
      </c>
      <c r="G146" s="190">
        <f>IF(G80=0,"",G80)</f>
        <v>3251.0666666666662</v>
      </c>
      <c r="H146" s="190" t="str">
        <f>IF(H80=0,"",H80)</f>
        <v/>
      </c>
      <c r="I146" s="206"/>
      <c r="J146" s="213"/>
      <c r="K146" s="220"/>
      <c r="L146" s="213"/>
      <c r="M146" s="220"/>
      <c r="N146" s="213"/>
      <c r="O146" s="220"/>
      <c r="P146" s="213"/>
      <c r="Q146" s="245"/>
      <c r="R146" s="208"/>
      <c r="S146" s="222"/>
      <c r="AF146" s="363"/>
    </row>
    <row r="147" spans="1:32" ht="12" customHeight="1">
      <c r="A147" s="189" t="str">
        <f>A81</f>
        <v>Earth pre. bre/acc LM71</v>
      </c>
      <c r="B147" s="186"/>
      <c r="C147" s="190" t="str">
        <f>IF(C81=0,"",C81)</f>
        <v/>
      </c>
      <c r="D147" s="190">
        <f>IF(D81=0,"",D81)</f>
        <v>-359.02366197183096</v>
      </c>
      <c r="E147" s="190" t="str">
        <f>IF(E81=0,"",E81)</f>
        <v/>
      </c>
      <c r="F147" s="190" t="str">
        <f>IF(F81=0,"",F81)</f>
        <v/>
      </c>
      <c r="G147" s="190">
        <f>IF(G81=0,"",G81)</f>
        <v>3154.6212431924873</v>
      </c>
      <c r="H147" s="190" t="str">
        <f>IF(H81=0,"",H81)</f>
        <v/>
      </c>
      <c r="I147" s="206"/>
      <c r="J147" s="213"/>
      <c r="K147" s="220"/>
      <c r="L147" s="213"/>
      <c r="M147" s="220"/>
      <c r="N147" s="213"/>
      <c r="O147" s="220"/>
      <c r="P147" s="213">
        <v>1</v>
      </c>
      <c r="Q147" s="245"/>
      <c r="R147" s="208"/>
      <c r="S147" s="222"/>
    </row>
    <row r="148" spans="1:32" ht="12" customHeight="1">
      <c r="A148" s="187" t="s">
        <v>765</v>
      </c>
      <c r="B148" s="186"/>
      <c r="C148" s="190" t="str">
        <f>IF(C82=0,"",C82)</f>
        <v/>
      </c>
      <c r="D148" s="190" t="str">
        <f>IF(D82=0,"",D82)</f>
        <v/>
      </c>
      <c r="E148" s="190" t="str">
        <f>IF(E82=0,"",E82)</f>
        <v/>
      </c>
      <c r="F148" s="190" t="str">
        <f>IF(F82=0,"",F82)</f>
        <v/>
      </c>
      <c r="G148" s="190" t="str">
        <f>IF(G82=0,"",G82)</f>
        <v/>
      </c>
      <c r="H148" s="190" t="str">
        <f>IF(H82=0,"",H82)</f>
        <v/>
      </c>
      <c r="I148" s="206"/>
      <c r="J148" s="213"/>
      <c r="K148" s="220"/>
      <c r="L148" s="213"/>
      <c r="M148" s="220"/>
      <c r="N148" s="213"/>
      <c r="O148" s="220"/>
      <c r="P148" s="213"/>
      <c r="Q148" s="245"/>
      <c r="R148" s="208"/>
      <c r="S148" s="222"/>
    </row>
    <row r="149" spans="1:32" ht="12" customHeight="1">
      <c r="A149" s="189" t="str">
        <f>A83</f>
        <v xml:space="preserve">TS </v>
      </c>
      <c r="B149" s="121" t="s">
        <v>377</v>
      </c>
      <c r="C149" s="190">
        <f>IF(C83=0,"",C83)</f>
        <v>540</v>
      </c>
      <c r="D149" s="190" t="str">
        <f>IF(D83=0,"",D83)</f>
        <v/>
      </c>
      <c r="E149" s="190" t="str">
        <f>IF(E83=0,"",E83)</f>
        <v/>
      </c>
      <c r="F149" s="190">
        <f>IF(F83=0,"",F83)</f>
        <v>675</v>
      </c>
      <c r="G149" s="190">
        <f>IF(G83=0,"",G83)</f>
        <v>2046.5999999999985</v>
      </c>
      <c r="H149" s="190" t="str">
        <f>IF(H83=0,"",H83)</f>
        <v/>
      </c>
      <c r="I149" s="206"/>
      <c r="J149" s="213"/>
      <c r="K149" s="220"/>
      <c r="L149" s="213"/>
      <c r="M149" s="220"/>
      <c r="N149" s="213"/>
      <c r="O149" s="220"/>
      <c r="P149" s="213"/>
      <c r="Q149" s="245"/>
      <c r="R149" s="208"/>
      <c r="S149" s="222"/>
    </row>
    <row r="150" spans="1:32" ht="12" customHeight="1">
      <c r="A150" s="189" t="str">
        <f>A84</f>
        <v xml:space="preserve">TS </v>
      </c>
      <c r="B150" s="121" t="s">
        <v>379</v>
      </c>
      <c r="C150" s="190">
        <f>IF(C84=0,"",C84)</f>
        <v>540</v>
      </c>
      <c r="D150" s="190" t="str">
        <f>IF(D84=0,"",D84)</f>
        <v/>
      </c>
      <c r="E150" s="190" t="str">
        <f>IF(E84=0,"",E84)</f>
        <v/>
      </c>
      <c r="F150" s="190">
        <f>IF(F84=0,"",F84)</f>
        <v>-1215</v>
      </c>
      <c r="G150" s="190">
        <f>IF(G84=0,"",G84)</f>
        <v>2046.5999999999985</v>
      </c>
      <c r="H150" s="190" t="str">
        <f>IF(H84=0,"",H84)</f>
        <v/>
      </c>
      <c r="I150" s="206"/>
      <c r="J150" s="213"/>
      <c r="K150" s="220"/>
      <c r="L150" s="213"/>
      <c r="M150" s="220"/>
      <c r="N150" s="213"/>
      <c r="O150" s="220"/>
      <c r="P150" s="213"/>
      <c r="Q150" s="244"/>
      <c r="R150" s="208"/>
      <c r="S150" s="222"/>
    </row>
    <row r="151" spans="1:32" ht="12" customHeight="1">
      <c r="A151" s="189" t="str">
        <f>A85</f>
        <v xml:space="preserve">TS </v>
      </c>
      <c r="B151" s="121" t="s">
        <v>378</v>
      </c>
      <c r="C151" s="190">
        <f>IF(C85=0,"",C85)</f>
        <v>540</v>
      </c>
      <c r="D151" s="190" t="str">
        <f>IF(D85=0,"",D85)</f>
        <v/>
      </c>
      <c r="E151" s="190" t="str">
        <f>IF(E85=0,"",E85)</f>
        <v/>
      </c>
      <c r="F151" s="190">
        <f>IF(F85=0,"",F85)</f>
        <v>675</v>
      </c>
      <c r="G151" s="190">
        <f>IF(G85=0,"",G85)</f>
        <v>-6015.6</v>
      </c>
      <c r="H151" s="190" t="str">
        <f>IF(H85=0,"",H85)</f>
        <v/>
      </c>
      <c r="I151" s="206"/>
      <c r="J151" s="213"/>
      <c r="K151" s="220"/>
      <c r="L151" s="213"/>
      <c r="M151" s="220"/>
      <c r="N151" s="213"/>
      <c r="O151" s="220"/>
      <c r="P151" s="213"/>
      <c r="Q151" s="245"/>
      <c r="R151" s="208"/>
      <c r="S151" s="222"/>
    </row>
    <row r="152" spans="1:32" ht="12" customHeight="1">
      <c r="A152" s="189" t="str">
        <f>A86</f>
        <v xml:space="preserve">TS </v>
      </c>
      <c r="B152" s="121" t="s">
        <v>380</v>
      </c>
      <c r="C152" s="190">
        <f>IF(C86=0,"",C86)</f>
        <v>540</v>
      </c>
      <c r="D152" s="190" t="str">
        <f>IF(D86=0,"",D86)</f>
        <v/>
      </c>
      <c r="E152" s="190" t="str">
        <f>IF(E86=0,"",E86)</f>
        <v/>
      </c>
      <c r="F152" s="190">
        <f>IF(F86=0,"",F86)</f>
        <v>-1215</v>
      </c>
      <c r="G152" s="190">
        <f>IF(G86=0,"",G86)</f>
        <v>-6015.6</v>
      </c>
      <c r="H152" s="190" t="str">
        <f>IF(H86=0,"",H86)</f>
        <v/>
      </c>
      <c r="I152" s="206"/>
      <c r="J152" s="213"/>
      <c r="K152" s="220"/>
      <c r="L152" s="213"/>
      <c r="M152" s="220"/>
      <c r="N152" s="213"/>
      <c r="O152" s="220"/>
      <c r="P152" s="213"/>
      <c r="Q152" s="245"/>
      <c r="R152" s="208"/>
      <c r="S152" s="222"/>
    </row>
    <row r="153" spans="1:32" ht="12" customHeight="1">
      <c r="A153" s="189" t="str">
        <f>A87</f>
        <v xml:space="preserve">TS </v>
      </c>
      <c r="B153" s="121" t="s">
        <v>382</v>
      </c>
      <c r="C153" s="190">
        <f>IF(C87=0,"",C87)</f>
        <v>900</v>
      </c>
      <c r="D153" s="190" t="str">
        <f>IF(D87=0,"",D87)</f>
        <v/>
      </c>
      <c r="E153" s="190" t="str">
        <f>IF(E87=0,"",E87)</f>
        <v/>
      </c>
      <c r="F153" s="190">
        <f>IF(F87=0,"",F87)</f>
        <v>45</v>
      </c>
      <c r="G153" s="190">
        <f>IF(G87=0,"",G87)</f>
        <v>3410.9999999999977</v>
      </c>
      <c r="H153" s="190" t="str">
        <f>IF(H87=0,"",H87)</f>
        <v/>
      </c>
      <c r="I153" s="206"/>
      <c r="J153" s="213"/>
      <c r="K153" s="220"/>
      <c r="L153" s="212">
        <v>0.75</v>
      </c>
      <c r="M153" s="220"/>
      <c r="N153" s="213"/>
      <c r="O153" s="220"/>
      <c r="P153" s="213">
        <v>0.75</v>
      </c>
      <c r="Q153" s="245"/>
      <c r="R153" s="208"/>
      <c r="S153" s="222"/>
    </row>
    <row r="154" spans="1:32" ht="12" customHeight="1">
      <c r="A154" s="189" t="str">
        <f>A88</f>
        <v xml:space="preserve">TS </v>
      </c>
      <c r="B154" s="121" t="s">
        <v>381</v>
      </c>
      <c r="C154" s="190">
        <f>IF(C88=0,"",C88)</f>
        <v>900</v>
      </c>
      <c r="D154" s="190" t="str">
        <f>IF(D88=0,"",D88)</f>
        <v/>
      </c>
      <c r="E154" s="190" t="str">
        <f>IF(E88=0,"",E88)</f>
        <v/>
      </c>
      <c r="F154" s="190">
        <f>IF(F88=0,"",F88)</f>
        <v>-945</v>
      </c>
      <c r="G154" s="190">
        <f>IF(G88=0,"",G88)</f>
        <v>-10026</v>
      </c>
      <c r="H154" s="190" t="str">
        <f>IF(H88=0,"",H88)</f>
        <v/>
      </c>
      <c r="I154" s="206"/>
      <c r="J154" s="213"/>
      <c r="K154" s="220"/>
      <c r="L154" s="213"/>
      <c r="M154" s="220"/>
      <c r="N154" s="213"/>
      <c r="O154" s="220"/>
      <c r="P154" s="213"/>
      <c r="Q154" s="245"/>
      <c r="R154" s="208"/>
      <c r="S154" s="222"/>
    </row>
    <row r="155" spans="1:32" ht="12" customHeight="1">
      <c r="A155" s="189" t="str">
        <f>A89</f>
        <v>UDL</v>
      </c>
      <c r="B155" s="34" t="s">
        <v>369</v>
      </c>
      <c r="C155" s="190">
        <f>IF(C89=0,"",C89)</f>
        <v>589.49898591549299</v>
      </c>
      <c r="D155" s="190" t="str">
        <f>IF(D89=0,"",D89)</f>
        <v/>
      </c>
      <c r="E155" s="190" t="str">
        <f>IF(E89=0,"",E89)</f>
        <v/>
      </c>
      <c r="F155" s="190">
        <f>IF(F89=0,"",F89)</f>
        <v>810.56110563380287</v>
      </c>
      <c r="G155" s="190">
        <f>IF(G89=0,"",G89)</f>
        <v>-1175.154749999999</v>
      </c>
      <c r="H155" s="190" t="str">
        <f>IF(H89=0,"",H89)</f>
        <v/>
      </c>
      <c r="I155" s="206"/>
      <c r="J155" s="213"/>
      <c r="K155" s="220"/>
      <c r="L155" s="213"/>
      <c r="M155" s="220"/>
      <c r="N155" s="213"/>
      <c r="O155" s="220"/>
      <c r="P155" s="213"/>
      <c r="Q155" s="245"/>
      <c r="R155" s="208"/>
      <c r="S155" s="222"/>
    </row>
    <row r="156" spans="1:32" ht="12" customHeight="1">
      <c r="A156" s="189" t="str">
        <f>A90</f>
        <v>UDL</v>
      </c>
      <c r="B156" s="34" t="s">
        <v>370</v>
      </c>
      <c r="C156" s="190">
        <f>IF(C90=0,"",C90)</f>
        <v>643.08980281690151</v>
      </c>
      <c r="D156" s="190" t="str">
        <f>IF(D90=0,"",D90)</f>
        <v/>
      </c>
      <c r="E156" s="190" t="str">
        <f>IF(E90=0,"",E90)</f>
        <v/>
      </c>
      <c r="F156" s="190">
        <f>IF(F90=0,"",F90)</f>
        <v>-1446.9520563380283</v>
      </c>
      <c r="G156" s="190">
        <f>IF(G90=0,"",G90)</f>
        <v>-1281.9869999999989</v>
      </c>
      <c r="H156" s="190" t="str">
        <f>IF(H90=0,"",H90)</f>
        <v/>
      </c>
      <c r="I156" s="206"/>
      <c r="J156" s="213"/>
      <c r="K156" s="220"/>
      <c r="L156" s="213"/>
      <c r="M156" s="220"/>
      <c r="N156" s="213"/>
      <c r="O156" s="220"/>
      <c r="P156" s="213"/>
      <c r="Q156" s="245"/>
      <c r="R156" s="208"/>
      <c r="S156" s="222"/>
    </row>
    <row r="157" spans="1:32" ht="12" customHeight="1">
      <c r="A157" s="189" t="str">
        <f>A91</f>
        <v>UDL</v>
      </c>
      <c r="B157" s="121" t="s">
        <v>375</v>
      </c>
      <c r="C157" s="190">
        <f>IF(C91=0,"",C91)</f>
        <v>903.6007183098593</v>
      </c>
      <c r="D157" s="190" t="str">
        <f>IF(D91=0,"",D91)</f>
        <v/>
      </c>
      <c r="E157" s="190" t="str">
        <f>IF(E91=0,"",E91)</f>
        <v/>
      </c>
      <c r="F157" s="190">
        <f>IF(F91=0,"",F91)</f>
        <v>282.84042253521125</v>
      </c>
      <c r="G157" s="190">
        <f>IF(G91=0,"",G91)</f>
        <v>-1801.3104374999984</v>
      </c>
      <c r="H157" s="190" t="str">
        <f>IF(H91=0,"",H91)</f>
        <v/>
      </c>
      <c r="I157" s="206"/>
      <c r="J157" s="213"/>
      <c r="K157" s="220"/>
      <c r="L157" s="213"/>
      <c r="M157" s="220"/>
      <c r="N157" s="213"/>
      <c r="O157" s="220"/>
      <c r="P157" s="213"/>
      <c r="Q157" s="245"/>
      <c r="R157" s="208"/>
      <c r="S157" s="222"/>
    </row>
    <row r="158" spans="1:32" ht="12" customHeight="1">
      <c r="A158" s="189" t="str">
        <f>A92</f>
        <v>UDL</v>
      </c>
      <c r="B158" s="121" t="s">
        <v>374</v>
      </c>
      <c r="C158" s="190">
        <f>IF(C92=0,"",C92)</f>
        <v>903.6007183098593</v>
      </c>
      <c r="D158" s="190" t="str">
        <f>IF(D92=0,"",D92)</f>
        <v/>
      </c>
      <c r="E158" s="190" t="str">
        <f>IF(E92=0,"",E92)</f>
        <v/>
      </c>
      <c r="F158" s="190">
        <f>IF(F92=0,"",F92)</f>
        <v>-1186.4411408450705</v>
      </c>
      <c r="G158" s="190">
        <f>IF(G92=0,"",G92)</f>
        <v>-1801.3104374999984</v>
      </c>
      <c r="H158" s="190" t="str">
        <f>IF(H92=0,"",H92)</f>
        <v/>
      </c>
      <c r="I158" s="206"/>
      <c r="J158" s="213"/>
      <c r="K158" s="220"/>
      <c r="L158" s="213"/>
      <c r="M158" s="220"/>
      <c r="N158" s="213"/>
      <c r="O158" s="220"/>
      <c r="P158" s="213"/>
      <c r="Q158" s="245"/>
      <c r="R158" s="208"/>
      <c r="S158" s="222"/>
    </row>
    <row r="159" spans="1:32" ht="12" customHeight="1">
      <c r="A159" s="189" t="str">
        <f>A93</f>
        <v>A</v>
      </c>
      <c r="B159" s="121" t="s">
        <v>377</v>
      </c>
      <c r="C159" s="190">
        <f>IF(C93=0,"",C93)</f>
        <v>225</v>
      </c>
      <c r="D159" s="190" t="str">
        <f>IF(D93=0,"",D93)</f>
        <v/>
      </c>
      <c r="E159" s="190" t="str">
        <f>IF(E93=0,"",E93)</f>
        <v/>
      </c>
      <c r="F159" s="190">
        <f>IF(F93=0,"",F93)</f>
        <v>281.25</v>
      </c>
      <c r="G159" s="190">
        <f>IF(G93=0,"",G93)</f>
        <v>987.74999999999932</v>
      </c>
      <c r="H159" s="190" t="str">
        <f>IF(H93=0,"",H93)</f>
        <v/>
      </c>
      <c r="I159" s="206"/>
      <c r="J159" s="213"/>
      <c r="K159" s="220"/>
      <c r="L159" s="213"/>
      <c r="M159" s="220"/>
      <c r="N159" s="213"/>
      <c r="O159" s="220"/>
      <c r="P159" s="213"/>
      <c r="Q159" s="245"/>
      <c r="R159" s="208"/>
      <c r="S159" s="222"/>
    </row>
    <row r="160" spans="1:32" ht="12" customHeight="1">
      <c r="A160" s="189" t="str">
        <f>A94</f>
        <v>A</v>
      </c>
      <c r="B160" s="121" t="s">
        <v>379</v>
      </c>
      <c r="C160" s="190">
        <f>IF(C94=0,"",C94)</f>
        <v>225</v>
      </c>
      <c r="D160" s="190" t="str">
        <f>IF(D94=0,"",D94)</f>
        <v/>
      </c>
      <c r="E160" s="190" t="str">
        <f>IF(E94=0,"",E94)</f>
        <v/>
      </c>
      <c r="F160" s="190">
        <f>IF(F94=0,"",F94)</f>
        <v>-506.25</v>
      </c>
      <c r="G160" s="190">
        <f>IF(G94=0,"",G94)</f>
        <v>987.74999999999932</v>
      </c>
      <c r="H160" s="190" t="str">
        <f>IF(H94=0,"",H94)</f>
        <v/>
      </c>
      <c r="I160" s="206"/>
      <c r="J160" s="213"/>
      <c r="K160" s="220"/>
      <c r="L160" s="213"/>
      <c r="M160" s="220"/>
      <c r="N160" s="213"/>
      <c r="O160" s="220"/>
      <c r="P160" s="213"/>
      <c r="Q160" s="245"/>
      <c r="R160" s="208"/>
      <c r="S160" s="222"/>
    </row>
    <row r="161" spans="1:32" ht="12" customHeight="1">
      <c r="A161" s="189" t="str">
        <f>A95</f>
        <v>A</v>
      </c>
      <c r="B161" s="121" t="s">
        <v>378</v>
      </c>
      <c r="C161" s="190">
        <f>IF(C95=0,"",C95)</f>
        <v>225</v>
      </c>
      <c r="D161" s="190" t="str">
        <f>IF(D95=0,"",D95)</f>
        <v/>
      </c>
      <c r="E161" s="190" t="str">
        <f>IF(E95=0,"",E95)</f>
        <v/>
      </c>
      <c r="F161" s="190">
        <f>IF(F95=0,"",F95)</f>
        <v>281.25</v>
      </c>
      <c r="G161" s="190">
        <f>IF(G95=0,"",G95)</f>
        <v>-2641.5000000000005</v>
      </c>
      <c r="H161" s="190" t="str">
        <f>IF(H95=0,"",H95)</f>
        <v/>
      </c>
      <c r="I161" s="206"/>
      <c r="J161" s="213"/>
      <c r="K161" s="220"/>
      <c r="L161" s="213"/>
      <c r="M161" s="220"/>
      <c r="N161" s="213"/>
      <c r="O161" s="220"/>
      <c r="P161" s="213"/>
      <c r="Q161" s="245"/>
      <c r="R161" s="208"/>
      <c r="S161" s="222"/>
    </row>
    <row r="162" spans="1:32" ht="12" customHeight="1">
      <c r="A162" s="189" t="str">
        <f>A96</f>
        <v>A</v>
      </c>
      <c r="B162" s="121" t="s">
        <v>380</v>
      </c>
      <c r="C162" s="190">
        <f>IF(C96=0,"",C96)</f>
        <v>225</v>
      </c>
      <c r="D162" s="190" t="str">
        <f>IF(D96=0,"",D96)</f>
        <v/>
      </c>
      <c r="E162" s="190" t="str">
        <f>IF(E96=0,"",E96)</f>
        <v/>
      </c>
      <c r="F162" s="190">
        <f>IF(F96=0,"",F96)</f>
        <v>-506.25</v>
      </c>
      <c r="G162" s="190">
        <f>IF(G96=0,"",G96)</f>
        <v>-2641.5000000000005</v>
      </c>
      <c r="H162" s="190" t="str">
        <f>IF(H96=0,"",H96)</f>
        <v/>
      </c>
      <c r="I162" s="206"/>
      <c r="J162" s="213"/>
      <c r="K162" s="220"/>
      <c r="L162" s="213"/>
      <c r="M162" s="220"/>
      <c r="N162" s="213"/>
      <c r="O162" s="220"/>
      <c r="P162" s="213"/>
      <c r="Q162" s="245"/>
      <c r="R162" s="208"/>
      <c r="S162" s="222"/>
    </row>
    <row r="163" spans="1:32" ht="12" customHeight="1">
      <c r="A163" s="189" t="str">
        <f>A97</f>
        <v>A</v>
      </c>
      <c r="B163" s="121" t="s">
        <v>382</v>
      </c>
      <c r="C163" s="190">
        <f>IF(C97=0,"",C97)</f>
        <v>405</v>
      </c>
      <c r="D163" s="190" t="str">
        <f>IF(D97=0,"",D97)</f>
        <v/>
      </c>
      <c r="E163" s="190" t="str">
        <f>IF(E97=0,"",E97)</f>
        <v/>
      </c>
      <c r="F163" s="190">
        <f>IF(F97=0,"",F97)</f>
        <v>-33.75</v>
      </c>
      <c r="G163" s="190">
        <f>IF(G97=0,"",G97)</f>
        <v>1777.9499999999989</v>
      </c>
      <c r="H163" s="190" t="str">
        <f>IF(H97=0,"",H97)</f>
        <v/>
      </c>
      <c r="I163" s="206"/>
      <c r="J163" s="213"/>
      <c r="K163" s="220"/>
      <c r="L163" s="213"/>
      <c r="M163" s="220"/>
      <c r="N163" s="213"/>
      <c r="O163" s="220"/>
      <c r="P163" s="213"/>
      <c r="Q163" s="245"/>
      <c r="R163" s="208"/>
      <c r="S163" s="222"/>
    </row>
    <row r="164" spans="1:32" ht="12" customHeight="1">
      <c r="A164" s="189" t="str">
        <f>A98</f>
        <v>A</v>
      </c>
      <c r="B164" s="121" t="s">
        <v>381</v>
      </c>
      <c r="C164" s="190">
        <f>IF(C98=0,"",C98)</f>
        <v>405</v>
      </c>
      <c r="D164" s="190" t="str">
        <f>IF(D98=0,"",D98)</f>
        <v/>
      </c>
      <c r="E164" s="190" t="str">
        <f>IF(E98=0,"",E98)</f>
        <v/>
      </c>
      <c r="F164" s="190">
        <f>IF(F98=0,"",F98)</f>
        <v>-371.25</v>
      </c>
      <c r="G164" s="190">
        <f>IF(G98=0,"",G98)</f>
        <v>-4754.7000000000007</v>
      </c>
      <c r="H164" s="190" t="str">
        <f>IF(H98=0,"",H98)</f>
        <v/>
      </c>
      <c r="I164" s="206"/>
      <c r="J164" s="213"/>
      <c r="K164" s="220"/>
      <c r="L164" s="213"/>
      <c r="M164" s="220"/>
      <c r="N164" s="213"/>
      <c r="O164" s="220"/>
      <c r="P164" s="213"/>
      <c r="Q164" s="245"/>
      <c r="R164" s="208"/>
      <c r="S164" s="222"/>
    </row>
    <row r="165" spans="1:32" ht="12" customHeight="1">
      <c r="A165" s="189" t="str">
        <f>A99</f>
        <v>B</v>
      </c>
      <c r="B165" s="121" t="s">
        <v>377</v>
      </c>
      <c r="C165" s="190">
        <f>IF(C99=0,"",C99)</f>
        <v>2016.7183098591549</v>
      </c>
      <c r="D165" s="190" t="str">
        <f>IF(D99=0,"",D99)</f>
        <v/>
      </c>
      <c r="E165" s="190" t="str">
        <f>IF(E99=0,"",E99)</f>
        <v/>
      </c>
      <c r="F165" s="190">
        <f>IF(F99=0,"",F99)</f>
        <v>2520.8978873239439</v>
      </c>
      <c r="G165" s="190">
        <f>IF(G99=0,"",G99)</f>
        <v>1072.4999999999986</v>
      </c>
      <c r="H165" s="190" t="str">
        <f>IF(H99=0,"",H99)</f>
        <v/>
      </c>
      <c r="I165" s="206"/>
      <c r="J165" s="213"/>
      <c r="K165" s="220"/>
      <c r="L165" s="213"/>
      <c r="M165" s="220"/>
      <c r="N165" s="213">
        <v>0.75</v>
      </c>
      <c r="O165" s="220"/>
      <c r="P165" s="213"/>
      <c r="Q165" s="245"/>
      <c r="R165" s="208"/>
      <c r="S165" s="222"/>
      <c r="AF165" s="363" t="str">
        <f>D149</f>
        <v/>
      </c>
    </row>
    <row r="166" spans="1:32" ht="12" customHeight="1">
      <c r="A166" s="189" t="str">
        <f>A100</f>
        <v>B</v>
      </c>
      <c r="B166" s="121" t="s">
        <v>379</v>
      </c>
      <c r="C166" s="190">
        <f>IF(C100=0,"",C100)</f>
        <v>2027.1760563380283</v>
      </c>
      <c r="D166" s="190" t="str">
        <f>IF(D100=0,"",D100)</f>
        <v/>
      </c>
      <c r="E166" s="190" t="str">
        <f>IF(E100=0,"",E100)</f>
        <v/>
      </c>
      <c r="F166" s="190">
        <f>IF(F100=0,"",F100)</f>
        <v>-4561.1461267605637</v>
      </c>
      <c r="G166" s="190">
        <f>IF(G100=0,"",G100)</f>
        <v>-6187.5</v>
      </c>
      <c r="H166" s="190" t="str">
        <f>IF(H100=0,"",H100)</f>
        <v/>
      </c>
      <c r="I166" s="206"/>
      <c r="J166" s="212"/>
      <c r="K166" s="220"/>
      <c r="L166" s="213"/>
      <c r="M166" s="220"/>
      <c r="N166" s="213"/>
      <c r="O166" s="220"/>
      <c r="P166" s="213"/>
      <c r="Q166" s="245"/>
      <c r="R166" s="208"/>
      <c r="S166" s="222"/>
    </row>
    <row r="167" spans="1:32" ht="12" customHeight="1">
      <c r="A167" s="189" t="str">
        <f>A101</f>
        <v>B</v>
      </c>
      <c r="B167" s="121" t="s">
        <v>378</v>
      </c>
      <c r="C167" s="190">
        <f>IF(C101=0,"",C101)</f>
        <v>2521.9436619718308</v>
      </c>
      <c r="D167" s="190" t="str">
        <f>IF(D101=0,"",D101)</f>
        <v/>
      </c>
      <c r="E167" s="190" t="str">
        <f>IF(E101=0,"",E101)</f>
        <v/>
      </c>
      <c r="F167" s="190">
        <f>IF(F101=0,"",F101)</f>
        <v>3152.4295774647885</v>
      </c>
      <c r="G167" s="190">
        <f>IF(G101=0,"",G101)</f>
        <v>-11985.600000000004</v>
      </c>
      <c r="H167" s="190" t="str">
        <f>IF(H101=0,"",H101)</f>
        <v/>
      </c>
      <c r="I167" s="206"/>
      <c r="J167" s="212">
        <v>1</v>
      </c>
      <c r="K167" s="220"/>
      <c r="L167" s="213"/>
      <c r="M167" s="220"/>
      <c r="N167" s="213"/>
      <c r="O167" s="221"/>
      <c r="P167" s="213"/>
      <c r="Q167" s="245"/>
      <c r="R167" s="208"/>
      <c r="S167" s="222"/>
    </row>
    <row r="168" spans="1:32" ht="12" customHeight="1">
      <c r="A168" s="189" t="str">
        <f>A102</f>
        <v>B</v>
      </c>
      <c r="B168" s="121" t="s">
        <v>380</v>
      </c>
      <c r="C168" s="190">
        <f>IF(C102=0,"",C102)</f>
        <v>2521.9436619718313</v>
      </c>
      <c r="D168" s="190" t="str">
        <f>IF(D102=0,"",D102)</f>
        <v/>
      </c>
      <c r="E168" s="190" t="str">
        <f>IF(E102=0,"",E102)</f>
        <v/>
      </c>
      <c r="F168" s="190">
        <f>IF(F102=0,"",F102)</f>
        <v>-5674.3732394366198</v>
      </c>
      <c r="G168" s="190">
        <f>IF(G102=0,"",G102)</f>
        <v>-11985.600000000004</v>
      </c>
      <c r="H168" s="190" t="str">
        <f>IF(H102=0,"",H102)</f>
        <v/>
      </c>
      <c r="I168" s="206"/>
      <c r="J168" s="213"/>
      <c r="K168" s="212">
        <v>1</v>
      </c>
      <c r="L168" s="212"/>
      <c r="M168" s="220"/>
      <c r="N168" s="213"/>
      <c r="O168" s="220">
        <v>0.75</v>
      </c>
      <c r="P168" s="212"/>
      <c r="Q168" s="245"/>
      <c r="R168" s="208"/>
      <c r="S168" s="222"/>
    </row>
    <row r="169" spans="1:32" ht="12" customHeight="1">
      <c r="A169" s="189" t="str">
        <f>A103</f>
        <v>B</v>
      </c>
      <c r="B169" s="121" t="s">
        <v>382</v>
      </c>
      <c r="C169" s="190">
        <f>IF(C103=0,"",C103)</f>
        <v>3630.092957746479</v>
      </c>
      <c r="D169" s="190" t="str">
        <f>IF(D103=0,"",D103)</f>
        <v/>
      </c>
      <c r="E169" s="190" t="str">
        <f>IF(E103=0,"",E103)</f>
        <v/>
      </c>
      <c r="F169" s="190">
        <f>IF(F103=0,"",F103)</f>
        <v>-302.5077464788734</v>
      </c>
      <c r="G169" s="190">
        <f>IF(G103=0,"",G103)</f>
        <v>1930.4999999999977</v>
      </c>
      <c r="H169" s="190" t="str">
        <f>IF(H103=0,"",H103)</f>
        <v/>
      </c>
      <c r="I169" s="206"/>
      <c r="J169" s="213"/>
      <c r="K169" s="220"/>
      <c r="L169" s="213"/>
      <c r="M169" s="221"/>
      <c r="N169" s="213"/>
      <c r="O169" s="220"/>
      <c r="P169" s="213"/>
      <c r="Q169" s="245"/>
      <c r="R169" s="208"/>
      <c r="S169" s="222"/>
    </row>
    <row r="170" spans="1:32" ht="12" customHeight="1">
      <c r="A170" s="189" t="str">
        <f>A104</f>
        <v>B</v>
      </c>
      <c r="B170" s="121" t="s">
        <v>381</v>
      </c>
      <c r="C170" s="190">
        <f>IF(C104=0,"",C104)</f>
        <v>4539.4985915492962</v>
      </c>
      <c r="D170" s="190" t="str">
        <f>IF(D104=0,"",D104)</f>
        <v/>
      </c>
      <c r="E170" s="190" t="str">
        <f>IF(E104=0,"",E104)</f>
        <v/>
      </c>
      <c r="F170" s="190">
        <f>IF(F104=0,"",F104)</f>
        <v>-4161.2070422535216</v>
      </c>
      <c r="G170" s="190">
        <f>IF(G104=0,"",G104)</f>
        <v>-21574.080000000009</v>
      </c>
      <c r="H170" s="190" t="str">
        <f>IF(H104=0,"",H104)</f>
        <v/>
      </c>
      <c r="I170" s="208">
        <v>1</v>
      </c>
      <c r="J170" s="213"/>
      <c r="K170" s="220"/>
      <c r="L170" s="213"/>
      <c r="M170" s="212">
        <v>1</v>
      </c>
      <c r="N170" s="212"/>
      <c r="O170" s="220"/>
      <c r="P170" s="213"/>
      <c r="Q170" s="245">
        <v>1</v>
      </c>
      <c r="R170" s="208"/>
      <c r="S170" s="222"/>
    </row>
    <row r="171" spans="1:32" ht="12" customHeight="1">
      <c r="A171" s="189" t="str">
        <f>A105</f>
        <v>Pedestrian</v>
      </c>
      <c r="B171" s="34" t="s">
        <v>369</v>
      </c>
      <c r="C171" s="190">
        <f>IF(C105=0,"",C105)</f>
        <v>446.59014084507038</v>
      </c>
      <c r="D171" s="190" t="str">
        <f>IF(D105=0,"",D105)</f>
        <v/>
      </c>
      <c r="E171" s="190" t="str">
        <f>IF(E105=0,"",E105)</f>
        <v/>
      </c>
      <c r="F171" s="190">
        <f>IF(F105=0,"",F105)</f>
        <v>1898.008098591549</v>
      </c>
      <c r="G171" s="190">
        <f>IF(G105=0,"",G105)</f>
        <v>-890.26874999999916</v>
      </c>
      <c r="H171" s="190" t="str">
        <f>IF(H105=0,"",H105)</f>
        <v/>
      </c>
      <c r="I171" s="206"/>
      <c r="J171" s="213">
        <v>0.4</v>
      </c>
      <c r="K171" s="220"/>
      <c r="L171" s="213"/>
      <c r="M171" s="220"/>
      <c r="N171" s="213">
        <v>0.4</v>
      </c>
      <c r="O171" s="220"/>
      <c r="P171" s="213"/>
      <c r="Q171" s="245"/>
      <c r="R171" s="208">
        <v>0.4</v>
      </c>
      <c r="S171" s="223"/>
    </row>
    <row r="172" spans="1:32" ht="12" customHeight="1">
      <c r="A172" s="189" t="str">
        <f>A106</f>
        <v>Pedestrian</v>
      </c>
      <c r="B172" s="34" t="s">
        <v>370</v>
      </c>
      <c r="C172" s="190">
        <f>IF(C106=0,"",C106)</f>
        <v>297.72676056338025</v>
      </c>
      <c r="D172" s="190" t="str">
        <f>IF(D106=0,"",D106)</f>
        <v/>
      </c>
      <c r="E172" s="190" t="str">
        <f>IF(E106=0,"",E106)</f>
        <v/>
      </c>
      <c r="F172" s="190">
        <f>IF(F106=0,"",F106)</f>
        <v>-1563.0654929577465</v>
      </c>
      <c r="G172" s="190">
        <f>IF(G106=0,"",G106)</f>
        <v>-593.51249999999959</v>
      </c>
      <c r="H172" s="190" t="str">
        <f>IF(H106=0,"",H106)</f>
        <v/>
      </c>
      <c r="I172" s="206"/>
      <c r="J172" s="213"/>
      <c r="K172" s="220">
        <v>0.4</v>
      </c>
      <c r="L172" s="213"/>
      <c r="M172" s="220"/>
      <c r="N172" s="213"/>
      <c r="O172" s="220">
        <v>0.4</v>
      </c>
      <c r="P172" s="213"/>
      <c r="Q172" s="245"/>
      <c r="R172" s="208"/>
      <c r="S172" s="222"/>
    </row>
    <row r="173" spans="1:32" ht="12" customHeight="1">
      <c r="A173" s="189" t="str">
        <f>A107</f>
        <v>Pedestrian</v>
      </c>
      <c r="B173" s="121" t="s">
        <v>404</v>
      </c>
      <c r="C173" s="190">
        <f>IF(C107=0,"",C107)</f>
        <v>744.31690140845058</v>
      </c>
      <c r="D173" s="190" t="str">
        <f>IF(D107=0,"",D107)</f>
        <v/>
      </c>
      <c r="E173" s="190" t="str">
        <f>IF(E107=0,"",E107)</f>
        <v/>
      </c>
      <c r="F173" s="190">
        <f>IF(F107=0,"",F107)</f>
        <v>334.94260563380249</v>
      </c>
      <c r="G173" s="190">
        <f>IF(G107=0,"",G107)</f>
        <v>-1483.7812499999986</v>
      </c>
      <c r="H173" s="190" t="str">
        <f>IF(H107=0,"",H107)</f>
        <v/>
      </c>
      <c r="I173" s="206">
        <v>0.4</v>
      </c>
      <c r="J173" s="213"/>
      <c r="K173" s="220"/>
      <c r="L173" s="213"/>
      <c r="M173" s="220">
        <v>0.4</v>
      </c>
      <c r="N173" s="213"/>
      <c r="O173" s="220"/>
      <c r="P173" s="213"/>
      <c r="Q173" s="245">
        <v>0.4</v>
      </c>
      <c r="R173" s="206"/>
      <c r="S173" s="219"/>
    </row>
    <row r="174" spans="1:32" ht="12" customHeight="1">
      <c r="A174" s="189" t="str">
        <f>A108</f>
        <v>Service Vehicle</v>
      </c>
      <c r="B174" s="121" t="s">
        <v>377</v>
      </c>
      <c r="C174" s="190">
        <f>IF(C108=0,"",C108)</f>
        <v>120</v>
      </c>
      <c r="D174" s="190" t="str">
        <f>IF(D108=0,"",D108)</f>
        <v/>
      </c>
      <c r="E174" s="190" t="str">
        <f>IF(E108=0,"",E108)</f>
        <v/>
      </c>
      <c r="F174" s="190">
        <f>IF(F108=0,"",F108)</f>
        <v>510</v>
      </c>
      <c r="G174" s="190">
        <f>IF(G108=0,"",G108)</f>
        <v>406.79999999999978</v>
      </c>
      <c r="H174" s="190" t="str">
        <f>IF(H108=0,"",H108)</f>
        <v/>
      </c>
      <c r="I174" s="206"/>
      <c r="J174" s="213"/>
      <c r="K174" s="220"/>
      <c r="L174" s="213"/>
      <c r="M174" s="220"/>
      <c r="N174" s="213"/>
      <c r="O174" s="220"/>
      <c r="P174" s="213"/>
      <c r="Q174" s="245"/>
      <c r="R174" s="208"/>
      <c r="S174" s="222"/>
    </row>
    <row r="175" spans="1:32" ht="12" customHeight="1">
      <c r="A175" s="189" t="str">
        <f>A109</f>
        <v>Service Vehicle</v>
      </c>
      <c r="B175" s="121" t="s">
        <v>379</v>
      </c>
      <c r="C175" s="190">
        <f>IF(C109=0,"",C109)</f>
        <v>120</v>
      </c>
      <c r="D175" s="190" t="str">
        <f>IF(D109=0,"",D109)</f>
        <v/>
      </c>
      <c r="E175" s="190" t="str">
        <f>IF(E109=0,"",E109)</f>
        <v/>
      </c>
      <c r="F175" s="190">
        <f>IF(F109=0,"",F109)</f>
        <v>-570</v>
      </c>
      <c r="G175" s="190">
        <f>IF(G109=0,"",G109)</f>
        <v>406.79999999999978</v>
      </c>
      <c r="H175" s="190" t="str">
        <f>IF(H109=0,"",H109)</f>
        <v/>
      </c>
      <c r="I175" s="206"/>
      <c r="J175" s="213"/>
      <c r="K175" s="220"/>
      <c r="L175" s="213"/>
      <c r="M175" s="220"/>
      <c r="N175" s="213"/>
      <c r="O175" s="220"/>
      <c r="P175" s="213"/>
      <c r="Q175" s="245"/>
      <c r="R175" s="208"/>
      <c r="S175" s="222"/>
    </row>
    <row r="176" spans="1:32" ht="12" customHeight="1">
      <c r="A176" s="189" t="str">
        <f>A110</f>
        <v>Service Vehicle</v>
      </c>
      <c r="B176" s="121" t="s">
        <v>378</v>
      </c>
      <c r="C176" s="190">
        <f>IF(C110=0,"",C110)</f>
        <v>120</v>
      </c>
      <c r="D176" s="190" t="str">
        <f>IF(D110=0,"",D110)</f>
        <v/>
      </c>
      <c r="E176" s="190" t="str">
        <f>IF(E110=0,"",E110)</f>
        <v/>
      </c>
      <c r="F176" s="190">
        <f>IF(F110=0,"",F110)</f>
        <v>510</v>
      </c>
      <c r="G176" s="190">
        <f>IF(G110=0,"",G110)</f>
        <v>-1288.8000000000002</v>
      </c>
      <c r="H176" s="190" t="str">
        <f>IF(H110=0,"",H110)</f>
        <v/>
      </c>
      <c r="I176" s="206"/>
      <c r="J176" s="213"/>
      <c r="K176" s="220"/>
      <c r="L176" s="213"/>
      <c r="M176" s="220"/>
      <c r="N176" s="213"/>
      <c r="O176" s="220"/>
      <c r="P176" s="213"/>
      <c r="Q176" s="245"/>
      <c r="R176" s="208"/>
      <c r="S176" s="222"/>
    </row>
    <row r="177" spans="1:19" ht="12" customHeight="1">
      <c r="A177" s="189" t="str">
        <f>A111</f>
        <v>Service Vehicle</v>
      </c>
      <c r="B177" s="121" t="s">
        <v>380</v>
      </c>
      <c r="C177" s="190">
        <f>IF(C111=0,"",C111)</f>
        <v>120</v>
      </c>
      <c r="D177" s="190" t="str">
        <f>IF(D111=0,"",D111)</f>
        <v/>
      </c>
      <c r="E177" s="190" t="str">
        <f>IF(E111=0,"",E111)</f>
        <v/>
      </c>
      <c r="F177" s="190">
        <f>IF(F111=0,"",F111)</f>
        <v>-570</v>
      </c>
      <c r="G177" s="190">
        <f>IF(G111=0,"",G111)</f>
        <v>-1288.8000000000002</v>
      </c>
      <c r="H177" s="190" t="str">
        <f>IF(H111=0,"",H111)</f>
        <v/>
      </c>
      <c r="I177" s="206"/>
      <c r="J177" s="213"/>
      <c r="K177" s="220"/>
      <c r="L177" s="213"/>
      <c r="M177" s="220"/>
      <c r="N177" s="213"/>
      <c r="O177" s="220"/>
      <c r="P177" s="213"/>
      <c r="Q177" s="245"/>
      <c r="R177" s="208"/>
      <c r="S177" s="222"/>
    </row>
    <row r="178" spans="1:19" ht="12" customHeight="1">
      <c r="A178" s="189" t="str">
        <f>A112</f>
        <v>Breaking A/B</v>
      </c>
      <c r="B178" s="35" t="s">
        <v>399</v>
      </c>
      <c r="C178" s="190" t="str">
        <f>IF(C112=0,"",C112)</f>
        <v/>
      </c>
      <c r="D178" s="190">
        <f>IF(D112=0,"",D112)</f>
        <v>370</v>
      </c>
      <c r="E178" s="190" t="str">
        <f>IF(E112=0,"",E112)</f>
        <v/>
      </c>
      <c r="F178" s="190" t="str">
        <f>IF(F112=0,"",F112)</f>
        <v/>
      </c>
      <c r="G178" s="190">
        <f>IF(G112=0,"",G112)</f>
        <v>5115.99</v>
      </c>
      <c r="H178" s="190" t="str">
        <f>IF(H112=0,"",H112)</f>
        <v/>
      </c>
      <c r="I178" s="206"/>
      <c r="J178" s="213"/>
      <c r="K178" s="220"/>
      <c r="L178" s="212">
        <v>1</v>
      </c>
      <c r="M178" s="220"/>
      <c r="N178" s="213"/>
      <c r="O178" s="220"/>
      <c r="P178" s="213">
        <v>1</v>
      </c>
      <c r="Q178" s="245"/>
      <c r="R178" s="208"/>
      <c r="S178" s="222"/>
    </row>
    <row r="179" spans="1:19" ht="12" customHeight="1">
      <c r="A179" s="189" t="str">
        <f>A113</f>
        <v>Breaking A/B</v>
      </c>
      <c r="B179" s="35" t="s">
        <v>400</v>
      </c>
      <c r="C179" s="190" t="str">
        <f>IF(C113=0,"",C113)</f>
        <v/>
      </c>
      <c r="D179" s="190">
        <f>IF(D113=0,"",D113)</f>
        <v>-370</v>
      </c>
      <c r="E179" s="190" t="str">
        <f>IF(E113=0,"",E113)</f>
        <v/>
      </c>
      <c r="F179" s="190" t="str">
        <f>IF(F113=0,"",F113)</f>
        <v/>
      </c>
      <c r="G179" s="190">
        <f>IF(G113=0,"",G113)</f>
        <v>-5115.99</v>
      </c>
      <c r="H179" s="190" t="str">
        <f>IF(H113=0,"",H113)</f>
        <v/>
      </c>
      <c r="I179" s="206"/>
      <c r="J179" s="213"/>
      <c r="K179" s="220"/>
      <c r="L179" s="213"/>
      <c r="M179" s="220"/>
      <c r="N179" s="213"/>
      <c r="O179" s="220"/>
      <c r="P179" s="213"/>
      <c r="Q179" s="245"/>
      <c r="R179" s="208"/>
      <c r="S179" s="222"/>
    </row>
    <row r="180" spans="1:19" ht="12" customHeight="1">
      <c r="A180" s="189" t="str">
        <f>A114</f>
        <v>Breaking LM1</v>
      </c>
      <c r="B180" s="35" t="s">
        <v>399</v>
      </c>
      <c r="C180" s="190" t="str">
        <f>IF(C114=0,"",C114)</f>
        <v/>
      </c>
      <c r="D180" s="190">
        <f>IF(D114=0,"",D114)</f>
        <v>434.47183098591552</v>
      </c>
      <c r="E180" s="190" t="str">
        <f>IF(E114=0,"",E114)</f>
        <v/>
      </c>
      <c r="F180" s="190" t="str">
        <f>IF(F114=0,"",F114)</f>
        <v/>
      </c>
      <c r="G180" s="190">
        <f>IF(G114=0,"",G114)</f>
        <v>6007.4420070422539</v>
      </c>
      <c r="H180" s="190" t="str">
        <f>IF(H114=0,"",H114)</f>
        <v/>
      </c>
      <c r="I180" s="206"/>
      <c r="J180" s="213"/>
      <c r="K180" s="220"/>
      <c r="L180" s="213"/>
      <c r="M180" s="220"/>
      <c r="N180" s="213"/>
      <c r="O180" s="220"/>
      <c r="P180" s="213"/>
      <c r="Q180" s="245"/>
      <c r="R180" s="208"/>
      <c r="S180" s="222"/>
    </row>
    <row r="181" spans="1:19" ht="12" customHeight="1">
      <c r="A181" s="189" t="str">
        <f>A115</f>
        <v>Breaking LM1</v>
      </c>
      <c r="B181" s="35" t="s">
        <v>400</v>
      </c>
      <c r="C181" s="190" t="str">
        <f>IF(C115=0,"",C115)</f>
        <v/>
      </c>
      <c r="D181" s="190">
        <f>IF(D115=0,"",D115)</f>
        <v>-434.47183098591552</v>
      </c>
      <c r="E181" s="190" t="str">
        <f>IF(E115=0,"",E115)</f>
        <v/>
      </c>
      <c r="F181" s="190" t="str">
        <f>IF(F115=0,"",F115)</f>
        <v/>
      </c>
      <c r="G181" s="190">
        <f>IF(G115=0,"",G115)</f>
        <v>-6007.4420070422539</v>
      </c>
      <c r="H181" s="190" t="str">
        <f>IF(H115=0,"",H115)</f>
        <v/>
      </c>
      <c r="I181" s="206"/>
      <c r="J181" s="213"/>
      <c r="K181" s="220"/>
      <c r="L181" s="213"/>
      <c r="M181" s="220"/>
      <c r="N181" s="213"/>
      <c r="O181" s="220"/>
      <c r="P181" s="213"/>
      <c r="Q181" s="245"/>
      <c r="R181" s="208"/>
      <c r="S181" s="222"/>
    </row>
    <row r="182" spans="1:19" ht="12" customHeight="1">
      <c r="A182" s="189" t="str">
        <f>A116</f>
        <v>Side load A/B</v>
      </c>
      <c r="B182" s="35" t="s">
        <v>401</v>
      </c>
      <c r="C182" s="190" t="str">
        <f>IF(C116=0,"",C116)</f>
        <v/>
      </c>
      <c r="D182" s="190" t="str">
        <f>IF(D116=0,"",D116)</f>
        <v/>
      </c>
      <c r="E182" s="190">
        <f>IF(E116=0,"",E116)</f>
        <v>92.5</v>
      </c>
      <c r="F182" s="190">
        <f>IF(F116=0,"",F116)</f>
        <v>1278.9974999999999</v>
      </c>
      <c r="G182" s="190" t="str">
        <f>IF(G116=0,"",G116)</f>
        <v/>
      </c>
      <c r="H182" s="190" t="str">
        <f>IF(H116=0,"",H116)</f>
        <v/>
      </c>
      <c r="I182" s="206"/>
      <c r="J182" s="213"/>
      <c r="K182" s="220"/>
      <c r="L182" s="213"/>
      <c r="M182" s="220"/>
      <c r="N182" s="213"/>
      <c r="O182" s="220"/>
      <c r="P182" s="213"/>
      <c r="Q182" s="245"/>
      <c r="R182" s="208"/>
      <c r="S182" s="222"/>
    </row>
    <row r="183" spans="1:19" ht="12" customHeight="1">
      <c r="A183" s="189" t="str">
        <f>A117</f>
        <v>Side load A/B</v>
      </c>
      <c r="B183" s="35" t="s">
        <v>402</v>
      </c>
      <c r="C183" s="190" t="str">
        <f>IF(C117=0,"",C117)</f>
        <v/>
      </c>
      <c r="D183" s="190" t="str">
        <f>IF(D117=0,"",D117)</f>
        <v/>
      </c>
      <c r="E183" s="190">
        <f>IF(E117=0,"",E117)</f>
        <v>-92.5</v>
      </c>
      <c r="F183" s="190">
        <f>IF(F117=0,"",F117)</f>
        <v>-1278.9974999999999</v>
      </c>
      <c r="G183" s="190" t="str">
        <f>IF(G117=0,"",G117)</f>
        <v/>
      </c>
      <c r="H183" s="190" t="str">
        <f>IF(H117=0,"",H117)</f>
        <v/>
      </c>
      <c r="I183" s="206"/>
      <c r="J183" s="213"/>
      <c r="K183" s="220"/>
      <c r="L183" s="213">
        <v>1</v>
      </c>
      <c r="M183" s="220"/>
      <c r="N183" s="213">
        <v>1</v>
      </c>
      <c r="O183" s="220"/>
      <c r="P183" s="213">
        <v>1</v>
      </c>
      <c r="Q183" s="245"/>
      <c r="R183" s="208"/>
      <c r="S183" s="222"/>
    </row>
    <row r="184" spans="1:19" ht="12" customHeight="1">
      <c r="A184" s="189" t="str">
        <f>A118</f>
        <v>Side load LM1</v>
      </c>
      <c r="B184" s="35" t="s">
        <v>401</v>
      </c>
      <c r="C184" s="190" t="str">
        <f>IF(C118=0,"",C118)</f>
        <v/>
      </c>
      <c r="D184" s="190" t="str">
        <f>IF(D118=0,"",D118)</f>
        <v/>
      </c>
      <c r="E184" s="190">
        <f>IF(E118=0,"",E118)</f>
        <v>108.61795774647888</v>
      </c>
      <c r="F184" s="190">
        <f>IF(F118=0,"",F118)</f>
        <v>1501.8605017605635</v>
      </c>
      <c r="G184" s="190" t="str">
        <f>IF(G118=0,"",G118)</f>
        <v/>
      </c>
      <c r="H184" s="190" t="str">
        <f>IF(H118=0,"",H118)</f>
        <v/>
      </c>
      <c r="I184" s="206"/>
      <c r="J184" s="213"/>
      <c r="K184" s="220"/>
      <c r="L184" s="213"/>
      <c r="M184" s="220"/>
      <c r="N184" s="213"/>
      <c r="O184" s="220">
        <v>1</v>
      </c>
      <c r="P184" s="213"/>
      <c r="Q184" s="245"/>
      <c r="R184" s="208"/>
      <c r="S184" s="222"/>
    </row>
    <row r="185" spans="1:19" ht="12" customHeight="1">
      <c r="A185" s="189" t="str">
        <f>A119</f>
        <v>Side load LM1</v>
      </c>
      <c r="B185" s="35" t="s">
        <v>402</v>
      </c>
      <c r="C185" s="190" t="str">
        <f>IF(C119=0,"",C119)</f>
        <v/>
      </c>
      <c r="D185" s="190" t="str">
        <f>IF(D119=0,"",D119)</f>
        <v/>
      </c>
      <c r="E185" s="190">
        <f>IF(E119=0,"",E119)</f>
        <v>-108.61795774647888</v>
      </c>
      <c r="F185" s="190">
        <f>IF(F119=0,"",F119)</f>
        <v>-1501.8605017605635</v>
      </c>
      <c r="G185" s="190" t="str">
        <f>IF(G119=0,"",G119)</f>
        <v/>
      </c>
      <c r="H185" s="190" t="str">
        <f>IF(H119=0,"",H119)</f>
        <v/>
      </c>
      <c r="I185" s="206"/>
      <c r="J185" s="213"/>
      <c r="K185" s="220"/>
      <c r="L185" s="213"/>
      <c r="M185" s="220"/>
      <c r="N185" s="213"/>
      <c r="O185" s="220"/>
      <c r="P185" s="213"/>
      <c r="Q185" s="245"/>
      <c r="R185" s="208"/>
      <c r="S185" s="222"/>
    </row>
    <row r="186" spans="1:19" ht="12" customHeight="1">
      <c r="A186" s="189" t="str">
        <f>A120</f>
        <v>Wind load without traffic</v>
      </c>
      <c r="B186" s="35" t="s">
        <v>401</v>
      </c>
      <c r="C186" s="190">
        <f>IF(C120=0,"",C120)</f>
        <v>159.96902275768281</v>
      </c>
      <c r="D186" s="190" t="str">
        <f>IF(D120=0,"",D120)</f>
        <v/>
      </c>
      <c r="E186" s="190">
        <f>IF(E120=0,"",E120)</f>
        <v>67.883904195978388</v>
      </c>
      <c r="F186" s="190">
        <f>IF(F120=0,"",F120)</f>
        <v>1353.6374321233034</v>
      </c>
      <c r="G186" s="190" t="str">
        <f>IF(G120=0,"",G120)</f>
        <v/>
      </c>
      <c r="H186" s="190" t="str">
        <f>IF(H120=0,"",H120)</f>
        <v/>
      </c>
      <c r="I186" s="206">
        <v>0.7</v>
      </c>
      <c r="J186" s="213"/>
      <c r="K186" s="220"/>
      <c r="L186" s="213"/>
      <c r="M186" s="220"/>
      <c r="N186" s="213"/>
      <c r="O186" s="220"/>
      <c r="P186" s="213"/>
      <c r="Q186" s="245"/>
      <c r="R186" s="206"/>
      <c r="S186" s="222"/>
    </row>
    <row r="187" spans="1:19" ht="12" customHeight="1">
      <c r="A187" s="189" t="str">
        <f>A121</f>
        <v>Wind load without traffic</v>
      </c>
      <c r="B187" s="35" t="s">
        <v>402</v>
      </c>
      <c r="C187" s="190">
        <f>IF(C121=0,"",C121)</f>
        <v>159.96902275768281</v>
      </c>
      <c r="D187" s="190" t="str">
        <f>IF(D121=0,"",D121)</f>
        <v/>
      </c>
      <c r="E187" s="190">
        <f>IF(E121=0,"",E121)</f>
        <v>-67.883904195978388</v>
      </c>
      <c r="F187" s="190">
        <f>IF(F121=0,"",F121)</f>
        <v>-1353.6374321233034</v>
      </c>
      <c r="G187" s="190" t="str">
        <f>IF(G121=0,"",G121)</f>
        <v/>
      </c>
      <c r="H187" s="190" t="str">
        <f>IF(H121=0,"",H121)</f>
        <v/>
      </c>
      <c r="I187" s="206"/>
      <c r="J187" s="213"/>
      <c r="K187" s="220"/>
      <c r="L187" s="213"/>
      <c r="M187" s="220"/>
      <c r="N187" s="213"/>
      <c r="O187" s="220"/>
      <c r="P187" s="213"/>
      <c r="Q187" s="245"/>
      <c r="R187" s="208"/>
      <c r="S187" s="222"/>
    </row>
    <row r="188" spans="1:19" ht="12" customHeight="1">
      <c r="A188" s="189" t="str">
        <f>A122</f>
        <v>Wind load with traffic</v>
      </c>
      <c r="B188" s="35" t="s">
        <v>401</v>
      </c>
      <c r="C188" s="190">
        <f>IF(C122=0,"",C122)</f>
        <v>158.73496724980978</v>
      </c>
      <c r="D188" s="190" t="str">
        <f>IF(D122=0,"",D122)</f>
        <v/>
      </c>
      <c r="E188" s="190">
        <f>IF(E122=0,"",E122)</f>
        <v>97.918117483247372</v>
      </c>
      <c r="F188" s="190">
        <f>IF(F122=0,"",F122)</f>
        <v>1838.0227498847198</v>
      </c>
      <c r="G188" s="190" t="str">
        <f>IF(G122=0,"",G122)</f>
        <v/>
      </c>
      <c r="H188" s="190" t="str">
        <f>IF(H122=0,"",H122)</f>
        <v/>
      </c>
      <c r="I188" s="206"/>
      <c r="J188" s="213">
        <v>0.7</v>
      </c>
      <c r="K188" s="220"/>
      <c r="L188" s="213">
        <v>0.7</v>
      </c>
      <c r="M188" s="220"/>
      <c r="N188" s="213"/>
      <c r="O188" s="220">
        <v>-0.7</v>
      </c>
      <c r="P188" s="213"/>
      <c r="Q188" s="245">
        <v>-0.7</v>
      </c>
      <c r="R188" s="208">
        <v>0.2</v>
      </c>
      <c r="S188" s="223">
        <v>-0.2</v>
      </c>
    </row>
    <row r="189" spans="1:19" ht="12" customHeight="1">
      <c r="A189" s="189" t="str">
        <f>A123</f>
        <v>Wind load with traffic</v>
      </c>
      <c r="B189" s="35" t="s">
        <v>402</v>
      </c>
      <c r="C189" s="190">
        <f t="shared" ref="C189:H189" si="112">IF(C123=0,"",C123)</f>
        <v>158.73496724980978</v>
      </c>
      <c r="D189" s="190" t="str">
        <f t="shared" si="112"/>
        <v/>
      </c>
      <c r="E189" s="190">
        <f t="shared" si="112"/>
        <v>-97.918117483247372</v>
      </c>
      <c r="F189" s="190">
        <f t="shared" si="112"/>
        <v>-1838.0227498847198</v>
      </c>
      <c r="G189" s="190" t="str">
        <f t="shared" si="112"/>
        <v/>
      </c>
      <c r="H189" s="190" t="str">
        <f t="shared" si="112"/>
        <v/>
      </c>
      <c r="I189" s="233"/>
      <c r="J189" s="234"/>
      <c r="K189" s="235">
        <v>0.7</v>
      </c>
      <c r="L189" s="234"/>
      <c r="M189" s="235">
        <v>0.7</v>
      </c>
      <c r="N189" s="234">
        <v>-0.7</v>
      </c>
      <c r="O189" s="235"/>
      <c r="P189" s="234">
        <v>-0.7</v>
      </c>
      <c r="Q189" s="246"/>
      <c r="R189" s="239"/>
      <c r="S189" s="241"/>
    </row>
    <row r="190" spans="1:19" ht="12" customHeight="1">
      <c r="A190" s="191"/>
      <c r="B190" s="186"/>
      <c r="C190" s="186"/>
      <c r="D190" s="186"/>
      <c r="E190" s="186"/>
      <c r="F190" s="186"/>
      <c r="G190" s="186"/>
      <c r="H190" s="202" t="s">
        <v>778</v>
      </c>
      <c r="I190" s="224">
        <f>SUMPRODUCT($C$137:$C$189,I137:I189)</f>
        <v>30517.110014275455</v>
      </c>
      <c r="J190" s="225">
        <f t="shared" ref="J190:S190" si="113">SUMPRODUCT($C$137:$C$189,J137:J189)</f>
        <v>28379.600541617125</v>
      </c>
      <c r="K190" s="225">
        <f t="shared" si="113"/>
        <v>28320.055189504452</v>
      </c>
      <c r="L190" s="225">
        <f t="shared" si="113"/>
        <v>26354.020823307266</v>
      </c>
      <c r="M190" s="225">
        <f t="shared" si="113"/>
        <v>30516.246175419943</v>
      </c>
      <c r="N190" s="225">
        <f t="shared" si="113"/>
        <v>22786.336157889928</v>
      </c>
      <c r="O190" s="225">
        <f t="shared" si="113"/>
        <v>23105.70981986176</v>
      </c>
      <c r="P190" s="225">
        <f t="shared" si="113"/>
        <v>21770.161369157533</v>
      </c>
      <c r="Q190" s="227">
        <f t="shared" si="113"/>
        <v>25932.386721270206</v>
      </c>
      <c r="R190" s="224">
        <f t="shared" si="113"/>
        <v>25778.289396020391</v>
      </c>
      <c r="S190" s="227">
        <f t="shared" si="113"/>
        <v>21174.528852782438</v>
      </c>
    </row>
    <row r="191" spans="1:19" ht="12" customHeight="1">
      <c r="A191" s="186"/>
      <c r="B191" s="186"/>
      <c r="C191" s="186"/>
      <c r="D191" s="186"/>
      <c r="E191" s="186"/>
      <c r="F191" s="186"/>
      <c r="G191" s="186"/>
      <c r="H191" s="201" t="s">
        <v>779</v>
      </c>
      <c r="I191" s="224">
        <f>SUMPRODUCT($D$137:$D$189,I137:I189)</f>
        <v>-7973.4549667500005</v>
      </c>
      <c r="J191" s="225">
        <f t="shared" ref="J191:S191" si="114">SUMPRODUCT($D$137:$D$189,J137:J189)</f>
        <v>-7973.4549667500005</v>
      </c>
      <c r="K191" s="225">
        <f t="shared" si="114"/>
        <v>-7973.4549667500005</v>
      </c>
      <c r="L191" s="225">
        <f t="shared" si="114"/>
        <v>-7603.4549667500005</v>
      </c>
      <c r="M191" s="225">
        <f t="shared" si="114"/>
        <v>-7973.4549667500005</v>
      </c>
      <c r="N191" s="225">
        <f t="shared" si="114"/>
        <v>-7260.6151799999989</v>
      </c>
      <c r="O191" s="225">
        <f t="shared" si="114"/>
        <v>-7260.6151799999989</v>
      </c>
      <c r="P191" s="225">
        <f t="shared" si="114"/>
        <v>-8476.5008419718288</v>
      </c>
      <c r="Q191" s="227">
        <f t="shared" si="114"/>
        <v>-7260.6151799999989</v>
      </c>
      <c r="R191" s="224">
        <f t="shared" si="114"/>
        <v>-7973.4549667500005</v>
      </c>
      <c r="S191" s="227">
        <f t="shared" si="114"/>
        <v>-7260.6151799999989</v>
      </c>
    </row>
    <row r="192" spans="1:19" ht="12" customHeight="1">
      <c r="A192" s="186"/>
      <c r="B192" s="186"/>
      <c r="C192" s="186"/>
      <c r="D192" s="186"/>
      <c r="E192" s="186"/>
      <c r="F192" s="186"/>
      <c r="G192" s="186"/>
      <c r="H192" s="201" t="s">
        <v>780</v>
      </c>
      <c r="I192" s="224">
        <f>SUMPRODUCT($E$137:$E$189,I137:I189)</f>
        <v>-886.19339056281376</v>
      </c>
      <c r="J192" s="225">
        <f t="shared" ref="J192:S192" si="115">SUMPRODUCT($E$137:$E$189,J137:J189)</f>
        <v>-865.16944126172541</v>
      </c>
      <c r="K192" s="225">
        <f t="shared" si="115"/>
        <v>-1002.2548057382718</v>
      </c>
      <c r="L192" s="225">
        <f t="shared" si="115"/>
        <v>-957.66944126172541</v>
      </c>
      <c r="M192" s="225">
        <f t="shared" si="115"/>
        <v>-1002.2548057382718</v>
      </c>
      <c r="N192" s="225">
        <f t="shared" si="115"/>
        <v>-957.6694412617245</v>
      </c>
      <c r="O192" s="225">
        <f t="shared" si="115"/>
        <v>-893.63684799179202</v>
      </c>
      <c r="P192" s="225">
        <f t="shared" si="115"/>
        <v>-957.6694412617245</v>
      </c>
      <c r="Q192" s="227">
        <f t="shared" si="115"/>
        <v>-1002.2548057382709</v>
      </c>
      <c r="R192" s="224">
        <f t="shared" si="115"/>
        <v>-914.12850000334913</v>
      </c>
      <c r="S192" s="227">
        <f t="shared" si="115"/>
        <v>-953.29574699664715</v>
      </c>
    </row>
    <row r="193" spans="1:28" ht="12" customHeight="1">
      <c r="A193" s="186"/>
      <c r="B193" s="186"/>
      <c r="C193" s="186"/>
      <c r="D193" s="186"/>
      <c r="E193" s="186"/>
      <c r="F193" s="186"/>
      <c r="G193" s="186"/>
      <c r="H193" s="201" t="s">
        <v>781</v>
      </c>
      <c r="I193" s="224">
        <f>SUMPRODUCT($F$137:$F$189,I137:I189)</f>
        <v>-15905.360268953686</v>
      </c>
      <c r="J193" s="225">
        <f t="shared" ref="J193:S193" si="116">SUMPRODUCT($F$137:$F$189,J137:J189)</f>
        <v>-7627.4277296192849</v>
      </c>
      <c r="K193" s="225">
        <f t="shared" si="116"/>
        <v>-20411.891832979021</v>
      </c>
      <c r="L193" s="225">
        <f t="shared" si="116"/>
        <v>-12784.308046520693</v>
      </c>
      <c r="M193" s="225">
        <f t="shared" si="116"/>
        <v>-18139.522396359302</v>
      </c>
      <c r="N193" s="225">
        <f t="shared" si="116"/>
        <v>-10168.181391591108</v>
      </c>
      <c r="O193" s="225">
        <f t="shared" si="116"/>
        <v>-17491.438021359292</v>
      </c>
      <c r="P193" s="225">
        <f t="shared" si="116"/>
        <v>-12784.308046520686</v>
      </c>
      <c r="Q193" s="227">
        <f t="shared" si="116"/>
        <v>-18139.522396359294</v>
      </c>
      <c r="R193" s="224">
        <f t="shared" si="116"/>
        <v>-11698.868682026434</v>
      </c>
      <c r="S193" s="227">
        <f t="shared" si="116"/>
        <v>-13193.281021416935</v>
      </c>
    </row>
    <row r="194" spans="1:28" ht="12" customHeight="1">
      <c r="A194" s="186"/>
      <c r="B194" s="186"/>
      <c r="C194" s="186"/>
      <c r="D194" s="186"/>
      <c r="E194" s="186"/>
      <c r="F194" s="186"/>
      <c r="G194" s="186"/>
      <c r="H194" s="201" t="s">
        <v>782</v>
      </c>
      <c r="I194" s="224">
        <f>SUMPRODUCT($G$137:$G$189,I137:I189)</f>
        <v>-91510.726422955035</v>
      </c>
      <c r="J194" s="225">
        <f t="shared" ref="J194:S194" si="117">SUMPRODUCT($G$137:$G$189,J137:J189)</f>
        <v>-81684.841422955025</v>
      </c>
      <c r="K194" s="225">
        <f t="shared" si="117"/>
        <v>-81566.138922955026</v>
      </c>
      <c r="L194" s="225">
        <f t="shared" si="117"/>
        <v>-61668.893922955023</v>
      </c>
      <c r="M194" s="225">
        <f t="shared" si="117"/>
        <v>-91510.726422955035</v>
      </c>
      <c r="N194" s="225">
        <f t="shared" si="117"/>
        <v>-50820.70344105002</v>
      </c>
      <c r="O194" s="225">
        <f t="shared" si="117"/>
        <v>-60495.575941050025</v>
      </c>
      <c r="P194" s="225">
        <f t="shared" si="117"/>
        <v>-32723.147717857537</v>
      </c>
      <c r="Q194" s="227">
        <f t="shared" si="117"/>
        <v>-73436.563441050021</v>
      </c>
      <c r="R194" s="224">
        <f t="shared" si="117"/>
        <v>-69699.24142295502</v>
      </c>
      <c r="S194" s="227">
        <f t="shared" si="117"/>
        <v>-51268.970941050022</v>
      </c>
    </row>
    <row r="195" spans="1:28" ht="12" customHeight="1">
      <c r="A195" s="186"/>
      <c r="B195" s="186"/>
      <c r="C195" s="186"/>
      <c r="D195" s="186"/>
      <c r="E195" s="186"/>
      <c r="F195" s="186"/>
      <c r="G195" s="186"/>
      <c r="H195" s="201" t="s">
        <v>783</v>
      </c>
      <c r="I195" s="224">
        <f>SUMPRODUCT($H$137:$H$189,I137:I189)</f>
        <v>-14260.367392537497</v>
      </c>
      <c r="J195" s="225">
        <f t="shared" ref="J195:S195" si="118">SUMPRODUCT($H$137:$H$189,J137:J189)</f>
        <v>-14260.367392537497</v>
      </c>
      <c r="K195" s="225">
        <f t="shared" si="118"/>
        <v>-14260.367392537497</v>
      </c>
      <c r="L195" s="225">
        <f t="shared" si="118"/>
        <v>-14260.367392537497</v>
      </c>
      <c r="M195" s="225">
        <f t="shared" si="118"/>
        <v>-14260.367392537497</v>
      </c>
      <c r="N195" s="225">
        <f t="shared" si="118"/>
        <v>-14260.367392537482</v>
      </c>
      <c r="O195" s="225">
        <f t="shared" si="118"/>
        <v>-14260.367392537482</v>
      </c>
      <c r="P195" s="225">
        <f t="shared" si="118"/>
        <v>-14260.367392537482</v>
      </c>
      <c r="Q195" s="227">
        <f t="shared" si="118"/>
        <v>-14260.367392537482</v>
      </c>
      <c r="R195" s="224">
        <f t="shared" si="118"/>
        <v>-14260.367392537497</v>
      </c>
      <c r="S195" s="227">
        <f t="shared" si="118"/>
        <v>-14260.367392537482</v>
      </c>
    </row>
    <row r="196" spans="1:28" ht="12" customHeight="1">
      <c r="A196" s="186"/>
      <c r="B196" s="186"/>
      <c r="C196" s="186"/>
      <c r="D196" s="186"/>
      <c r="E196" s="186"/>
      <c r="F196" s="186"/>
      <c r="G196" s="186"/>
      <c r="H196" s="201" t="s">
        <v>1031</v>
      </c>
      <c r="I196" s="368" cm="1">
        <f t="array" ref="I196">SUMPRODUCT(--($D137:$D189&lt;&gt;""),$G137:$G189,I137:I189)/SUMPRODUCT($D137:$D189,I137:I189)</f>
        <v>-4.6161099418483769</v>
      </c>
      <c r="J196" s="368" cm="1">
        <f t="array" ref="J196">SUMPRODUCT(--($D137:$D189&lt;&gt;""),$G137:$G189,J137:J189)/SUMPRODUCT($D137:$D189,J137:J189)</f>
        <v>-4.6161099418483769</v>
      </c>
      <c r="K196" s="368" cm="1">
        <f t="array" ref="K196">SUMPRODUCT(--($D137:$D189&lt;&gt;""),$G137:$G189,K137:K189)/SUMPRODUCT($D137:$D189,K137:K189)</f>
        <v>-4.6161099418483769</v>
      </c>
      <c r="L196" s="368" cm="1">
        <f t="array" ref="L196">SUMPRODUCT(--($D137:$D189&lt;&gt;""),$G137:$G189,L137:L189)/SUMPRODUCT($D137:$D189,L137:L189)</f>
        <v>-5.5135901936977154</v>
      </c>
      <c r="M196" s="368" cm="1">
        <f t="array" ref="M196">SUMPRODUCT(--($D137:$D189&lt;&gt;""),$G137:$G189,M137:M189)/SUMPRODUCT($D137:$D189,M137:M189)</f>
        <v>-4.6161099418483769</v>
      </c>
      <c r="N196" s="368" cm="1">
        <f t="array" ref="N196">SUMPRODUCT(--($D137:$D189&lt;&gt;""),$G137:$G189,N137:N189)/SUMPRODUCT($D137:$D189,N137:N189)</f>
        <v>-5.4080638570353203</v>
      </c>
      <c r="O196" s="368" cm="1">
        <f t="array" ref="O196">SUMPRODUCT(--($D137:$D189&lt;&gt;""),$G137:$G189,O137:O189)/SUMPRODUCT($D137:$D189,O137:O189)</f>
        <v>-5.4080638570353203</v>
      </c>
      <c r="P196" s="368" cm="1">
        <f t="array" ref="P196">SUMPRODUCT(--($D137:$D189&lt;&gt;""),$G137:$G189,P137:P189)/SUMPRODUCT($D137:$D189,P137:P189)</f>
        <v>-6.5184260331105284</v>
      </c>
      <c r="Q196" s="368" cm="1">
        <f t="array" ref="Q196">SUMPRODUCT(--($D137:$D189&lt;&gt;""),$G137:$G189,Q137:Q189)/SUMPRODUCT($D137:$D189,Q137:Q189)</f>
        <v>-5.4080638570353203</v>
      </c>
      <c r="R196" s="368" cm="1">
        <f t="array" ref="R196">SUMPRODUCT(--($D137:$D189&lt;&gt;""),$G137:$G189,R137:R189)/SUMPRODUCT($D137:$D189,R137:R189)</f>
        <v>-4.6161099418483769</v>
      </c>
      <c r="S196" s="368" cm="1">
        <f t="array" ref="S196">SUMPRODUCT(--($D137:$D189&lt;&gt;""),$G137:$G189,S137:S189)/SUMPRODUCT($D137:$D189,S137:S189)</f>
        <v>-5.4080638570353203</v>
      </c>
    </row>
    <row r="197" spans="1:28" ht="12" customHeight="1">
      <c r="A197" s="186"/>
      <c r="B197" s="186"/>
      <c r="C197" s="186"/>
      <c r="D197" s="186"/>
      <c r="E197" s="186"/>
      <c r="F197" s="186"/>
      <c r="G197" s="186"/>
      <c r="H197" s="201" t="s">
        <v>1032</v>
      </c>
      <c r="I197" s="368" cm="1">
        <f t="array" ref="I197">-SUMPRODUCT(--($E137:$E189&lt;&gt;""),$F137:$F189,I137:I189)/SUMPRODUCT($E137:$E189,I137:I189)</f>
        <v>-5.9632690325330397</v>
      </c>
      <c r="J197" s="368" cm="1">
        <f t="array" ref="J197">-SUMPRODUCT(--($E137:$E189&lt;&gt;""),$F137:$F189,J137:J189)/SUMPRODUCT($E137:$E189,J137:J189)</f>
        <v>-5.7162674089983252</v>
      </c>
      <c r="K197" s="368" cm="1">
        <f t="array" ref="K197">-SUMPRODUCT(--($E137:$E189&lt;&gt;""),$F137:$F189,K137:K189)/SUMPRODUCT($E137:$E189,K137:K189)</f>
        <v>-7.501856501097933</v>
      </c>
      <c r="L197" s="368" cm="1">
        <f t="array" ref="L197">-SUMPRODUCT(--($E137:$E189&lt;&gt;""),$F137:$F189,L137:L189)/SUMPRODUCT($E137:$E189,L137:L189)</f>
        <v>-6.4996721333666967</v>
      </c>
      <c r="M197" s="368" cm="1">
        <f t="array" ref="M197">-SUMPRODUCT(--($E137:$E189&lt;&gt;""),$F137:$F189,M137:M189)/SUMPRODUCT($E137:$E189,M137:M189)</f>
        <v>-7.501856501097933</v>
      </c>
      <c r="N197" s="368" cm="1">
        <f t="array" ref="N197">-SUMPRODUCT(--($E137:$E189&lt;&gt;""),$F137:$F189,N137:N189)/SUMPRODUCT($E137:$E189,N137:N189)</f>
        <v>-6.4996721333666958</v>
      </c>
      <c r="O197" s="368" cm="1">
        <f t="array" ref="O197">-SUMPRODUCT(--($E137:$E189&lt;&gt;""),$F137:$F189,O137:O189)/SUMPRODUCT($E137:$E189,O137:O189)</f>
        <v>-6.7330607975097658</v>
      </c>
      <c r="P197" s="368" cm="1">
        <f t="array" ref="P197">-SUMPRODUCT(--($E137:$E189&lt;&gt;""),$F137:$F189,P137:P189)/SUMPRODUCT($E137:$E189,P137:P189)</f>
        <v>-6.4996721333666958</v>
      </c>
      <c r="Q197" s="368" cm="1">
        <f t="array" ref="Q197">-SUMPRODUCT(--($E137:$E189&lt;&gt;""),$F137:$F189,Q137:Q189)/SUMPRODUCT($E137:$E189,Q137:Q189)</f>
        <v>-7.501856501097933</v>
      </c>
      <c r="R197" s="368" cm="1">
        <f t="array" ref="R197">-SUMPRODUCT(--($E137:$E189&lt;&gt;""),$F137:$F189,R137:R189)/SUMPRODUCT($E137:$E189,R137:R189)</f>
        <v>-6.4154560931713274</v>
      </c>
      <c r="S197" s="368" cm="1">
        <f t="array" ref="S197">-SUMPRODUCT(--($E137:$E189&lt;&gt;""),$F137:$F189,S137:S189)/SUMPRODUCT($E137:$E189,S137:S189)</f>
        <v>-6.923098499111572</v>
      </c>
    </row>
    <row r="198" spans="1:28" ht="12" customHeight="1">
      <c r="A198" s="186"/>
      <c r="B198" s="186"/>
      <c r="C198" s="186"/>
      <c r="D198" s="186"/>
      <c r="E198" s="186"/>
      <c r="F198" s="186"/>
      <c r="G198" s="186"/>
      <c r="H198" s="25" t="s">
        <v>763</v>
      </c>
      <c r="I198" s="400">
        <f>AA67+1</f>
        <v>39</v>
      </c>
      <c r="J198" s="400">
        <f>I198+1</f>
        <v>40</v>
      </c>
      <c r="K198" s="400">
        <f t="shared" ref="K198:AB198" si="119">J198+1</f>
        <v>41</v>
      </c>
      <c r="L198" s="400">
        <f t="shared" si="119"/>
        <v>42</v>
      </c>
      <c r="M198" s="400">
        <f t="shared" si="119"/>
        <v>43</v>
      </c>
      <c r="N198" s="400">
        <f t="shared" si="119"/>
        <v>44</v>
      </c>
      <c r="O198" s="400">
        <f t="shared" si="119"/>
        <v>45</v>
      </c>
      <c r="P198" s="400">
        <f t="shared" si="119"/>
        <v>46</v>
      </c>
      <c r="Q198" s="400">
        <f t="shared" si="119"/>
        <v>47</v>
      </c>
      <c r="R198" s="400">
        <f t="shared" si="119"/>
        <v>48</v>
      </c>
      <c r="S198" s="400">
        <f t="shared" si="119"/>
        <v>49</v>
      </c>
      <c r="T198" s="400">
        <f t="shared" si="119"/>
        <v>50</v>
      </c>
      <c r="U198" s="400">
        <f t="shared" si="119"/>
        <v>51</v>
      </c>
      <c r="V198" s="400">
        <f t="shared" si="119"/>
        <v>52</v>
      </c>
      <c r="W198" s="400">
        <f t="shared" si="119"/>
        <v>53</v>
      </c>
      <c r="X198" s="400">
        <f t="shared" si="119"/>
        <v>54</v>
      </c>
      <c r="Y198" s="400">
        <f t="shared" si="119"/>
        <v>55</v>
      </c>
      <c r="Z198" s="400">
        <f t="shared" si="119"/>
        <v>56</v>
      </c>
      <c r="AA198" s="400">
        <f t="shared" si="119"/>
        <v>57</v>
      </c>
      <c r="AB198" s="400">
        <f t="shared" si="119"/>
        <v>58</v>
      </c>
    </row>
    <row r="199" spans="1:28" ht="12" customHeight="1">
      <c r="A199" s="187" t="s">
        <v>798</v>
      </c>
      <c r="B199" s="186"/>
      <c r="C199" s="186"/>
      <c r="D199" s="186"/>
      <c r="E199" s="186"/>
      <c r="F199" s="186"/>
      <c r="G199" s="186"/>
      <c r="H199" s="186"/>
      <c r="I199" s="434" t="s">
        <v>803</v>
      </c>
      <c r="J199" s="435"/>
      <c r="K199" s="435"/>
      <c r="L199" s="435"/>
      <c r="M199" s="434" t="s">
        <v>804</v>
      </c>
      <c r="N199" s="435"/>
      <c r="O199" s="435"/>
      <c r="P199" s="436"/>
      <c r="Q199" s="434" t="s">
        <v>802</v>
      </c>
      <c r="R199" s="435"/>
      <c r="S199" s="435"/>
      <c r="T199" s="435"/>
      <c r="U199" s="434" t="s">
        <v>805</v>
      </c>
      <c r="V199" s="435"/>
      <c r="W199" s="435"/>
      <c r="X199" s="436"/>
      <c r="Y199" s="434" t="s">
        <v>806</v>
      </c>
      <c r="Z199" s="435"/>
      <c r="AA199" s="434" t="s">
        <v>807</v>
      </c>
      <c r="AB199" s="435"/>
    </row>
    <row r="200" spans="1:28" ht="19.5" customHeight="1">
      <c r="A200" s="186"/>
      <c r="B200" s="186"/>
      <c r="C200" s="87" t="s">
        <v>273</v>
      </c>
      <c r="D200" s="118" t="s">
        <v>364</v>
      </c>
      <c r="E200" s="118" t="s">
        <v>365</v>
      </c>
      <c r="F200" s="118" t="s">
        <v>366</v>
      </c>
      <c r="G200" s="118" t="s">
        <v>367</v>
      </c>
      <c r="H200" s="118" t="s">
        <v>368</v>
      </c>
      <c r="I200" s="430" t="s">
        <v>793</v>
      </c>
      <c r="J200" s="432" t="s">
        <v>786</v>
      </c>
      <c r="K200" s="432" t="s">
        <v>791</v>
      </c>
      <c r="L200" s="437" t="s">
        <v>790</v>
      </c>
      <c r="M200" s="430" t="s">
        <v>793</v>
      </c>
      <c r="N200" s="432" t="s">
        <v>786</v>
      </c>
      <c r="O200" s="432" t="s">
        <v>791</v>
      </c>
      <c r="P200" s="437" t="s">
        <v>790</v>
      </c>
      <c r="Q200" s="430" t="s">
        <v>793</v>
      </c>
      <c r="R200" s="432" t="s">
        <v>786</v>
      </c>
      <c r="S200" s="432" t="s">
        <v>791</v>
      </c>
      <c r="T200" s="437" t="s">
        <v>790</v>
      </c>
      <c r="U200" s="430" t="s">
        <v>793</v>
      </c>
      <c r="V200" s="432" t="s">
        <v>786</v>
      </c>
      <c r="W200" s="432" t="s">
        <v>791</v>
      </c>
      <c r="X200" s="437" t="s">
        <v>790</v>
      </c>
      <c r="Y200" s="430" t="s">
        <v>793</v>
      </c>
      <c r="Z200" s="432" t="s">
        <v>786</v>
      </c>
      <c r="AA200" s="430" t="s">
        <v>793</v>
      </c>
      <c r="AB200" s="432" t="s">
        <v>786</v>
      </c>
    </row>
    <row r="201" spans="1:28" ht="12" customHeight="1">
      <c r="A201" s="186"/>
      <c r="B201" s="186"/>
      <c r="C201" s="92" t="s">
        <v>106</v>
      </c>
      <c r="D201" s="93" t="s">
        <v>119</v>
      </c>
      <c r="E201" s="92" t="s">
        <v>119</v>
      </c>
      <c r="F201" s="92" t="s">
        <v>116</v>
      </c>
      <c r="G201" s="92" t="s">
        <v>116</v>
      </c>
      <c r="H201" s="92" t="s">
        <v>116</v>
      </c>
      <c r="I201" s="431"/>
      <c r="J201" s="433"/>
      <c r="K201" s="433"/>
      <c r="L201" s="438"/>
      <c r="M201" s="431"/>
      <c r="N201" s="433"/>
      <c r="O201" s="433"/>
      <c r="P201" s="438"/>
      <c r="Q201" s="431"/>
      <c r="R201" s="433"/>
      <c r="S201" s="433"/>
      <c r="T201" s="438"/>
      <c r="U201" s="431"/>
      <c r="V201" s="433"/>
      <c r="W201" s="433"/>
      <c r="X201" s="438"/>
      <c r="Y201" s="431"/>
      <c r="Z201" s="433"/>
      <c r="AA201" s="431"/>
      <c r="AB201" s="433"/>
    </row>
    <row r="202" spans="1:28" ht="12" customHeight="1">
      <c r="A202" s="247" t="s">
        <v>764</v>
      </c>
      <c r="B202" s="229"/>
      <c r="D202" s="190"/>
      <c r="E202" s="190"/>
      <c r="F202" s="190"/>
      <c r="G202" s="190"/>
      <c r="H202" s="190"/>
      <c r="I202" s="204"/>
      <c r="J202" s="186"/>
      <c r="K202" s="210"/>
      <c r="L202" s="186"/>
      <c r="M202" s="204"/>
      <c r="N202" s="186"/>
      <c r="O202" s="210"/>
      <c r="P202" s="251"/>
      <c r="Q202" s="204"/>
      <c r="R202" s="186"/>
      <c r="S202" s="210"/>
      <c r="T202" s="186"/>
      <c r="U202" s="204"/>
      <c r="V202" s="186"/>
      <c r="W202" s="210"/>
      <c r="X202" s="251"/>
      <c r="Y202" s="204"/>
      <c r="Z202" s="186"/>
      <c r="AA202" s="210"/>
      <c r="AB202" s="251"/>
    </row>
    <row r="203" spans="1:28" ht="12" customHeight="1">
      <c r="A203" s="189" t="str">
        <f>A138</f>
        <v>Chamber</v>
      </c>
      <c r="B203" s="186"/>
      <c r="C203" s="190">
        <f>IF(C138=0,"",C138)</f>
        <v>24708.674057500008</v>
      </c>
      <c r="D203" s="190" t="str">
        <f t="shared" ref="D203:H203" si="120">IF(D138=0,"",D138)</f>
        <v/>
      </c>
      <c r="E203" s="190" t="str">
        <f t="shared" si="120"/>
        <v/>
      </c>
      <c r="F203" s="190">
        <f t="shared" si="120"/>
        <v>-198.72636617500001</v>
      </c>
      <c r="G203" s="190">
        <f t="shared" si="120"/>
        <v>-79013.421375850012</v>
      </c>
      <c r="H203" s="190" t="str">
        <f t="shared" si="120"/>
        <v/>
      </c>
      <c r="I203" s="208">
        <f>0.91*1.35</f>
        <v>1.2285000000000001</v>
      </c>
      <c r="J203" s="212">
        <f>0.91*1.35</f>
        <v>1.2285000000000001</v>
      </c>
      <c r="K203" s="212">
        <v>1</v>
      </c>
      <c r="L203" s="212">
        <v>1</v>
      </c>
      <c r="M203" s="208">
        <f>0.91*1.2</f>
        <v>1.0920000000000001</v>
      </c>
      <c r="N203" s="212">
        <f>0.91*1.2</f>
        <v>1.0920000000000001</v>
      </c>
      <c r="O203" s="212">
        <v>1</v>
      </c>
      <c r="P203" s="222">
        <v>1</v>
      </c>
      <c r="Q203" s="208">
        <f>1*1.35</f>
        <v>1.35</v>
      </c>
      <c r="R203" s="212">
        <f>1*1.35</f>
        <v>1.35</v>
      </c>
      <c r="S203" s="212">
        <v>1</v>
      </c>
      <c r="T203" s="212">
        <v>1</v>
      </c>
      <c r="U203" s="208">
        <f>1*1.2</f>
        <v>1.2</v>
      </c>
      <c r="V203" s="212">
        <f>1*1.2</f>
        <v>1.2</v>
      </c>
      <c r="W203" s="212">
        <v>1</v>
      </c>
      <c r="X203" s="222">
        <v>1</v>
      </c>
      <c r="Y203" s="208">
        <v>1</v>
      </c>
      <c r="Z203" s="212">
        <v>1</v>
      </c>
      <c r="AA203" s="208">
        <v>1</v>
      </c>
      <c r="AB203" s="212">
        <v>1</v>
      </c>
    </row>
    <row r="204" spans="1:28" ht="12" customHeight="1">
      <c r="A204" s="189" t="str">
        <f t="shared" ref="A204:A211" si="121">A140</f>
        <v>Earth pressure HHW</v>
      </c>
      <c r="B204" s="186"/>
      <c r="C204" s="190" t="str">
        <f>IF(C140=0,"",C140)</f>
        <v/>
      </c>
      <c r="D204" s="190">
        <f t="shared" ref="D204:G204" si="122">IF(D140=0,"",D140)</f>
        <v>-7260.6151799999989</v>
      </c>
      <c r="E204" s="190">
        <f t="shared" si="122"/>
        <v>-933.71212349999769</v>
      </c>
      <c r="F204" s="190">
        <f t="shared" si="122"/>
        <v>-6232.1558052649889</v>
      </c>
      <c r="G204" s="190">
        <f t="shared" si="122"/>
        <v>39265.870534799993</v>
      </c>
      <c r="H204" s="190">
        <f t="shared" ref="H204" si="123">IF(H140=0,"",H140)</f>
        <v>-14260.367392537482</v>
      </c>
      <c r="I204" s="208">
        <f>0.91*1.35</f>
        <v>1.2285000000000001</v>
      </c>
      <c r="J204" s="212"/>
      <c r="K204" s="212">
        <f>0.91*1.35</f>
        <v>1.2285000000000001</v>
      </c>
      <c r="L204" s="212"/>
      <c r="M204" s="208">
        <f>0.91*1.2</f>
        <v>1.0920000000000001</v>
      </c>
      <c r="N204" s="212"/>
      <c r="O204" s="212">
        <f>0.91*1.2</f>
        <v>1.0920000000000001</v>
      </c>
      <c r="P204" s="222"/>
      <c r="Q204" s="208">
        <f>1*1.35</f>
        <v>1.35</v>
      </c>
      <c r="R204" s="212"/>
      <c r="S204" s="212">
        <f>1*1.35</f>
        <v>1.35</v>
      </c>
      <c r="T204" s="212"/>
      <c r="U204" s="208">
        <f>1*1.2</f>
        <v>1.2</v>
      </c>
      <c r="V204" s="212"/>
      <c r="W204" s="212">
        <f>1*1.2</f>
        <v>1.2</v>
      </c>
      <c r="X204" s="222"/>
      <c r="Y204" s="208">
        <v>1</v>
      </c>
      <c r="Z204" s="212"/>
      <c r="AA204" s="208">
        <v>1</v>
      </c>
      <c r="AB204" s="212"/>
    </row>
    <row r="205" spans="1:28" ht="12" customHeight="1">
      <c r="A205" s="189" t="str">
        <f t="shared" si="121"/>
        <v>Earth pressure LLW</v>
      </c>
      <c r="B205" s="186"/>
      <c r="C205" s="190" t="str">
        <f t="shared" ref="C205:G205" si="124">IF(C141=0,"",C141)</f>
        <v/>
      </c>
      <c r="D205" s="190">
        <f t="shared" si="124"/>
        <v>-7973.4549667500005</v>
      </c>
      <c r="E205" s="190">
        <f t="shared" si="124"/>
        <v>-933.7121234999986</v>
      </c>
      <c r="F205" s="190">
        <f t="shared" si="124"/>
        <v>-6232.1558052649962</v>
      </c>
      <c r="G205" s="190">
        <f t="shared" si="124"/>
        <v>36806.344742894995</v>
      </c>
      <c r="H205" s="190">
        <f t="shared" ref="H205" si="125">IF(H141=0,"",H141)</f>
        <v>-14260.367392537497</v>
      </c>
      <c r="I205" s="204"/>
      <c r="J205" s="212">
        <v>1</v>
      </c>
      <c r="K205" s="212"/>
      <c r="L205" s="212">
        <v>1</v>
      </c>
      <c r="M205" s="204"/>
      <c r="N205" s="212">
        <v>1</v>
      </c>
      <c r="O205" s="212"/>
      <c r="P205" s="222">
        <v>1</v>
      </c>
      <c r="Q205" s="204"/>
      <c r="R205" s="212">
        <v>1</v>
      </c>
      <c r="S205" s="212"/>
      <c r="T205" s="212">
        <v>1</v>
      </c>
      <c r="U205" s="204"/>
      <c r="V205" s="212">
        <v>1</v>
      </c>
      <c r="W205" s="212"/>
      <c r="X205" s="222">
        <v>1</v>
      </c>
      <c r="Y205" s="204"/>
      <c r="Z205" s="212">
        <v>1</v>
      </c>
      <c r="AA205" s="204"/>
      <c r="AB205" s="212">
        <v>1</v>
      </c>
    </row>
    <row r="206" spans="1:28" ht="12" customHeight="1">
      <c r="A206" s="189" t="str">
        <f t="shared" si="121"/>
        <v>Earth on foundation</v>
      </c>
      <c r="B206" s="186"/>
      <c r="C206" s="190">
        <f t="shared" ref="C206:G207" si="126">IF(C142=0,"",C142)</f>
        <v>12889.091000000002</v>
      </c>
      <c r="D206" s="190" t="str">
        <f t="shared" si="126"/>
        <v/>
      </c>
      <c r="E206" s="190" t="str">
        <f t="shared" si="126"/>
        <v/>
      </c>
      <c r="F206" s="190">
        <f t="shared" si="126"/>
        <v>-6394.7943000000014</v>
      </c>
      <c r="G206" s="190">
        <f t="shared" si="126"/>
        <v>-87307.943700000018</v>
      </c>
      <c r="H206" s="190"/>
      <c r="I206" s="208">
        <v>1</v>
      </c>
      <c r="J206" s="212">
        <v>1</v>
      </c>
      <c r="K206" s="212">
        <v>1</v>
      </c>
      <c r="L206" s="212">
        <v>1</v>
      </c>
      <c r="M206" s="208">
        <v>1</v>
      </c>
      <c r="N206" s="212">
        <v>1</v>
      </c>
      <c r="O206" s="212">
        <v>1</v>
      </c>
      <c r="P206" s="222">
        <v>1</v>
      </c>
      <c r="Q206" s="208">
        <v>1</v>
      </c>
      <c r="R206" s="212">
        <v>1</v>
      </c>
      <c r="S206" s="212">
        <v>1</v>
      </c>
      <c r="T206" s="212">
        <v>1</v>
      </c>
      <c r="U206" s="208">
        <v>1</v>
      </c>
      <c r="V206" s="212">
        <v>1</v>
      </c>
      <c r="W206" s="212">
        <v>1</v>
      </c>
      <c r="X206" s="222">
        <v>1</v>
      </c>
      <c r="Y206" s="208">
        <v>1</v>
      </c>
      <c r="Z206" s="212">
        <v>1</v>
      </c>
      <c r="AA206" s="208">
        <v>1</v>
      </c>
      <c r="AB206" s="212">
        <v>1</v>
      </c>
    </row>
    <row r="207" spans="1:28" ht="12" customHeight="1">
      <c r="A207" s="189" t="str">
        <f t="shared" si="121"/>
        <v xml:space="preserve">Water pressure HHW </v>
      </c>
      <c r="B207" s="186"/>
      <c r="C207" s="190">
        <f t="shared" si="126"/>
        <v>-21169.420000000006</v>
      </c>
      <c r="D207" s="190" t="str">
        <f t="shared" si="126"/>
        <v/>
      </c>
      <c r="E207" s="190" t="str">
        <f t="shared" si="126"/>
        <v/>
      </c>
      <c r="F207" s="190" t="str">
        <f t="shared" si="126"/>
        <v/>
      </c>
      <c r="G207" s="190">
        <f t="shared" si="126"/>
        <v>75786.523600000015</v>
      </c>
      <c r="H207" s="190" t="str">
        <f t="shared" ref="H207" si="127">IF(H143=0,"",H143)</f>
        <v/>
      </c>
      <c r="I207" s="208">
        <v>1</v>
      </c>
      <c r="J207" s="212"/>
      <c r="K207" s="212">
        <v>1</v>
      </c>
      <c r="L207" s="212"/>
      <c r="M207" s="208">
        <v>1</v>
      </c>
      <c r="N207" s="212"/>
      <c r="O207" s="212">
        <v>1</v>
      </c>
      <c r="P207" s="222"/>
      <c r="Q207" s="208">
        <v>1</v>
      </c>
      <c r="R207" s="212"/>
      <c r="S207" s="212">
        <v>1</v>
      </c>
      <c r="T207" s="212"/>
      <c r="U207" s="208">
        <v>1</v>
      </c>
      <c r="V207" s="212"/>
      <c r="W207" s="212">
        <v>1</v>
      </c>
      <c r="X207" s="222"/>
      <c r="Y207" s="208">
        <v>1</v>
      </c>
      <c r="Z207" s="212"/>
      <c r="AA207" s="208">
        <v>1</v>
      </c>
      <c r="AB207" s="212"/>
    </row>
    <row r="208" spans="1:28" ht="12" customHeight="1">
      <c r="A208" s="189" t="str">
        <f t="shared" si="121"/>
        <v xml:space="preserve">Water pressure LLW </v>
      </c>
      <c r="B208" s="186"/>
      <c r="C208" s="190">
        <f t="shared" ref="C208:G208" si="128">IF(C144=0,"",C144)</f>
        <v>-16807.789500000003</v>
      </c>
      <c r="D208" s="190" t="str">
        <f t="shared" si="128"/>
        <v/>
      </c>
      <c r="E208" s="190" t="str">
        <f t="shared" si="128"/>
        <v/>
      </c>
      <c r="F208" s="190" t="str">
        <f t="shared" si="128"/>
        <v/>
      </c>
      <c r="G208" s="190">
        <f t="shared" si="128"/>
        <v>60171.886410000014</v>
      </c>
      <c r="H208" s="186"/>
      <c r="I208" s="204"/>
      <c r="J208" s="212">
        <v>1</v>
      </c>
      <c r="K208" s="218"/>
      <c r="L208" s="212">
        <v>1</v>
      </c>
      <c r="M208" s="204"/>
      <c r="N208" s="212">
        <v>1</v>
      </c>
      <c r="O208" s="218"/>
      <c r="P208" s="222">
        <v>1</v>
      </c>
      <c r="Q208" s="204"/>
      <c r="R208" s="212">
        <v>1</v>
      </c>
      <c r="S208" s="218"/>
      <c r="T208" s="212">
        <v>1</v>
      </c>
      <c r="U208" s="204"/>
      <c r="V208" s="212">
        <v>1</v>
      </c>
      <c r="W208" s="218"/>
      <c r="X208" s="222">
        <v>1</v>
      </c>
      <c r="Y208" s="204"/>
      <c r="Z208" s="212">
        <v>1</v>
      </c>
      <c r="AA208" s="204"/>
      <c r="AB208" s="212">
        <v>1</v>
      </c>
    </row>
    <row r="209" spans="1:31" ht="12" customHeight="1">
      <c r="A209" s="189" t="str">
        <f t="shared" si="121"/>
        <v>Earth pressure overload</v>
      </c>
      <c r="B209" s="186"/>
      <c r="C209" s="190" t="str">
        <f t="shared" ref="C209:G209" si="129">IF(C145=0,"",C145)</f>
        <v/>
      </c>
      <c r="D209" s="190">
        <f t="shared" si="129"/>
        <v>-1226.8620000000001</v>
      </c>
      <c r="E209" s="190" t="str">
        <f t="shared" si="129"/>
        <v/>
      </c>
      <c r="F209" s="190" t="str">
        <f t="shared" si="129"/>
        <v/>
      </c>
      <c r="G209" s="190">
        <f t="shared" si="129"/>
        <v>7716.9619799999991</v>
      </c>
      <c r="H209" s="186"/>
      <c r="I209" s="208">
        <f>0.91*1.35</f>
        <v>1.2285000000000001</v>
      </c>
      <c r="J209" s="212"/>
      <c r="K209" s="212">
        <f>0.91*1.35</f>
        <v>1.2285000000000001</v>
      </c>
      <c r="L209" s="212"/>
      <c r="M209" s="208">
        <f>0.91*1.2</f>
        <v>1.0920000000000001</v>
      </c>
      <c r="N209" s="212"/>
      <c r="O209" s="212">
        <f>0.91*1.2</f>
        <v>1.0920000000000001</v>
      </c>
      <c r="P209" s="222"/>
      <c r="Q209" s="208">
        <f>1*1.35</f>
        <v>1.35</v>
      </c>
      <c r="R209" s="212"/>
      <c r="S209" s="212">
        <f>1*1.35</f>
        <v>1.35</v>
      </c>
      <c r="T209" s="212"/>
      <c r="U209" s="208">
        <f>1*1.2</f>
        <v>1.2</v>
      </c>
      <c r="V209" s="212"/>
      <c r="W209" s="212">
        <f>1*1.2</f>
        <v>1.2</v>
      </c>
      <c r="X209" s="222"/>
      <c r="Y209" s="208">
        <v>1</v>
      </c>
      <c r="Z209" s="212"/>
      <c r="AA209" s="208">
        <v>1</v>
      </c>
      <c r="AB209" s="212"/>
    </row>
    <row r="210" spans="1:31" ht="12" customHeight="1">
      <c r="A210" s="189" t="str">
        <f t="shared" si="121"/>
        <v>Earth pre. bre/acc A/B</v>
      </c>
      <c r="B210" s="186"/>
      <c r="C210" s="190" t="str">
        <f t="shared" ref="C210:G210" si="130">IF(C146=0,"",C146)</f>
        <v/>
      </c>
      <c r="D210" s="190">
        <f t="shared" si="130"/>
        <v>-370</v>
      </c>
      <c r="E210" s="190" t="str">
        <f t="shared" si="130"/>
        <v/>
      </c>
      <c r="F210" s="190" t="str">
        <f t="shared" si="130"/>
        <v/>
      </c>
      <c r="G210" s="190">
        <f t="shared" si="130"/>
        <v>3251.0666666666662</v>
      </c>
      <c r="H210" s="186"/>
      <c r="I210" s="204"/>
      <c r="J210" s="217"/>
      <c r="K210" s="217"/>
      <c r="L210" s="212"/>
      <c r="M210" s="204"/>
      <c r="N210" s="217"/>
      <c r="O210" s="217"/>
      <c r="P210" s="222"/>
      <c r="Q210" s="204"/>
      <c r="R210" s="217"/>
      <c r="S210" s="217"/>
      <c r="T210" s="212"/>
      <c r="U210" s="204"/>
      <c r="V210" s="217"/>
      <c r="W210" s="217"/>
      <c r="X210" s="222"/>
      <c r="Y210" s="204"/>
      <c r="Z210" s="217"/>
      <c r="AA210" s="204"/>
      <c r="AB210" s="217"/>
    </row>
    <row r="211" spans="1:31" ht="12" customHeight="1">
      <c r="A211" s="189" t="str">
        <f t="shared" si="121"/>
        <v>Earth pre. bre/acc LM71</v>
      </c>
      <c r="B211" s="186"/>
      <c r="C211" s="190" t="str">
        <f t="shared" ref="C211:G211" si="131">IF(C147=0,"",C147)</f>
        <v/>
      </c>
      <c r="D211" s="190">
        <f t="shared" si="131"/>
        <v>-359.02366197183096</v>
      </c>
      <c r="E211" s="190" t="str">
        <f t="shared" si="131"/>
        <v/>
      </c>
      <c r="F211" s="190" t="str">
        <f t="shared" si="131"/>
        <v/>
      </c>
      <c r="G211" s="190">
        <f t="shared" si="131"/>
        <v>3154.6212431924873</v>
      </c>
      <c r="H211" s="186"/>
      <c r="I211" s="208">
        <f>0.91*1.35</f>
        <v>1.2285000000000001</v>
      </c>
      <c r="J211" s="212"/>
      <c r="K211" s="212">
        <f>0.91*1.35</f>
        <v>1.2285000000000001</v>
      </c>
      <c r="L211" s="212"/>
      <c r="M211" s="208">
        <f>0.91*1.2</f>
        <v>1.0920000000000001</v>
      </c>
      <c r="N211" s="212"/>
      <c r="O211" s="212">
        <f>0.91*1.2</f>
        <v>1.0920000000000001</v>
      </c>
      <c r="P211" s="222"/>
      <c r="Q211" s="208">
        <f>1*1.35</f>
        <v>1.35</v>
      </c>
      <c r="R211" s="212"/>
      <c r="S211" s="212">
        <f>1*1.35</f>
        <v>1.35</v>
      </c>
      <c r="T211" s="212"/>
      <c r="U211" s="208">
        <f>1*1.2</f>
        <v>1.2</v>
      </c>
      <c r="V211" s="212"/>
      <c r="W211" s="212">
        <f>1*1.2</f>
        <v>1.2</v>
      </c>
      <c r="X211" s="222"/>
      <c r="Y211" s="208">
        <v>1</v>
      </c>
      <c r="Z211" s="212"/>
      <c r="AA211" s="208">
        <v>1</v>
      </c>
      <c r="AB211" s="212"/>
    </row>
    <row r="212" spans="1:31" ht="12" customHeight="1">
      <c r="A212" s="189" t="s">
        <v>800</v>
      </c>
      <c r="B212" s="248">
        <f>'4.1'!A152</f>
        <v>0</v>
      </c>
      <c r="C212" s="190">
        <f>'4.1'!B152</f>
        <v>4967.0795200602006</v>
      </c>
      <c r="D212" s="186"/>
      <c r="E212" s="186"/>
      <c r="F212" s="186"/>
      <c r="G212" s="190">
        <f>'4.1'!C152</f>
        <v>6687.4387426778922</v>
      </c>
      <c r="H212" s="186"/>
      <c r="I212" s="204"/>
      <c r="J212" s="217"/>
      <c r="K212" s="218"/>
      <c r="L212" s="212"/>
      <c r="M212" s="204"/>
      <c r="N212" s="217"/>
      <c r="O212" s="218"/>
      <c r="P212" s="222"/>
      <c r="Q212" s="204"/>
      <c r="R212" s="217"/>
      <c r="S212" s="218"/>
      <c r="T212" s="212"/>
      <c r="U212" s="204"/>
      <c r="V212" s="217"/>
      <c r="W212" s="218"/>
      <c r="X212" s="222"/>
      <c r="Y212" s="204"/>
      <c r="Z212" s="217"/>
      <c r="AA212" s="204"/>
      <c r="AB212" s="217"/>
    </row>
    <row r="213" spans="1:31" ht="12" customHeight="1">
      <c r="A213" s="189" t="s">
        <v>800</v>
      </c>
      <c r="B213" s="248">
        <f>'4.1'!A153</f>
        <v>8</v>
      </c>
      <c r="C213" s="190">
        <f>'4.1'!B153</f>
        <v>4967.0795200602006</v>
      </c>
      <c r="D213" s="186"/>
      <c r="E213" s="186"/>
      <c r="F213" s="186"/>
      <c r="G213" s="190">
        <f>'4.1'!C153</f>
        <v>7313.6409080612066</v>
      </c>
      <c r="H213" s="186"/>
      <c r="I213" s="204"/>
      <c r="J213" s="217"/>
      <c r="K213" s="218"/>
      <c r="L213" s="212"/>
      <c r="M213" s="204"/>
      <c r="N213" s="217"/>
      <c r="O213" s="218"/>
      <c r="P213" s="222"/>
      <c r="Q213" s="204"/>
      <c r="R213" s="217"/>
      <c r="S213" s="218"/>
      <c r="T213" s="212"/>
      <c r="U213" s="204"/>
      <c r="V213" s="217"/>
      <c r="W213" s="218"/>
      <c r="X213" s="222"/>
      <c r="Y213" s="204"/>
      <c r="Z213" s="217"/>
      <c r="AA213" s="204"/>
      <c r="AB213" s="217"/>
    </row>
    <row r="214" spans="1:31" ht="12" customHeight="1">
      <c r="A214" s="189" t="s">
        <v>800</v>
      </c>
      <c r="B214" s="248">
        <f>'4.1'!A154</f>
        <v>16</v>
      </c>
      <c r="C214" s="190">
        <f>'4.1'!B154</f>
        <v>4967.0795200602006</v>
      </c>
      <c r="D214" s="186"/>
      <c r="E214" s="186"/>
      <c r="F214" s="186"/>
      <c r="G214" s="190">
        <f>'4.1'!C154</f>
        <v>7797.4913723123318</v>
      </c>
      <c r="H214" s="186"/>
      <c r="I214" s="204"/>
      <c r="J214" s="217"/>
      <c r="K214" s="218"/>
      <c r="L214" s="212"/>
      <c r="M214" s="204"/>
      <c r="N214" s="217"/>
      <c r="O214" s="218"/>
      <c r="P214" s="222"/>
      <c r="Q214" s="204"/>
      <c r="R214" s="217"/>
      <c r="S214" s="218"/>
      <c r="T214" s="212"/>
      <c r="U214" s="204"/>
      <c r="V214" s="217"/>
      <c r="W214" s="218"/>
      <c r="X214" s="222"/>
      <c r="Y214" s="204"/>
      <c r="Z214" s="217"/>
      <c r="AA214" s="204"/>
      <c r="AB214" s="217"/>
    </row>
    <row r="215" spans="1:31" ht="12" customHeight="1">
      <c r="A215" s="189" t="s">
        <v>800</v>
      </c>
      <c r="B215" s="248">
        <f>'4.1'!A155</f>
        <v>24</v>
      </c>
      <c r="C215" s="190">
        <f>'4.1'!B155</f>
        <v>4967.0795200602006</v>
      </c>
      <c r="D215" s="186"/>
      <c r="E215" s="186"/>
      <c r="F215" s="186"/>
      <c r="G215" s="190">
        <f>'4.1'!C155</f>
        <v>8129.5725365163817</v>
      </c>
      <c r="H215" s="186"/>
      <c r="I215" s="204"/>
      <c r="J215" s="217"/>
      <c r="K215" s="218"/>
      <c r="L215" s="212"/>
      <c r="M215" s="204"/>
      <c r="N215" s="217"/>
      <c r="O215" s="218"/>
      <c r="P215" s="222"/>
      <c r="Q215" s="204"/>
      <c r="R215" s="217"/>
      <c r="S215" s="218"/>
      <c r="T215" s="212"/>
      <c r="U215" s="204"/>
      <c r="V215" s="217"/>
      <c r="W215" s="218"/>
      <c r="X215" s="222"/>
      <c r="Y215" s="204"/>
      <c r="Z215" s="217"/>
      <c r="AA215" s="204"/>
      <c r="AB215" s="217"/>
    </row>
    <row r="216" spans="1:31" ht="12" customHeight="1">
      <c r="A216" s="189" t="s">
        <v>800</v>
      </c>
      <c r="B216" s="248">
        <f>'4.1'!A156</f>
        <v>32</v>
      </c>
      <c r="C216" s="190">
        <f>'4.1'!B156</f>
        <v>4967.0795200602006</v>
      </c>
      <c r="D216" s="186"/>
      <c r="E216" s="186"/>
      <c r="F216" s="186"/>
      <c r="G216" s="190">
        <f>'4.1'!C156</f>
        <v>8303.4208185488296</v>
      </c>
      <c r="H216" s="186"/>
      <c r="I216" s="204"/>
      <c r="J216" s="217"/>
      <c r="K216" s="218"/>
      <c r="L216" s="212"/>
      <c r="M216" s="204"/>
      <c r="N216" s="217"/>
      <c r="O216" s="218"/>
      <c r="P216" s="222"/>
      <c r="Q216" s="204"/>
      <c r="R216" s="217"/>
      <c r="S216" s="218"/>
      <c r="T216" s="212"/>
      <c r="U216" s="204"/>
      <c r="V216" s="217"/>
      <c r="W216" s="218"/>
      <c r="X216" s="222"/>
      <c r="Y216" s="204"/>
      <c r="Z216" s="217"/>
      <c r="AA216" s="204"/>
      <c r="AB216" s="217"/>
    </row>
    <row r="217" spans="1:31" ht="12" customHeight="1">
      <c r="A217" s="189" t="s">
        <v>800</v>
      </c>
      <c r="B217" s="248">
        <f>'4.1'!A157</f>
        <v>40</v>
      </c>
      <c r="C217" s="190">
        <f>'4.1'!B157</f>
        <v>4967.0795200602006</v>
      </c>
      <c r="D217" s="186"/>
      <c r="E217" s="186"/>
      <c r="F217" s="186"/>
      <c r="G217" s="190">
        <f>'4.1'!C157</f>
        <v>8315.6524593494287</v>
      </c>
      <c r="H217" s="186"/>
      <c r="I217" s="204"/>
      <c r="J217" s="217"/>
      <c r="K217" s="218"/>
      <c r="L217" s="212"/>
      <c r="M217" s="204"/>
      <c r="N217" s="217"/>
      <c r="O217" s="218"/>
      <c r="P217" s="222"/>
      <c r="Q217" s="204"/>
      <c r="R217" s="217"/>
      <c r="S217" s="218"/>
      <c r="T217" s="212"/>
      <c r="U217" s="204"/>
      <c r="V217" s="217"/>
      <c r="W217" s="218"/>
      <c r="X217" s="222"/>
      <c r="Y217" s="204"/>
      <c r="Z217" s="217"/>
      <c r="AA217" s="204"/>
      <c r="AB217" s="217"/>
    </row>
    <row r="218" spans="1:31" ht="12" customHeight="1">
      <c r="A218" s="189" t="s">
        <v>800</v>
      </c>
      <c r="B218" s="248">
        <f>'4.1'!A158</f>
        <v>48</v>
      </c>
      <c r="C218" s="190">
        <f>'4.1'!B158</f>
        <v>4967.0795200602006</v>
      </c>
      <c r="D218" s="186"/>
      <c r="E218" s="186"/>
      <c r="F218" s="186"/>
      <c r="G218" s="190">
        <f>'4.1'!C158</f>
        <v>8166.0293839432543</v>
      </c>
      <c r="H218" s="186"/>
      <c r="I218" s="204"/>
      <c r="J218" s="217"/>
      <c r="K218" s="218"/>
      <c r="L218" s="212"/>
      <c r="M218" s="204"/>
      <c r="N218" s="217"/>
      <c r="O218" s="218"/>
      <c r="P218" s="222"/>
      <c r="Q218" s="204"/>
      <c r="R218" s="217"/>
      <c r="S218" s="218"/>
      <c r="T218" s="212"/>
      <c r="U218" s="204"/>
      <c r="V218" s="217"/>
      <c r="W218" s="218"/>
      <c r="X218" s="222"/>
      <c r="Y218" s="204"/>
      <c r="Z218" s="217"/>
      <c r="AA218" s="204"/>
      <c r="AB218" s="217"/>
    </row>
    <row r="219" spans="1:31" ht="12" customHeight="1">
      <c r="A219" s="189" t="s">
        <v>800</v>
      </c>
      <c r="B219" s="248">
        <f>'4.1'!A159</f>
        <v>56</v>
      </c>
      <c r="C219" s="190">
        <f>'4.1'!B159</f>
        <v>4967.0795200602006</v>
      </c>
      <c r="D219" s="186"/>
      <c r="E219" s="186"/>
      <c r="F219" s="186"/>
      <c r="G219" s="190">
        <f>'4.1'!C159</f>
        <v>7857.463835299377</v>
      </c>
      <c r="H219" s="186"/>
      <c r="I219" s="204"/>
      <c r="J219" s="217"/>
      <c r="K219" s="218"/>
      <c r="L219" s="212"/>
      <c r="M219" s="204"/>
      <c r="N219" s="217"/>
      <c r="O219" s="218"/>
      <c r="P219" s="222"/>
      <c r="Q219" s="204"/>
      <c r="R219" s="217"/>
      <c r="S219" s="218"/>
      <c r="T219" s="212"/>
      <c r="U219" s="204"/>
      <c r="V219" s="217"/>
      <c r="W219" s="218"/>
      <c r="X219" s="222"/>
      <c r="Y219" s="204"/>
      <c r="Z219" s="217"/>
      <c r="AA219" s="204"/>
      <c r="AB219" s="217"/>
    </row>
    <row r="220" spans="1:31" ht="12" customHeight="1">
      <c r="A220" s="189" t="s">
        <v>800</v>
      </c>
      <c r="B220" s="248">
        <f>'4.1'!A160</f>
        <v>64</v>
      </c>
      <c r="C220" s="190">
        <f>'4.1'!B160</f>
        <v>4967.0795200602006</v>
      </c>
      <c r="D220" s="186"/>
      <c r="E220" s="186"/>
      <c r="F220" s="186"/>
      <c r="G220" s="190">
        <f>'4.1'!C160</f>
        <v>7395.9616908340377</v>
      </c>
      <c r="H220" s="186"/>
      <c r="I220" s="204"/>
      <c r="J220" s="217"/>
      <c r="K220" s="218"/>
      <c r="L220" s="212"/>
      <c r="M220" s="204"/>
      <c r="N220" s="217"/>
      <c r="O220" s="218"/>
      <c r="P220" s="222"/>
      <c r="Q220" s="204"/>
      <c r="R220" s="217"/>
      <c r="S220" s="218"/>
      <c r="T220" s="212"/>
      <c r="U220" s="204"/>
      <c r="V220" s="217"/>
      <c r="W220" s="218"/>
      <c r="X220" s="222"/>
      <c r="Y220" s="204"/>
      <c r="Z220" s="217"/>
      <c r="AA220" s="204"/>
      <c r="AB220" s="217"/>
    </row>
    <row r="221" spans="1:31" ht="12" customHeight="1">
      <c r="A221" s="189" t="s">
        <v>800</v>
      </c>
      <c r="B221" s="248">
        <f>'4.1'!A161</f>
        <v>72</v>
      </c>
      <c r="C221" s="190">
        <f>'4.1'!B161</f>
        <v>4967.0795200602006</v>
      </c>
      <c r="D221" s="186"/>
      <c r="E221" s="186"/>
      <c r="F221" s="186"/>
      <c r="G221" s="190">
        <f>'4.1'!C161</f>
        <v>6790.5055648383659</v>
      </c>
      <c r="H221" s="186"/>
      <c r="I221" s="204"/>
      <c r="J221" s="217"/>
      <c r="K221" s="218"/>
      <c r="L221" s="212"/>
      <c r="M221" s="204"/>
      <c r="N221" s="217"/>
      <c r="O221" s="218"/>
      <c r="P221" s="222"/>
      <c r="Q221" s="204"/>
      <c r="R221" s="217"/>
      <c r="S221" s="218"/>
      <c r="T221" s="212"/>
      <c r="U221" s="204"/>
      <c r="V221" s="217"/>
      <c r="W221" s="218"/>
      <c r="X221" s="222"/>
      <c r="Y221" s="204"/>
      <c r="Z221" s="217"/>
      <c r="AA221" s="204"/>
      <c r="AB221" s="217"/>
    </row>
    <row r="222" spans="1:31" ht="12" customHeight="1">
      <c r="A222" s="189" t="s">
        <v>800</v>
      </c>
      <c r="B222" s="248">
        <f>'4.1'!A162</f>
        <v>80</v>
      </c>
      <c r="C222" s="190">
        <f>'4.1'!B162</f>
        <v>4967.0795200602006</v>
      </c>
      <c r="D222" s="186"/>
      <c r="E222" s="186"/>
      <c r="F222" s="186"/>
      <c r="G222" s="190">
        <f>'4.1'!C162</f>
        <v>6052.8799721086898</v>
      </c>
      <c r="H222" s="186"/>
      <c r="I222" s="208">
        <f>0.91*1.35</f>
        <v>1.2285000000000001</v>
      </c>
      <c r="J222" s="212">
        <v>1</v>
      </c>
      <c r="K222" s="212">
        <f>0.91*1.35</f>
        <v>1.2285000000000001</v>
      </c>
      <c r="L222" s="212">
        <v>1</v>
      </c>
      <c r="M222" s="208">
        <f>0.91*1.2</f>
        <v>1.0920000000000001</v>
      </c>
      <c r="N222" s="212">
        <v>1</v>
      </c>
      <c r="O222" s="212">
        <f>0.91*1.2</f>
        <v>1.0920000000000001</v>
      </c>
      <c r="P222" s="222">
        <v>1</v>
      </c>
      <c r="Q222" s="208">
        <f>1*1.35</f>
        <v>1.35</v>
      </c>
      <c r="R222" s="212">
        <v>1</v>
      </c>
      <c r="S222" s="212">
        <f>1*1.35</f>
        <v>1.35</v>
      </c>
      <c r="T222" s="212">
        <v>1</v>
      </c>
      <c r="U222" s="208">
        <f>1*1.2</f>
        <v>1.2</v>
      </c>
      <c r="V222" s="212">
        <v>1</v>
      </c>
      <c r="W222" s="212">
        <f>1*1.2</f>
        <v>1.2</v>
      </c>
      <c r="X222" s="222">
        <v>1</v>
      </c>
      <c r="Y222" s="208">
        <v>1</v>
      </c>
      <c r="Z222" s="212">
        <v>1</v>
      </c>
      <c r="AA222" s="208">
        <v>1</v>
      </c>
      <c r="AB222" s="212">
        <v>1</v>
      </c>
    </row>
    <row r="223" spans="1:31" ht="12" customHeight="1">
      <c r="A223" s="187" t="s">
        <v>765</v>
      </c>
      <c r="B223" s="186"/>
      <c r="C223" s="186"/>
      <c r="D223" s="186"/>
      <c r="E223" s="186"/>
      <c r="F223" s="186"/>
      <c r="G223" s="186"/>
      <c r="H223" s="186"/>
      <c r="I223" s="204"/>
      <c r="J223" s="217"/>
      <c r="K223" s="218"/>
      <c r="L223" s="212"/>
      <c r="M223" s="204"/>
      <c r="N223" s="217"/>
      <c r="O223" s="218"/>
      <c r="P223" s="222"/>
      <c r="Q223" s="204"/>
      <c r="R223" s="217"/>
      <c r="S223" s="218"/>
      <c r="T223" s="212"/>
      <c r="U223" s="204"/>
      <c r="V223" s="217"/>
      <c r="W223" s="218"/>
      <c r="X223" s="222"/>
      <c r="Y223" s="204"/>
      <c r="Z223" s="217"/>
      <c r="AA223" s="204"/>
      <c r="AB223" s="217"/>
    </row>
    <row r="224" spans="1:31" ht="12" customHeight="1">
      <c r="A224" s="189" t="s">
        <v>801</v>
      </c>
      <c r="B224" s="248">
        <f>B212</f>
        <v>0</v>
      </c>
      <c r="C224" s="190">
        <f>'4.1'!I152</f>
        <v>143.44367523492863</v>
      </c>
      <c r="D224" s="190">
        <f>'4.1'!J152</f>
        <v>-42.3116046580976</v>
      </c>
      <c r="E224" s="190"/>
      <c r="F224" s="190"/>
      <c r="G224" s="190">
        <f>'4.1'!K152</f>
        <v>3802.6670185206476</v>
      </c>
      <c r="H224" s="186"/>
      <c r="I224" s="204"/>
      <c r="J224" s="217"/>
      <c r="K224" s="218"/>
      <c r="L224" s="212"/>
      <c r="M224" s="204"/>
      <c r="N224" s="217"/>
      <c r="O224" s="218"/>
      <c r="P224" s="222"/>
      <c r="Q224" s="204"/>
      <c r="R224" s="217"/>
      <c r="S224" s="218"/>
      <c r="T224" s="212"/>
      <c r="U224" s="204"/>
      <c r="V224" s="217"/>
      <c r="W224" s="218"/>
      <c r="X224" s="222"/>
      <c r="Y224" s="204"/>
      <c r="Z224" s="217"/>
      <c r="AA224" s="204"/>
      <c r="AB224" s="217"/>
      <c r="AE224">
        <f>'4.1'!H152</f>
        <v>14.827605915398685</v>
      </c>
    </row>
    <row r="225" spans="1:31" ht="12" customHeight="1">
      <c r="A225" s="189" t="s">
        <v>801</v>
      </c>
      <c r="B225" s="248">
        <f t="shared" ref="B225:B234" si="132">B213</f>
        <v>8</v>
      </c>
      <c r="C225" s="190">
        <f>'4.1'!I153</f>
        <v>143.56536074635633</v>
      </c>
      <c r="D225" s="190">
        <f>'4.1'!J153</f>
        <v>-35.559599935423236</v>
      </c>
      <c r="E225" s="190"/>
      <c r="F225" s="190"/>
      <c r="G225" s="190">
        <f>'4.1'!K153</f>
        <v>3722.6510873209509</v>
      </c>
      <c r="H225" s="186"/>
      <c r="I225" s="204"/>
      <c r="J225" s="217"/>
      <c r="K225" s="218"/>
      <c r="L225" s="217"/>
      <c r="M225" s="204"/>
      <c r="N225" s="217"/>
      <c r="O225" s="218"/>
      <c r="P225" s="251"/>
      <c r="Q225" s="204"/>
      <c r="R225" s="217"/>
      <c r="S225" s="218"/>
      <c r="T225" s="217"/>
      <c r="U225" s="204"/>
      <c r="V225" s="217"/>
      <c r="W225" s="218"/>
      <c r="X225" s="251"/>
      <c r="Y225" s="204"/>
      <c r="Z225" s="217"/>
      <c r="AA225" s="204"/>
      <c r="AB225" s="217"/>
      <c r="AE225">
        <f>'4.1'!H153</f>
        <v>15.241293285052139</v>
      </c>
    </row>
    <row r="226" spans="1:31" ht="12" customHeight="1">
      <c r="A226" s="189" t="s">
        <v>801</v>
      </c>
      <c r="B226" s="248">
        <f t="shared" si="132"/>
        <v>16</v>
      </c>
      <c r="C226" s="190">
        <f>'4.1'!I154</f>
        <v>140.89270981403362</v>
      </c>
      <c r="D226" s="190">
        <f>'4.1'!J154</f>
        <v>-112.73867736464675</v>
      </c>
      <c r="E226" s="190"/>
      <c r="F226" s="190"/>
      <c r="G226" s="190">
        <f>'4.1'!K154</f>
        <v>5127.7006747916912</v>
      </c>
      <c r="H226" s="186"/>
      <c r="I226" s="204"/>
      <c r="J226" s="217"/>
      <c r="K226" s="218"/>
      <c r="L226" s="217"/>
      <c r="M226" s="204"/>
      <c r="N226" s="217"/>
      <c r="O226" s="218"/>
      <c r="P226" s="251"/>
      <c r="Q226" s="204"/>
      <c r="R226" s="217"/>
      <c r="S226" s="218"/>
      <c r="T226" s="217"/>
      <c r="U226" s="204"/>
      <c r="V226" s="217"/>
      <c r="W226" s="218"/>
      <c r="X226" s="251"/>
      <c r="Y226" s="204"/>
      <c r="Z226" s="217"/>
      <c r="AA226" s="204"/>
      <c r="AB226" s="217"/>
      <c r="AE226">
        <f>'4.1'!H154</f>
        <v>18.310896181397844</v>
      </c>
    </row>
    <row r="227" spans="1:31" ht="12" customHeight="1">
      <c r="A227" s="189" t="s">
        <v>801</v>
      </c>
      <c r="B227" s="248">
        <f t="shared" si="132"/>
        <v>24</v>
      </c>
      <c r="C227" s="190">
        <f>'4.1'!I155</f>
        <v>135.47774254826277</v>
      </c>
      <c r="D227" s="190">
        <f>'4.1'!J155</f>
        <v>-187.72342467731198</v>
      </c>
      <c r="E227" s="190"/>
      <c r="F227" s="190"/>
      <c r="G227" s="190">
        <f>'4.1'!K155</f>
        <v>6829.6470882869871</v>
      </c>
      <c r="H227" s="186"/>
      <c r="I227" s="204"/>
      <c r="J227" s="217"/>
      <c r="K227" s="218"/>
      <c r="L227" s="217"/>
      <c r="M227" s="204"/>
      <c r="N227" s="217"/>
      <c r="O227" s="218"/>
      <c r="P227" s="251"/>
      <c r="Q227" s="204"/>
      <c r="R227" s="217"/>
      <c r="S227" s="218"/>
      <c r="T227" s="217"/>
      <c r="U227" s="204"/>
      <c r="V227" s="217"/>
      <c r="W227" s="218"/>
      <c r="X227" s="251"/>
      <c r="Y227" s="204"/>
      <c r="Z227" s="217"/>
      <c r="AA227" s="204"/>
      <c r="AB227" s="217"/>
      <c r="AE227">
        <f>'4.1'!H155</f>
        <v>21.293225138928946</v>
      </c>
    </row>
    <row r="228" spans="1:31" ht="12" customHeight="1">
      <c r="A228" s="189" t="s">
        <v>801</v>
      </c>
      <c r="B228" s="248">
        <f t="shared" si="132"/>
        <v>32</v>
      </c>
      <c r="C228" s="190">
        <f>'4.1'!I156</f>
        <v>127.42585512743808</v>
      </c>
      <c r="D228" s="190">
        <f>'4.1'!J156</f>
        <v>-259.05434906086418</v>
      </c>
      <c r="E228" s="190"/>
      <c r="F228" s="190"/>
      <c r="G228" s="190">
        <f>'4.1'!K156</f>
        <v>8756.7777251694097</v>
      </c>
      <c r="H228" s="186"/>
      <c r="I228" s="204"/>
      <c r="J228" s="217"/>
      <c r="K228" s="218"/>
      <c r="L228" s="217"/>
      <c r="M228" s="204"/>
      <c r="N228" s="217"/>
      <c r="O228" s="218"/>
      <c r="P228" s="251"/>
      <c r="Q228" s="204"/>
      <c r="R228" s="217"/>
      <c r="S228" s="218"/>
      <c r="T228" s="217"/>
      <c r="U228" s="204"/>
      <c r="V228" s="217"/>
      <c r="W228" s="218"/>
      <c r="X228" s="251"/>
      <c r="Y228" s="204"/>
      <c r="Z228" s="217"/>
      <c r="AA228" s="204"/>
      <c r="AB228" s="217"/>
      <c r="AE228">
        <f>'4.1'!H156</f>
        <v>24.130232516836021</v>
      </c>
    </row>
    <row r="229" spans="1:31" ht="12" customHeight="1">
      <c r="A229" s="189" t="s">
        <v>801</v>
      </c>
      <c r="B229" s="248">
        <f t="shared" si="132"/>
        <v>40</v>
      </c>
      <c r="C229" s="190">
        <f>'4.1'!I157</f>
        <v>116.89376838131976</v>
      </c>
      <c r="D229" s="190">
        <f>'4.1'!J157</f>
        <v>-325.3430752099012</v>
      </c>
      <c r="E229" s="190"/>
      <c r="F229" s="190"/>
      <c r="G229" s="190">
        <f>'4.1'!K157</f>
        <v>10817.002587285409</v>
      </c>
      <c r="H229" s="186"/>
      <c r="I229" s="204"/>
      <c r="J229" s="217"/>
      <c r="K229" s="218"/>
      <c r="L229" s="217"/>
      <c r="M229" s="204"/>
      <c r="N229" s="217"/>
      <c r="O229" s="218"/>
      <c r="P229" s="251"/>
      <c r="Q229" s="204"/>
      <c r="R229" s="217"/>
      <c r="S229" s="218"/>
      <c r="T229" s="217"/>
      <c r="U229" s="204"/>
      <c r="V229" s="217"/>
      <c r="W229" s="218"/>
      <c r="X229" s="251"/>
      <c r="Y229" s="204"/>
      <c r="Z229" s="217"/>
      <c r="AA229" s="204"/>
      <c r="AB229" s="217"/>
      <c r="AE229">
        <f>'4.1'!H157</f>
        <v>26.766699193556157</v>
      </c>
    </row>
    <row r="230" spans="1:31" ht="12" customHeight="1">
      <c r="A230" s="189" t="s">
        <v>801</v>
      </c>
      <c r="B230" s="248">
        <f t="shared" si="132"/>
        <v>48</v>
      </c>
      <c r="C230" s="190">
        <f>'4.1'!I158</f>
        <v>104.08647739834973</v>
      </c>
      <c r="D230" s="190">
        <f>'4.1'!J158</f>
        <v>-385.29936847224025</v>
      </c>
      <c r="E230" s="190"/>
      <c r="F230" s="190"/>
      <c r="G230" s="190">
        <f>'4.1'!K158</f>
        <v>12903.875427195948</v>
      </c>
      <c r="H230" s="186"/>
      <c r="I230" s="204"/>
      <c r="J230" s="217"/>
      <c r="K230" s="218"/>
      <c r="L230" s="217"/>
      <c r="M230" s="204"/>
      <c r="N230" s="217"/>
      <c r="O230" s="218"/>
      <c r="P230" s="251"/>
      <c r="Q230" s="204"/>
      <c r="R230" s="217"/>
      <c r="S230" s="218"/>
      <c r="T230" s="217"/>
      <c r="U230" s="204"/>
      <c r="V230" s="217"/>
      <c r="W230" s="218"/>
      <c r="X230" s="251"/>
      <c r="Y230" s="204"/>
      <c r="Z230" s="217"/>
      <c r="AA230" s="204"/>
      <c r="AB230" s="217"/>
      <c r="AE230">
        <f>'4.1'!H158</f>
        <v>29.151309344163408</v>
      </c>
    </row>
    <row r="231" spans="1:31" ht="12" customHeight="1">
      <c r="A231" s="189" t="s">
        <v>801</v>
      </c>
      <c r="B231" s="248">
        <f t="shared" si="132"/>
        <v>56</v>
      </c>
      <c r="C231" s="190">
        <f>'4.1'!I159</f>
        <v>89.253261529434056</v>
      </c>
      <c r="D231" s="190">
        <f>'4.1'!J159</f>
        <v>-437.75624779880332</v>
      </c>
      <c r="E231" s="190"/>
      <c r="F231" s="190"/>
      <c r="G231" s="190">
        <f>'4.1'!K159</f>
        <v>14903.805890669903</v>
      </c>
      <c r="H231" s="186"/>
      <c r="I231" s="204"/>
      <c r="J231" s="217"/>
      <c r="K231" s="218"/>
      <c r="L231" s="217"/>
      <c r="M231" s="204"/>
      <c r="N231" s="217"/>
      <c r="O231" s="218"/>
      <c r="P231" s="251"/>
      <c r="Q231" s="204"/>
      <c r="R231" s="217"/>
      <c r="S231" s="218"/>
      <c r="T231" s="217"/>
      <c r="U231" s="204"/>
      <c r="V231" s="217"/>
      <c r="W231" s="218"/>
      <c r="X231" s="251"/>
      <c r="Y231" s="204"/>
      <c r="Z231" s="217"/>
      <c r="AA231" s="204"/>
      <c r="AB231" s="217"/>
      <c r="AE231">
        <f>'4.1'!H159</f>
        <v>31.23764924453004</v>
      </c>
    </row>
    <row r="232" spans="1:31" ht="12" customHeight="1">
      <c r="A232" s="189" t="s">
        <v>801</v>
      </c>
      <c r="B232" s="248">
        <f t="shared" si="132"/>
        <v>64</v>
      </c>
      <c r="C232" s="190">
        <f>'4.1'!I160</f>
        <v>72.682832448928167</v>
      </c>
      <c r="D232" s="190">
        <f>'4.1'!J160</f>
        <v>-481.69269970231392</v>
      </c>
      <c r="E232" s="190"/>
      <c r="F232" s="190"/>
      <c r="G232" s="190">
        <f>'4.1'!K160</f>
        <v>16703.924027260215</v>
      </c>
      <c r="H232" s="186"/>
      <c r="I232" s="204"/>
      <c r="J232" s="217"/>
      <c r="K232" s="218"/>
      <c r="L232" s="217"/>
      <c r="M232" s="204"/>
      <c r="N232" s="217"/>
      <c r="O232" s="218"/>
      <c r="P232" s="251"/>
      <c r="Q232" s="204"/>
      <c r="R232" s="217"/>
      <c r="S232" s="218"/>
      <c r="T232" s="217"/>
      <c r="U232" s="204"/>
      <c r="V232" s="217"/>
      <c r="W232" s="218"/>
      <c r="X232" s="251"/>
      <c r="Y232" s="204"/>
      <c r="Z232" s="217"/>
      <c r="AA232" s="204"/>
      <c r="AB232" s="217"/>
      <c r="AE232">
        <f>'4.1'!H160</f>
        <v>32.985110661671875</v>
      </c>
    </row>
    <row r="233" spans="1:31" ht="12" customHeight="1">
      <c r="A233" s="189" t="s">
        <v>801</v>
      </c>
      <c r="B233" s="248">
        <f t="shared" si="132"/>
        <v>72</v>
      </c>
      <c r="C233" s="190">
        <f>'4.1'!I161</f>
        <v>54.697714710300524</v>
      </c>
      <c r="D233" s="190">
        <f>'4.1'!J161</f>
        <v>-516.25355112344369</v>
      </c>
      <c r="E233" s="190"/>
      <c r="F233" s="190"/>
      <c r="G233" s="190">
        <f>'4.1'!K161</f>
        <v>18200.006073184519</v>
      </c>
      <c r="H233" s="186"/>
      <c r="I233" s="204"/>
      <c r="J233" s="217"/>
      <c r="K233" s="218"/>
      <c r="L233" s="217"/>
      <c r="M233" s="204"/>
      <c r="N233" s="217"/>
      <c r="O233" s="218"/>
      <c r="P233" s="251"/>
      <c r="Q233" s="204"/>
      <c r="R233" s="217"/>
      <c r="S233" s="218"/>
      <c r="T233" s="217"/>
      <c r="U233" s="204"/>
      <c r="V233" s="217"/>
      <c r="W233" s="218"/>
      <c r="X233" s="251"/>
      <c r="Y233" s="204"/>
      <c r="Z233" s="217"/>
      <c r="AA233" s="204"/>
      <c r="AB233" s="217"/>
      <c r="AE233">
        <f>'4.1'!H161</f>
        <v>34.359681246812144</v>
      </c>
    </row>
    <row r="234" spans="1:31" ht="12" customHeight="1">
      <c r="A234" s="189" t="s">
        <v>801</v>
      </c>
      <c r="B234" s="248">
        <f t="shared" si="132"/>
        <v>80</v>
      </c>
      <c r="C234" s="190">
        <f>'4.1'!I162</f>
        <v>35.647968172565101</v>
      </c>
      <c r="D234" s="190">
        <f>'4.1'!J162</f>
        <v>-540.76611440166664</v>
      </c>
      <c r="E234" s="190"/>
      <c r="F234" s="190"/>
      <c r="G234" s="190">
        <f>'4.1'!K162</f>
        <v>19303.863384601002</v>
      </c>
      <c r="H234" s="186"/>
      <c r="I234" s="239">
        <f>0.91*1.5*0.7</f>
        <v>0.9554999999999999</v>
      </c>
      <c r="J234" s="240">
        <f>-0.91*1.5*0.7</f>
        <v>-0.9554999999999999</v>
      </c>
      <c r="K234" s="240">
        <f>0.91*1.5*0.7</f>
        <v>0.9554999999999999</v>
      </c>
      <c r="L234" s="240">
        <f>-0.91*1.5*0.7</f>
        <v>-0.9554999999999999</v>
      </c>
      <c r="M234" s="239">
        <f>0.91*1.5</f>
        <v>1.365</v>
      </c>
      <c r="N234" s="240">
        <f>-0.91*1.5</f>
        <v>-1.365</v>
      </c>
      <c r="O234" s="240">
        <f>0.91*1.5</f>
        <v>1.365</v>
      </c>
      <c r="P234" s="241">
        <f>-0.91*1.5</f>
        <v>-1.365</v>
      </c>
      <c r="Q234" s="239">
        <f>1*1.5*0.7</f>
        <v>1.0499999999999998</v>
      </c>
      <c r="R234" s="240">
        <f>-1*1.5*0.7</f>
        <v>-1.0499999999999998</v>
      </c>
      <c r="S234" s="240">
        <f>1*1.5*0.7</f>
        <v>1.0499999999999998</v>
      </c>
      <c r="T234" s="240">
        <f>-1*1.5*0.7</f>
        <v>-1.0499999999999998</v>
      </c>
      <c r="U234" s="239">
        <f>1*1.5</f>
        <v>1.5</v>
      </c>
      <c r="V234" s="240">
        <f>-1*1.5</f>
        <v>-1.5</v>
      </c>
      <c r="W234" s="240">
        <f>1*1.5</f>
        <v>1.5</v>
      </c>
      <c r="X234" s="241">
        <f>-1*1.5</f>
        <v>-1.5</v>
      </c>
      <c r="Y234" s="239">
        <v>1</v>
      </c>
      <c r="Z234" s="240">
        <v>-1</v>
      </c>
      <c r="AA234" s="239">
        <v>0.2</v>
      </c>
      <c r="AB234" s="240">
        <v>-0.2</v>
      </c>
      <c r="AE234">
        <f>'4.1'!H162</f>
        <v>35.334606547061966</v>
      </c>
    </row>
    <row r="235" spans="1:31" ht="12" customHeight="1">
      <c r="A235" s="186"/>
      <c r="B235" s="248"/>
      <c r="C235" s="186"/>
      <c r="D235" s="186"/>
      <c r="E235" s="186"/>
      <c r="F235" s="186"/>
      <c r="G235" s="186"/>
      <c r="H235" s="202" t="s">
        <v>778</v>
      </c>
      <c r="I235" s="249">
        <f>SUMPRODUCT($C$203:$C$234,I203:I234)</f>
        <v>28210.395903621604</v>
      </c>
      <c r="J235" s="250">
        <f t="shared" ref="J235:N235" si="133">SUMPRODUCT($C$203:$C$234,J203:J234)</f>
        <v>31368.925466110082</v>
      </c>
      <c r="K235" s="250">
        <f t="shared" si="133"/>
        <v>22564.463881482843</v>
      </c>
      <c r="L235" s="242">
        <f t="shared" si="133"/>
        <v>25722.993443971322</v>
      </c>
      <c r="M235" s="249">
        <f t="shared" si="133"/>
        <v>24174.2533832513</v>
      </c>
      <c r="N235" s="250">
        <f t="shared" si="133"/>
        <v>27981.593614294659</v>
      </c>
      <c r="O235" s="250">
        <f t="shared" ref="O235" si="134">SUMPRODUCT($C$203:$C$234,O203:O234)</f>
        <v>21901.055369961294</v>
      </c>
      <c r="P235" s="242">
        <f>SUMPRODUCT($C$203:$C$234,P203:P234)</f>
        <v>25708.395601004653</v>
      </c>
      <c r="Q235" s="249">
        <f>SUMPRODUCT($C$203:$C$234,Q203:Q234)</f>
        <v>31819.368696287471</v>
      </c>
      <c r="R235" s="250">
        <f t="shared" ref="R235" si="135">SUMPRODUCT($C$203:$C$234,R203:R234)</f>
        <v>34367.660631104016</v>
      </c>
      <c r="S235" s="250">
        <f t="shared" ref="S235" si="136">SUMPRODUCT($C$203:$C$234,S203:S234)</f>
        <v>23171.332776162468</v>
      </c>
      <c r="T235" s="242">
        <f t="shared" ref="T235" si="137">SUMPRODUCT($C$203:$C$234,T203:T234)</f>
        <v>25719.624710979013</v>
      </c>
      <c r="U235" s="249">
        <f t="shared" ref="U235" si="138">SUMPRODUCT($C$203:$C$234,U203:U234)</f>
        <v>27384.04724533109</v>
      </c>
      <c r="V235" s="250">
        <f t="shared" ref="V235" si="139">SUMPRODUCT($C$203:$C$234,V203:V234)</f>
        <v>30645.317936801355</v>
      </c>
      <c r="W235" s="250">
        <f t="shared" ref="W235" si="140">SUMPRODUCT($C$203:$C$234,W203:W234)</f>
        <v>22442.312433831092</v>
      </c>
      <c r="X235" s="242">
        <f>SUMPRODUCT($C$203:$C$234,X203:X234)</f>
        <v>25703.583125301357</v>
      </c>
      <c r="Y235" s="249">
        <f t="shared" ref="Y235" si="141">SUMPRODUCT($C$203:$C$234,Y203:Y234)</f>
        <v>21431.072545732768</v>
      </c>
      <c r="Z235" s="250">
        <f t="shared" ref="Z235" si="142">SUMPRODUCT($C$203:$C$234,Z203:Z234)</f>
        <v>25721.407109387641</v>
      </c>
      <c r="AA235" s="249">
        <f t="shared" ref="AA235" si="143">SUMPRODUCT($C$203:$C$234,AA203:AA234)</f>
        <v>21402.554171194715</v>
      </c>
      <c r="AB235" s="250">
        <f t="shared" ref="AB235" si="144">SUMPRODUCT($C$203:$C$234,AB203:AB234)</f>
        <v>25749.925483925694</v>
      </c>
    </row>
    <row r="236" spans="1:31" ht="12" customHeight="1">
      <c r="A236" s="186"/>
      <c r="B236" s="186"/>
      <c r="C236" s="186"/>
      <c r="D236" s="186"/>
      <c r="E236" s="186"/>
      <c r="F236" s="186"/>
      <c r="G236" s="186"/>
      <c r="H236" s="201" t="s">
        <v>779</v>
      </c>
      <c r="I236" s="224">
        <f>SUMPRODUCT($D$203:$D$234,I203:I234)</f>
        <v>-11384.628306673187</v>
      </c>
      <c r="J236" s="225">
        <f t="shared" ref="J236:N236" si="145">SUMPRODUCT($D$203:$D$234,J203:J234)</f>
        <v>-7456.7529444392076</v>
      </c>
      <c r="K236" s="225">
        <f t="shared" si="145"/>
        <v>-11384.628306673187</v>
      </c>
      <c r="L236" s="227">
        <f t="shared" si="145"/>
        <v>-7456.7529444392076</v>
      </c>
      <c r="M236" s="224">
        <f t="shared" si="145"/>
        <v>-10398.524665591514</v>
      </c>
      <c r="N236" s="225">
        <f t="shared" si="145"/>
        <v>-7235.3092205917255</v>
      </c>
      <c r="O236" s="225">
        <f t="shared" ref="O236:P236" si="146">SUMPRODUCT($D$203:$D$234,O203:O234)</f>
        <v>-10398.524665591514</v>
      </c>
      <c r="P236" s="227">
        <f t="shared" si="146"/>
        <v>-7235.3092205917255</v>
      </c>
      <c r="Q236" s="224">
        <f>SUMPRODUCT($D$203:$D$234,Q203:Q234)</f>
        <v>-12510.58055678372</v>
      </c>
      <c r="R236" s="225">
        <f t="shared" ref="R236:X236" si="147">SUMPRODUCT($D$203:$D$234,R203:R234)</f>
        <v>-7405.6505466282506</v>
      </c>
      <c r="S236" s="225">
        <f t="shared" si="147"/>
        <v>-12510.58055678372</v>
      </c>
      <c r="T236" s="227">
        <f t="shared" si="147"/>
        <v>-7405.6505466282506</v>
      </c>
      <c r="U236" s="224">
        <f t="shared" si="147"/>
        <v>-11426.950181968694</v>
      </c>
      <c r="V236" s="225">
        <f t="shared" si="147"/>
        <v>-7162.3057951475002</v>
      </c>
      <c r="W236" s="225">
        <f t="shared" si="147"/>
        <v>-11426.950181968694</v>
      </c>
      <c r="X236" s="227">
        <f t="shared" si="147"/>
        <v>-7162.3057951475002</v>
      </c>
      <c r="Y236" s="224">
        <f t="shared" ref="Y236:Z236" si="148">SUMPRODUCT($D$203:$D$234,Y203:Y234)</f>
        <v>-9387.2669563734962</v>
      </c>
      <c r="Z236" s="225">
        <f t="shared" si="148"/>
        <v>-7432.688852348334</v>
      </c>
      <c r="AA236" s="224">
        <f t="shared" ref="AA236:AB236" si="149">SUMPRODUCT($D$203:$D$234,AA203:AA234)</f>
        <v>-8954.6540648521623</v>
      </c>
      <c r="AB236" s="225">
        <f t="shared" si="149"/>
        <v>-7865.301743869667</v>
      </c>
    </row>
    <row r="237" spans="1:31" ht="12" customHeight="1">
      <c r="A237" s="186"/>
      <c r="B237" s="186"/>
      <c r="C237" s="186"/>
      <c r="D237" s="186"/>
      <c r="E237" s="186"/>
      <c r="F237" s="186"/>
      <c r="G237" s="186"/>
      <c r="H237" s="201" t="s">
        <v>780</v>
      </c>
      <c r="I237" s="224">
        <f>SUMPRODUCT($E$203:$E$234,I203:I234)</f>
        <v>-1147.0653437197473</v>
      </c>
      <c r="J237" s="225">
        <f t="shared" ref="J237:N237" si="150">SUMPRODUCT($E$203:$E$234,J203:J234)</f>
        <v>-933.7121234999986</v>
      </c>
      <c r="K237" s="225">
        <f t="shared" si="150"/>
        <v>-1147.0653437197473</v>
      </c>
      <c r="L237" s="227">
        <f t="shared" si="150"/>
        <v>-933.7121234999986</v>
      </c>
      <c r="M237" s="224">
        <f t="shared" si="150"/>
        <v>-1019.6136388619975</v>
      </c>
      <c r="N237" s="225">
        <f t="shared" si="150"/>
        <v>-933.7121234999986</v>
      </c>
      <c r="O237" s="225">
        <f t="shared" ref="O237:P237" si="151">SUMPRODUCT($E$203:$E$234,O203:O234)</f>
        <v>-1019.6136388619975</v>
      </c>
      <c r="P237" s="227">
        <f t="shared" si="151"/>
        <v>-933.7121234999986</v>
      </c>
      <c r="Q237" s="224">
        <f>SUMPRODUCT($E$203:$E$234,Q203:Q234)</f>
        <v>-1260.5113667249971</v>
      </c>
      <c r="R237" s="225">
        <f t="shared" ref="R237:X237" si="152">SUMPRODUCT($E$203:$E$234,R203:R234)</f>
        <v>-933.7121234999986</v>
      </c>
      <c r="S237" s="225">
        <f t="shared" si="152"/>
        <v>-1260.5113667249971</v>
      </c>
      <c r="T237" s="227">
        <f t="shared" si="152"/>
        <v>-933.7121234999986</v>
      </c>
      <c r="U237" s="224">
        <f t="shared" si="152"/>
        <v>-1120.4545481999971</v>
      </c>
      <c r="V237" s="225">
        <f t="shared" si="152"/>
        <v>-933.7121234999986</v>
      </c>
      <c r="W237" s="225">
        <f t="shared" si="152"/>
        <v>-1120.4545481999971</v>
      </c>
      <c r="X237" s="227">
        <f t="shared" si="152"/>
        <v>-933.7121234999986</v>
      </c>
      <c r="Y237" s="224">
        <f t="shared" ref="Y237:Z237" si="153">SUMPRODUCT($E$203:$E$234,Y203:Y234)</f>
        <v>-933.71212349999769</v>
      </c>
      <c r="Z237" s="225">
        <f t="shared" si="153"/>
        <v>-933.7121234999986</v>
      </c>
      <c r="AA237" s="224">
        <f t="shared" ref="AA237:AB237" si="154">SUMPRODUCT($E$203:$E$234,AA203:AA234)</f>
        <v>-933.71212349999769</v>
      </c>
      <c r="AB237" s="225">
        <f t="shared" si="154"/>
        <v>-933.7121234999986</v>
      </c>
    </row>
    <row r="238" spans="1:31" ht="12" customHeight="1">
      <c r="A238" s="186"/>
      <c r="B238" s="186"/>
      <c r="C238" s="186"/>
      <c r="D238" s="186"/>
      <c r="E238" s="186"/>
      <c r="F238" s="186"/>
      <c r="G238" s="186"/>
      <c r="H238" s="201" t="s">
        <v>781</v>
      </c>
      <c r="I238" s="224">
        <f>SUMPRODUCT($F$203:$F$234,I203:I234)</f>
        <v>-14295.133047614028</v>
      </c>
      <c r="J238" s="225">
        <f t="shared" ref="J238:N238" si="155">SUMPRODUCT($F$203:$F$234,J203:J234)</f>
        <v>-12871.085446110985</v>
      </c>
      <c r="K238" s="225">
        <f t="shared" si="155"/>
        <v>-14249.724072943041</v>
      </c>
      <c r="L238" s="227">
        <f t="shared" si="155"/>
        <v>-12825.676471439998</v>
      </c>
      <c r="M238" s="224">
        <f t="shared" si="155"/>
        <v>-13417.317631212471</v>
      </c>
      <c r="N238" s="225">
        <f t="shared" si="155"/>
        <v>-12843.959297128098</v>
      </c>
      <c r="O238" s="225">
        <f t="shared" ref="O238:P238" si="156">SUMPRODUCT($F$203:$F$234,O203:O234)</f>
        <v>-13399.03480552437</v>
      </c>
      <c r="P238" s="227">
        <f t="shared" si="156"/>
        <v>-12825.676471439998</v>
      </c>
      <c r="Q238" s="224">
        <f>SUMPRODUCT($F$203:$F$234,Q203:Q234)</f>
        <v>-15076.485231443989</v>
      </c>
      <c r="R238" s="225">
        <f t="shared" ref="R238:X238" si="157">SUMPRODUCT($F$203:$F$234,R203:R234)</f>
        <v>-12895.230699601248</v>
      </c>
      <c r="S238" s="225">
        <f t="shared" si="157"/>
        <v>-15006.931003282738</v>
      </c>
      <c r="T238" s="227">
        <f t="shared" si="157"/>
        <v>-12825.676471439998</v>
      </c>
      <c r="U238" s="224">
        <f t="shared" si="157"/>
        <v>-14111.852905727988</v>
      </c>
      <c r="V238" s="225">
        <f t="shared" si="157"/>
        <v>-12865.421744674997</v>
      </c>
      <c r="W238" s="225">
        <f t="shared" si="157"/>
        <v>-14072.107632492989</v>
      </c>
      <c r="X238" s="227">
        <f t="shared" si="157"/>
        <v>-12825.676471439998</v>
      </c>
      <c r="Y238" s="224">
        <f t="shared" ref="Y238:Z238" si="158">SUMPRODUCT($F$203:$F$234,Y203:Y234)</f>
        <v>-12825.676471439991</v>
      </c>
      <c r="Z238" s="225">
        <f t="shared" si="158"/>
        <v>-12825.676471439998</v>
      </c>
      <c r="AA238" s="224">
        <f t="shared" ref="AA238:AB238" si="159">SUMPRODUCT($F$203:$F$234,AA203:AA234)</f>
        <v>-12825.676471439991</v>
      </c>
      <c r="AB238" s="225">
        <f t="shared" si="159"/>
        <v>-12825.676471439998</v>
      </c>
    </row>
    <row r="239" spans="1:31" ht="12" customHeight="1">
      <c r="A239" s="186"/>
      <c r="B239" s="186"/>
      <c r="C239" s="186"/>
      <c r="D239" s="186"/>
      <c r="E239" s="186"/>
      <c r="F239" s="186"/>
      <c r="G239" s="186"/>
      <c r="H239" s="201" t="s">
        <v>782</v>
      </c>
      <c r="I239" s="224">
        <f>SUMPRODUCT($G$203:$G$234,I203:I234)</f>
        <v>-21114.741808816212</v>
      </c>
      <c r="J239" s="225">
        <f t="shared" ref="J239:N239" si="160">SUMPRODUCT($G$203:$G$234,J203:J234)</f>
        <v>-99789.662199214348</v>
      </c>
      <c r="K239" s="225">
        <f t="shared" si="160"/>
        <v>-3060.1750244344585</v>
      </c>
      <c r="L239" s="227">
        <f t="shared" si="160"/>
        <v>-81735.095414832584</v>
      </c>
      <c r="M239" s="224">
        <f t="shared" si="160"/>
        <v>-10094.458289177379</v>
      </c>
      <c r="N239" s="225">
        <f t="shared" si="160"/>
        <v>-96909.262237404924</v>
      </c>
      <c r="O239" s="225">
        <f t="shared" ref="O239:P239" si="161">SUMPRODUCT($G$203:$G$234,O203:O234)</f>
        <v>-2825.2235225991681</v>
      </c>
      <c r="P239" s="227">
        <f t="shared" si="161"/>
        <v>-89640.027470826695</v>
      </c>
      <c r="Q239" s="224">
        <f>SUMPRODUCT($G$203:$G$234,Q203:Q234)</f>
        <v>-22063.531867929909</v>
      </c>
      <c r="R239" s="225">
        <f t="shared" ref="R239:X239" si="162">SUMPRODUCT($G$203:$G$234,R203:R234)</f>
        <v>-111214.0079862249</v>
      </c>
      <c r="S239" s="225">
        <f t="shared" si="162"/>
        <v>5591.1656136176207</v>
      </c>
      <c r="T239" s="227">
        <f t="shared" si="162"/>
        <v>-83559.310504677385</v>
      </c>
      <c r="U239" s="224">
        <f t="shared" si="162"/>
        <v>-9953.3301979971147</v>
      </c>
      <c r="V239" s="225">
        <f t="shared" si="162"/>
        <v>-108048.73330291784</v>
      </c>
      <c r="W239" s="225">
        <f t="shared" si="162"/>
        <v>5849.3540771728876</v>
      </c>
      <c r="X239" s="227">
        <f t="shared" si="162"/>
        <v>-92246.049027747824</v>
      </c>
      <c r="Y239" s="224">
        <f t="shared" ref="Y239:Z239" si="163">SUMPRODUCT($G$203:$G$234,Y203:Y234)</f>
        <v>-15040.644361147843</v>
      </c>
      <c r="Z239" s="225">
        <f t="shared" si="163"/>
        <v>-82594.117335447329</v>
      </c>
      <c r="AA239" s="224">
        <f t="shared" ref="AA239:AB239" si="164">SUMPRODUCT($G$203:$G$234,AA203:AA234)</f>
        <v>-30483.735068828642</v>
      </c>
      <c r="AB239" s="225">
        <f t="shared" si="164"/>
        <v>-67151.026627766536</v>
      </c>
    </row>
    <row r="240" spans="1:31" ht="12" customHeight="1">
      <c r="A240" s="186"/>
      <c r="B240" s="186"/>
      <c r="C240" s="186"/>
      <c r="D240" s="186"/>
      <c r="E240" s="186"/>
      <c r="F240" s="186"/>
      <c r="G240" s="186"/>
      <c r="H240" s="201" t="s">
        <v>783</v>
      </c>
      <c r="I240" s="224">
        <f>SUMPRODUCT($H$203:$H$234,I203:I234)</f>
        <v>-17518.861341732299</v>
      </c>
      <c r="J240" s="225">
        <f t="shared" ref="J240:N240" si="165">SUMPRODUCT($H$203:$H$234,J203:J234)</f>
        <v>-14260.367392537497</v>
      </c>
      <c r="K240" s="225">
        <f t="shared" si="165"/>
        <v>-17518.861341732299</v>
      </c>
      <c r="L240" s="227">
        <f t="shared" si="165"/>
        <v>-14260.367392537497</v>
      </c>
      <c r="M240" s="224">
        <f t="shared" si="165"/>
        <v>-15572.321192650932</v>
      </c>
      <c r="N240" s="225">
        <f t="shared" si="165"/>
        <v>-14260.367392537497</v>
      </c>
      <c r="O240" s="225">
        <f t="shared" ref="O240:P240" si="166">SUMPRODUCT($H$203:$H$234,O203:O234)</f>
        <v>-15572.321192650932</v>
      </c>
      <c r="P240" s="227">
        <f t="shared" si="166"/>
        <v>-14260.367392537497</v>
      </c>
      <c r="Q240" s="224">
        <f>SUMPRODUCT($H$203:$H$234,Q203:Q234)</f>
        <v>-19251.495979925603</v>
      </c>
      <c r="R240" s="225">
        <f t="shared" ref="R240:X240" si="167">SUMPRODUCT($H$203:$H$234,R203:R234)</f>
        <v>-14260.367392537497</v>
      </c>
      <c r="S240" s="225">
        <f t="shared" si="167"/>
        <v>-19251.495979925603</v>
      </c>
      <c r="T240" s="227">
        <f t="shared" si="167"/>
        <v>-14260.367392537497</v>
      </c>
      <c r="U240" s="224">
        <f t="shared" si="167"/>
        <v>-17112.440871044979</v>
      </c>
      <c r="V240" s="225">
        <f t="shared" si="167"/>
        <v>-14260.367392537497</v>
      </c>
      <c r="W240" s="225">
        <f t="shared" si="167"/>
        <v>-17112.440871044979</v>
      </c>
      <c r="X240" s="227">
        <f t="shared" si="167"/>
        <v>-14260.367392537497</v>
      </c>
      <c r="Y240" s="224">
        <f t="shared" ref="Y240:Z240" si="168">SUMPRODUCT($H$203:$H$234,Y203:Y234)</f>
        <v>-14260.367392537482</v>
      </c>
      <c r="Z240" s="225">
        <f t="shared" si="168"/>
        <v>-14260.367392537497</v>
      </c>
      <c r="AA240" s="224">
        <f t="shared" ref="AA240:AB240" si="169">SUMPRODUCT($H$203:$H$234,AA203:AA234)</f>
        <v>-14260.367392537482</v>
      </c>
      <c r="AB240" s="225">
        <f t="shared" si="169"/>
        <v>-14260.367392537497</v>
      </c>
    </row>
    <row r="241" spans="1:28" ht="12" customHeight="1">
      <c r="A241" s="186"/>
      <c r="B241" s="186"/>
      <c r="C241" s="186"/>
      <c r="D241" s="186"/>
      <c r="E241" s="186"/>
      <c r="F241" s="186"/>
      <c r="G241" s="186"/>
      <c r="H241" s="201" t="s">
        <v>1031</v>
      </c>
      <c r="I241" s="368" cm="1">
        <f t="array" ref="I241">(SUMPRODUCT(--($D203:$D222&lt;&gt;""),$G203:$G222,I203:I222)-SUMPRODUCT($D224:$D234,$AE224:$AE234,I224:I234))/(SUMPRODUCT($D203:$D222,I203:I222)+SUMPRODUCT($D224:$D234,I224:I234))</f>
        <v>-7.0139597403730241</v>
      </c>
      <c r="J241" s="368" cm="1">
        <f t="array" ref="J241">(SUMPRODUCT(--($D203:$D222&lt;&gt;""),$G203:$G222,J203:J222)-SUMPRODUCT($D224:$D234,$AE224:$AE234,J224:J234))/(SUMPRODUCT($D203:$D222,J203:J222)+SUMPRODUCT($D224:$D234,J224:J234))</f>
        <v>-2.4875280461456803</v>
      </c>
      <c r="K241" s="368" cm="1">
        <f t="array" ref="K241">(SUMPRODUCT(--($D203:$D222&lt;&gt;""),$G203:$G222,K203:K222)-SUMPRODUCT($D224:$D234,$AE224:$AE234,K224:K234))/(SUMPRODUCT($D203:$D222,K203:K222)+SUMPRODUCT($D224:$D234,K224:K234))</f>
        <v>-7.0139597403730241</v>
      </c>
      <c r="L241" s="368" cm="1">
        <f t="array" ref="L241">(SUMPRODUCT(--($D203:$D222&lt;&gt;""),$G203:$G222,L203:L222)-SUMPRODUCT($D224:$D234,$AE224:$AE234,L224:L234))/(SUMPRODUCT($D203:$D222,L203:L222)+SUMPRODUCT($D224:$D234,L224:L234))</f>
        <v>-2.4875280461456803</v>
      </c>
      <c r="M241" s="368" cm="1">
        <f t="array" ref="M241">(SUMPRODUCT(--($D203:$D222&lt;&gt;""),$G203:$G222,M203:M222)-SUMPRODUCT($D224:$D234,$AE224:$AE234,M224:M234))/(SUMPRODUCT($D203:$D222,M203:M222)+SUMPRODUCT($D224:$D234,M224:M234))</f>
        <v>-7.7734285985866647</v>
      </c>
      <c r="N241" s="368" cm="1">
        <f t="array" ref="N241">(SUMPRODUCT(--($D203:$D222&lt;&gt;""),$G203:$G222,N203:N222)-SUMPRODUCT($D224:$D234,$AE224:$AE234,N224:N234))/(SUMPRODUCT($D203:$D222,N203:N222)+SUMPRODUCT($D224:$D234,N224:N234))</f>
        <v>-1.4822110432382885</v>
      </c>
      <c r="O241" s="368" cm="1">
        <f t="array" ref="O241">(SUMPRODUCT(--($D203:$D222&lt;&gt;""),$G203:$G222,O203:O222)-SUMPRODUCT($D224:$D234,$AE224:$AE234,O224:O234))/(SUMPRODUCT($D203:$D222,O203:O222)+SUMPRODUCT($D224:$D234,O224:O234))</f>
        <v>-7.7734285985866647</v>
      </c>
      <c r="P241" s="368" cm="1">
        <f t="array" ref="P241">(SUMPRODUCT(--($D203:$D222&lt;&gt;""),$G203:$G222,P203:P222)-SUMPRODUCT($D224:$D234,$AE224:$AE234,P224:P234))/(SUMPRODUCT($D203:$D222,P203:P222)+SUMPRODUCT($D224:$D234,P224:P234))</f>
        <v>-1.4822110432382885</v>
      </c>
      <c r="Q241" s="368" cm="1">
        <f t="array" ref="Q241">(SUMPRODUCT(--($D203:$D222&lt;&gt;""),$G203:$G222,Q203:Q222)-SUMPRODUCT($D224:$D234,$AE224:$AE234,Q224:Q234))/(SUMPRODUCT($D203:$D222,Q203:Q222)+SUMPRODUCT($D224:$D234,Q224:Q234))</f>
        <v>-7.0139597403730258</v>
      </c>
      <c r="R241" s="368" cm="1">
        <f t="array" ref="R241">(SUMPRODUCT(--($D203:$D222&lt;&gt;""),$G203:$G222,R203:R222)-SUMPRODUCT($D224:$D234,$AE224:$AE234,R224:R234))/(SUMPRODUCT($D203:$D222,R203:R222)+SUMPRODUCT($D224:$D234,R224:R234))</f>
        <v>-2.2608680840109812</v>
      </c>
      <c r="S241" s="368" cm="1">
        <f t="array" ref="S241">(SUMPRODUCT(--($D203:$D222&lt;&gt;""),$G203:$G222,S203:S222)-SUMPRODUCT($D224:$D234,$AE224:$AE234,S224:S234))/(SUMPRODUCT($D203:$D222,S203:S222)+SUMPRODUCT($D224:$D234,S224:S234))</f>
        <v>-7.0139597403730258</v>
      </c>
      <c r="T241" s="368" cm="1">
        <f t="array" ref="T241">(SUMPRODUCT(--($D203:$D222&lt;&gt;""),$G203:$G222,T203:T222)-SUMPRODUCT($D224:$D234,$AE224:$AE234,T224:T234))/(SUMPRODUCT($D203:$D222,T203:T222)+SUMPRODUCT($D224:$D234,T224:T234))</f>
        <v>-2.2608680840109812</v>
      </c>
      <c r="U241" s="368" cm="1">
        <f t="array" ref="U241">(SUMPRODUCT(--($D203:$D222&lt;&gt;""),$G203:$G222,U203:U222)-SUMPRODUCT($D224:$D234,$AE224:$AE234,U224:U234))/(SUMPRODUCT($D203:$D222,U203:U222)+SUMPRODUCT($D224:$D234,U224:U234))</f>
        <v>-7.7734285985866673</v>
      </c>
      <c r="V241" s="368" cm="1">
        <f t="array" ref="V241">(SUMPRODUCT(--($D203:$D222&lt;&gt;""),$G203:$G222,V203:V222)-SUMPRODUCT($D224:$D234,$AE224:$AE234,V224:V234))/(SUMPRODUCT($D203:$D222,V203:V222)+SUMPRODUCT($D224:$D234,V224:V234))</f>
        <v>-1.1371628280467294</v>
      </c>
      <c r="W241" s="368" cm="1">
        <f t="array" ref="W241">(SUMPRODUCT(--($D203:$D222&lt;&gt;""),$G203:$G222,W203:W222)-SUMPRODUCT($D224:$D234,$AE224:$AE234,W224:W234))/(SUMPRODUCT($D203:$D222,W203:W222)+SUMPRODUCT($D224:$D234,W224:W234))</f>
        <v>-7.7734285985866673</v>
      </c>
      <c r="X241" s="368" cm="1">
        <f t="array" ref="X241">(SUMPRODUCT(--($D203:$D222&lt;&gt;""),$G203:$G222,X203:X222)-SUMPRODUCT($D224:$D234,$AE224:$AE234,X224:X234))/(SUMPRODUCT($D203:$D222,X203:X222)+SUMPRODUCT($D224:$D234,X224:X234))</f>
        <v>-1.1371628280467294</v>
      </c>
      <c r="Y241" s="368" cm="1">
        <f t="array" ref="Y241">(SUMPRODUCT(--($D203:$D222&lt;&gt;""),$G203:$G222,Y203:Y222)-SUMPRODUCT($D224:$D234,$AE224:$AE234,Y224:Y234))/(SUMPRODUCT($D203:$D222,Y203:Y222)+SUMPRODUCT($D224:$D234,Y224:Y234))</f>
        <v>-7.376503935189012</v>
      </c>
      <c r="Z241" s="368" cm="1">
        <f t="array" ref="Z241">(SUMPRODUCT(--($D203:$D222&lt;&gt;""),$G203:$G222,Z203:Z222)-SUMPRODUCT($D224:$D234,$AE224:$AE234,Z224:Z234))/(SUMPRODUCT($D203:$D222,Z203:Z222)+SUMPRODUCT($D224:$D234,Z224:Z234))</f>
        <v>-2.3811822623163881</v>
      </c>
      <c r="AA241" s="368" cm="1">
        <f t="array" ref="AA241">(SUMPRODUCT(--($D203:$D222&lt;&gt;""),$G203:$G222,AA203:AA222)-SUMPRODUCT($D224:$D234,$AE224:$AE234,AA224:AA234))/(SUMPRODUCT($D203:$D222,AA203:AA222)+SUMPRODUCT($D224:$D234,AA224:AA234))</f>
        <v>-6.0258056809876992</v>
      </c>
      <c r="AB241" s="368" cm="1">
        <f t="array" ref="AB241">(SUMPRODUCT(--($D203:$D222&lt;&gt;""),$G203:$G222,AB203:AB222)-SUMPRODUCT($D224:$D234,$AE224:$AE234,AB224:AB234))/(SUMPRODUCT($D203:$D222,AB203:AB222)+SUMPRODUCT($D224:$D234,AB224:AB234))</f>
        <v>-4.1937098206474479</v>
      </c>
    </row>
    <row r="242" spans="1:28" ht="12" customHeight="1">
      <c r="A242" s="186"/>
      <c r="B242" s="186"/>
      <c r="C242" s="186"/>
      <c r="D242" s="186"/>
      <c r="E242" s="186"/>
      <c r="F242" s="186"/>
      <c r="G242" s="186"/>
      <c r="H242" s="201" t="s">
        <v>1032</v>
      </c>
      <c r="I242" s="368" cm="1">
        <f t="array" ref="I242">-SUMPRODUCT(--($E203:$E222&lt;&gt;""),$F203:$F222,I203:I222)/SUMPRODUCT($E203:$E222,I203:I222)</f>
        <v>-6.6746009272150193</v>
      </c>
      <c r="J242" s="368" cm="1">
        <f t="array" ref="J242">-SUMPRODUCT(--($E203:$E222&lt;&gt;""),$F203:$F222,J203:J222)/SUMPRODUCT($E203:$E222,J203:J222)</f>
        <v>-6.6746009272150202</v>
      </c>
      <c r="K242" s="368" cm="1">
        <f t="array" ref="K242">-SUMPRODUCT(--($E203:$E222&lt;&gt;""),$F203:$F222,K203:K222)/SUMPRODUCT($E203:$E222,K203:K222)</f>
        <v>-6.6746009272150193</v>
      </c>
      <c r="L242" s="368" cm="1">
        <f t="array" ref="L242">-SUMPRODUCT(--($E203:$E222&lt;&gt;""),$F203:$F222,L203:L222)/SUMPRODUCT($E203:$E222,L203:L222)</f>
        <v>-6.6746009272150202</v>
      </c>
      <c r="M242" s="368" cm="1">
        <f t="array" ref="M242">-SUMPRODUCT(--($E203:$E222&lt;&gt;""),$F203:$F222,M203:M222)/SUMPRODUCT($E203:$E222,M203:M222)</f>
        <v>-6.6746009272150193</v>
      </c>
      <c r="N242" s="368" cm="1">
        <f t="array" ref="N242">-SUMPRODUCT(--($E203:$E222&lt;&gt;""),$F203:$F222,N203:N222)/SUMPRODUCT($E203:$E222,N203:N222)</f>
        <v>-6.6746009272150202</v>
      </c>
      <c r="O242" s="368" cm="1">
        <f t="array" ref="O242">-SUMPRODUCT(--($E203:$E222&lt;&gt;""),$F203:$F222,O203:O222)/SUMPRODUCT($E203:$E222,O203:O222)</f>
        <v>-6.6746009272150193</v>
      </c>
      <c r="P242" s="368" cm="1">
        <f t="array" ref="P242">-SUMPRODUCT(--($E203:$E222&lt;&gt;""),$F203:$F222,P203:P222)/SUMPRODUCT($E203:$E222,P203:P222)</f>
        <v>-6.6746009272150202</v>
      </c>
      <c r="Q242" s="368" cm="1">
        <f t="array" ref="Q242">-SUMPRODUCT(--($E203:$E222&lt;&gt;""),$F203:$F222,Q203:Q222)/SUMPRODUCT($E203:$E222,Q203:Q222)</f>
        <v>-6.6746009272150193</v>
      </c>
      <c r="R242" s="368" cm="1">
        <f t="array" ref="R242">-SUMPRODUCT(--($E203:$E222&lt;&gt;""),$F203:$F222,R203:R222)/SUMPRODUCT($E203:$E222,R203:R222)</f>
        <v>-6.6746009272150202</v>
      </c>
      <c r="S242" s="368" cm="1">
        <f t="array" ref="S242">-SUMPRODUCT(--($E203:$E222&lt;&gt;""),$F203:$F222,S203:S222)/SUMPRODUCT($E203:$E222,S203:S222)</f>
        <v>-6.6746009272150193</v>
      </c>
      <c r="T242" s="368" cm="1">
        <f t="array" ref="T242">-SUMPRODUCT(--($E203:$E222&lt;&gt;""),$F203:$F222,T203:T222)/SUMPRODUCT($E203:$E222,T203:T222)</f>
        <v>-6.6746009272150202</v>
      </c>
      <c r="U242" s="368" cm="1">
        <f t="array" ref="U242">-SUMPRODUCT(--($E203:$E222&lt;&gt;""),$F203:$F222,U203:U222)/SUMPRODUCT($E203:$E222,U203:U222)</f>
        <v>-6.6746009272150193</v>
      </c>
      <c r="V242" s="368" cm="1">
        <f t="array" ref="V242">-SUMPRODUCT(--($E203:$E222&lt;&gt;""),$F203:$F222,V203:V222)/SUMPRODUCT($E203:$E222,V203:V222)</f>
        <v>-6.6746009272150202</v>
      </c>
      <c r="W242" s="368" cm="1">
        <f t="array" ref="W242">-SUMPRODUCT(--($E203:$E222&lt;&gt;""),$F203:$F222,W203:W222)/SUMPRODUCT($E203:$E222,W203:W222)</f>
        <v>-6.6746009272150193</v>
      </c>
      <c r="X242" s="368" cm="1">
        <f t="array" ref="X242">-SUMPRODUCT(--($E203:$E222&lt;&gt;""),$F203:$F222,X203:X222)/SUMPRODUCT($E203:$E222,X203:X222)</f>
        <v>-6.6746009272150202</v>
      </c>
      <c r="Y242" s="368" cm="1">
        <f t="array" ref="Y242">-SUMPRODUCT(--($E203:$E222&lt;&gt;""),$F203:$F222,Y203:Y222)/SUMPRODUCT($E203:$E222,Y203:Y222)</f>
        <v>-6.6746009272150193</v>
      </c>
      <c r="Z242" s="368" cm="1">
        <f t="array" ref="Z242">-SUMPRODUCT(--($E203:$E222&lt;&gt;""),$F203:$F222,Z203:Z222)/SUMPRODUCT($E203:$E222,Z203:Z222)</f>
        <v>-6.6746009272150202</v>
      </c>
      <c r="AA242" s="368" cm="1">
        <f t="array" ref="AA242">-SUMPRODUCT(--($E203:$E222&lt;&gt;""),$F203:$F222,AA203:AA222)/SUMPRODUCT($E203:$E222,AA203:AA222)</f>
        <v>-6.6746009272150193</v>
      </c>
      <c r="AB242" s="368" cm="1">
        <f t="array" ref="AB242">-SUMPRODUCT(--($E203:$E222&lt;&gt;""),$F203:$F222,AB203:AB222)/SUMPRODUCT($E203:$E222,AB203:AB222)</f>
        <v>-6.6746009272150202</v>
      </c>
    </row>
    <row r="243" spans="1:28" ht="12" customHeight="1">
      <c r="A243" s="186"/>
      <c r="B243" s="186"/>
      <c r="C243" s="186"/>
      <c r="D243" s="186"/>
      <c r="E243" s="186"/>
      <c r="F243" s="186"/>
      <c r="G243" s="186"/>
      <c r="H243" s="186"/>
      <c r="I243" s="186"/>
      <c r="J243" s="186"/>
      <c r="K243" s="210"/>
      <c r="L243" s="186"/>
      <c r="M243" s="210"/>
      <c r="N243" s="186"/>
      <c r="O243" s="210"/>
      <c r="P243" s="186"/>
    </row>
    <row r="244" spans="1:28" ht="12" customHeight="1">
      <c r="A244" s="186"/>
      <c r="B244" s="186"/>
      <c r="C244" s="186"/>
      <c r="D244" s="186"/>
      <c r="E244" s="186"/>
      <c r="F244" s="186"/>
      <c r="G244" s="186"/>
      <c r="H244" s="186"/>
      <c r="I244" s="186"/>
      <c r="J244" s="186"/>
      <c r="K244" s="210"/>
      <c r="L244" s="186"/>
      <c r="M244" s="210"/>
      <c r="N244" s="186"/>
      <c r="O244" s="210"/>
      <c r="P244" s="186"/>
    </row>
    <row r="245" spans="1:28" ht="12" customHeight="1">
      <c r="A245" s="186"/>
      <c r="B245" s="186"/>
      <c r="C245" s="186"/>
      <c r="D245" s="186"/>
      <c r="E245" s="186"/>
      <c r="F245" s="186"/>
      <c r="G245" s="186"/>
      <c r="H245" s="186"/>
      <c r="I245" s="186"/>
      <c r="J245" s="186"/>
      <c r="K245" s="210"/>
      <c r="L245" s="186"/>
      <c r="M245" s="210"/>
      <c r="N245" s="186"/>
      <c r="O245" s="210"/>
      <c r="P245" s="186"/>
    </row>
    <row r="246" spans="1:28" ht="12" customHeight="1">
      <c r="A246" s="186"/>
      <c r="B246" s="186"/>
      <c r="C246" s="186"/>
      <c r="D246" s="186"/>
      <c r="E246" s="186"/>
      <c r="F246" s="186"/>
      <c r="G246" s="186"/>
      <c r="H246" s="186"/>
      <c r="I246" s="186"/>
      <c r="J246" s="186"/>
      <c r="K246" s="210"/>
      <c r="L246" s="186"/>
      <c r="M246" s="210"/>
      <c r="N246" s="186"/>
      <c r="O246" s="210"/>
      <c r="P246" s="186"/>
    </row>
    <row r="247" spans="1:28" ht="12" customHeight="1">
      <c r="A247" s="186"/>
      <c r="B247" s="186"/>
      <c r="C247" s="186"/>
      <c r="D247" s="186"/>
      <c r="E247" s="186"/>
      <c r="F247" s="186"/>
      <c r="G247" s="186"/>
      <c r="H247" s="186"/>
      <c r="I247" s="186"/>
      <c r="J247" s="186"/>
      <c r="K247" s="210"/>
      <c r="L247" s="186"/>
      <c r="M247" s="210"/>
      <c r="N247" s="186"/>
      <c r="O247" s="210"/>
      <c r="P247" s="186"/>
    </row>
    <row r="248" spans="1:28" ht="12" customHeight="1">
      <c r="A248" s="186"/>
      <c r="B248" s="186"/>
      <c r="C248" s="186"/>
      <c r="D248" s="186"/>
      <c r="E248" s="186"/>
      <c r="F248" s="186"/>
      <c r="G248" s="186"/>
      <c r="H248" s="186"/>
      <c r="I248" s="186"/>
      <c r="J248" s="186"/>
      <c r="K248" s="210"/>
      <c r="L248" s="186"/>
      <c r="M248" s="210"/>
      <c r="N248" s="186"/>
      <c r="O248" s="210"/>
      <c r="P248" s="186"/>
    </row>
    <row r="249" spans="1:28" ht="12" customHeight="1">
      <c r="A249" s="186"/>
      <c r="B249" s="186"/>
      <c r="C249" s="186"/>
      <c r="D249" s="186"/>
      <c r="E249" s="186"/>
      <c r="F249" s="186"/>
      <c r="G249" s="186"/>
      <c r="H249" s="186"/>
      <c r="I249" s="186"/>
      <c r="J249" s="186"/>
      <c r="K249" s="210"/>
      <c r="L249" s="186"/>
      <c r="M249" s="210"/>
      <c r="N249" s="186"/>
      <c r="O249" s="210"/>
      <c r="P249" s="186"/>
    </row>
    <row r="250" spans="1:28" ht="12" customHeight="1">
      <c r="A250" s="186"/>
      <c r="B250" s="186"/>
      <c r="C250" s="186"/>
      <c r="D250" s="186"/>
      <c r="E250" s="186"/>
      <c r="F250" s="186"/>
      <c r="G250" s="186"/>
      <c r="H250" s="186"/>
      <c r="I250" s="186"/>
      <c r="J250" s="186"/>
      <c r="K250" s="210"/>
      <c r="L250" s="186"/>
      <c r="M250" s="210"/>
      <c r="N250" s="186"/>
      <c r="O250" s="210"/>
      <c r="P250" s="186"/>
    </row>
    <row r="251" spans="1:28" ht="12" customHeight="1">
      <c r="A251" s="186"/>
      <c r="B251" s="186"/>
      <c r="C251" s="186"/>
      <c r="D251" s="186"/>
      <c r="E251" s="186"/>
      <c r="F251" s="186"/>
      <c r="G251" s="186"/>
      <c r="H251" s="186"/>
      <c r="I251" s="186"/>
      <c r="J251" s="186"/>
      <c r="K251" s="210"/>
      <c r="L251" s="186"/>
      <c r="M251" s="210"/>
      <c r="N251" s="186"/>
      <c r="O251" s="210"/>
      <c r="P251" s="186"/>
    </row>
    <row r="252" spans="1:28" ht="12" customHeight="1">
      <c r="A252" s="186"/>
      <c r="B252" s="186"/>
      <c r="C252" s="186"/>
      <c r="D252" s="186"/>
      <c r="E252" s="186"/>
      <c r="F252" s="186"/>
      <c r="G252" s="186"/>
      <c r="H252" s="186"/>
      <c r="I252" s="186"/>
      <c r="J252" s="186"/>
      <c r="K252" s="210"/>
      <c r="L252" s="186"/>
      <c r="M252" s="210"/>
      <c r="N252" s="186"/>
      <c r="O252" s="210"/>
      <c r="P252" s="186"/>
    </row>
    <row r="253" spans="1:28" ht="12" customHeight="1">
      <c r="A253" s="186"/>
      <c r="B253" s="186"/>
      <c r="C253" s="186"/>
      <c r="D253" s="186"/>
      <c r="E253" s="186"/>
      <c r="F253" s="186"/>
      <c r="G253" s="186"/>
      <c r="H253" s="186"/>
      <c r="I253" s="186"/>
      <c r="J253" s="186"/>
      <c r="K253" s="210"/>
      <c r="L253" s="186"/>
      <c r="M253" s="210"/>
      <c r="N253" s="186"/>
      <c r="O253" s="210"/>
      <c r="P253" s="186"/>
    </row>
    <row r="254" spans="1:28" ht="12" customHeight="1">
      <c r="A254" s="186"/>
      <c r="B254" s="186"/>
      <c r="C254" s="186"/>
      <c r="D254" s="186"/>
      <c r="E254" s="186"/>
      <c r="F254" s="186"/>
      <c r="G254" s="186"/>
      <c r="H254" s="186"/>
      <c r="I254" s="186"/>
      <c r="J254" s="186"/>
      <c r="K254" s="210"/>
      <c r="L254" s="186"/>
      <c r="M254" s="210"/>
      <c r="N254" s="186"/>
      <c r="O254" s="210"/>
      <c r="P254" s="186"/>
    </row>
    <row r="255" spans="1:28" ht="12" customHeight="1">
      <c r="A255" s="186"/>
      <c r="B255" s="186"/>
      <c r="C255" s="186"/>
      <c r="D255" s="186"/>
      <c r="E255" s="186"/>
      <c r="F255" s="186"/>
      <c r="G255" s="186"/>
      <c r="H255" s="186"/>
      <c r="I255" s="186"/>
      <c r="J255" s="186"/>
      <c r="K255" s="210"/>
      <c r="L255" s="186"/>
      <c r="M255" s="210"/>
      <c r="N255" s="186"/>
      <c r="O255" s="210"/>
      <c r="P255" s="186"/>
    </row>
    <row r="256" spans="1:28" ht="12" customHeight="1">
      <c r="A256" s="186"/>
      <c r="B256" s="186"/>
      <c r="C256" s="186"/>
      <c r="D256" s="186"/>
      <c r="E256" s="186"/>
      <c r="F256" s="186"/>
      <c r="G256" s="186"/>
      <c r="H256" s="186"/>
      <c r="I256" s="186"/>
      <c r="J256" s="186"/>
      <c r="K256" s="210"/>
      <c r="L256" s="186"/>
      <c r="M256" s="210"/>
      <c r="N256" s="186"/>
      <c r="O256" s="210"/>
      <c r="P256" s="186"/>
    </row>
    <row r="257" spans="1:16" ht="12" customHeight="1">
      <c r="A257" s="186"/>
      <c r="B257" s="186"/>
      <c r="C257" s="186"/>
      <c r="D257" s="186"/>
      <c r="E257" s="186"/>
      <c r="F257" s="186"/>
      <c r="G257" s="186"/>
      <c r="H257" s="186"/>
      <c r="I257" s="186"/>
      <c r="J257" s="186"/>
      <c r="K257" s="210"/>
      <c r="L257" s="186"/>
      <c r="M257" s="210"/>
      <c r="N257" s="186"/>
      <c r="O257" s="210"/>
      <c r="P257" s="186"/>
    </row>
    <row r="258" spans="1:16" ht="12" customHeight="1">
      <c r="A258" s="186"/>
      <c r="B258" s="186"/>
      <c r="C258" s="186"/>
      <c r="D258" s="186"/>
      <c r="E258" s="186"/>
      <c r="F258" s="186"/>
      <c r="G258" s="186"/>
      <c r="H258" s="186"/>
      <c r="I258" s="186"/>
      <c r="J258" s="186"/>
      <c r="K258" s="210"/>
      <c r="L258" s="186"/>
      <c r="M258" s="210"/>
      <c r="N258" s="186"/>
      <c r="O258" s="210"/>
      <c r="P258" s="186"/>
    </row>
    <row r="259" spans="1:16" ht="12" customHeight="1">
      <c r="A259" s="186"/>
      <c r="B259" s="186"/>
      <c r="C259" s="186"/>
      <c r="D259" s="186"/>
      <c r="E259" s="186"/>
      <c r="F259" s="186"/>
      <c r="G259" s="186"/>
      <c r="H259" s="186"/>
      <c r="I259" s="186"/>
      <c r="J259" s="186"/>
      <c r="K259" s="210"/>
      <c r="L259" s="186"/>
      <c r="M259" s="210"/>
      <c r="N259" s="186"/>
      <c r="O259" s="210"/>
      <c r="P259" s="186"/>
    </row>
    <row r="260" spans="1:16" ht="12" customHeight="1">
      <c r="A260" s="186"/>
      <c r="B260" s="186"/>
      <c r="C260" s="186"/>
      <c r="D260" s="186"/>
      <c r="E260" s="186"/>
      <c r="F260" s="186"/>
      <c r="G260" s="186"/>
      <c r="H260" s="186"/>
      <c r="I260" s="186"/>
      <c r="J260" s="186"/>
      <c r="K260" s="210"/>
      <c r="L260" s="186"/>
      <c r="M260" s="210"/>
      <c r="N260" s="186"/>
      <c r="O260" s="210"/>
      <c r="P260" s="186"/>
    </row>
    <row r="261" spans="1:16" ht="12" customHeight="1">
      <c r="A261" s="186"/>
      <c r="B261" s="186"/>
      <c r="C261" s="186"/>
      <c r="D261" s="186"/>
      <c r="E261" s="186"/>
      <c r="F261" s="186"/>
      <c r="G261" s="186"/>
      <c r="H261" s="186"/>
      <c r="I261" s="186"/>
      <c r="J261" s="186"/>
      <c r="K261" s="210"/>
      <c r="L261" s="186"/>
      <c r="M261" s="210"/>
      <c r="N261" s="186"/>
      <c r="O261" s="210"/>
      <c r="P261" s="186"/>
    </row>
    <row r="262" spans="1:16" ht="12" customHeight="1">
      <c r="A262" s="186"/>
      <c r="B262" s="186"/>
      <c r="C262" s="186"/>
      <c r="D262" s="186"/>
      <c r="E262" s="186"/>
      <c r="F262" s="186"/>
      <c r="G262" s="186"/>
      <c r="H262" s="186"/>
      <c r="I262" s="186"/>
      <c r="J262" s="186"/>
      <c r="K262" s="210"/>
      <c r="L262" s="186"/>
      <c r="M262" s="210"/>
      <c r="N262" s="186"/>
      <c r="O262" s="210"/>
      <c r="P262" s="186"/>
    </row>
    <row r="263" spans="1:16" ht="12" customHeight="1">
      <c r="A263" s="186"/>
      <c r="B263" s="186"/>
      <c r="C263" s="186"/>
      <c r="D263" s="186"/>
      <c r="E263" s="186"/>
      <c r="F263" s="186"/>
      <c r="G263" s="186"/>
      <c r="H263" s="186"/>
      <c r="I263" s="186"/>
      <c r="J263" s="186"/>
      <c r="K263" s="210"/>
      <c r="L263" s="186"/>
      <c r="M263" s="210"/>
      <c r="N263" s="186"/>
      <c r="O263" s="210"/>
      <c r="P263" s="186"/>
    </row>
    <row r="264" spans="1:16" ht="12" customHeight="1">
      <c r="A264" s="186"/>
      <c r="B264" s="186"/>
      <c r="C264" s="186"/>
      <c r="D264" s="186"/>
      <c r="E264" s="186"/>
      <c r="F264" s="186"/>
      <c r="G264" s="186"/>
      <c r="H264" s="186"/>
      <c r="I264" s="186"/>
      <c r="J264" s="186"/>
      <c r="K264" s="210"/>
      <c r="L264" s="186"/>
      <c r="M264" s="210"/>
      <c r="N264" s="186"/>
      <c r="O264" s="210"/>
      <c r="P264" s="186"/>
    </row>
    <row r="265" spans="1:16" ht="12" customHeight="1">
      <c r="A265" s="186"/>
      <c r="B265" s="186"/>
      <c r="C265" s="186"/>
      <c r="D265" s="186"/>
      <c r="E265" s="186"/>
      <c r="F265" s="186"/>
      <c r="G265" s="186"/>
      <c r="H265" s="186"/>
      <c r="I265" s="186"/>
      <c r="J265" s="186"/>
      <c r="K265" s="210"/>
      <c r="L265" s="186"/>
      <c r="M265" s="210"/>
      <c r="N265" s="186"/>
      <c r="O265" s="210"/>
      <c r="P265" s="186"/>
    </row>
    <row r="266" spans="1:16" ht="12" customHeight="1">
      <c r="A266" s="186"/>
      <c r="B266" s="186"/>
      <c r="C266" s="186"/>
      <c r="D266" s="186"/>
      <c r="E266" s="186"/>
      <c r="F266" s="186"/>
      <c r="G266" s="186"/>
      <c r="H266" s="186"/>
      <c r="I266" s="186"/>
      <c r="J266" s="186"/>
      <c r="K266" s="210"/>
      <c r="L266" s="186"/>
      <c r="M266" s="210"/>
      <c r="N266" s="186"/>
      <c r="O266" s="210"/>
      <c r="P266" s="186"/>
    </row>
    <row r="267" spans="1:16" ht="12" customHeight="1">
      <c r="A267" s="186"/>
      <c r="B267" s="186"/>
      <c r="C267" s="186"/>
      <c r="D267" s="186"/>
      <c r="E267" s="186"/>
      <c r="F267" s="186"/>
      <c r="G267" s="186"/>
      <c r="H267" s="186"/>
      <c r="I267" s="186"/>
      <c r="J267" s="186"/>
      <c r="K267" s="210"/>
      <c r="L267" s="186"/>
      <c r="M267" s="210"/>
      <c r="N267" s="186"/>
      <c r="O267" s="210"/>
      <c r="P267" s="186"/>
    </row>
    <row r="268" spans="1:16" ht="12" customHeight="1">
      <c r="A268" s="186"/>
      <c r="B268" s="186"/>
      <c r="C268" s="186"/>
      <c r="D268" s="186"/>
      <c r="E268" s="186"/>
      <c r="F268" s="186"/>
      <c r="G268" s="186"/>
      <c r="H268" s="186"/>
      <c r="I268" s="186"/>
      <c r="J268" s="186"/>
      <c r="K268" s="210"/>
      <c r="L268" s="186"/>
      <c r="M268" s="210"/>
      <c r="N268" s="186"/>
      <c r="O268" s="210"/>
      <c r="P268" s="186"/>
    </row>
    <row r="269" spans="1:16" ht="12" customHeight="1">
      <c r="A269" s="186"/>
      <c r="B269" s="186"/>
      <c r="C269" s="186"/>
      <c r="D269" s="186"/>
      <c r="E269" s="186"/>
      <c r="F269" s="186"/>
      <c r="G269" s="186"/>
      <c r="H269" s="186"/>
      <c r="I269" s="186"/>
      <c r="J269" s="186"/>
      <c r="K269" s="210"/>
      <c r="L269" s="186"/>
      <c r="M269" s="210"/>
      <c r="N269" s="186"/>
      <c r="O269" s="210"/>
      <c r="P269" s="186"/>
    </row>
    <row r="270" spans="1:16" ht="12" customHeight="1">
      <c r="A270" s="186"/>
      <c r="B270" s="186"/>
      <c r="C270" s="186"/>
      <c r="D270" s="186"/>
      <c r="E270" s="186"/>
      <c r="F270" s="186"/>
      <c r="G270" s="186"/>
      <c r="H270" s="186"/>
      <c r="I270" s="186"/>
      <c r="J270" s="186"/>
      <c r="K270" s="210"/>
      <c r="L270" s="186"/>
      <c r="M270" s="210"/>
      <c r="N270" s="186"/>
      <c r="O270" s="210"/>
      <c r="P270" s="186"/>
    </row>
    <row r="271" spans="1:16" ht="12" customHeight="1">
      <c r="A271" s="186"/>
      <c r="B271" s="186"/>
      <c r="C271" s="186"/>
      <c r="D271" s="186"/>
      <c r="E271" s="186"/>
      <c r="F271" s="186"/>
      <c r="G271" s="186"/>
      <c r="H271" s="186"/>
      <c r="I271" s="186"/>
      <c r="J271" s="186"/>
      <c r="K271" s="210"/>
      <c r="L271" s="186"/>
      <c r="M271" s="210"/>
      <c r="N271" s="186"/>
      <c r="O271" s="210"/>
      <c r="P271" s="186"/>
    </row>
    <row r="272" spans="1:16" ht="12" customHeight="1">
      <c r="A272" s="186"/>
      <c r="B272" s="186"/>
      <c r="C272" s="186"/>
      <c r="D272" s="186"/>
      <c r="E272" s="186"/>
      <c r="F272" s="186"/>
      <c r="G272" s="186"/>
      <c r="H272" s="186"/>
      <c r="I272" s="186"/>
      <c r="J272" s="186"/>
      <c r="K272" s="210"/>
      <c r="L272" s="186"/>
      <c r="M272" s="210"/>
      <c r="N272" s="186"/>
      <c r="O272" s="210"/>
      <c r="P272" s="186"/>
    </row>
    <row r="273" spans="1:16" ht="12" customHeight="1">
      <c r="A273" s="186"/>
      <c r="B273" s="186"/>
      <c r="C273" s="186"/>
      <c r="D273" s="186"/>
      <c r="E273" s="186"/>
      <c r="F273" s="186"/>
      <c r="G273" s="186"/>
      <c r="H273" s="186"/>
      <c r="I273" s="186"/>
      <c r="J273" s="186"/>
      <c r="K273" s="210"/>
      <c r="L273" s="186"/>
      <c r="M273" s="210"/>
      <c r="N273" s="186"/>
      <c r="O273" s="210"/>
      <c r="P273" s="186"/>
    </row>
    <row r="274" spans="1:16" ht="12" customHeight="1">
      <c r="A274" s="186"/>
      <c r="B274" s="186"/>
      <c r="C274" s="186"/>
      <c r="D274" s="186"/>
      <c r="E274" s="186"/>
      <c r="F274" s="186"/>
      <c r="G274" s="186"/>
      <c r="H274" s="186"/>
      <c r="I274" s="186"/>
      <c r="J274" s="186"/>
      <c r="K274" s="210"/>
      <c r="L274" s="186"/>
      <c r="M274" s="210"/>
      <c r="N274" s="186"/>
      <c r="O274" s="210"/>
      <c r="P274" s="186"/>
    </row>
    <row r="275" spans="1:16" ht="12" customHeight="1">
      <c r="A275" s="186"/>
      <c r="B275" s="186"/>
      <c r="C275" s="186"/>
      <c r="D275" s="186"/>
      <c r="E275" s="186"/>
      <c r="F275" s="186"/>
      <c r="G275" s="186"/>
      <c r="H275" s="186"/>
      <c r="I275" s="186"/>
      <c r="J275" s="186"/>
      <c r="K275" s="210"/>
      <c r="L275" s="186"/>
      <c r="M275" s="210"/>
      <c r="N275" s="186"/>
      <c r="O275" s="210"/>
      <c r="P275" s="186"/>
    </row>
    <row r="276" spans="1:16" ht="12" customHeight="1">
      <c r="A276" s="186"/>
      <c r="B276" s="186"/>
      <c r="C276" s="186"/>
      <c r="D276" s="186"/>
      <c r="E276" s="186"/>
      <c r="F276" s="186"/>
      <c r="G276" s="186"/>
      <c r="H276" s="186"/>
      <c r="I276" s="186"/>
      <c r="J276" s="186"/>
      <c r="K276" s="210"/>
      <c r="L276" s="186"/>
      <c r="M276" s="210"/>
      <c r="N276" s="186"/>
      <c r="O276" s="210"/>
      <c r="P276" s="186"/>
    </row>
    <row r="277" spans="1:16" ht="12" customHeight="1">
      <c r="A277" s="186"/>
      <c r="B277" s="186"/>
      <c r="C277" s="186"/>
      <c r="D277" s="186"/>
      <c r="E277" s="186"/>
      <c r="F277" s="186"/>
      <c r="G277" s="186"/>
      <c r="H277" s="186"/>
      <c r="I277" s="186"/>
      <c r="J277" s="186"/>
      <c r="K277" s="210"/>
      <c r="L277" s="186"/>
      <c r="M277" s="210"/>
      <c r="N277" s="186"/>
      <c r="O277" s="210"/>
      <c r="P277" s="186"/>
    </row>
    <row r="278" spans="1:16" ht="12" customHeight="1">
      <c r="A278" s="186"/>
      <c r="B278" s="186"/>
      <c r="C278" s="186"/>
      <c r="D278" s="186"/>
      <c r="E278" s="186"/>
      <c r="F278" s="186"/>
      <c r="G278" s="186"/>
      <c r="H278" s="186"/>
      <c r="I278" s="186"/>
      <c r="J278" s="186"/>
      <c r="K278" s="210"/>
      <c r="L278" s="186"/>
      <c r="M278" s="210"/>
      <c r="N278" s="186"/>
      <c r="O278" s="210"/>
      <c r="P278" s="186"/>
    </row>
    <row r="279" spans="1:16" ht="12" customHeight="1">
      <c r="A279" s="186"/>
      <c r="B279" s="186"/>
      <c r="C279" s="186"/>
      <c r="D279" s="186"/>
      <c r="E279" s="186"/>
      <c r="F279" s="186"/>
      <c r="G279" s="186"/>
      <c r="H279" s="186"/>
      <c r="I279" s="186"/>
      <c r="J279" s="186"/>
      <c r="K279" s="210"/>
      <c r="L279" s="186"/>
      <c r="M279" s="210"/>
      <c r="N279" s="186"/>
      <c r="O279" s="210"/>
      <c r="P279" s="186"/>
    </row>
    <row r="280" spans="1:16" ht="12" customHeight="1">
      <c r="A280" s="186"/>
      <c r="B280" s="186"/>
      <c r="C280" s="186"/>
      <c r="D280" s="186"/>
      <c r="E280" s="186"/>
      <c r="F280" s="186"/>
      <c r="G280" s="186"/>
      <c r="H280" s="186"/>
      <c r="I280" s="186"/>
      <c r="J280" s="186"/>
      <c r="K280" s="210"/>
      <c r="L280" s="186"/>
      <c r="M280" s="210"/>
      <c r="N280" s="186"/>
      <c r="O280" s="210"/>
      <c r="P280" s="186"/>
    </row>
    <row r="281" spans="1:16" ht="12" customHeight="1">
      <c r="A281" s="186"/>
      <c r="B281" s="186"/>
      <c r="C281" s="186"/>
      <c r="D281" s="186"/>
      <c r="E281" s="186"/>
      <c r="F281" s="186"/>
      <c r="G281" s="186"/>
      <c r="H281" s="186"/>
      <c r="I281" s="186"/>
      <c r="J281" s="186"/>
      <c r="K281" s="210"/>
      <c r="L281" s="186"/>
      <c r="M281" s="210"/>
      <c r="N281" s="186"/>
      <c r="O281" s="210"/>
      <c r="P281" s="186"/>
    </row>
    <row r="282" spans="1:16" ht="12" customHeight="1">
      <c r="A282" s="186"/>
      <c r="B282" s="186"/>
      <c r="C282" s="186"/>
      <c r="D282" s="186"/>
      <c r="E282" s="186"/>
      <c r="F282" s="186"/>
      <c r="G282" s="186"/>
      <c r="H282" s="186"/>
      <c r="I282" s="186"/>
      <c r="J282" s="186"/>
      <c r="K282" s="210"/>
      <c r="L282" s="186"/>
      <c r="M282" s="210"/>
      <c r="N282" s="186"/>
      <c r="O282" s="210"/>
      <c r="P282" s="186"/>
    </row>
    <row r="283" spans="1:16" ht="12" customHeight="1">
      <c r="A283" s="186"/>
      <c r="B283" s="186"/>
      <c r="C283" s="186"/>
      <c r="D283" s="186"/>
      <c r="E283" s="186"/>
      <c r="F283" s="186"/>
      <c r="G283" s="186"/>
      <c r="H283" s="186"/>
      <c r="I283" s="186"/>
      <c r="J283" s="186"/>
      <c r="K283" s="210"/>
      <c r="L283" s="186"/>
      <c r="M283" s="210"/>
      <c r="N283" s="186"/>
      <c r="O283" s="210"/>
      <c r="P283" s="186"/>
    </row>
    <row r="284" spans="1:16" ht="12" customHeight="1">
      <c r="A284" s="186"/>
      <c r="B284" s="186"/>
      <c r="C284" s="186"/>
      <c r="D284" s="186"/>
      <c r="E284" s="186"/>
      <c r="F284" s="186"/>
      <c r="G284" s="186"/>
      <c r="H284" s="186"/>
      <c r="I284" s="186"/>
      <c r="J284" s="186"/>
      <c r="K284" s="210"/>
      <c r="L284" s="186"/>
      <c r="M284" s="210"/>
      <c r="N284" s="186"/>
      <c r="O284" s="210"/>
      <c r="P284" s="186"/>
    </row>
    <row r="285" spans="1:16" ht="12" customHeight="1">
      <c r="A285" s="186"/>
      <c r="B285" s="186"/>
      <c r="C285" s="186"/>
      <c r="D285" s="186"/>
      <c r="E285" s="186"/>
      <c r="F285" s="186"/>
      <c r="G285" s="186"/>
      <c r="H285" s="186"/>
      <c r="I285" s="186"/>
      <c r="J285" s="186"/>
      <c r="K285" s="210"/>
      <c r="L285" s="186"/>
      <c r="M285" s="210"/>
      <c r="N285" s="186"/>
      <c r="O285" s="210"/>
      <c r="P285" s="186"/>
    </row>
    <row r="286" spans="1:16" ht="12" customHeight="1">
      <c r="A286" s="186"/>
      <c r="B286" s="186"/>
      <c r="C286" s="186"/>
      <c r="D286" s="186"/>
      <c r="E286" s="186"/>
      <c r="F286" s="186"/>
      <c r="G286" s="186"/>
      <c r="H286" s="186"/>
      <c r="I286" s="186"/>
      <c r="J286" s="186"/>
      <c r="K286" s="210"/>
      <c r="L286" s="186"/>
      <c r="M286" s="210"/>
      <c r="N286" s="186"/>
      <c r="O286" s="210"/>
      <c r="P286" s="186"/>
    </row>
    <row r="287" spans="1:16" ht="12" customHeight="1">
      <c r="A287" s="186"/>
      <c r="B287" s="186"/>
      <c r="C287" s="186"/>
      <c r="D287" s="186"/>
      <c r="E287" s="186"/>
      <c r="F287" s="186"/>
      <c r="G287" s="186"/>
      <c r="H287" s="186"/>
      <c r="I287" s="186"/>
      <c r="J287" s="186"/>
      <c r="K287" s="210"/>
      <c r="L287" s="186"/>
      <c r="M287" s="210"/>
      <c r="N287" s="186"/>
      <c r="O287" s="210"/>
      <c r="P287" s="186"/>
    </row>
    <row r="288" spans="1:16" ht="12" customHeight="1">
      <c r="A288" s="186"/>
      <c r="B288" s="186"/>
      <c r="C288" s="186"/>
      <c r="D288" s="186"/>
      <c r="E288" s="186"/>
      <c r="F288" s="186"/>
      <c r="G288" s="186"/>
      <c r="H288" s="186"/>
      <c r="I288" s="186"/>
      <c r="J288" s="186"/>
      <c r="K288" s="210"/>
      <c r="L288" s="186"/>
      <c r="M288" s="210"/>
      <c r="N288" s="186"/>
      <c r="O288" s="210"/>
      <c r="P288" s="186"/>
    </row>
    <row r="289" spans="1:16" ht="12" customHeight="1">
      <c r="A289" s="186"/>
      <c r="B289" s="186"/>
      <c r="C289" s="186"/>
      <c r="D289" s="186"/>
      <c r="E289" s="186"/>
      <c r="F289" s="186"/>
      <c r="G289" s="186"/>
      <c r="H289" s="186"/>
      <c r="I289" s="186"/>
      <c r="J289" s="186"/>
      <c r="K289" s="210"/>
      <c r="L289" s="186"/>
      <c r="M289" s="210"/>
      <c r="N289" s="186"/>
      <c r="O289" s="210"/>
      <c r="P289" s="186"/>
    </row>
    <row r="290" spans="1:16" ht="12" customHeight="1">
      <c r="A290" s="186"/>
      <c r="B290" s="186"/>
      <c r="C290" s="186"/>
      <c r="D290" s="186"/>
      <c r="E290" s="186"/>
      <c r="F290" s="186"/>
      <c r="G290" s="186"/>
      <c r="H290" s="186"/>
      <c r="I290" s="186"/>
      <c r="J290" s="186"/>
      <c r="K290" s="210"/>
      <c r="L290" s="186"/>
      <c r="M290" s="210"/>
      <c r="N290" s="186"/>
      <c r="O290" s="210"/>
      <c r="P290" s="186"/>
    </row>
    <row r="291" spans="1:16" ht="12" customHeight="1">
      <c r="A291" s="186"/>
      <c r="B291" s="186"/>
      <c r="C291" s="186"/>
      <c r="D291" s="186"/>
      <c r="E291" s="186"/>
      <c r="F291" s="186"/>
      <c r="G291" s="186"/>
      <c r="H291" s="186"/>
      <c r="I291" s="186"/>
      <c r="J291" s="186"/>
      <c r="K291" s="210"/>
      <c r="L291" s="186"/>
      <c r="M291" s="210"/>
      <c r="N291" s="186"/>
      <c r="O291" s="210"/>
      <c r="P291" s="186"/>
    </row>
    <row r="292" spans="1:16" ht="12" customHeight="1">
      <c r="A292" s="186"/>
      <c r="B292" s="186"/>
      <c r="C292" s="186"/>
      <c r="D292" s="186"/>
      <c r="E292" s="186"/>
      <c r="F292" s="186"/>
      <c r="G292" s="186"/>
      <c r="H292" s="186"/>
      <c r="I292" s="186"/>
      <c r="J292" s="186"/>
      <c r="K292" s="210"/>
      <c r="L292" s="186"/>
      <c r="M292" s="210"/>
      <c r="N292" s="186"/>
      <c r="O292" s="210"/>
      <c r="P292" s="186"/>
    </row>
    <row r="293" spans="1:16" ht="12" customHeight="1">
      <c r="A293" s="186"/>
      <c r="B293" s="186"/>
      <c r="C293" s="186"/>
      <c r="D293" s="186"/>
      <c r="E293" s="186"/>
      <c r="F293" s="186"/>
      <c r="G293" s="186"/>
      <c r="H293" s="186"/>
      <c r="I293" s="186"/>
      <c r="J293" s="186"/>
      <c r="K293" s="210"/>
      <c r="L293" s="186"/>
      <c r="M293" s="210"/>
      <c r="N293" s="186"/>
      <c r="O293" s="210"/>
      <c r="P293" s="186"/>
    </row>
    <row r="294" spans="1:16" ht="12" customHeight="1">
      <c r="A294" s="186"/>
      <c r="B294" s="186"/>
      <c r="C294" s="186"/>
      <c r="D294" s="186"/>
      <c r="E294" s="186"/>
      <c r="F294" s="186"/>
      <c r="G294" s="186"/>
      <c r="H294" s="186"/>
      <c r="I294" s="186"/>
      <c r="J294" s="186"/>
      <c r="K294" s="210"/>
      <c r="L294" s="186"/>
      <c r="M294" s="210"/>
      <c r="N294" s="186"/>
      <c r="O294" s="210"/>
      <c r="P294" s="186"/>
    </row>
    <row r="295" spans="1:16" ht="12" customHeight="1">
      <c r="A295" s="186"/>
      <c r="B295" s="186"/>
      <c r="C295" s="186"/>
      <c r="D295" s="186"/>
      <c r="E295" s="186"/>
      <c r="F295" s="186"/>
      <c r="G295" s="186"/>
      <c r="H295" s="186"/>
      <c r="I295" s="186"/>
      <c r="J295" s="186"/>
      <c r="K295" s="210"/>
      <c r="L295" s="186"/>
      <c r="M295" s="210"/>
      <c r="N295" s="186"/>
      <c r="O295" s="210"/>
      <c r="P295" s="186"/>
    </row>
    <row r="296" spans="1:16" ht="12" customHeight="1">
      <c r="A296" s="186"/>
      <c r="B296" s="186"/>
      <c r="C296" s="186"/>
      <c r="D296" s="186"/>
      <c r="E296" s="186"/>
      <c r="F296" s="186"/>
      <c r="G296" s="186"/>
      <c r="H296" s="186"/>
      <c r="I296" s="186"/>
      <c r="J296" s="186"/>
      <c r="K296" s="210"/>
      <c r="L296" s="186"/>
      <c r="M296" s="210"/>
      <c r="N296" s="186"/>
      <c r="O296" s="210"/>
      <c r="P296" s="186"/>
    </row>
    <row r="297" spans="1:16" ht="12" customHeight="1">
      <c r="A297" s="186"/>
      <c r="B297" s="186"/>
      <c r="C297" s="186"/>
      <c r="D297" s="186"/>
      <c r="E297" s="186"/>
      <c r="F297" s="186"/>
      <c r="G297" s="186"/>
      <c r="H297" s="186"/>
      <c r="I297" s="186"/>
      <c r="J297" s="186"/>
      <c r="K297" s="210"/>
      <c r="L297" s="186"/>
      <c r="M297" s="210"/>
      <c r="N297" s="186"/>
      <c r="O297" s="210"/>
      <c r="P297" s="186"/>
    </row>
    <row r="298" spans="1:16" ht="12" customHeight="1">
      <c r="A298" s="186"/>
      <c r="B298" s="186"/>
      <c r="C298" s="186"/>
      <c r="D298" s="186"/>
      <c r="E298" s="186"/>
      <c r="F298" s="186"/>
      <c r="G298" s="186"/>
      <c r="H298" s="186"/>
      <c r="I298" s="186"/>
      <c r="J298" s="186"/>
      <c r="K298" s="210"/>
      <c r="L298" s="186"/>
      <c r="M298" s="210"/>
      <c r="N298" s="186"/>
      <c r="O298" s="210"/>
      <c r="P298" s="186"/>
    </row>
    <row r="299" spans="1:16" ht="12" customHeight="1">
      <c r="A299" s="186"/>
      <c r="B299" s="186"/>
      <c r="C299" s="186"/>
      <c r="D299" s="186"/>
      <c r="E299" s="186"/>
      <c r="F299" s="186"/>
      <c r="G299" s="186"/>
      <c r="H299" s="186"/>
      <c r="I299" s="186"/>
      <c r="J299" s="186"/>
      <c r="K299" s="210"/>
      <c r="L299" s="186"/>
      <c r="M299" s="210"/>
      <c r="N299" s="186"/>
      <c r="O299" s="210"/>
      <c r="P299" s="186"/>
    </row>
    <row r="300" spans="1:16" ht="12" customHeight="1">
      <c r="A300" s="186"/>
      <c r="B300" s="186"/>
      <c r="C300" s="186"/>
      <c r="D300" s="186"/>
      <c r="E300" s="186"/>
      <c r="F300" s="186"/>
      <c r="G300" s="186"/>
      <c r="H300" s="186"/>
      <c r="I300" s="186"/>
      <c r="J300" s="186"/>
      <c r="K300" s="210"/>
      <c r="L300" s="186"/>
      <c r="M300" s="210"/>
      <c r="N300" s="186"/>
      <c r="O300" s="210"/>
      <c r="P300" s="186"/>
    </row>
    <row r="301" spans="1:16" ht="12" customHeight="1">
      <c r="A301" s="186"/>
      <c r="B301" s="186"/>
      <c r="C301" s="186"/>
      <c r="D301" s="186"/>
      <c r="E301" s="186"/>
      <c r="F301" s="186"/>
      <c r="G301" s="186"/>
      <c r="H301" s="186"/>
      <c r="I301" s="186"/>
      <c r="J301" s="186"/>
      <c r="K301" s="210"/>
      <c r="L301" s="186"/>
      <c r="M301" s="210"/>
      <c r="N301" s="186"/>
      <c r="O301" s="210"/>
      <c r="P301" s="186"/>
    </row>
    <row r="302" spans="1:16" ht="12" customHeight="1">
      <c r="A302" s="186"/>
      <c r="B302" s="186"/>
      <c r="C302" s="186"/>
      <c r="D302" s="186"/>
      <c r="E302" s="186"/>
      <c r="F302" s="186"/>
      <c r="G302" s="186"/>
      <c r="H302" s="186"/>
      <c r="I302" s="186"/>
      <c r="J302" s="186"/>
      <c r="K302" s="210"/>
      <c r="L302" s="186"/>
      <c r="M302" s="210"/>
      <c r="N302" s="186"/>
      <c r="O302" s="210"/>
      <c r="P302" s="186"/>
    </row>
    <row r="303" spans="1:16" ht="12" customHeight="1">
      <c r="A303" s="186"/>
      <c r="B303" s="186"/>
      <c r="C303" s="186"/>
      <c r="D303" s="186"/>
      <c r="E303" s="186"/>
      <c r="F303" s="186"/>
      <c r="G303" s="186"/>
      <c r="H303" s="186"/>
      <c r="I303" s="186"/>
      <c r="J303" s="186"/>
      <c r="K303" s="210"/>
      <c r="L303" s="186"/>
      <c r="M303" s="210"/>
      <c r="N303" s="186"/>
      <c r="O303" s="210"/>
      <c r="P303" s="186"/>
    </row>
    <row r="304" spans="1:16" ht="12" customHeight="1">
      <c r="A304" s="186"/>
      <c r="B304" s="186"/>
      <c r="C304" s="186"/>
      <c r="D304" s="186"/>
      <c r="E304" s="186"/>
      <c r="F304" s="186"/>
      <c r="G304" s="186"/>
      <c r="H304" s="186"/>
      <c r="I304" s="186"/>
      <c r="J304" s="186"/>
      <c r="K304" s="210"/>
      <c r="L304" s="186"/>
      <c r="M304" s="210"/>
      <c r="N304" s="186"/>
      <c r="O304" s="210"/>
      <c r="P304" s="186"/>
    </row>
    <row r="305" spans="1:16" ht="12" customHeight="1">
      <c r="A305" s="186"/>
      <c r="B305" s="186"/>
      <c r="C305" s="186"/>
      <c r="D305" s="186"/>
      <c r="E305" s="186"/>
      <c r="F305" s="186"/>
      <c r="G305" s="186"/>
      <c r="H305" s="186"/>
      <c r="I305" s="186"/>
      <c r="J305" s="186"/>
      <c r="K305" s="210"/>
      <c r="L305" s="186"/>
      <c r="M305" s="210"/>
      <c r="N305" s="186"/>
      <c r="O305" s="210"/>
      <c r="P305" s="186"/>
    </row>
    <row r="306" spans="1:16" ht="12" customHeight="1">
      <c r="A306" s="186"/>
      <c r="B306" s="186"/>
      <c r="C306" s="186"/>
      <c r="D306" s="186"/>
      <c r="E306" s="186"/>
      <c r="F306" s="186"/>
      <c r="G306" s="186"/>
      <c r="H306" s="186"/>
      <c r="I306" s="186"/>
      <c r="J306" s="186"/>
      <c r="K306" s="210"/>
      <c r="L306" s="186"/>
      <c r="M306" s="210"/>
      <c r="N306" s="186"/>
      <c r="O306" s="210"/>
      <c r="P306" s="186"/>
    </row>
    <row r="307" spans="1:16" ht="12" customHeight="1">
      <c r="A307" s="186"/>
      <c r="B307" s="186"/>
      <c r="C307" s="186"/>
      <c r="D307" s="186"/>
      <c r="E307" s="186"/>
      <c r="F307" s="186"/>
      <c r="G307" s="186"/>
      <c r="H307" s="186"/>
      <c r="I307" s="186"/>
      <c r="J307" s="186"/>
      <c r="K307" s="210"/>
      <c r="L307" s="186"/>
      <c r="M307" s="210"/>
      <c r="N307" s="186"/>
      <c r="O307" s="210"/>
      <c r="P307" s="186"/>
    </row>
    <row r="308" spans="1:16" ht="12" customHeight="1">
      <c r="A308" s="186"/>
      <c r="B308" s="186"/>
      <c r="C308" s="186"/>
      <c r="D308" s="186"/>
      <c r="E308" s="186"/>
      <c r="F308" s="186"/>
      <c r="G308" s="186"/>
      <c r="H308" s="186"/>
      <c r="I308" s="186"/>
      <c r="J308" s="186"/>
      <c r="K308" s="210"/>
      <c r="L308" s="186"/>
      <c r="M308" s="210"/>
      <c r="N308" s="186"/>
      <c r="O308" s="210"/>
      <c r="P308" s="186"/>
    </row>
    <row r="309" spans="1:16" ht="12" customHeight="1">
      <c r="A309" s="186"/>
      <c r="B309" s="186"/>
      <c r="C309" s="186"/>
      <c r="D309" s="186"/>
      <c r="E309" s="186"/>
      <c r="F309" s="186"/>
      <c r="G309" s="186"/>
      <c r="H309" s="186"/>
      <c r="I309" s="186"/>
      <c r="J309" s="186"/>
      <c r="K309" s="210"/>
      <c r="L309" s="186"/>
      <c r="M309" s="210"/>
      <c r="N309" s="186"/>
      <c r="O309" s="210"/>
      <c r="P309" s="186"/>
    </row>
    <row r="310" spans="1:16" ht="12" customHeight="1">
      <c r="A310" s="186"/>
      <c r="B310" s="186"/>
      <c r="C310" s="186"/>
      <c r="D310" s="186"/>
      <c r="E310" s="186"/>
      <c r="F310" s="186"/>
      <c r="G310" s="186"/>
      <c r="H310" s="186"/>
      <c r="I310" s="186"/>
      <c r="J310" s="186"/>
      <c r="K310" s="210"/>
      <c r="L310" s="186"/>
      <c r="M310" s="210"/>
      <c r="N310" s="186"/>
      <c r="O310" s="210"/>
      <c r="P310" s="186"/>
    </row>
    <row r="311" spans="1:16" ht="12" customHeight="1">
      <c r="A311" s="186"/>
      <c r="B311" s="186"/>
      <c r="C311" s="186"/>
      <c r="D311" s="186"/>
      <c r="E311" s="186"/>
      <c r="F311" s="186"/>
      <c r="G311" s="186"/>
      <c r="H311" s="186"/>
      <c r="I311" s="186"/>
      <c r="J311" s="186"/>
      <c r="K311" s="210"/>
      <c r="L311" s="186"/>
      <c r="M311" s="210"/>
      <c r="N311" s="186"/>
      <c r="O311" s="210"/>
      <c r="P311" s="186"/>
    </row>
    <row r="312" spans="1:16" ht="12" customHeight="1">
      <c r="A312" s="186"/>
      <c r="B312" s="186"/>
      <c r="C312" s="186"/>
      <c r="D312" s="186"/>
      <c r="E312" s="186"/>
      <c r="F312" s="186"/>
      <c r="G312" s="186"/>
      <c r="H312" s="186"/>
      <c r="I312" s="186"/>
      <c r="J312" s="186"/>
      <c r="K312" s="210"/>
      <c r="L312" s="186"/>
      <c r="M312" s="210"/>
      <c r="N312" s="186"/>
      <c r="O312" s="210"/>
      <c r="P312" s="186"/>
    </row>
    <row r="313" spans="1:16" ht="12" customHeight="1">
      <c r="A313" s="186"/>
      <c r="B313" s="186"/>
      <c r="C313" s="186"/>
      <c r="D313" s="186"/>
      <c r="E313" s="186"/>
      <c r="F313" s="186"/>
      <c r="G313" s="186"/>
      <c r="H313" s="186"/>
      <c r="I313" s="186"/>
      <c r="J313" s="186"/>
      <c r="K313" s="210"/>
      <c r="L313" s="186"/>
      <c r="M313" s="210"/>
      <c r="N313" s="186"/>
      <c r="O313" s="210"/>
      <c r="P313" s="186"/>
    </row>
    <row r="314" spans="1:16" ht="12" customHeight="1">
      <c r="A314" s="186"/>
      <c r="B314" s="186"/>
      <c r="C314" s="186"/>
      <c r="D314" s="186"/>
      <c r="E314" s="186"/>
      <c r="F314" s="186"/>
      <c r="G314" s="186"/>
      <c r="H314" s="186"/>
      <c r="I314" s="186"/>
      <c r="J314" s="186"/>
      <c r="K314" s="210"/>
      <c r="L314" s="186"/>
      <c r="M314" s="210"/>
      <c r="N314" s="186"/>
      <c r="O314" s="210"/>
      <c r="P314" s="186"/>
    </row>
    <row r="315" spans="1:16" ht="12" customHeight="1">
      <c r="A315" s="186"/>
      <c r="B315" s="186"/>
      <c r="C315" s="186"/>
      <c r="D315" s="186"/>
      <c r="E315" s="186"/>
      <c r="F315" s="186"/>
      <c r="G315" s="186"/>
      <c r="H315" s="186"/>
      <c r="I315" s="186"/>
      <c r="J315" s="186"/>
      <c r="K315" s="210"/>
      <c r="L315" s="186"/>
      <c r="M315" s="210"/>
      <c r="N315" s="186"/>
      <c r="O315" s="210"/>
      <c r="P315" s="186"/>
    </row>
    <row r="316" spans="1:16" ht="12" customHeight="1">
      <c r="A316" s="186"/>
      <c r="B316" s="186"/>
      <c r="C316" s="186"/>
      <c r="D316" s="186"/>
      <c r="E316" s="186"/>
      <c r="F316" s="186"/>
      <c r="G316" s="186"/>
      <c r="H316" s="186"/>
      <c r="I316" s="186"/>
      <c r="J316" s="186"/>
      <c r="K316" s="210"/>
      <c r="L316" s="186"/>
      <c r="M316" s="210"/>
      <c r="N316" s="186"/>
      <c r="O316" s="210"/>
      <c r="P316" s="186"/>
    </row>
    <row r="317" spans="1:16" ht="12" customHeight="1">
      <c r="A317" s="186"/>
      <c r="B317" s="186"/>
      <c r="C317" s="186"/>
      <c r="D317" s="186"/>
      <c r="E317" s="186"/>
      <c r="F317" s="186"/>
      <c r="G317" s="186"/>
      <c r="H317" s="186"/>
      <c r="I317" s="186"/>
      <c r="J317" s="186"/>
      <c r="K317" s="210"/>
      <c r="L317" s="186"/>
      <c r="M317" s="210"/>
      <c r="N317" s="186"/>
      <c r="O317" s="210"/>
      <c r="P317" s="186"/>
    </row>
    <row r="318" spans="1:16" ht="12" customHeight="1">
      <c r="A318" s="186"/>
      <c r="B318" s="186"/>
      <c r="C318" s="186"/>
      <c r="D318" s="186"/>
      <c r="E318" s="186"/>
      <c r="F318" s="186"/>
      <c r="G318" s="186"/>
      <c r="H318" s="186"/>
      <c r="I318" s="186"/>
      <c r="J318" s="186"/>
      <c r="K318" s="210"/>
      <c r="L318" s="186"/>
      <c r="M318" s="210"/>
      <c r="N318" s="186"/>
      <c r="O318" s="210"/>
      <c r="P318" s="186"/>
    </row>
    <row r="319" spans="1:16" ht="12" customHeight="1">
      <c r="A319" s="186"/>
      <c r="B319" s="186"/>
      <c r="C319" s="186"/>
      <c r="D319" s="186"/>
      <c r="E319" s="186"/>
      <c r="F319" s="186"/>
      <c r="G319" s="186"/>
      <c r="H319" s="186"/>
      <c r="I319" s="186"/>
      <c r="J319" s="186"/>
      <c r="K319" s="210"/>
      <c r="L319" s="186"/>
      <c r="M319" s="210"/>
      <c r="N319" s="186"/>
      <c r="O319" s="210"/>
      <c r="P319" s="186"/>
    </row>
    <row r="320" spans="1:16" ht="12" customHeight="1">
      <c r="A320" s="186"/>
      <c r="B320" s="186"/>
      <c r="C320" s="186"/>
      <c r="D320" s="186"/>
      <c r="E320" s="186"/>
      <c r="F320" s="186"/>
      <c r="G320" s="186"/>
      <c r="H320" s="186"/>
      <c r="I320" s="186"/>
      <c r="J320" s="186"/>
      <c r="K320" s="210"/>
      <c r="L320" s="186"/>
      <c r="M320" s="210"/>
      <c r="N320" s="186"/>
      <c r="O320" s="210"/>
      <c r="P320" s="186"/>
    </row>
    <row r="321" spans="1:16" ht="12" customHeight="1">
      <c r="A321" s="186"/>
      <c r="B321" s="186"/>
      <c r="C321" s="186"/>
      <c r="D321" s="186"/>
      <c r="E321" s="186"/>
      <c r="F321" s="186"/>
      <c r="G321" s="186"/>
      <c r="H321" s="186"/>
      <c r="I321" s="186"/>
      <c r="J321" s="186"/>
      <c r="K321" s="210"/>
      <c r="L321" s="186"/>
      <c r="M321" s="210"/>
      <c r="N321" s="186"/>
      <c r="O321" s="210"/>
      <c r="P321" s="186"/>
    </row>
    <row r="322" spans="1:16" ht="12" customHeight="1">
      <c r="A322" s="186"/>
      <c r="B322" s="186"/>
      <c r="C322" s="186"/>
      <c r="D322" s="186"/>
      <c r="E322" s="186"/>
      <c r="F322" s="186"/>
      <c r="G322" s="186"/>
      <c r="H322" s="186"/>
      <c r="I322" s="186"/>
      <c r="J322" s="186"/>
      <c r="K322" s="210"/>
      <c r="L322" s="186"/>
      <c r="M322" s="210"/>
      <c r="N322" s="186"/>
      <c r="O322" s="210"/>
      <c r="P322" s="186"/>
    </row>
    <row r="323" spans="1:16" ht="12" customHeight="1">
      <c r="A323" s="186"/>
      <c r="B323" s="186"/>
      <c r="C323" s="186"/>
      <c r="D323" s="186"/>
      <c r="E323" s="186"/>
      <c r="F323" s="186"/>
      <c r="G323" s="186"/>
      <c r="H323" s="186"/>
      <c r="I323" s="186"/>
      <c r="J323" s="186"/>
      <c r="K323" s="210"/>
      <c r="L323" s="186"/>
      <c r="M323" s="210"/>
      <c r="N323" s="186"/>
      <c r="O323" s="210"/>
      <c r="P323" s="186"/>
    </row>
    <row r="324" spans="1:16" ht="12" customHeight="1">
      <c r="A324" s="186"/>
      <c r="B324" s="186"/>
      <c r="C324" s="186"/>
      <c r="D324" s="186"/>
      <c r="E324" s="186"/>
      <c r="F324" s="186"/>
      <c r="G324" s="186"/>
      <c r="H324" s="186"/>
      <c r="I324" s="186"/>
      <c r="J324" s="186"/>
      <c r="K324" s="210"/>
      <c r="L324" s="186"/>
      <c r="M324" s="210"/>
      <c r="N324" s="186"/>
      <c r="O324" s="210"/>
      <c r="P324" s="186"/>
    </row>
    <row r="325" spans="1:16" ht="12" customHeight="1">
      <c r="A325" s="186"/>
      <c r="B325" s="186"/>
      <c r="C325" s="186"/>
      <c r="D325" s="186"/>
      <c r="E325" s="186"/>
      <c r="F325" s="186"/>
      <c r="G325" s="186"/>
      <c r="H325" s="186"/>
      <c r="I325" s="186"/>
      <c r="J325" s="186"/>
      <c r="K325" s="210"/>
      <c r="L325" s="186"/>
      <c r="M325" s="210"/>
      <c r="N325" s="186"/>
      <c r="O325" s="210"/>
      <c r="P325" s="186"/>
    </row>
    <row r="326" spans="1:16" ht="12" customHeight="1">
      <c r="A326" s="186"/>
      <c r="B326" s="186"/>
      <c r="C326" s="186"/>
      <c r="D326" s="186"/>
      <c r="E326" s="186"/>
      <c r="F326" s="186"/>
      <c r="G326" s="186"/>
      <c r="H326" s="186"/>
      <c r="I326" s="186"/>
      <c r="J326" s="186"/>
      <c r="K326" s="210"/>
      <c r="L326" s="186"/>
      <c r="M326" s="210"/>
      <c r="N326" s="186"/>
      <c r="O326" s="210"/>
      <c r="P326" s="186"/>
    </row>
    <row r="327" spans="1:16" ht="12" customHeight="1">
      <c r="A327" s="186"/>
      <c r="B327" s="186"/>
      <c r="C327" s="186"/>
      <c r="D327" s="186"/>
      <c r="E327" s="186"/>
      <c r="F327" s="186"/>
      <c r="G327" s="186"/>
      <c r="H327" s="186"/>
      <c r="I327" s="186"/>
      <c r="J327" s="186"/>
      <c r="K327" s="210"/>
      <c r="L327" s="186"/>
      <c r="M327" s="210"/>
      <c r="N327" s="186"/>
      <c r="O327" s="210"/>
      <c r="P327" s="186"/>
    </row>
    <row r="328" spans="1:16" ht="12" customHeight="1">
      <c r="A328" s="186"/>
      <c r="B328" s="186"/>
      <c r="C328" s="186"/>
      <c r="D328" s="186"/>
      <c r="E328" s="186"/>
      <c r="F328" s="186"/>
      <c r="G328" s="186"/>
      <c r="H328" s="186"/>
      <c r="I328" s="186"/>
      <c r="J328" s="186"/>
      <c r="K328" s="210"/>
      <c r="L328" s="186"/>
      <c r="M328" s="210"/>
      <c r="N328" s="186"/>
      <c r="O328" s="210"/>
      <c r="P328" s="186"/>
    </row>
    <row r="329" spans="1:16" ht="12" customHeight="1">
      <c r="A329" s="186"/>
      <c r="B329" s="186"/>
      <c r="C329" s="186"/>
      <c r="D329" s="186"/>
      <c r="E329" s="186"/>
      <c r="F329" s="186"/>
      <c r="G329" s="186"/>
      <c r="H329" s="186"/>
      <c r="I329" s="186"/>
      <c r="J329" s="186"/>
      <c r="K329" s="210"/>
      <c r="L329" s="186"/>
      <c r="M329" s="210"/>
      <c r="N329" s="186"/>
      <c r="O329" s="210"/>
      <c r="P329" s="186"/>
    </row>
    <row r="330" spans="1:16" ht="12" customHeight="1">
      <c r="A330" s="186"/>
      <c r="B330" s="186"/>
      <c r="C330" s="186"/>
      <c r="D330" s="186"/>
      <c r="E330" s="186"/>
      <c r="F330" s="186"/>
      <c r="G330" s="186"/>
      <c r="H330" s="186"/>
      <c r="I330" s="186"/>
      <c r="J330" s="186"/>
      <c r="K330" s="210"/>
      <c r="L330" s="186"/>
      <c r="M330" s="210"/>
      <c r="N330" s="186"/>
      <c r="O330" s="210"/>
      <c r="P330" s="186"/>
    </row>
    <row r="331" spans="1:16" ht="12" customHeight="1">
      <c r="A331" s="186"/>
      <c r="B331" s="186"/>
      <c r="C331" s="186"/>
      <c r="D331" s="186"/>
      <c r="E331" s="186"/>
      <c r="F331" s="186"/>
      <c r="G331" s="186"/>
      <c r="H331" s="186"/>
      <c r="I331" s="186"/>
      <c r="J331" s="186"/>
      <c r="K331" s="210"/>
      <c r="L331" s="186"/>
      <c r="M331" s="210"/>
      <c r="N331" s="186"/>
      <c r="O331" s="210"/>
      <c r="P331" s="186"/>
    </row>
    <row r="332" spans="1:16" ht="12" customHeight="1">
      <c r="A332" s="186"/>
      <c r="B332" s="186"/>
      <c r="C332" s="186"/>
      <c r="D332" s="186"/>
      <c r="E332" s="186"/>
      <c r="F332" s="186"/>
      <c r="G332" s="186"/>
      <c r="H332" s="186"/>
      <c r="I332" s="186"/>
      <c r="J332" s="186"/>
      <c r="K332" s="210"/>
      <c r="L332" s="186"/>
      <c r="M332" s="210"/>
      <c r="N332" s="186"/>
      <c r="O332" s="210"/>
      <c r="P332" s="186"/>
    </row>
    <row r="333" spans="1:16" ht="12" customHeight="1">
      <c r="A333" s="186"/>
      <c r="B333" s="186"/>
      <c r="C333" s="186"/>
      <c r="D333" s="186"/>
      <c r="E333" s="186"/>
      <c r="F333" s="186"/>
      <c r="G333" s="186"/>
      <c r="H333" s="186"/>
      <c r="I333" s="186"/>
      <c r="J333" s="186"/>
      <c r="K333" s="210"/>
      <c r="L333" s="186"/>
      <c r="M333" s="210"/>
      <c r="N333" s="186"/>
      <c r="O333" s="210"/>
      <c r="P333" s="186"/>
    </row>
    <row r="334" spans="1:16" ht="12" customHeight="1">
      <c r="A334" s="186"/>
      <c r="B334" s="186"/>
      <c r="C334" s="186"/>
      <c r="D334" s="186"/>
      <c r="E334" s="186"/>
      <c r="F334" s="186"/>
      <c r="G334" s="186"/>
      <c r="H334" s="186"/>
      <c r="I334" s="186"/>
      <c r="J334" s="186"/>
      <c r="K334" s="210"/>
      <c r="L334" s="186"/>
      <c r="M334" s="210"/>
      <c r="N334" s="186"/>
      <c r="O334" s="210"/>
      <c r="P334" s="186"/>
    </row>
    <row r="335" spans="1:16" ht="12" customHeight="1">
      <c r="A335" s="186"/>
      <c r="B335" s="186"/>
      <c r="C335" s="186"/>
      <c r="D335" s="186"/>
      <c r="E335" s="186"/>
      <c r="F335" s="186"/>
      <c r="G335" s="186"/>
      <c r="H335" s="186"/>
      <c r="I335" s="186"/>
      <c r="J335" s="186"/>
      <c r="K335" s="210"/>
      <c r="L335" s="186"/>
      <c r="M335" s="210"/>
      <c r="N335" s="186"/>
      <c r="O335" s="210"/>
      <c r="P335" s="186"/>
    </row>
    <row r="336" spans="1:16" ht="12" customHeight="1">
      <c r="A336" s="186"/>
      <c r="B336" s="186"/>
      <c r="C336" s="186"/>
      <c r="D336" s="186"/>
      <c r="E336" s="186"/>
      <c r="F336" s="186"/>
      <c r="G336" s="186"/>
      <c r="H336" s="186"/>
      <c r="I336" s="186"/>
      <c r="J336" s="186"/>
      <c r="K336" s="210"/>
      <c r="L336" s="186"/>
      <c r="M336" s="210"/>
      <c r="N336" s="186"/>
      <c r="O336" s="210"/>
      <c r="P336" s="186"/>
    </row>
    <row r="337" spans="1:16" ht="12" customHeight="1">
      <c r="A337" s="186"/>
      <c r="B337" s="186"/>
      <c r="C337" s="186"/>
      <c r="D337" s="186"/>
      <c r="E337" s="186"/>
      <c r="F337" s="186"/>
      <c r="G337" s="186"/>
      <c r="H337" s="186"/>
      <c r="I337" s="186"/>
      <c r="J337" s="186"/>
      <c r="K337" s="210"/>
      <c r="L337" s="186"/>
      <c r="M337" s="210"/>
      <c r="N337" s="186"/>
      <c r="O337" s="210"/>
      <c r="P337" s="186"/>
    </row>
    <row r="338" spans="1:16" ht="12" customHeight="1">
      <c r="A338" s="186"/>
      <c r="B338" s="186"/>
      <c r="C338" s="186"/>
      <c r="D338" s="186"/>
      <c r="E338" s="186"/>
      <c r="F338" s="186"/>
      <c r="G338" s="186"/>
      <c r="H338" s="186"/>
      <c r="I338" s="186"/>
      <c r="J338" s="186"/>
      <c r="K338" s="210"/>
      <c r="L338" s="186"/>
      <c r="M338" s="210"/>
      <c r="N338" s="186"/>
      <c r="O338" s="210"/>
      <c r="P338" s="186"/>
    </row>
    <row r="339" spans="1:16" ht="12" customHeight="1">
      <c r="A339" s="186"/>
      <c r="B339" s="186"/>
      <c r="C339" s="186"/>
      <c r="D339" s="186"/>
      <c r="E339" s="186"/>
      <c r="F339" s="186"/>
      <c r="G339" s="186"/>
      <c r="H339" s="186"/>
      <c r="I339" s="186"/>
      <c r="J339" s="186"/>
      <c r="K339" s="210"/>
      <c r="L339" s="186"/>
      <c r="M339" s="210"/>
      <c r="N339" s="186"/>
      <c r="O339" s="210"/>
      <c r="P339" s="186"/>
    </row>
    <row r="340" spans="1:16" ht="12" customHeight="1">
      <c r="A340" s="186"/>
      <c r="B340" s="186"/>
      <c r="C340" s="186"/>
      <c r="D340" s="186"/>
      <c r="E340" s="186"/>
      <c r="F340" s="186"/>
      <c r="G340" s="186"/>
      <c r="H340" s="186"/>
      <c r="I340" s="186"/>
      <c r="J340" s="186"/>
      <c r="K340" s="210"/>
      <c r="L340" s="186"/>
      <c r="M340" s="210"/>
      <c r="N340" s="186"/>
      <c r="O340" s="210"/>
      <c r="P340" s="186"/>
    </row>
    <row r="341" spans="1:16" ht="12" customHeight="1">
      <c r="A341" s="186"/>
      <c r="B341" s="186"/>
      <c r="C341" s="186"/>
      <c r="D341" s="186"/>
      <c r="E341" s="186"/>
      <c r="F341" s="186"/>
      <c r="G341" s="186"/>
      <c r="H341" s="186"/>
      <c r="I341" s="186"/>
      <c r="J341" s="186"/>
      <c r="K341" s="210"/>
      <c r="L341" s="186"/>
      <c r="M341" s="210"/>
      <c r="N341" s="186"/>
      <c r="O341" s="210"/>
      <c r="P341" s="186"/>
    </row>
    <row r="342" spans="1:16" ht="12" customHeight="1">
      <c r="A342" s="186"/>
      <c r="B342" s="186"/>
      <c r="C342" s="186"/>
      <c r="D342" s="186"/>
      <c r="E342" s="186"/>
      <c r="F342" s="186"/>
      <c r="G342" s="186"/>
      <c r="H342" s="186"/>
      <c r="I342" s="186"/>
      <c r="J342" s="186"/>
      <c r="K342" s="210"/>
      <c r="L342" s="186"/>
      <c r="M342" s="210"/>
      <c r="N342" s="186"/>
      <c r="O342" s="210"/>
      <c r="P342" s="186"/>
    </row>
    <row r="343" spans="1:16" ht="12" customHeight="1">
      <c r="A343" s="186"/>
      <c r="B343" s="186"/>
      <c r="C343" s="186"/>
      <c r="D343" s="186"/>
      <c r="E343" s="186"/>
      <c r="F343" s="186"/>
      <c r="G343" s="186"/>
      <c r="H343" s="186"/>
      <c r="I343" s="186"/>
      <c r="J343" s="186"/>
      <c r="K343" s="210"/>
      <c r="L343" s="186"/>
      <c r="M343" s="210"/>
      <c r="N343" s="186"/>
      <c r="O343" s="210"/>
      <c r="P343" s="186"/>
    </row>
    <row r="344" spans="1:16" ht="12" customHeight="1">
      <c r="A344" s="186"/>
      <c r="B344" s="186"/>
      <c r="C344" s="186"/>
      <c r="D344" s="186"/>
      <c r="E344" s="186"/>
      <c r="F344" s="186"/>
      <c r="G344" s="186"/>
      <c r="H344" s="186"/>
      <c r="I344" s="186"/>
      <c r="J344" s="186"/>
      <c r="K344" s="210"/>
      <c r="L344" s="186"/>
      <c r="M344" s="210"/>
      <c r="N344" s="186"/>
      <c r="O344" s="210"/>
      <c r="P344" s="186"/>
    </row>
    <row r="345" spans="1:16" ht="12" customHeight="1">
      <c r="A345" s="186"/>
      <c r="B345" s="186"/>
      <c r="C345" s="186"/>
      <c r="D345" s="186"/>
      <c r="E345" s="186"/>
      <c r="F345" s="186"/>
      <c r="G345" s="186"/>
      <c r="H345" s="186"/>
      <c r="I345" s="186"/>
      <c r="J345" s="186"/>
      <c r="K345" s="210"/>
      <c r="L345" s="186"/>
      <c r="M345" s="210"/>
      <c r="N345" s="186"/>
      <c r="O345" s="210"/>
      <c r="P345" s="186"/>
    </row>
    <row r="346" spans="1:16" ht="12" customHeight="1">
      <c r="A346" s="186"/>
      <c r="B346" s="186"/>
      <c r="C346" s="186"/>
      <c r="D346" s="186"/>
      <c r="E346" s="186"/>
      <c r="F346" s="186"/>
      <c r="G346" s="186"/>
      <c r="H346" s="186"/>
      <c r="I346" s="186"/>
      <c r="J346" s="186"/>
      <c r="K346" s="210"/>
      <c r="L346" s="186"/>
      <c r="M346" s="210"/>
      <c r="N346" s="186"/>
      <c r="O346" s="210"/>
      <c r="P346" s="186"/>
    </row>
    <row r="347" spans="1:16" ht="12" customHeight="1">
      <c r="A347" s="186"/>
      <c r="B347" s="186"/>
      <c r="C347" s="186"/>
      <c r="D347" s="186"/>
      <c r="E347" s="186"/>
      <c r="F347" s="186"/>
      <c r="G347" s="186"/>
      <c r="H347" s="186"/>
      <c r="I347" s="186"/>
      <c r="J347" s="186"/>
      <c r="K347" s="210"/>
      <c r="L347" s="186"/>
      <c r="M347" s="210"/>
      <c r="N347" s="186"/>
      <c r="O347" s="210"/>
      <c r="P347" s="186"/>
    </row>
    <row r="348" spans="1:16" ht="12" customHeight="1">
      <c r="A348" s="186"/>
      <c r="B348" s="186"/>
      <c r="C348" s="186"/>
      <c r="D348" s="186"/>
      <c r="E348" s="186"/>
      <c r="F348" s="186"/>
      <c r="G348" s="186"/>
      <c r="H348" s="186"/>
      <c r="I348" s="186"/>
      <c r="J348" s="186"/>
      <c r="K348" s="210"/>
      <c r="L348" s="186"/>
      <c r="M348" s="210"/>
      <c r="N348" s="186"/>
      <c r="O348" s="210"/>
      <c r="P348" s="186"/>
    </row>
    <row r="349" spans="1:16" ht="12" customHeight="1">
      <c r="A349" s="186"/>
      <c r="B349" s="186"/>
      <c r="C349" s="186"/>
      <c r="D349" s="186"/>
      <c r="E349" s="186"/>
      <c r="F349" s="186"/>
      <c r="G349" s="186"/>
      <c r="H349" s="186"/>
      <c r="I349" s="186"/>
      <c r="J349" s="186"/>
      <c r="K349" s="210"/>
      <c r="L349" s="186"/>
      <c r="M349" s="210"/>
      <c r="N349" s="186"/>
      <c r="O349" s="210"/>
      <c r="P349" s="186"/>
    </row>
    <row r="350" spans="1:16" ht="12" customHeight="1">
      <c r="A350" s="186"/>
      <c r="B350" s="186"/>
      <c r="C350" s="186"/>
      <c r="D350" s="186"/>
      <c r="E350" s="186"/>
      <c r="F350" s="186"/>
      <c r="G350" s="186"/>
      <c r="H350" s="186"/>
      <c r="I350" s="186"/>
      <c r="J350" s="186"/>
      <c r="K350" s="210"/>
      <c r="L350" s="186"/>
      <c r="M350" s="210"/>
      <c r="N350" s="186"/>
      <c r="O350" s="210"/>
      <c r="P350" s="186"/>
    </row>
    <row r="351" spans="1:16" ht="12" customHeight="1">
      <c r="A351" s="186"/>
      <c r="B351" s="186"/>
      <c r="C351" s="186"/>
      <c r="D351" s="186"/>
      <c r="E351" s="186"/>
      <c r="F351" s="186"/>
      <c r="G351" s="186"/>
      <c r="H351" s="186"/>
      <c r="I351" s="186"/>
      <c r="J351" s="186"/>
      <c r="K351" s="210"/>
      <c r="L351" s="186"/>
      <c r="M351" s="210"/>
      <c r="N351" s="186"/>
      <c r="O351" s="210"/>
      <c r="P351" s="186"/>
    </row>
    <row r="352" spans="1:16" ht="12" customHeight="1">
      <c r="A352" s="186"/>
      <c r="B352" s="186"/>
      <c r="C352" s="186"/>
      <c r="D352" s="186"/>
      <c r="E352" s="186"/>
      <c r="F352" s="186"/>
      <c r="G352" s="186"/>
      <c r="H352" s="186"/>
      <c r="I352" s="186"/>
      <c r="J352" s="186"/>
      <c r="K352" s="210"/>
      <c r="L352" s="186"/>
      <c r="M352" s="210"/>
      <c r="N352" s="186"/>
      <c r="O352" s="210"/>
      <c r="P352" s="186"/>
    </row>
    <row r="353" spans="1:16" ht="12" customHeight="1">
      <c r="A353" s="186"/>
      <c r="B353" s="186"/>
      <c r="C353" s="186"/>
      <c r="D353" s="186"/>
      <c r="E353" s="186"/>
      <c r="F353" s="186"/>
      <c r="G353" s="186"/>
      <c r="H353" s="186"/>
      <c r="I353" s="186"/>
      <c r="J353" s="186"/>
      <c r="K353" s="210"/>
      <c r="L353" s="186"/>
      <c r="M353" s="210"/>
      <c r="N353" s="186"/>
      <c r="O353" s="210"/>
      <c r="P353" s="186"/>
    </row>
    <row r="354" spans="1:16" ht="12" customHeight="1">
      <c r="A354" s="186"/>
      <c r="B354" s="186"/>
      <c r="C354" s="186"/>
      <c r="D354" s="186"/>
      <c r="E354" s="186"/>
      <c r="F354" s="186"/>
      <c r="G354" s="186"/>
      <c r="H354" s="186"/>
      <c r="I354" s="186"/>
      <c r="J354" s="186"/>
      <c r="K354" s="210"/>
      <c r="L354" s="186"/>
      <c r="M354" s="210"/>
      <c r="N354" s="186"/>
      <c r="O354" s="210"/>
      <c r="P354" s="186"/>
    </row>
    <row r="355" spans="1:16" ht="12" customHeight="1">
      <c r="A355" s="186"/>
      <c r="B355" s="186"/>
      <c r="C355" s="186"/>
      <c r="D355" s="186"/>
      <c r="E355" s="186"/>
      <c r="F355" s="186"/>
      <c r="G355" s="186"/>
      <c r="H355" s="186"/>
      <c r="I355" s="186"/>
      <c r="J355" s="186"/>
      <c r="K355" s="210"/>
      <c r="L355" s="186"/>
      <c r="M355" s="210"/>
      <c r="N355" s="186"/>
      <c r="O355" s="210"/>
      <c r="P355" s="186"/>
    </row>
    <row r="356" spans="1:16" ht="12" customHeight="1">
      <c r="A356" s="186"/>
      <c r="B356" s="186"/>
      <c r="C356" s="186"/>
      <c r="D356" s="186"/>
      <c r="E356" s="186"/>
      <c r="F356" s="186"/>
      <c r="G356" s="186"/>
      <c r="H356" s="186"/>
      <c r="I356" s="186"/>
      <c r="J356" s="186"/>
      <c r="K356" s="210"/>
      <c r="L356" s="186"/>
      <c r="M356" s="210"/>
      <c r="N356" s="186"/>
      <c r="O356" s="210"/>
      <c r="P356" s="186"/>
    </row>
    <row r="357" spans="1:16" ht="12" customHeight="1">
      <c r="A357" s="186"/>
      <c r="B357" s="186"/>
      <c r="C357" s="186"/>
      <c r="D357" s="186"/>
      <c r="E357" s="186"/>
      <c r="F357" s="186"/>
      <c r="G357" s="186"/>
      <c r="H357" s="186"/>
      <c r="I357" s="186"/>
      <c r="J357" s="186"/>
      <c r="K357" s="210"/>
      <c r="L357" s="186"/>
      <c r="M357" s="210"/>
      <c r="N357" s="186"/>
      <c r="O357" s="210"/>
      <c r="P357" s="186"/>
    </row>
    <row r="358" spans="1:16" ht="12" customHeight="1">
      <c r="A358" s="186"/>
      <c r="B358" s="186"/>
      <c r="C358" s="186"/>
      <c r="D358" s="186"/>
      <c r="E358" s="186"/>
      <c r="F358" s="186"/>
      <c r="G358" s="186"/>
      <c r="H358" s="186"/>
      <c r="I358" s="186"/>
      <c r="J358" s="186"/>
      <c r="K358" s="210"/>
      <c r="L358" s="186"/>
      <c r="M358" s="210"/>
      <c r="N358" s="186"/>
      <c r="O358" s="210"/>
      <c r="P358" s="186"/>
    </row>
    <row r="359" spans="1:16" ht="12" customHeight="1">
      <c r="A359" s="186"/>
      <c r="B359" s="186"/>
      <c r="C359" s="186"/>
      <c r="D359" s="186"/>
      <c r="E359" s="186"/>
      <c r="F359" s="186"/>
      <c r="G359" s="186"/>
      <c r="H359" s="186"/>
      <c r="I359" s="186"/>
      <c r="J359" s="186"/>
      <c r="K359" s="210"/>
      <c r="L359" s="186"/>
      <c r="M359" s="210"/>
      <c r="N359" s="186"/>
      <c r="O359" s="210"/>
      <c r="P359" s="186"/>
    </row>
    <row r="360" spans="1:16" ht="12" customHeight="1">
      <c r="A360" s="186"/>
      <c r="B360" s="186"/>
      <c r="C360" s="186"/>
      <c r="D360" s="186"/>
      <c r="E360" s="186"/>
      <c r="F360" s="186"/>
      <c r="G360" s="186"/>
      <c r="H360" s="186"/>
      <c r="I360" s="186"/>
      <c r="J360" s="186"/>
      <c r="K360" s="210"/>
      <c r="L360" s="186"/>
      <c r="M360" s="210"/>
      <c r="N360" s="186"/>
      <c r="O360" s="210"/>
      <c r="P360" s="186"/>
    </row>
    <row r="361" spans="1:16" ht="12" customHeight="1">
      <c r="A361" s="186"/>
      <c r="B361" s="186"/>
      <c r="C361" s="186"/>
      <c r="D361" s="186"/>
      <c r="E361" s="186"/>
      <c r="F361" s="186"/>
      <c r="G361" s="186"/>
      <c r="H361" s="186"/>
      <c r="I361" s="186"/>
      <c r="J361" s="186"/>
      <c r="K361" s="210"/>
      <c r="L361" s="186"/>
      <c r="M361" s="210"/>
      <c r="N361" s="186"/>
      <c r="O361" s="210"/>
      <c r="P361" s="186"/>
    </row>
    <row r="362" spans="1:16" ht="12" customHeight="1">
      <c r="A362" s="186"/>
      <c r="B362" s="186"/>
      <c r="C362" s="186"/>
      <c r="D362" s="186"/>
      <c r="E362" s="186"/>
      <c r="F362" s="186"/>
      <c r="G362" s="186"/>
      <c r="H362" s="186"/>
      <c r="I362" s="186"/>
      <c r="J362" s="186"/>
      <c r="K362" s="210"/>
      <c r="L362" s="186"/>
      <c r="M362" s="210"/>
      <c r="N362" s="186"/>
      <c r="O362" s="210"/>
      <c r="P362" s="186"/>
    </row>
    <row r="363" spans="1:16" ht="12" customHeight="1">
      <c r="A363" s="186"/>
      <c r="B363" s="186"/>
      <c r="C363" s="186"/>
      <c r="D363" s="186"/>
      <c r="E363" s="186"/>
      <c r="F363" s="186"/>
      <c r="G363" s="186"/>
      <c r="H363" s="186"/>
      <c r="I363" s="186"/>
      <c r="J363" s="186"/>
      <c r="K363" s="210"/>
      <c r="L363" s="186"/>
      <c r="M363" s="210"/>
      <c r="N363" s="186"/>
      <c r="O363" s="210"/>
      <c r="P363" s="186"/>
    </row>
    <row r="364" spans="1:16" ht="12" customHeight="1">
      <c r="A364" s="186"/>
      <c r="B364" s="186"/>
      <c r="C364" s="186"/>
      <c r="D364" s="186"/>
      <c r="E364" s="186"/>
      <c r="F364" s="186"/>
      <c r="G364" s="186"/>
      <c r="H364" s="186"/>
      <c r="I364" s="186"/>
      <c r="J364" s="186"/>
      <c r="K364" s="210"/>
      <c r="L364" s="186"/>
      <c r="M364" s="210"/>
      <c r="N364" s="186"/>
      <c r="O364" s="210"/>
      <c r="P364" s="186"/>
    </row>
    <row r="365" spans="1:16" ht="12" customHeight="1">
      <c r="A365" s="186"/>
      <c r="B365" s="186"/>
      <c r="C365" s="186"/>
      <c r="D365" s="186"/>
      <c r="E365" s="186"/>
      <c r="F365" s="186"/>
      <c r="G365" s="186"/>
      <c r="H365" s="186"/>
      <c r="I365" s="186"/>
      <c r="J365" s="186"/>
      <c r="K365" s="210"/>
      <c r="L365" s="186"/>
      <c r="M365" s="210"/>
      <c r="N365" s="186"/>
      <c r="O365" s="210"/>
      <c r="P365" s="186"/>
    </row>
    <row r="366" spans="1:16" ht="12" customHeight="1">
      <c r="A366" s="186"/>
      <c r="B366" s="186"/>
      <c r="C366" s="186"/>
      <c r="D366" s="186"/>
      <c r="E366" s="186"/>
      <c r="F366" s="186"/>
      <c r="G366" s="186"/>
      <c r="H366" s="186"/>
      <c r="I366" s="186"/>
      <c r="J366" s="186"/>
      <c r="K366" s="210"/>
      <c r="L366" s="186"/>
      <c r="M366" s="210"/>
      <c r="N366" s="186"/>
      <c r="O366" s="210"/>
      <c r="P366" s="186"/>
    </row>
    <row r="367" spans="1:16" ht="12" customHeight="1">
      <c r="A367" s="186"/>
      <c r="B367" s="186"/>
      <c r="C367" s="186"/>
      <c r="D367" s="186"/>
      <c r="E367" s="186"/>
      <c r="F367" s="186"/>
      <c r="G367" s="186"/>
      <c r="H367" s="186"/>
      <c r="I367" s="186"/>
      <c r="J367" s="186"/>
      <c r="K367" s="210"/>
      <c r="L367" s="186"/>
      <c r="M367" s="210"/>
      <c r="N367" s="186"/>
      <c r="O367" s="210"/>
      <c r="P367" s="186"/>
    </row>
    <row r="368" spans="1:16" ht="12" customHeight="1">
      <c r="A368" s="186"/>
      <c r="B368" s="186"/>
      <c r="C368" s="186"/>
      <c r="D368" s="186"/>
      <c r="E368" s="186"/>
      <c r="F368" s="186"/>
      <c r="G368" s="186"/>
      <c r="H368" s="186"/>
      <c r="I368" s="186"/>
      <c r="J368" s="186"/>
      <c r="K368" s="210"/>
      <c r="L368" s="186"/>
      <c r="M368" s="210"/>
      <c r="N368" s="186"/>
      <c r="O368" s="210"/>
      <c r="P368" s="186"/>
    </row>
    <row r="369" spans="1:16" ht="12" customHeight="1">
      <c r="A369" s="186"/>
      <c r="B369" s="186"/>
      <c r="C369" s="186"/>
      <c r="D369" s="186"/>
      <c r="E369" s="186"/>
      <c r="F369" s="186"/>
      <c r="G369" s="186"/>
      <c r="H369" s="186"/>
      <c r="I369" s="186"/>
      <c r="J369" s="186"/>
      <c r="K369" s="210"/>
      <c r="L369" s="186"/>
      <c r="M369" s="210"/>
      <c r="N369" s="186"/>
      <c r="O369" s="210"/>
      <c r="P369" s="186"/>
    </row>
    <row r="370" spans="1:16" ht="12" customHeight="1">
      <c r="A370" s="186"/>
      <c r="B370" s="186"/>
      <c r="C370" s="186"/>
      <c r="D370" s="186"/>
      <c r="E370" s="186"/>
      <c r="F370" s="186"/>
      <c r="G370" s="186"/>
      <c r="H370" s="186"/>
      <c r="I370" s="186"/>
      <c r="J370" s="186"/>
      <c r="K370" s="210"/>
      <c r="L370" s="186"/>
      <c r="M370" s="210"/>
      <c r="N370" s="186"/>
      <c r="O370" s="210"/>
      <c r="P370" s="186"/>
    </row>
    <row r="371" spans="1:16" ht="12" customHeight="1">
      <c r="A371" s="186"/>
      <c r="B371" s="186"/>
      <c r="C371" s="186"/>
      <c r="D371" s="186"/>
      <c r="E371" s="186"/>
      <c r="F371" s="186"/>
      <c r="G371" s="186"/>
      <c r="H371" s="186"/>
      <c r="I371" s="186"/>
      <c r="J371" s="186"/>
      <c r="K371" s="210"/>
      <c r="L371" s="186"/>
      <c r="M371" s="210"/>
      <c r="N371" s="186"/>
      <c r="O371" s="210"/>
      <c r="P371" s="186"/>
    </row>
  </sheetData>
  <mergeCells count="79">
    <mergeCell ref="I68:R68"/>
    <mergeCell ref="J135:J136"/>
    <mergeCell ref="K135:K136"/>
    <mergeCell ref="L135:L136"/>
    <mergeCell ref="M135:M136"/>
    <mergeCell ref="N135:N136"/>
    <mergeCell ref="O135:O136"/>
    <mergeCell ref="P135:P136"/>
    <mergeCell ref="Q135:Q136"/>
    <mergeCell ref="I134:Q134"/>
    <mergeCell ref="R134:S134"/>
    <mergeCell ref="AA4:AA5"/>
    <mergeCell ref="S3:AA3"/>
    <mergeCell ref="M4:M5"/>
    <mergeCell ref="N4:N5"/>
    <mergeCell ref="O4:O5"/>
    <mergeCell ref="P4:P5"/>
    <mergeCell ref="Q4:Q5"/>
    <mergeCell ref="V4:V5"/>
    <mergeCell ref="W4:W5"/>
    <mergeCell ref="X4:X5"/>
    <mergeCell ref="Y4:Y5"/>
    <mergeCell ref="Z4:Z5"/>
    <mergeCell ref="R4:R5"/>
    <mergeCell ref="I3:R3"/>
    <mergeCell ref="S4:S5"/>
    <mergeCell ref="T4:T5"/>
    <mergeCell ref="U4:U5"/>
    <mergeCell ref="J4:J5"/>
    <mergeCell ref="K4:K5"/>
    <mergeCell ref="L4:L5"/>
    <mergeCell ref="AA69:AA70"/>
    <mergeCell ref="S68:AA68"/>
    <mergeCell ref="J69:J70"/>
    <mergeCell ref="K69:K70"/>
    <mergeCell ref="L69:L70"/>
    <mergeCell ref="M69:M70"/>
    <mergeCell ref="N69:N70"/>
    <mergeCell ref="O69:O70"/>
    <mergeCell ref="P69:P70"/>
    <mergeCell ref="Q69:Q70"/>
    <mergeCell ref="R69:R70"/>
    <mergeCell ref="S69:S70"/>
    <mergeCell ref="U69:U70"/>
    <mergeCell ref="V69:V70"/>
    <mergeCell ref="I135:I136"/>
    <mergeCell ref="R135:R136"/>
    <mergeCell ref="S135:S136"/>
    <mergeCell ref="Y69:Y70"/>
    <mergeCell ref="Z69:Z70"/>
    <mergeCell ref="W69:W70"/>
    <mergeCell ref="X69:X70"/>
    <mergeCell ref="N200:N201"/>
    <mergeCell ref="O200:O201"/>
    <mergeCell ref="P200:P201"/>
    <mergeCell ref="Q200:Q201"/>
    <mergeCell ref="U199:X199"/>
    <mergeCell ref="U200:U201"/>
    <mergeCell ref="V200:V201"/>
    <mergeCell ref="W200:W201"/>
    <mergeCell ref="X200:X201"/>
    <mergeCell ref="Y200:Y201"/>
    <mergeCell ref="Z200:Z201"/>
    <mergeCell ref="T69:T70"/>
    <mergeCell ref="AA200:AA201"/>
    <mergeCell ref="AB200:AB201"/>
    <mergeCell ref="Y199:Z199"/>
    <mergeCell ref="AA199:AB199"/>
    <mergeCell ref="I199:L199"/>
    <mergeCell ref="M199:P199"/>
    <mergeCell ref="Q199:T199"/>
    <mergeCell ref="I200:I201"/>
    <mergeCell ref="J200:J201"/>
    <mergeCell ref="K200:K201"/>
    <mergeCell ref="L200:L201"/>
    <mergeCell ref="M200:M201"/>
    <mergeCell ref="R200:R201"/>
    <mergeCell ref="S200:S201"/>
    <mergeCell ref="T200:T201"/>
  </mergeCells>
  <phoneticPr fontId="6" type="noConversion"/>
  <pageMargins left="0.70866141732283461" right="0.70866141732283461" top="0.86614173228346458" bottom="0.74803149606299213" header="0.31496062992125984" footer="0.31496062992125984"/>
  <pageSetup paperSize="8" scale="94" orientation="landscape" horizontalDpi="300" r:id="rId1"/>
  <headerFooter>
    <oddHeader>&amp;L&amp;G&amp;C&amp;"Arial,Pogrubiony"KONSTRUKTIONSBERÄKNING&amp;"Arial,Normalny"
Konstruktionsnr.: 100-18964-1</oddHeader>
  </headerFooter>
  <rowBreaks count="6" manualBreakCount="6">
    <brk id="66" max="27" man="1"/>
    <brk id="132" max="27" man="1"/>
    <brk id="197" max="27" man="1"/>
    <brk id="253" max="9" man="1"/>
    <brk id="308" max="9" man="1"/>
    <brk id="348" max="9" man="1"/>
  </rowBreaks>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03F23-3CEE-4369-9E8D-0BA056A24829}">
  <sheetPr codeName="Blad24"/>
  <dimension ref="A1:L240"/>
  <sheetViews>
    <sheetView tabSelected="1" topLeftCell="A148" workbookViewId="0">
      <selection activeCell="P166" sqref="P166"/>
    </sheetView>
  </sheetViews>
  <sheetFormatPr defaultRowHeight="15"/>
  <cols>
    <col min="1" max="1" width="9.140625" style="252"/>
    <col min="2" max="2" width="15.85546875" style="252" customWidth="1"/>
    <col min="3" max="3" width="8.85546875" style="252" customWidth="1"/>
    <col min="4" max="4" width="18.42578125" style="252" customWidth="1"/>
    <col min="5" max="5" width="13.5703125" style="252" customWidth="1"/>
    <col min="6" max="6" width="13.85546875" style="252" bestFit="1" customWidth="1"/>
    <col min="7" max="7" width="10.42578125" style="252" customWidth="1"/>
    <col min="8" max="8" width="2.28515625" style="252" customWidth="1"/>
    <col min="9" max="258" width="9.140625" style="252"/>
    <col min="259" max="259" width="9.85546875" style="252" customWidth="1"/>
    <col min="260" max="514" width="9.140625" style="252"/>
    <col min="515" max="515" width="9.85546875" style="252" customWidth="1"/>
    <col min="516" max="770" width="9.140625" style="252"/>
    <col min="771" max="771" width="9.85546875" style="252" customWidth="1"/>
    <col min="772" max="1026" width="9.140625" style="252"/>
    <col min="1027" max="1027" width="9.85546875" style="252" customWidth="1"/>
    <col min="1028" max="1282" width="9.140625" style="252"/>
    <col min="1283" max="1283" width="9.85546875" style="252" customWidth="1"/>
    <col min="1284" max="1538" width="9.140625" style="252"/>
    <col min="1539" max="1539" width="9.85546875" style="252" customWidth="1"/>
    <col min="1540" max="1794" width="9.140625" style="252"/>
    <col min="1795" max="1795" width="9.85546875" style="252" customWidth="1"/>
    <col min="1796" max="2050" width="9.140625" style="252"/>
    <col min="2051" max="2051" width="9.85546875" style="252" customWidth="1"/>
    <col min="2052" max="2306" width="9.140625" style="252"/>
    <col min="2307" max="2307" width="9.85546875" style="252" customWidth="1"/>
    <col min="2308" max="2562" width="9.140625" style="252"/>
    <col min="2563" max="2563" width="9.85546875" style="252" customWidth="1"/>
    <col min="2564" max="2818" width="9.140625" style="252"/>
    <col min="2819" max="2819" width="9.85546875" style="252" customWidth="1"/>
    <col min="2820" max="3074" width="9.140625" style="252"/>
    <col min="3075" max="3075" width="9.85546875" style="252" customWidth="1"/>
    <col min="3076" max="3330" width="9.140625" style="252"/>
    <col min="3331" max="3331" width="9.85546875" style="252" customWidth="1"/>
    <col min="3332" max="3586" width="9.140625" style="252"/>
    <col min="3587" max="3587" width="9.85546875" style="252" customWidth="1"/>
    <col min="3588" max="3842" width="9.140625" style="252"/>
    <col min="3843" max="3843" width="9.85546875" style="252" customWidth="1"/>
    <col min="3844" max="4098" width="9.140625" style="252"/>
    <col min="4099" max="4099" width="9.85546875" style="252" customWidth="1"/>
    <col min="4100" max="4354" width="9.140625" style="252"/>
    <col min="4355" max="4355" width="9.85546875" style="252" customWidth="1"/>
    <col min="4356" max="4610" width="9.140625" style="252"/>
    <col min="4611" max="4611" width="9.85546875" style="252" customWidth="1"/>
    <col min="4612" max="4866" width="9.140625" style="252"/>
    <col min="4867" max="4867" width="9.85546875" style="252" customWidth="1"/>
    <col min="4868" max="5122" width="9.140625" style="252"/>
    <col min="5123" max="5123" width="9.85546875" style="252" customWidth="1"/>
    <col min="5124" max="5378" width="9.140625" style="252"/>
    <col min="5379" max="5379" width="9.85546875" style="252" customWidth="1"/>
    <col min="5380" max="5634" width="9.140625" style="252"/>
    <col min="5635" max="5635" width="9.85546875" style="252" customWidth="1"/>
    <col min="5636" max="5890" width="9.140625" style="252"/>
    <col min="5891" max="5891" width="9.85546875" style="252" customWidth="1"/>
    <col min="5892" max="6146" width="9.140625" style="252"/>
    <col min="6147" max="6147" width="9.85546875" style="252" customWidth="1"/>
    <col min="6148" max="6402" width="9.140625" style="252"/>
    <col min="6403" max="6403" width="9.85546875" style="252" customWidth="1"/>
    <col min="6404" max="6658" width="9.140625" style="252"/>
    <col min="6659" max="6659" width="9.85546875" style="252" customWidth="1"/>
    <col min="6660" max="6914" width="9.140625" style="252"/>
    <col min="6915" max="6915" width="9.85546875" style="252" customWidth="1"/>
    <col min="6916" max="7170" width="9.140625" style="252"/>
    <col min="7171" max="7171" width="9.85546875" style="252" customWidth="1"/>
    <col min="7172" max="7426" width="9.140625" style="252"/>
    <col min="7427" max="7427" width="9.85546875" style="252" customWidth="1"/>
    <col min="7428" max="7682" width="9.140625" style="252"/>
    <col min="7683" max="7683" width="9.85546875" style="252" customWidth="1"/>
    <col min="7684" max="7938" width="9.140625" style="252"/>
    <col min="7939" max="7939" width="9.85546875" style="252" customWidth="1"/>
    <col min="7940" max="8194" width="9.140625" style="252"/>
    <col min="8195" max="8195" width="9.85546875" style="252" customWidth="1"/>
    <col min="8196" max="8450" width="9.140625" style="252"/>
    <col min="8451" max="8451" width="9.85546875" style="252" customWidth="1"/>
    <col min="8452" max="8706" width="9.140625" style="252"/>
    <col min="8707" max="8707" width="9.85546875" style="252" customWidth="1"/>
    <col min="8708" max="8962" width="9.140625" style="252"/>
    <col min="8963" max="8963" width="9.85546875" style="252" customWidth="1"/>
    <col min="8964" max="9218" width="9.140625" style="252"/>
    <col min="9219" max="9219" width="9.85546875" style="252" customWidth="1"/>
    <col min="9220" max="9474" width="9.140625" style="252"/>
    <col min="9475" max="9475" width="9.85546875" style="252" customWidth="1"/>
    <col min="9476" max="9730" width="9.140625" style="252"/>
    <col min="9731" max="9731" width="9.85546875" style="252" customWidth="1"/>
    <col min="9732" max="9986" width="9.140625" style="252"/>
    <col min="9987" max="9987" width="9.85546875" style="252" customWidth="1"/>
    <col min="9988" max="10242" width="9.140625" style="252"/>
    <col min="10243" max="10243" width="9.85546875" style="252" customWidth="1"/>
    <col min="10244" max="10498" width="9.140625" style="252"/>
    <col min="10499" max="10499" width="9.85546875" style="252" customWidth="1"/>
    <col min="10500" max="10754" width="9.140625" style="252"/>
    <col min="10755" max="10755" width="9.85546875" style="252" customWidth="1"/>
    <col min="10756" max="11010" width="9.140625" style="252"/>
    <col min="11011" max="11011" width="9.85546875" style="252" customWidth="1"/>
    <col min="11012" max="11266" width="9.140625" style="252"/>
    <col min="11267" max="11267" width="9.85546875" style="252" customWidth="1"/>
    <col min="11268" max="11522" width="9.140625" style="252"/>
    <col min="11523" max="11523" width="9.85546875" style="252" customWidth="1"/>
    <col min="11524" max="11778" width="9.140625" style="252"/>
    <col min="11779" max="11779" width="9.85546875" style="252" customWidth="1"/>
    <col min="11780" max="12034" width="9.140625" style="252"/>
    <col min="12035" max="12035" width="9.85546875" style="252" customWidth="1"/>
    <col min="12036" max="12290" width="9.140625" style="252"/>
    <col min="12291" max="12291" width="9.85546875" style="252" customWidth="1"/>
    <col min="12292" max="12546" width="9.140625" style="252"/>
    <col min="12547" max="12547" width="9.85546875" style="252" customWidth="1"/>
    <col min="12548" max="12802" width="9.140625" style="252"/>
    <col min="12803" max="12803" width="9.85546875" style="252" customWidth="1"/>
    <col min="12804" max="13058" width="9.140625" style="252"/>
    <col min="13059" max="13059" width="9.85546875" style="252" customWidth="1"/>
    <col min="13060" max="13314" width="9.140625" style="252"/>
    <col min="13315" max="13315" width="9.85546875" style="252" customWidth="1"/>
    <col min="13316" max="13570" width="9.140625" style="252"/>
    <col min="13571" max="13571" width="9.85546875" style="252" customWidth="1"/>
    <col min="13572" max="13826" width="9.140625" style="252"/>
    <col min="13827" max="13827" width="9.85546875" style="252" customWidth="1"/>
    <col min="13828" max="14082" width="9.140625" style="252"/>
    <col min="14083" max="14083" width="9.85546875" style="252" customWidth="1"/>
    <col min="14084" max="14338" width="9.140625" style="252"/>
    <col min="14339" max="14339" width="9.85546875" style="252" customWidth="1"/>
    <col min="14340" max="14594" width="9.140625" style="252"/>
    <col min="14595" max="14595" width="9.85546875" style="252" customWidth="1"/>
    <col min="14596" max="14850" width="9.140625" style="252"/>
    <col min="14851" max="14851" width="9.85546875" style="252" customWidth="1"/>
    <col min="14852" max="15106" width="9.140625" style="252"/>
    <col min="15107" max="15107" width="9.85546875" style="252" customWidth="1"/>
    <col min="15108" max="15362" width="9.140625" style="252"/>
    <col min="15363" max="15363" width="9.85546875" style="252" customWidth="1"/>
    <col min="15364" max="15618" width="9.140625" style="252"/>
    <col min="15619" max="15619" width="9.85546875" style="252" customWidth="1"/>
    <col min="15620" max="15874" width="9.140625" style="252"/>
    <col min="15875" max="15875" width="9.85546875" style="252" customWidth="1"/>
    <col min="15876" max="16130" width="9.140625" style="252"/>
    <col min="16131" max="16131" width="9.85546875" style="252" customWidth="1"/>
    <col min="16132" max="16384" width="9.140625" style="252"/>
  </cols>
  <sheetData>
    <row r="1" spans="1:8" ht="18">
      <c r="A1" s="253" t="s">
        <v>836</v>
      </c>
      <c r="B1" s="43"/>
      <c r="C1" s="43"/>
      <c r="D1" s="43"/>
      <c r="E1" s="43"/>
      <c r="F1" s="43"/>
      <c r="G1" s="43"/>
      <c r="H1" s="43"/>
    </row>
    <row r="2" spans="1:8">
      <c r="A2" s="43"/>
      <c r="B2" s="43"/>
      <c r="C2" s="43"/>
      <c r="D2" s="43"/>
      <c r="E2" s="43"/>
      <c r="F2" s="43"/>
      <c r="G2" s="43"/>
      <c r="H2" s="43"/>
    </row>
    <row r="3" spans="1:8" ht="15.75">
      <c r="A3" s="254" t="s">
        <v>837</v>
      </c>
      <c r="B3" s="43"/>
      <c r="C3" s="43"/>
      <c r="D3" s="43"/>
      <c r="E3" s="43"/>
      <c r="F3" s="43"/>
      <c r="G3" s="43"/>
      <c r="H3" s="43"/>
    </row>
    <row r="4" spans="1:8">
      <c r="A4" s="255" t="s">
        <v>838</v>
      </c>
      <c r="B4" s="43"/>
      <c r="C4" s="43"/>
      <c r="D4" s="43"/>
      <c r="E4" s="43"/>
      <c r="F4" s="43"/>
      <c r="G4" s="43"/>
      <c r="H4" s="43"/>
    </row>
    <row r="5" spans="1:8">
      <c r="A5" s="255"/>
      <c r="B5" s="43"/>
      <c r="C5" s="43"/>
      <c r="D5" s="43"/>
      <c r="E5" s="43"/>
      <c r="F5" s="43"/>
      <c r="G5" s="43"/>
      <c r="H5" s="43"/>
    </row>
    <row r="6" spans="1:8">
      <c r="A6" s="255" t="s">
        <v>839</v>
      </c>
      <c r="D6" s="43"/>
      <c r="E6" s="43"/>
      <c r="F6" s="43"/>
      <c r="G6" s="43"/>
      <c r="H6" s="43"/>
    </row>
    <row r="7" spans="1:8">
      <c r="A7" s="255" t="s">
        <v>840</v>
      </c>
      <c r="B7" s="43"/>
      <c r="C7" s="256"/>
      <c r="D7" s="43"/>
      <c r="E7" s="43"/>
      <c r="F7" s="43"/>
      <c r="G7" s="43"/>
      <c r="H7" s="43"/>
    </row>
    <row r="8" spans="1:8">
      <c r="A8" s="255"/>
      <c r="B8" s="43"/>
      <c r="C8" s="43"/>
      <c r="D8" s="43"/>
      <c r="E8" s="43"/>
      <c r="F8" s="43"/>
      <c r="G8" s="43"/>
      <c r="H8" s="43"/>
    </row>
    <row r="9" spans="1:8" ht="34.5" customHeight="1">
      <c r="A9" s="446" t="s">
        <v>841</v>
      </c>
      <c r="B9" s="446"/>
      <c r="C9" s="446"/>
      <c r="D9" s="446"/>
      <c r="E9" s="446"/>
      <c r="F9" s="446"/>
      <c r="G9" s="446"/>
      <c r="H9" s="43"/>
    </row>
    <row r="10" spans="1:8">
      <c r="A10" s="255"/>
    </row>
    <row r="11" spans="1:8" ht="27.75" customHeight="1">
      <c r="A11" s="446" t="s">
        <v>1101</v>
      </c>
      <c r="B11" s="446"/>
      <c r="C11" s="446"/>
      <c r="D11" s="446"/>
      <c r="E11" s="446"/>
      <c r="F11" s="446"/>
      <c r="G11" s="446"/>
    </row>
    <row r="12" spans="1:8">
      <c r="A12" s="255"/>
    </row>
    <row r="13" spans="1:8">
      <c r="A13" s="255" t="s">
        <v>842</v>
      </c>
    </row>
    <row r="14" spans="1:8">
      <c r="A14" s="257" t="s">
        <v>1103</v>
      </c>
    </row>
    <row r="15" spans="1:8">
      <c r="A15" s="257" t="s">
        <v>1102</v>
      </c>
    </row>
    <row r="16" spans="1:8">
      <c r="A16" s="255"/>
    </row>
    <row r="17" spans="1:11" ht="15.75">
      <c r="A17" s="254" t="s">
        <v>843</v>
      </c>
    </row>
    <row r="18" spans="1:11">
      <c r="A18" s="255"/>
    </row>
    <row r="19" spans="1:11">
      <c r="A19" s="255" t="s">
        <v>844</v>
      </c>
      <c r="G19" s="359"/>
      <c r="H19" s="359"/>
      <c r="I19" s="359"/>
      <c r="J19" s="359"/>
    </row>
    <row r="20" spans="1:11">
      <c r="A20" s="255"/>
      <c r="G20" s="360"/>
      <c r="H20" s="359"/>
      <c r="I20" s="359"/>
      <c r="J20" s="359"/>
    </row>
    <row r="21" spans="1:11" ht="26.25" customHeight="1">
      <c r="A21" s="298" t="s">
        <v>808</v>
      </c>
      <c r="B21" s="259" t="s">
        <v>846</v>
      </c>
      <c r="C21" s="259" t="s">
        <v>847</v>
      </c>
      <c r="D21" s="259" t="s">
        <v>848</v>
      </c>
      <c r="E21" s="457" t="s">
        <v>849</v>
      </c>
      <c r="F21" s="458"/>
      <c r="G21" s="360"/>
      <c r="H21" s="359"/>
      <c r="I21" s="359"/>
      <c r="J21" s="359"/>
    </row>
    <row r="22" spans="1:11" ht="15.75">
      <c r="A22" s="454" t="s">
        <v>850</v>
      </c>
      <c r="B22" s="455" t="s">
        <v>851</v>
      </c>
      <c r="C22" s="456" t="s">
        <v>852</v>
      </c>
      <c r="D22" s="299" t="s">
        <v>853</v>
      </c>
      <c r="E22" s="459" t="s">
        <v>856</v>
      </c>
      <c r="F22" s="459"/>
      <c r="G22" s="360"/>
      <c r="H22" s="359"/>
      <c r="I22" s="359"/>
      <c r="J22" s="359"/>
    </row>
    <row r="23" spans="1:11">
      <c r="A23" s="454"/>
      <c r="B23" s="455"/>
      <c r="C23" s="456"/>
      <c r="D23" s="300" t="s">
        <v>854</v>
      </c>
      <c r="E23" s="460">
        <v>31</v>
      </c>
      <c r="F23" s="460"/>
      <c r="G23" s="360"/>
      <c r="H23" s="359"/>
      <c r="I23" s="359"/>
      <c r="J23" s="359"/>
    </row>
    <row r="24" spans="1:11" s="258" customFormat="1" ht="12.75">
      <c r="A24" s="454"/>
      <c r="B24" s="455"/>
      <c r="C24" s="456"/>
      <c r="D24" s="301" t="s">
        <v>855</v>
      </c>
      <c r="E24" s="461">
        <v>5</v>
      </c>
      <c r="F24" s="461"/>
      <c r="G24" s="360"/>
      <c r="H24" s="360"/>
      <c r="I24" s="360"/>
      <c r="J24" s="360"/>
      <c r="K24" s="258" t="s">
        <v>845</v>
      </c>
    </row>
    <row r="25" spans="1:11" ht="15.75">
      <c r="A25" s="454" t="s">
        <v>857</v>
      </c>
      <c r="B25" s="455" t="s">
        <v>860</v>
      </c>
      <c r="C25" s="456" t="s">
        <v>863</v>
      </c>
      <c r="D25" s="299" t="s">
        <v>853</v>
      </c>
      <c r="E25" s="459" t="s">
        <v>856</v>
      </c>
      <c r="F25" s="459"/>
      <c r="G25" s="360"/>
      <c r="H25" s="359"/>
      <c r="I25" s="359"/>
      <c r="J25" s="359"/>
    </row>
    <row r="26" spans="1:11" ht="15.75">
      <c r="A26" s="454"/>
      <c r="B26" s="455"/>
      <c r="C26" s="456"/>
      <c r="D26" s="300" t="s">
        <v>867</v>
      </c>
      <c r="E26" s="460" t="s">
        <v>868</v>
      </c>
      <c r="F26" s="460"/>
      <c r="G26" s="360"/>
      <c r="H26" s="359"/>
      <c r="I26" s="359"/>
      <c r="J26" s="359"/>
    </row>
    <row r="27" spans="1:11" s="258" customFormat="1" ht="12.75">
      <c r="A27" s="454"/>
      <c r="B27" s="455"/>
      <c r="C27" s="456"/>
      <c r="D27" s="301" t="s">
        <v>855</v>
      </c>
      <c r="E27" s="461">
        <v>6.25</v>
      </c>
      <c r="F27" s="461"/>
      <c r="G27" s="360"/>
      <c r="H27" s="360"/>
      <c r="I27" s="360"/>
      <c r="J27" s="360"/>
    </row>
    <row r="28" spans="1:11" s="258" customFormat="1" ht="15.75">
      <c r="A28" s="454" t="s">
        <v>858</v>
      </c>
      <c r="B28" s="455" t="s">
        <v>861</v>
      </c>
      <c r="C28" s="456" t="s">
        <v>863</v>
      </c>
      <c r="D28" s="299" t="s">
        <v>853</v>
      </c>
      <c r="E28" s="459" t="s">
        <v>856</v>
      </c>
      <c r="F28" s="459"/>
      <c r="G28" s="360"/>
      <c r="H28" s="360"/>
      <c r="I28" s="360"/>
      <c r="J28" s="360"/>
    </row>
    <row r="29" spans="1:11" s="258" customFormat="1" ht="12.75">
      <c r="A29" s="454"/>
      <c r="B29" s="455"/>
      <c r="C29" s="456"/>
      <c r="D29" s="300" t="s">
        <v>854</v>
      </c>
      <c r="E29" s="460">
        <v>33</v>
      </c>
      <c r="F29" s="460"/>
      <c r="G29" s="360"/>
      <c r="H29" s="360"/>
      <c r="I29" s="360"/>
      <c r="J29" s="360"/>
    </row>
    <row r="30" spans="1:11" s="258" customFormat="1" ht="12.75">
      <c r="A30" s="454"/>
      <c r="B30" s="455"/>
      <c r="C30" s="456"/>
      <c r="D30" s="301" t="s">
        <v>855</v>
      </c>
      <c r="E30" s="461">
        <v>10</v>
      </c>
      <c r="F30" s="461"/>
      <c r="G30" s="360"/>
      <c r="H30" s="360"/>
      <c r="I30" s="360"/>
      <c r="J30" s="360"/>
    </row>
    <row r="31" spans="1:11" s="258" customFormat="1" ht="15.75">
      <c r="A31" s="454" t="s">
        <v>859</v>
      </c>
      <c r="B31" s="455" t="s">
        <v>862</v>
      </c>
      <c r="C31" s="456" t="s">
        <v>864</v>
      </c>
      <c r="D31" s="299" t="s">
        <v>853</v>
      </c>
      <c r="E31" s="459" t="s">
        <v>865</v>
      </c>
      <c r="F31" s="459"/>
      <c r="G31" s="360"/>
      <c r="H31" s="360"/>
      <c r="I31" s="360"/>
      <c r="J31" s="360"/>
    </row>
    <row r="32" spans="1:11" s="258" customFormat="1" ht="12.75">
      <c r="A32" s="454"/>
      <c r="B32" s="455"/>
      <c r="C32" s="456"/>
      <c r="D32" s="300" t="s">
        <v>854</v>
      </c>
      <c r="E32" s="460">
        <v>37</v>
      </c>
      <c r="F32" s="460"/>
      <c r="G32" s="360"/>
      <c r="H32" s="360"/>
      <c r="I32" s="360"/>
      <c r="J32" s="360"/>
    </row>
    <row r="33" spans="1:10" s="258" customFormat="1" ht="12.75">
      <c r="A33" s="454"/>
      <c r="B33" s="455"/>
      <c r="C33" s="456"/>
      <c r="D33" s="301" t="s">
        <v>855</v>
      </c>
      <c r="E33" s="461" t="s">
        <v>866</v>
      </c>
      <c r="F33" s="461"/>
      <c r="G33" s="360"/>
      <c r="H33" s="360"/>
      <c r="I33" s="360"/>
      <c r="J33" s="360"/>
    </row>
    <row r="34" spans="1:10">
      <c r="G34" s="359"/>
      <c r="H34" s="359"/>
      <c r="I34" s="359"/>
      <c r="J34" s="359"/>
    </row>
    <row r="35" spans="1:10" ht="16.5">
      <c r="A35" s="255" t="s">
        <v>869</v>
      </c>
      <c r="B35" s="255"/>
      <c r="C35" s="255">
        <v>1.3</v>
      </c>
      <c r="D35" s="255"/>
      <c r="E35" s="255"/>
      <c r="F35" s="255"/>
      <c r="G35" s="255"/>
      <c r="H35" s="255"/>
      <c r="I35" s="255"/>
      <c r="J35" s="255"/>
    </row>
    <row r="36" spans="1:10">
      <c r="A36" s="255"/>
      <c r="B36" s="255"/>
      <c r="C36" s="255"/>
      <c r="D36" s="255"/>
      <c r="E36" s="255"/>
      <c r="F36" s="255"/>
      <c r="G36" s="255"/>
      <c r="H36" s="255"/>
      <c r="I36" s="255"/>
      <c r="J36" s="255"/>
    </row>
    <row r="37" spans="1:10">
      <c r="A37" s="255" t="s">
        <v>870</v>
      </c>
      <c r="B37" s="255"/>
      <c r="C37" s="260">
        <v>-8.8000000000000007</v>
      </c>
      <c r="D37" s="255" t="s">
        <v>37</v>
      </c>
      <c r="E37" s="255"/>
      <c r="F37" s="255"/>
      <c r="G37" s="255"/>
      <c r="H37" s="255"/>
      <c r="I37" s="255"/>
      <c r="J37" s="255"/>
    </row>
    <row r="38" spans="1:10">
      <c r="A38" s="77" t="s">
        <v>871</v>
      </c>
      <c r="B38" s="255"/>
      <c r="C38" s="302">
        <v>32</v>
      </c>
      <c r="D38" s="255" t="s">
        <v>37</v>
      </c>
      <c r="E38" s="255"/>
      <c r="F38" s="255"/>
      <c r="G38" s="255"/>
      <c r="H38" s="255"/>
      <c r="I38" s="255"/>
      <c r="J38" s="255"/>
    </row>
    <row r="39" spans="1:10">
      <c r="A39" s="255"/>
      <c r="B39" s="255"/>
      <c r="C39" s="255"/>
      <c r="D39" s="255"/>
      <c r="E39" s="255"/>
      <c r="F39" s="255"/>
      <c r="G39" s="255"/>
      <c r="H39" s="255"/>
      <c r="I39" s="255"/>
      <c r="J39" s="255"/>
    </row>
    <row r="40" spans="1:10" ht="27" customHeight="1">
      <c r="A40" s="446" t="s">
        <v>872</v>
      </c>
      <c r="B40" s="446"/>
      <c r="C40" s="446"/>
      <c r="D40" s="446"/>
      <c r="E40" s="446"/>
      <c r="F40" s="446"/>
      <c r="G40" s="446"/>
      <c r="H40" s="255"/>
      <c r="I40" s="255"/>
      <c r="J40" s="255"/>
    </row>
    <row r="41" spans="1:10" ht="15.75">
      <c r="A41" s="254" t="s">
        <v>875</v>
      </c>
      <c r="B41" s="255"/>
      <c r="C41" s="255"/>
      <c r="D41" s="255"/>
      <c r="E41" s="255"/>
      <c r="F41" s="255"/>
      <c r="G41" s="255"/>
      <c r="H41" s="255"/>
      <c r="I41" s="255"/>
      <c r="J41" s="255"/>
    </row>
    <row r="42" spans="1:10">
      <c r="A42" s="255"/>
      <c r="B42" s="255"/>
      <c r="C42" s="255"/>
      <c r="D42" s="255"/>
      <c r="E42" s="255"/>
      <c r="F42" s="255"/>
      <c r="G42" s="255"/>
      <c r="H42" s="255"/>
      <c r="I42" s="255"/>
      <c r="J42" s="255"/>
    </row>
    <row r="43" spans="1:10">
      <c r="A43" s="255" t="s">
        <v>874</v>
      </c>
      <c r="B43" s="255"/>
      <c r="C43" s="255" t="s">
        <v>876</v>
      </c>
      <c r="D43" s="255"/>
      <c r="E43" s="255"/>
      <c r="F43" s="255"/>
      <c r="G43" s="255"/>
      <c r="H43" s="255"/>
      <c r="I43" s="255"/>
      <c r="J43" s="255"/>
    </row>
    <row r="44" spans="1:10">
      <c r="A44" s="255" t="s">
        <v>913</v>
      </c>
      <c r="B44" s="255"/>
      <c r="C44" s="261" t="s">
        <v>877</v>
      </c>
      <c r="D44" s="255"/>
      <c r="E44" s="255"/>
      <c r="F44" s="255"/>
      <c r="G44" s="255"/>
      <c r="H44" s="255"/>
      <c r="I44" s="255"/>
      <c r="J44" s="255"/>
    </row>
    <row r="45" spans="1:10">
      <c r="A45" s="255" t="s">
        <v>914</v>
      </c>
      <c r="B45" s="255"/>
      <c r="C45" s="262" t="s">
        <v>809</v>
      </c>
      <c r="D45" s="255"/>
      <c r="E45" s="255"/>
      <c r="F45" s="255"/>
      <c r="G45" s="255"/>
      <c r="H45" s="255"/>
      <c r="I45" s="255"/>
      <c r="J45" s="255"/>
    </row>
    <row r="46" spans="1:10">
      <c r="A46" s="255" t="s">
        <v>878</v>
      </c>
      <c r="B46" s="255"/>
      <c r="C46" s="255" t="s">
        <v>879</v>
      </c>
      <c r="D46" s="255"/>
      <c r="E46" s="255"/>
      <c r="F46" s="255"/>
      <c r="G46" s="255"/>
      <c r="H46" s="255"/>
      <c r="I46" s="255"/>
      <c r="J46" s="255"/>
    </row>
    <row r="47" spans="1:10">
      <c r="A47" s="255" t="s">
        <v>915</v>
      </c>
      <c r="B47" s="255"/>
      <c r="C47" s="77" t="s">
        <v>880</v>
      </c>
      <c r="D47" s="255"/>
      <c r="E47" s="255"/>
      <c r="F47" s="255"/>
      <c r="G47" s="255"/>
      <c r="H47" s="255"/>
      <c r="I47" s="255"/>
      <c r="J47" s="255"/>
    </row>
    <row r="48" spans="1:10" ht="16.5">
      <c r="A48" s="255" t="s">
        <v>810</v>
      </c>
      <c r="B48" s="255"/>
      <c r="C48" s="261">
        <v>320</v>
      </c>
      <c r="D48" s="255" t="s">
        <v>811</v>
      </c>
      <c r="E48" s="255"/>
      <c r="F48" s="255"/>
      <c r="G48" s="255"/>
      <c r="H48" s="255"/>
      <c r="I48" s="255"/>
      <c r="J48" s="255"/>
    </row>
    <row r="49" spans="1:10">
      <c r="A49" s="255" t="s">
        <v>881</v>
      </c>
      <c r="B49" s="255"/>
      <c r="C49" s="261">
        <v>12.5</v>
      </c>
      <c r="D49" s="255" t="s">
        <v>811</v>
      </c>
      <c r="E49" s="255"/>
      <c r="F49" s="255"/>
      <c r="G49" s="255"/>
      <c r="H49" s="255"/>
      <c r="I49" s="255"/>
      <c r="J49" s="255"/>
    </row>
    <row r="50" spans="1:10">
      <c r="A50" s="255" t="s">
        <v>883</v>
      </c>
      <c r="B50" s="255"/>
      <c r="C50" s="261">
        <v>5.7</v>
      </c>
      <c r="D50" s="255" t="s">
        <v>811</v>
      </c>
      <c r="E50" s="255" t="s">
        <v>884</v>
      </c>
      <c r="F50" s="255"/>
      <c r="G50" s="255"/>
      <c r="H50" s="255"/>
      <c r="I50" s="255"/>
      <c r="J50" s="255"/>
    </row>
    <row r="51" spans="1:10" ht="16.5">
      <c r="A51" s="255" t="s">
        <v>885</v>
      </c>
      <c r="B51" s="255"/>
      <c r="C51" s="305">
        <f>'2'!C30</f>
        <v>210</v>
      </c>
      <c r="D51" s="255" t="s">
        <v>29</v>
      </c>
      <c r="E51" s="255"/>
      <c r="F51" s="255"/>
      <c r="G51" s="255"/>
      <c r="H51" s="255"/>
      <c r="I51" s="255"/>
      <c r="J51" s="255"/>
    </row>
    <row r="52" spans="1:10" ht="16.5">
      <c r="A52" s="255" t="s">
        <v>887</v>
      </c>
      <c r="B52" s="255"/>
      <c r="C52" s="305">
        <f>'2'!C14</f>
        <v>33</v>
      </c>
      <c r="D52" s="255" t="s">
        <v>29</v>
      </c>
      <c r="E52" s="255"/>
      <c r="F52" s="255"/>
      <c r="G52" s="255"/>
      <c r="H52" s="255"/>
      <c r="I52" s="255"/>
      <c r="J52" s="255"/>
    </row>
    <row r="53" spans="1:10" ht="16.5">
      <c r="A53" s="255" t="s">
        <v>812</v>
      </c>
      <c r="B53" s="255"/>
      <c r="C53" s="303">
        <f>C38</f>
        <v>32</v>
      </c>
      <c r="D53" s="255" t="s">
        <v>37</v>
      </c>
      <c r="E53" s="255"/>
      <c r="F53" s="255"/>
      <c r="G53" s="255"/>
      <c r="H53" s="255"/>
      <c r="I53" s="255"/>
      <c r="J53" s="255"/>
    </row>
    <row r="54" spans="1:10" ht="16.5">
      <c r="A54" s="255" t="s">
        <v>891</v>
      </c>
      <c r="B54" s="255"/>
      <c r="C54" s="264">
        <f>((C48-2*C50)^2-(C48-2*C49)^2)*PI()/4*10^-6</f>
        <v>6.4473021074031326E-3</v>
      </c>
      <c r="D54" s="255" t="s">
        <v>813</v>
      </c>
      <c r="E54" s="255">
        <v>6.42</v>
      </c>
      <c r="F54" s="255"/>
      <c r="G54" s="255"/>
      <c r="H54" s="255"/>
      <c r="I54" s="255"/>
      <c r="J54" s="255"/>
    </row>
    <row r="55" spans="1:10" ht="16.5">
      <c r="A55" s="255" t="s">
        <v>888</v>
      </c>
      <c r="B55" s="255"/>
      <c r="C55" s="264">
        <f>(-(C48-2*C49)^2)*PI()/4*10^-6</f>
        <v>6.8349275169662937E-2</v>
      </c>
      <c r="D55" s="255" t="s">
        <v>889</v>
      </c>
      <c r="E55" s="255"/>
      <c r="F55" s="255"/>
      <c r="G55" s="255"/>
      <c r="H55" s="255"/>
      <c r="I55" s="255"/>
      <c r="J55" s="255"/>
    </row>
    <row r="56" spans="1:10" ht="16.5">
      <c r="A56" s="255" t="s">
        <v>890</v>
      </c>
      <c r="B56" s="255"/>
      <c r="C56" s="264">
        <f>((C48-2*C50)^4-(C48-2*C49)^4)*PI()/64*10^-12</f>
        <v>7.3442411056319007E-5</v>
      </c>
      <c r="D56" s="255" t="s">
        <v>892</v>
      </c>
      <c r="E56" s="255"/>
      <c r="F56" s="255"/>
      <c r="G56" s="255"/>
      <c r="H56" s="255"/>
      <c r="I56" s="255"/>
      <c r="J56" s="255"/>
    </row>
    <row r="57" spans="1:10" ht="16.5">
      <c r="A57" s="255" t="s">
        <v>893</v>
      </c>
      <c r="B57" s="255"/>
      <c r="C57" s="264">
        <f>(C48-2*C49)^4*PI()/64*10^-12</f>
        <v>3.7175597947749481E-4</v>
      </c>
      <c r="D57" s="255" t="s">
        <v>892</v>
      </c>
      <c r="E57" s="255"/>
      <c r="F57" s="255"/>
      <c r="G57" s="255"/>
      <c r="H57" s="255"/>
      <c r="I57" s="255"/>
      <c r="J57" s="255"/>
    </row>
    <row r="58" spans="1:10" ht="16.5">
      <c r="A58" s="255" t="s">
        <v>320</v>
      </c>
      <c r="B58" s="255"/>
      <c r="C58" s="263">
        <v>0.9</v>
      </c>
      <c r="D58" s="255" t="s">
        <v>894</v>
      </c>
      <c r="E58" s="255"/>
      <c r="F58" s="255"/>
      <c r="G58" s="255"/>
      <c r="H58" s="255"/>
      <c r="I58" s="255"/>
      <c r="J58" s="255"/>
    </row>
    <row r="59" spans="1:10" ht="16.5">
      <c r="A59" s="255" t="s">
        <v>895</v>
      </c>
      <c r="B59" s="255"/>
      <c r="C59" s="263">
        <v>0.5</v>
      </c>
      <c r="D59" s="255" t="s">
        <v>894</v>
      </c>
      <c r="E59" s="255"/>
      <c r="F59" s="255"/>
      <c r="G59" s="255"/>
      <c r="H59" s="255"/>
      <c r="I59" s="255"/>
      <c r="J59" s="255"/>
    </row>
    <row r="60" spans="1:10" ht="16.5">
      <c r="A60" s="255" t="s">
        <v>896</v>
      </c>
      <c r="B60" s="255"/>
      <c r="C60" s="264">
        <f>C58*(C51*C56+C59*C52*C57)</f>
        <v>1.9401191984885092E-2</v>
      </c>
      <c r="D60" s="255" t="s">
        <v>931</v>
      </c>
      <c r="E60" s="255"/>
      <c r="F60" s="255"/>
      <c r="G60" s="255"/>
      <c r="H60" s="255"/>
      <c r="I60" s="255"/>
      <c r="J60" s="255"/>
    </row>
    <row r="61" spans="1:10" ht="16.5">
      <c r="A61" s="255" t="s">
        <v>897</v>
      </c>
      <c r="B61" s="255"/>
      <c r="C61" s="264">
        <f>C51*C54+C52*C55</f>
        <v>3.6094595231535349</v>
      </c>
      <c r="D61" s="255" t="s">
        <v>898</v>
      </c>
      <c r="E61" s="255"/>
      <c r="F61" s="255"/>
      <c r="G61" s="255"/>
      <c r="H61" s="255"/>
      <c r="I61" s="255"/>
      <c r="J61" s="255"/>
    </row>
    <row r="62" spans="1:10">
      <c r="A62" s="255" t="s">
        <v>899</v>
      </c>
      <c r="B62" s="255"/>
      <c r="C62" s="264"/>
      <c r="D62" s="255"/>
      <c r="E62" s="255"/>
      <c r="F62" s="255"/>
      <c r="G62" s="255"/>
      <c r="H62" s="255"/>
      <c r="I62" s="255"/>
      <c r="J62" s="255"/>
    </row>
    <row r="63" spans="1:10" ht="16.5">
      <c r="A63" s="255" t="s">
        <v>900</v>
      </c>
      <c r="B63" s="255"/>
      <c r="C63" s="306">
        <f>C52</f>
        <v>33</v>
      </c>
      <c r="D63" s="255" t="s">
        <v>29</v>
      </c>
      <c r="E63" s="255"/>
      <c r="F63" s="255"/>
      <c r="G63" s="255"/>
      <c r="H63" s="255"/>
      <c r="I63" s="255"/>
      <c r="J63" s="255"/>
    </row>
    <row r="64" spans="1:10" ht="16.5">
      <c r="A64" s="255" t="s">
        <v>901</v>
      </c>
      <c r="B64" s="255"/>
      <c r="C64" s="306">
        <f>C60/C63*10^12/10^4</f>
        <v>58791.490863288149</v>
      </c>
      <c r="D64" s="255" t="s">
        <v>1006</v>
      </c>
      <c r="E64" s="255"/>
      <c r="F64" s="255"/>
      <c r="G64" s="255"/>
      <c r="H64" s="255"/>
      <c r="I64" s="255"/>
      <c r="J64" s="255"/>
    </row>
    <row r="65" spans="1:10" ht="16.5">
      <c r="A65" s="255" t="s">
        <v>902</v>
      </c>
      <c r="B65" s="255"/>
      <c r="C65" s="306">
        <f>C61/C63*10^6</f>
        <v>109377.56130768287</v>
      </c>
      <c r="D65" s="255" t="s">
        <v>1005</v>
      </c>
      <c r="E65" s="255"/>
      <c r="F65" s="255"/>
      <c r="G65" s="255"/>
      <c r="H65" s="255"/>
      <c r="I65" s="255"/>
      <c r="J65" s="255"/>
    </row>
    <row r="66" spans="1:10">
      <c r="A66" s="255"/>
      <c r="B66" s="255"/>
      <c r="C66" s="255"/>
      <c r="D66" s="255"/>
      <c r="E66" s="255"/>
      <c r="F66" s="255"/>
      <c r="G66" s="255"/>
      <c r="H66" s="255"/>
      <c r="I66" s="255"/>
      <c r="J66" s="255"/>
    </row>
    <row r="67" spans="1:10">
      <c r="A67" s="255"/>
      <c r="B67" s="255"/>
      <c r="C67" s="255"/>
      <c r="D67" s="255"/>
      <c r="E67" s="255"/>
      <c r="F67" s="255"/>
      <c r="G67" s="255"/>
      <c r="H67" s="255"/>
      <c r="I67" s="255"/>
      <c r="J67" s="255"/>
    </row>
    <row r="68" spans="1:10">
      <c r="A68" s="255"/>
      <c r="B68" s="255"/>
      <c r="C68" s="255"/>
      <c r="D68" s="255"/>
      <c r="E68" s="255"/>
      <c r="F68" s="255"/>
      <c r="G68" s="255"/>
      <c r="H68" s="255"/>
      <c r="I68" s="255"/>
      <c r="J68" s="255"/>
    </row>
    <row r="69" spans="1:10">
      <c r="A69" s="255"/>
      <c r="B69" s="255"/>
      <c r="C69" s="255"/>
      <c r="D69" s="255"/>
      <c r="E69" s="255"/>
      <c r="F69" s="255"/>
      <c r="G69" s="255"/>
      <c r="H69" s="255"/>
      <c r="I69" s="255"/>
      <c r="J69" s="255"/>
    </row>
    <row r="70" spans="1:10">
      <c r="A70" s="255"/>
      <c r="B70" s="255"/>
      <c r="C70" s="255"/>
      <c r="D70" s="255"/>
      <c r="E70" s="255"/>
      <c r="F70" s="255"/>
      <c r="G70" s="255"/>
      <c r="H70" s="255"/>
      <c r="I70" s="255"/>
      <c r="J70" s="255"/>
    </row>
    <row r="71" spans="1:10">
      <c r="A71" s="255"/>
      <c r="B71" s="255"/>
      <c r="C71" s="255"/>
      <c r="D71" s="255"/>
      <c r="E71" s="255"/>
      <c r="F71" s="255"/>
      <c r="G71" s="255"/>
      <c r="H71" s="255"/>
      <c r="I71" s="255"/>
      <c r="J71" s="255"/>
    </row>
    <row r="72" spans="1:10">
      <c r="A72" s="255"/>
      <c r="B72" s="255"/>
      <c r="C72" s="255"/>
      <c r="D72" s="255"/>
      <c r="E72" s="255"/>
      <c r="F72" s="255"/>
      <c r="G72" s="255"/>
      <c r="H72" s="255"/>
      <c r="I72" s="255"/>
      <c r="J72" s="255"/>
    </row>
    <row r="73" spans="1:10">
      <c r="A73" s="255"/>
      <c r="B73" s="255"/>
      <c r="C73" s="255"/>
      <c r="D73" s="255"/>
      <c r="E73" s="255"/>
      <c r="F73" s="255"/>
      <c r="G73" s="255"/>
      <c r="H73" s="255"/>
      <c r="I73" s="255"/>
      <c r="J73" s="255"/>
    </row>
    <row r="74" spans="1:10">
      <c r="A74" s="255"/>
      <c r="B74" s="255"/>
      <c r="C74" s="255"/>
      <c r="D74" s="255"/>
      <c r="E74" s="255"/>
      <c r="F74" s="255"/>
      <c r="G74" s="255"/>
      <c r="H74" s="255"/>
      <c r="I74" s="255"/>
      <c r="J74" s="255"/>
    </row>
    <row r="75" spans="1:10">
      <c r="A75" s="255"/>
      <c r="B75" s="255"/>
      <c r="C75" s="255"/>
      <c r="D75" s="255"/>
      <c r="E75" s="255"/>
      <c r="F75" s="255"/>
      <c r="G75" s="255"/>
      <c r="H75" s="255"/>
      <c r="I75" s="255"/>
      <c r="J75" s="255"/>
    </row>
    <row r="76" spans="1:10">
      <c r="A76" s="255"/>
      <c r="B76" s="255"/>
      <c r="C76" s="255"/>
      <c r="D76" s="255"/>
      <c r="E76" s="255"/>
      <c r="F76" s="255"/>
      <c r="G76" s="255"/>
      <c r="H76" s="255"/>
      <c r="I76" s="255"/>
      <c r="J76" s="255"/>
    </row>
    <row r="77" spans="1:10">
      <c r="A77" s="255"/>
      <c r="B77" s="255"/>
      <c r="C77" s="255"/>
      <c r="D77" s="255"/>
      <c r="E77" s="255"/>
      <c r="F77" s="255"/>
      <c r="G77" s="255"/>
      <c r="H77" s="255"/>
      <c r="I77" s="255"/>
      <c r="J77" s="255"/>
    </row>
    <row r="78" spans="1:10">
      <c r="A78" s="255"/>
      <c r="B78" s="255"/>
      <c r="C78" s="255"/>
      <c r="D78" s="255"/>
      <c r="E78" s="255"/>
      <c r="F78" s="255"/>
      <c r="G78" s="255"/>
      <c r="H78" s="255"/>
      <c r="I78" s="255"/>
      <c r="J78" s="255"/>
    </row>
    <row r="79" spans="1:10">
      <c r="A79" s="255"/>
      <c r="B79" s="255"/>
      <c r="C79" s="255"/>
      <c r="D79" s="255"/>
      <c r="E79" s="255"/>
      <c r="F79" s="255"/>
      <c r="G79" s="255"/>
      <c r="H79" s="255"/>
      <c r="I79" s="255"/>
      <c r="J79" s="255"/>
    </row>
    <row r="80" spans="1:10">
      <c r="A80" s="255"/>
      <c r="B80" s="255"/>
      <c r="C80" s="255"/>
      <c r="D80" s="255"/>
      <c r="E80" s="255"/>
      <c r="F80" s="255"/>
      <c r="G80" s="255"/>
      <c r="H80" s="255"/>
      <c r="I80" s="255"/>
      <c r="J80" s="255"/>
    </row>
    <row r="81" spans="1:10">
      <c r="A81" s="255"/>
      <c r="B81" s="255"/>
      <c r="C81" s="255"/>
      <c r="D81" s="255"/>
      <c r="E81" s="255"/>
      <c r="F81" s="255"/>
      <c r="G81" s="255"/>
      <c r="H81" s="255"/>
      <c r="I81" s="255"/>
      <c r="J81" s="255"/>
    </row>
    <row r="82" spans="1:10">
      <c r="A82" s="255"/>
      <c r="B82" s="255"/>
      <c r="C82" s="255"/>
      <c r="D82" s="255"/>
      <c r="E82" s="255"/>
      <c r="F82" s="255"/>
      <c r="G82" s="255"/>
      <c r="H82" s="255"/>
      <c r="I82" s="255"/>
      <c r="J82" s="255"/>
    </row>
    <row r="83" spans="1:10">
      <c r="A83" s="255"/>
      <c r="B83" s="255"/>
      <c r="C83" s="255"/>
      <c r="D83" s="255"/>
      <c r="E83" s="255"/>
      <c r="F83" s="255"/>
      <c r="G83" s="255"/>
      <c r="H83" s="255"/>
      <c r="I83" s="255"/>
      <c r="J83" s="255"/>
    </row>
    <row r="84" spans="1:10">
      <c r="A84" s="255"/>
      <c r="B84" s="255"/>
      <c r="C84" s="255"/>
      <c r="D84" s="255"/>
      <c r="E84" s="255"/>
      <c r="F84" s="255"/>
      <c r="G84" s="255"/>
      <c r="H84" s="255"/>
      <c r="I84" s="255"/>
      <c r="J84" s="255"/>
    </row>
    <row r="85" spans="1:10">
      <c r="A85" s="255"/>
      <c r="B85" s="255"/>
      <c r="C85" s="255"/>
      <c r="D85" s="255"/>
      <c r="E85" s="255"/>
      <c r="F85" s="255"/>
      <c r="G85" s="255"/>
      <c r="H85" s="255"/>
      <c r="I85" s="255"/>
      <c r="J85" s="255"/>
    </row>
    <row r="86" spans="1:10">
      <c r="A86" s="255"/>
      <c r="B86" s="255"/>
      <c r="C86" s="255"/>
      <c r="D86" s="255"/>
      <c r="E86" s="255"/>
      <c r="F86" s="255"/>
      <c r="G86" s="255"/>
      <c r="H86" s="255"/>
      <c r="I86" s="255"/>
      <c r="J86" s="255"/>
    </row>
    <row r="87" spans="1:10">
      <c r="A87" s="255"/>
      <c r="B87" s="255"/>
      <c r="C87" s="255"/>
      <c r="D87" s="255"/>
      <c r="E87" s="255"/>
      <c r="F87" s="255"/>
      <c r="G87" s="255"/>
      <c r="H87" s="255"/>
      <c r="I87" s="255"/>
      <c r="J87" s="255"/>
    </row>
    <row r="88" spans="1:10">
      <c r="A88" s="265" t="s">
        <v>882</v>
      </c>
      <c r="B88" s="255"/>
      <c r="C88" s="255"/>
      <c r="D88" s="255"/>
      <c r="E88" s="255"/>
      <c r="F88" s="255"/>
      <c r="G88" s="255"/>
      <c r="H88" s="255"/>
      <c r="I88" s="255"/>
      <c r="J88" s="255"/>
    </row>
    <row r="89" spans="1:10" ht="15.75">
      <c r="A89" s="254" t="s">
        <v>906</v>
      </c>
      <c r="B89" s="255"/>
      <c r="C89" s="255"/>
      <c r="D89" s="255"/>
      <c r="E89" s="255"/>
      <c r="F89" s="255"/>
      <c r="G89" s="255"/>
      <c r="H89" s="255"/>
      <c r="I89" s="255"/>
      <c r="J89" s="255"/>
    </row>
    <row r="90" spans="1:10">
      <c r="A90" s="266" t="s">
        <v>903</v>
      </c>
      <c r="B90" s="255"/>
      <c r="C90" s="255"/>
      <c r="D90" s="255"/>
      <c r="E90" s="255"/>
      <c r="F90" s="255"/>
      <c r="G90" s="255"/>
      <c r="H90" s="255"/>
      <c r="I90" s="255"/>
      <c r="J90" s="255"/>
    </row>
    <row r="91" spans="1:10" s="255" customFormat="1" ht="12.75">
      <c r="A91" s="255" t="s">
        <v>904</v>
      </c>
    </row>
    <row r="92" spans="1:10" s="255" customFormat="1" ht="12.75"/>
    <row r="93" spans="1:10" s="255" customFormat="1" ht="12.75">
      <c r="A93" s="266" t="s">
        <v>905</v>
      </c>
    </row>
    <row r="94" spans="1:10" ht="57.75" customHeight="1">
      <c r="A94" s="446" t="s">
        <v>907</v>
      </c>
      <c r="B94" s="446"/>
      <c r="C94" s="446"/>
      <c r="D94" s="446"/>
      <c r="E94" s="446"/>
      <c r="F94" s="446"/>
      <c r="G94" s="446"/>
      <c r="H94" s="255"/>
      <c r="I94" s="255"/>
      <c r="J94" s="255"/>
    </row>
    <row r="95" spans="1:10">
      <c r="A95" s="255"/>
      <c r="B95" s="255"/>
      <c r="C95" s="255"/>
      <c r="D95" s="255"/>
      <c r="E95" s="255"/>
      <c r="F95" s="255"/>
      <c r="G95" s="255"/>
      <c r="H95" s="255"/>
      <c r="I95" s="255"/>
      <c r="J95" s="255"/>
    </row>
    <row r="96" spans="1:10">
      <c r="A96" s="255" t="s">
        <v>908</v>
      </c>
      <c r="B96" s="255"/>
      <c r="C96" s="255"/>
      <c r="D96" s="255"/>
      <c r="E96" s="255"/>
      <c r="F96" s="255"/>
      <c r="G96" s="255"/>
      <c r="H96" s="255"/>
      <c r="I96" s="255"/>
      <c r="J96" s="255"/>
    </row>
    <row r="97" spans="1:10">
      <c r="A97" s="255"/>
      <c r="B97" s="255"/>
      <c r="C97" s="255"/>
      <c r="D97" s="255"/>
      <c r="E97" s="255"/>
      <c r="F97" s="255"/>
      <c r="G97" s="255"/>
      <c r="H97" s="255"/>
      <c r="I97" s="255"/>
      <c r="J97" s="255"/>
    </row>
    <row r="98" spans="1:10">
      <c r="A98" s="255"/>
      <c r="B98" s="255"/>
      <c r="C98" s="255"/>
      <c r="D98" s="255"/>
      <c r="E98" s="255"/>
      <c r="F98" s="255"/>
      <c r="G98" s="255"/>
      <c r="H98" s="255"/>
      <c r="I98" s="255"/>
      <c r="J98" s="255"/>
    </row>
    <row r="99" spans="1:10" ht="16.5">
      <c r="A99" s="255" t="s">
        <v>1104</v>
      </c>
      <c r="B99" s="255"/>
      <c r="C99" s="267">
        <v>4.5</v>
      </c>
      <c r="D99" s="446" t="s">
        <v>911</v>
      </c>
      <c r="E99" s="446"/>
      <c r="F99" s="446"/>
      <c r="G99" s="446"/>
      <c r="H99" s="255"/>
      <c r="I99" s="255"/>
      <c r="J99" s="255"/>
    </row>
    <row r="100" spans="1:10">
      <c r="A100" s="255"/>
      <c r="B100" s="255"/>
      <c r="C100" s="267"/>
      <c r="D100" s="446"/>
      <c r="E100" s="446"/>
      <c r="F100" s="446"/>
      <c r="G100" s="446"/>
      <c r="H100" s="255"/>
      <c r="I100" s="255"/>
      <c r="J100" s="255"/>
    </row>
    <row r="101" spans="1:10" ht="16.5">
      <c r="A101" s="255" t="s">
        <v>1106</v>
      </c>
      <c r="B101" s="255"/>
      <c r="C101" s="302">
        <v>3</v>
      </c>
      <c r="D101" s="446" t="s">
        <v>1105</v>
      </c>
      <c r="E101" s="446"/>
      <c r="F101" s="446"/>
      <c r="G101" s="446"/>
      <c r="H101" s="255"/>
      <c r="I101" s="255"/>
      <c r="J101" s="255"/>
    </row>
    <row r="102" spans="1:10">
      <c r="A102" s="255"/>
      <c r="B102" s="255"/>
      <c r="C102" s="267"/>
      <c r="D102" s="446"/>
      <c r="E102" s="446"/>
      <c r="F102" s="446"/>
      <c r="G102" s="446"/>
      <c r="H102" s="255"/>
      <c r="I102" s="255"/>
      <c r="J102" s="255"/>
    </row>
    <row r="103" spans="1:10">
      <c r="A103" s="255" t="s">
        <v>814</v>
      </c>
      <c r="B103" s="255"/>
      <c r="C103" s="267"/>
      <c r="D103" s="257" t="s">
        <v>910</v>
      </c>
      <c r="E103" s="255"/>
      <c r="F103" s="255"/>
      <c r="G103" s="255"/>
      <c r="H103" s="255"/>
      <c r="I103" s="255"/>
      <c r="J103" s="255"/>
    </row>
    <row r="104" spans="1:10">
      <c r="A104" s="255" t="s">
        <v>815</v>
      </c>
      <c r="B104" s="255"/>
      <c r="C104" s="267">
        <f>C48/1000</f>
        <v>0.32</v>
      </c>
      <c r="D104" s="257" t="s">
        <v>909</v>
      </c>
      <c r="E104" s="255"/>
      <c r="F104" s="255"/>
      <c r="G104" s="255"/>
      <c r="H104" s="255"/>
      <c r="I104" s="255"/>
      <c r="J104" s="255"/>
    </row>
    <row r="105" spans="1:10">
      <c r="A105" s="255"/>
      <c r="B105" s="255"/>
      <c r="C105" s="255"/>
      <c r="D105" s="255"/>
      <c r="E105" s="255"/>
      <c r="F105" s="255"/>
      <c r="G105" s="255"/>
      <c r="H105" s="255"/>
      <c r="I105" s="255"/>
      <c r="J105" s="255"/>
    </row>
    <row r="106" spans="1:10" ht="16.5">
      <c r="A106" s="255" t="s">
        <v>912</v>
      </c>
      <c r="B106" s="255"/>
      <c r="C106" s="255"/>
      <c r="D106" s="255"/>
      <c r="E106" s="255"/>
      <c r="F106" s="255"/>
      <c r="G106" s="255"/>
      <c r="H106" s="255"/>
      <c r="I106" s="255"/>
      <c r="J106" s="255"/>
    </row>
    <row r="107" spans="1:10">
      <c r="A107" s="446" t="s">
        <v>916</v>
      </c>
      <c r="B107" s="446"/>
      <c r="C107" s="446"/>
      <c r="D107" s="446"/>
      <c r="E107" s="446"/>
      <c r="F107" s="446"/>
      <c r="G107" s="446"/>
      <c r="H107" s="255"/>
      <c r="I107" s="255"/>
      <c r="J107" s="255"/>
    </row>
    <row r="108" spans="1:10">
      <c r="A108" s="446"/>
      <c r="B108" s="446"/>
      <c r="C108" s="446"/>
      <c r="D108" s="446"/>
      <c r="E108" s="446"/>
      <c r="F108" s="446"/>
      <c r="G108" s="446"/>
      <c r="H108" s="255"/>
      <c r="I108" s="255"/>
      <c r="J108" s="255"/>
    </row>
    <row r="109" spans="1:10">
      <c r="A109" s="255"/>
      <c r="B109" s="255"/>
      <c r="C109" s="255"/>
      <c r="D109" s="255"/>
      <c r="E109" s="255"/>
      <c r="F109" s="255"/>
      <c r="G109" s="255"/>
      <c r="H109" s="255"/>
      <c r="I109" s="255"/>
      <c r="J109" s="255"/>
    </row>
    <row r="110" spans="1:10" ht="16.5">
      <c r="A110" s="255" t="s">
        <v>1107</v>
      </c>
      <c r="B110" s="255"/>
      <c r="C110" s="266">
        <v>30</v>
      </c>
      <c r="D110" s="257" t="s">
        <v>917</v>
      </c>
      <c r="E110" s="255"/>
      <c r="F110" s="255"/>
      <c r="G110" s="255"/>
      <c r="H110" s="255"/>
      <c r="I110" s="255"/>
      <c r="J110" s="255"/>
    </row>
    <row r="111" spans="1:10" ht="30" customHeight="1">
      <c r="A111" s="268" t="s">
        <v>1109</v>
      </c>
      <c r="B111" s="268"/>
      <c r="C111" s="269">
        <f>C110*4.5/7*0.6</f>
        <v>11.571428571428571</v>
      </c>
      <c r="D111" s="453" t="s">
        <v>926</v>
      </c>
      <c r="E111" s="453"/>
      <c r="F111" s="453"/>
      <c r="G111" s="453"/>
      <c r="H111" s="453"/>
      <c r="I111" s="255"/>
      <c r="J111" s="255"/>
    </row>
    <row r="112" spans="1:10" ht="30" customHeight="1">
      <c r="A112" s="268" t="s">
        <v>1110</v>
      </c>
      <c r="B112" s="268"/>
      <c r="C112" s="269">
        <f>C111*C101/C99</f>
        <v>7.7142857142857144</v>
      </c>
      <c r="D112" s="453" t="s">
        <v>1108</v>
      </c>
      <c r="E112" s="453"/>
      <c r="F112" s="453"/>
      <c r="G112" s="453"/>
      <c r="H112" s="453"/>
      <c r="I112" s="255"/>
      <c r="J112" s="255"/>
    </row>
    <row r="113" spans="1:10">
      <c r="A113" s="255"/>
      <c r="B113" s="255"/>
      <c r="C113" s="266"/>
      <c r="D113" s="257"/>
      <c r="E113" s="255"/>
      <c r="F113" s="255"/>
      <c r="G113" s="255"/>
      <c r="H113" s="255"/>
      <c r="I113" s="255"/>
      <c r="J113" s="255"/>
    </row>
    <row r="114" spans="1:10">
      <c r="A114" s="266" t="s">
        <v>918</v>
      </c>
      <c r="B114" s="255"/>
      <c r="C114" s="255"/>
      <c r="D114" s="255"/>
      <c r="E114" s="255"/>
      <c r="F114" s="255"/>
      <c r="G114" s="255"/>
      <c r="H114" s="255"/>
      <c r="I114" s="255"/>
      <c r="J114" s="255"/>
    </row>
    <row r="115" spans="1:10" ht="40.5" customHeight="1">
      <c r="A115" s="446" t="s">
        <v>919</v>
      </c>
      <c r="B115" s="446"/>
      <c r="C115" s="446"/>
      <c r="D115" s="446"/>
      <c r="E115" s="446"/>
      <c r="F115" s="446"/>
      <c r="G115" s="446"/>
      <c r="H115" s="255"/>
      <c r="I115" s="255"/>
      <c r="J115" s="255"/>
    </row>
    <row r="116" spans="1:10">
      <c r="A116" s="255"/>
      <c r="B116" s="255"/>
      <c r="C116" s="255"/>
      <c r="D116" s="255"/>
      <c r="E116" s="255"/>
      <c r="F116" s="255"/>
      <c r="G116" s="255"/>
      <c r="H116" s="255"/>
      <c r="I116" s="255"/>
      <c r="J116" s="255"/>
    </row>
    <row r="117" spans="1:10">
      <c r="A117" s="255" t="s">
        <v>920</v>
      </c>
      <c r="B117" s="255"/>
      <c r="C117" s="255"/>
      <c r="D117" s="255"/>
      <c r="E117" s="255"/>
      <c r="F117" s="255"/>
      <c r="G117" s="255"/>
      <c r="H117" s="255"/>
      <c r="I117" s="255"/>
      <c r="J117" s="255"/>
    </row>
    <row r="118" spans="1:10" ht="16.5">
      <c r="A118" s="255" t="s">
        <v>816</v>
      </c>
      <c r="B118" s="255">
        <f>8*C48</f>
        <v>2560</v>
      </c>
      <c r="C118" s="255" t="s">
        <v>811</v>
      </c>
      <c r="D118" s="271">
        <v>1</v>
      </c>
      <c r="E118" s="255"/>
      <c r="F118" s="255"/>
      <c r="G118" s="255"/>
      <c r="H118" s="255"/>
      <c r="I118" s="255"/>
      <c r="J118" s="255"/>
    </row>
    <row r="119" spans="1:10">
      <c r="A119" s="255"/>
      <c r="B119" s="255"/>
      <c r="C119" s="255"/>
      <c r="D119" s="255"/>
      <c r="E119" s="255"/>
      <c r="F119" s="255"/>
      <c r="G119" s="255"/>
      <c r="H119" s="255"/>
      <c r="I119" s="255"/>
      <c r="J119" s="255"/>
    </row>
    <row r="120" spans="1:10">
      <c r="A120" s="255" t="s">
        <v>921</v>
      </c>
      <c r="B120" s="255"/>
      <c r="C120" s="255"/>
      <c r="D120" s="255"/>
      <c r="E120" s="255"/>
      <c r="F120" s="255"/>
      <c r="G120" s="255"/>
      <c r="H120" s="255"/>
      <c r="I120" s="255"/>
      <c r="J120" s="255"/>
    </row>
    <row r="121" spans="1:10" ht="16.5">
      <c r="A121" s="255" t="s">
        <v>817</v>
      </c>
      <c r="B121" s="255">
        <f>3*C48</f>
        <v>960</v>
      </c>
      <c r="C121" s="255" t="s">
        <v>811</v>
      </c>
      <c r="D121" s="271">
        <v>0.25</v>
      </c>
      <c r="E121" s="255"/>
      <c r="F121" s="255"/>
      <c r="G121" s="255"/>
      <c r="H121" s="255"/>
      <c r="I121" s="255"/>
      <c r="J121" s="255"/>
    </row>
    <row r="122" spans="1:10">
      <c r="A122" s="255"/>
      <c r="B122" s="255"/>
      <c r="C122" s="255"/>
      <c r="D122" s="255"/>
      <c r="E122" s="255"/>
      <c r="F122" s="255"/>
      <c r="G122" s="255"/>
      <c r="H122" s="255"/>
      <c r="I122" s="255"/>
      <c r="J122" s="255"/>
    </row>
    <row r="123" spans="1:10">
      <c r="A123" s="255" t="s">
        <v>922</v>
      </c>
      <c r="B123" s="255"/>
      <c r="C123" s="255"/>
      <c r="D123" s="255"/>
      <c r="E123" s="255"/>
      <c r="F123" s="255"/>
      <c r="G123" s="255"/>
      <c r="H123" s="255"/>
      <c r="I123" s="255"/>
      <c r="J123" s="255"/>
    </row>
    <row r="124" spans="1:10">
      <c r="A124" s="255" t="s">
        <v>100</v>
      </c>
      <c r="B124" s="267">
        <v>4000</v>
      </c>
      <c r="C124" s="255" t="s">
        <v>811</v>
      </c>
      <c r="D124" s="255"/>
      <c r="E124" s="255"/>
      <c r="F124" s="255"/>
      <c r="G124" s="255"/>
      <c r="H124" s="255"/>
      <c r="I124" s="255"/>
      <c r="J124" s="255"/>
    </row>
    <row r="125" spans="1:10">
      <c r="B125" s="255"/>
      <c r="C125" s="255"/>
      <c r="D125" s="255"/>
      <c r="E125" s="255"/>
      <c r="F125" s="255"/>
      <c r="G125" s="255"/>
      <c r="H125" s="255"/>
      <c r="I125" s="255"/>
      <c r="J125" s="255"/>
    </row>
    <row r="126" spans="1:10">
      <c r="A126" s="255" t="s">
        <v>923</v>
      </c>
      <c r="B126" s="255"/>
      <c r="C126" s="255"/>
      <c r="E126" s="255"/>
      <c r="F126" s="272">
        <f>IF(B124&gt;B118,D118,(B124-B121)*(D118-D121)/(B118-B121)+D121)</f>
        <v>1</v>
      </c>
      <c r="G126" s="255"/>
      <c r="H126" s="255"/>
      <c r="I126" s="255"/>
      <c r="J126" s="255"/>
    </row>
    <row r="127" spans="1:10">
      <c r="B127" s="255"/>
      <c r="C127" s="255"/>
      <c r="D127" s="255"/>
      <c r="E127" s="255"/>
      <c r="F127" s="255"/>
      <c r="G127" s="255"/>
      <c r="H127" s="255"/>
      <c r="I127" s="255"/>
      <c r="J127" s="255"/>
    </row>
    <row r="128" spans="1:10" ht="57" customHeight="1">
      <c r="A128" s="446" t="s">
        <v>924</v>
      </c>
      <c r="B128" s="446"/>
      <c r="C128" s="446"/>
      <c r="D128" s="446"/>
      <c r="E128" s="446"/>
      <c r="F128" s="446"/>
      <c r="G128" s="446"/>
      <c r="H128" s="255"/>
      <c r="I128" s="255"/>
      <c r="J128" s="255"/>
    </row>
    <row r="129" spans="1:12">
      <c r="A129" s="255"/>
      <c r="B129" s="255"/>
      <c r="C129" s="255"/>
      <c r="D129" s="255"/>
      <c r="E129" s="255"/>
      <c r="F129" s="255"/>
      <c r="G129" s="255"/>
      <c r="H129" s="255"/>
      <c r="I129" s="255"/>
      <c r="J129" s="255"/>
    </row>
    <row r="130" spans="1:12">
      <c r="A130" s="266" t="s">
        <v>925</v>
      </c>
      <c r="B130" s="255"/>
      <c r="C130" s="255"/>
      <c r="D130" s="255"/>
      <c r="E130" s="255"/>
      <c r="F130" s="255"/>
      <c r="G130" s="255"/>
      <c r="H130" s="255"/>
      <c r="I130" s="255"/>
      <c r="J130" s="255"/>
    </row>
    <row r="131" spans="1:12">
      <c r="A131" s="255"/>
      <c r="B131" s="255"/>
      <c r="C131" s="255"/>
      <c r="D131" s="255"/>
      <c r="E131" s="255"/>
      <c r="F131" s="255"/>
      <c r="G131" s="255"/>
      <c r="H131" s="255"/>
      <c r="I131" s="255"/>
      <c r="J131" s="255"/>
    </row>
    <row r="132" spans="1:12" ht="48" customHeight="1">
      <c r="A132" s="446" t="s">
        <v>927</v>
      </c>
      <c r="B132" s="446"/>
      <c r="C132" s="446"/>
      <c r="D132" s="446"/>
      <c r="E132" s="446"/>
      <c r="F132" s="446"/>
      <c r="G132" s="446"/>
      <c r="H132" s="255"/>
      <c r="I132" s="255"/>
      <c r="J132" s="255"/>
    </row>
    <row r="133" spans="1:12">
      <c r="A133" s="255"/>
      <c r="B133" s="255"/>
      <c r="C133" s="255"/>
      <c r="D133" s="273"/>
      <c r="E133" s="43"/>
      <c r="F133" s="274"/>
      <c r="H133" s="255"/>
      <c r="I133" s="255"/>
      <c r="J133" s="255"/>
    </row>
    <row r="134" spans="1:12" ht="67.5" customHeight="1">
      <c r="A134" s="446" t="s">
        <v>933</v>
      </c>
      <c r="B134" s="446"/>
      <c r="C134" s="446"/>
      <c r="D134" s="446"/>
      <c r="E134" s="446"/>
      <c r="F134" s="446"/>
      <c r="G134" s="446"/>
      <c r="H134" s="255"/>
      <c r="I134" s="255"/>
      <c r="J134" s="255"/>
    </row>
    <row r="135" spans="1:12" ht="29.25" customHeight="1">
      <c r="A135" s="446" t="s">
        <v>932</v>
      </c>
      <c r="B135" s="446"/>
      <c r="C135" s="446"/>
      <c r="D135" s="446"/>
      <c r="E135" s="446"/>
      <c r="F135" s="446"/>
      <c r="G135" s="446"/>
      <c r="H135" s="255"/>
      <c r="I135" s="255"/>
      <c r="J135" s="255"/>
    </row>
    <row r="136" spans="1:12">
      <c r="A136" s="255" t="s">
        <v>928</v>
      </c>
      <c r="B136" s="255"/>
      <c r="C136" s="255"/>
      <c r="D136" s="273"/>
      <c r="E136" s="43"/>
      <c r="F136" s="274"/>
      <c r="H136" s="255"/>
      <c r="I136" s="255"/>
      <c r="J136" s="255"/>
    </row>
    <row r="137" spans="1:12" ht="16.5">
      <c r="A137" s="56" t="s">
        <v>929</v>
      </c>
      <c r="B137" s="255"/>
      <c r="C137" s="255"/>
      <c r="D137" s="273"/>
      <c r="E137" s="43"/>
      <c r="F137" s="274"/>
      <c r="H137" s="255"/>
      <c r="I137" s="255"/>
      <c r="J137" s="255"/>
    </row>
    <row r="138" spans="1:12">
      <c r="A138" s="255"/>
      <c r="B138" s="255"/>
      <c r="C138" s="255"/>
      <c r="D138" s="273"/>
      <c r="E138" s="43"/>
      <c r="F138" s="274"/>
      <c r="G138" s="255"/>
      <c r="H138" s="255"/>
      <c r="I138" s="255"/>
    </row>
    <row r="139" spans="1:12" ht="28.5">
      <c r="A139" s="275" t="s">
        <v>808</v>
      </c>
      <c r="B139" s="307" t="s">
        <v>1111</v>
      </c>
      <c r="C139" s="307" t="s">
        <v>1114</v>
      </c>
      <c r="D139" s="308" t="s">
        <v>1112</v>
      </c>
      <c r="E139" s="308" t="s">
        <v>1113</v>
      </c>
      <c r="F139" s="308" t="s">
        <v>1136</v>
      </c>
      <c r="G139" s="308" t="s">
        <v>930</v>
      </c>
      <c r="H139" s="255"/>
    </row>
    <row r="140" spans="1:12">
      <c r="A140" s="309" t="s">
        <v>1035</v>
      </c>
      <c r="B140" s="310">
        <f>$C$99</f>
        <v>4.5</v>
      </c>
      <c r="C140" s="376">
        <f>C101</f>
        <v>3</v>
      </c>
      <c r="D140" s="311">
        <f t="shared" ref="D140:D146" si="0">MIN(B140*1000*($A$140-A140),$C$111*1000)/1.3</f>
        <v>0</v>
      </c>
      <c r="E140" s="311">
        <f>MIN(C140*1000*($A$140-A140),$C$112*1000)/1.3</f>
        <v>0</v>
      </c>
      <c r="F140" s="311">
        <f>MIN(B140*1000*($A$140-A140),$C$111*1000)</f>
        <v>0</v>
      </c>
      <c r="G140" s="311"/>
      <c r="H140" s="255"/>
    </row>
    <row r="141" spans="1:12">
      <c r="A141" s="312">
        <f>A140-1</f>
        <v>-9.8000000000000007</v>
      </c>
      <c r="B141" s="310">
        <f t="shared" ref="B141:B146" si="1">$C$99</f>
        <v>4.5</v>
      </c>
      <c r="C141" s="376">
        <f>C140</f>
        <v>3</v>
      </c>
      <c r="D141" s="313">
        <f>MIN(B141*1000*($A$140-A141),$C$111*1000)*1.3</f>
        <v>5850</v>
      </c>
      <c r="E141" s="313">
        <f>MIN(C141*1000*($A$140-A141),$C$111*1000)/1.3</f>
        <v>2307.6923076923076</v>
      </c>
      <c r="F141" s="313">
        <f t="shared" ref="F141:F146" si="2">MIN(B141*1000*($A$140-A141),$C$111*1000)</f>
        <v>4500</v>
      </c>
      <c r="G141" s="314">
        <f t="shared" ref="G141:G146" si="3">PI()*($C$60*10^6/D141)^0.25</f>
        <v>4.2395328963241399</v>
      </c>
      <c r="H141" s="255"/>
      <c r="L141" s="252">
        <f t="shared" ref="L141:L146" si="4">AVERAGE(D140:D141)</f>
        <v>2925</v>
      </c>
    </row>
    <row r="142" spans="1:12">
      <c r="A142" s="312">
        <f t="shared" ref="A142:A146" si="5">A141-1</f>
        <v>-10.8</v>
      </c>
      <c r="B142" s="310">
        <f t="shared" si="1"/>
        <v>4.5</v>
      </c>
      <c r="C142" s="376">
        <f t="shared" ref="C142:C146" si="6">C141</f>
        <v>3</v>
      </c>
      <c r="D142" s="313">
        <f t="shared" ref="D142:D146" si="7">MIN(B142*1000*($A$140-A142),$C$111*1000)*1.3</f>
        <v>11700</v>
      </c>
      <c r="E142" s="313">
        <f>MIN(C142*1000*($A$140-A142),$C$112*1000)/1.3</f>
        <v>4615.3846153846152</v>
      </c>
      <c r="F142" s="313">
        <f t="shared" si="2"/>
        <v>9000</v>
      </c>
      <c r="G142" s="314">
        <f t="shared" si="3"/>
        <v>3.565008014869167</v>
      </c>
      <c r="H142" s="255"/>
      <c r="L142" s="252">
        <f t="shared" si="4"/>
        <v>8775</v>
      </c>
    </row>
    <row r="143" spans="1:12">
      <c r="A143" s="312">
        <f t="shared" si="5"/>
        <v>-11.8</v>
      </c>
      <c r="B143" s="310">
        <f t="shared" si="1"/>
        <v>4.5</v>
      </c>
      <c r="C143" s="376">
        <f t="shared" si="6"/>
        <v>3</v>
      </c>
      <c r="D143" s="313">
        <f t="shared" si="7"/>
        <v>15042.857142857143</v>
      </c>
      <c r="E143" s="313">
        <f t="shared" ref="E142:E146" si="8">MIN(C143*1000*($A$140-A143),$C$112*1000)/1.3</f>
        <v>5934.065934065934</v>
      </c>
      <c r="F143" s="313">
        <f t="shared" si="2"/>
        <v>11571.428571428571</v>
      </c>
      <c r="G143" s="465">
        <f t="shared" si="3"/>
        <v>3.3479147689611541</v>
      </c>
      <c r="H143" s="255"/>
      <c r="L143" s="252">
        <f t="shared" si="4"/>
        <v>13371.428571428572</v>
      </c>
    </row>
    <row r="144" spans="1:12">
      <c r="A144" s="312">
        <f t="shared" si="5"/>
        <v>-12.8</v>
      </c>
      <c r="B144" s="310">
        <f t="shared" si="1"/>
        <v>4.5</v>
      </c>
      <c r="C144" s="376">
        <f t="shared" si="6"/>
        <v>3</v>
      </c>
      <c r="D144" s="313">
        <f t="shared" si="7"/>
        <v>15042.857142857143</v>
      </c>
      <c r="E144" s="313">
        <f t="shared" si="8"/>
        <v>5934.065934065934</v>
      </c>
      <c r="F144" s="313">
        <f t="shared" si="2"/>
        <v>11571.428571428571</v>
      </c>
      <c r="G144" s="314">
        <f t="shared" si="3"/>
        <v>3.3479147689611541</v>
      </c>
      <c r="H144" s="255"/>
      <c r="L144" s="252">
        <f t="shared" si="4"/>
        <v>15042.857142857143</v>
      </c>
    </row>
    <row r="145" spans="1:12">
      <c r="A145" s="312">
        <f t="shared" si="5"/>
        <v>-13.8</v>
      </c>
      <c r="B145" s="310">
        <f t="shared" si="1"/>
        <v>4.5</v>
      </c>
      <c r="C145" s="376">
        <f t="shared" si="6"/>
        <v>3</v>
      </c>
      <c r="D145" s="313">
        <f t="shared" si="7"/>
        <v>15042.857142857143</v>
      </c>
      <c r="E145" s="313">
        <f t="shared" si="8"/>
        <v>5934.065934065934</v>
      </c>
      <c r="F145" s="313">
        <f t="shared" si="2"/>
        <v>11571.428571428571</v>
      </c>
      <c r="G145" s="314">
        <f t="shared" si="3"/>
        <v>3.3479147689611541</v>
      </c>
      <c r="H145" s="255"/>
      <c r="L145" s="252">
        <f t="shared" si="4"/>
        <v>15042.857142857143</v>
      </c>
    </row>
    <row r="146" spans="1:12">
      <c r="A146" s="312">
        <f t="shared" si="5"/>
        <v>-14.8</v>
      </c>
      <c r="B146" s="310">
        <f t="shared" si="1"/>
        <v>4.5</v>
      </c>
      <c r="C146" s="376">
        <f t="shared" si="6"/>
        <v>3</v>
      </c>
      <c r="D146" s="313">
        <f t="shared" si="7"/>
        <v>15042.857142857143</v>
      </c>
      <c r="E146" s="313">
        <f t="shared" si="8"/>
        <v>5934.065934065934</v>
      </c>
      <c r="F146" s="313">
        <f t="shared" si="2"/>
        <v>11571.428571428571</v>
      </c>
      <c r="G146" s="314">
        <f t="shared" si="3"/>
        <v>3.3479147689611541</v>
      </c>
      <c r="H146" s="255"/>
      <c r="L146" s="252">
        <f t="shared" si="4"/>
        <v>15042.857142857143</v>
      </c>
    </row>
    <row r="147" spans="1:12">
      <c r="A147" s="277" t="str">
        <f>"Assumed buckling lenght "&amp;ROUND(G143,2)&amp;"m"</f>
        <v>Assumed buckling lenght 3,35m</v>
      </c>
      <c r="B147" s="72"/>
      <c r="C147" s="72"/>
      <c r="D147" s="278"/>
      <c r="E147" s="276"/>
      <c r="F147" s="276"/>
      <c r="G147" s="255"/>
      <c r="H147" s="255"/>
      <c r="I147" s="255">
        <f>L146</f>
        <v>15042.857142857143</v>
      </c>
    </row>
    <row r="148" spans="1:12">
      <c r="A148" s="255"/>
      <c r="B148" s="255"/>
      <c r="C148" s="255"/>
      <c r="D148" s="273"/>
      <c r="E148" s="43"/>
      <c r="F148" s="274"/>
      <c r="H148" s="255"/>
      <c r="I148" s="255"/>
      <c r="J148" s="255">
        <f>I147</f>
        <v>15042.857142857143</v>
      </c>
    </row>
    <row r="149" spans="1:12" ht="16.5">
      <c r="A149" s="255" t="s">
        <v>1115</v>
      </c>
      <c r="B149" s="255"/>
      <c r="F149" s="377">
        <f>D142</f>
        <v>11700</v>
      </c>
      <c r="G149" s="378" t="s">
        <v>819</v>
      </c>
      <c r="H149" s="255"/>
      <c r="I149" s="255"/>
      <c r="J149" s="255"/>
    </row>
    <row r="150" spans="1:12" ht="16.5">
      <c r="A150" s="255" t="s">
        <v>1116</v>
      </c>
      <c r="B150" s="255"/>
      <c r="C150" s="255"/>
      <c r="D150" s="273"/>
      <c r="E150" s="43"/>
      <c r="F150" s="377">
        <f>E142</f>
        <v>4615.3846153846152</v>
      </c>
      <c r="G150" s="378" t="s">
        <v>819</v>
      </c>
      <c r="H150" s="255"/>
      <c r="I150" s="255"/>
      <c r="J150" s="255"/>
    </row>
    <row r="151" spans="1:12" ht="16.5">
      <c r="A151" s="255" t="s">
        <v>1117</v>
      </c>
      <c r="B151" s="255"/>
      <c r="C151" s="255"/>
      <c r="D151" s="255"/>
      <c r="E151" s="255"/>
      <c r="F151" s="377">
        <f>F142</f>
        <v>9000</v>
      </c>
      <c r="G151" s="378" t="s">
        <v>819</v>
      </c>
      <c r="H151" s="255"/>
      <c r="I151" s="255"/>
      <c r="J151" s="255"/>
    </row>
    <row r="152" spans="1:12">
      <c r="A152" s="255"/>
      <c r="B152" s="255"/>
      <c r="C152" s="255"/>
      <c r="D152" s="255"/>
      <c r="E152" s="255"/>
      <c r="F152" s="377"/>
      <c r="G152" s="378"/>
      <c r="H152" s="255"/>
      <c r="I152" s="255"/>
      <c r="J152" s="255"/>
    </row>
    <row r="153" spans="1:12">
      <c r="A153" s="266" t="s">
        <v>1118</v>
      </c>
      <c r="B153" s="255"/>
      <c r="C153" s="255"/>
      <c r="D153" s="255"/>
      <c r="E153" s="255"/>
      <c r="F153" s="377"/>
      <c r="G153" s="378"/>
      <c r="H153" s="255"/>
      <c r="I153" s="255"/>
      <c r="J153" s="255"/>
    </row>
    <row r="154" spans="1:12">
      <c r="A154" s="255" t="s">
        <v>1119</v>
      </c>
      <c r="B154" s="255"/>
      <c r="C154" s="255"/>
      <c r="D154" s="255"/>
      <c r="E154" s="255"/>
      <c r="F154" s="377"/>
      <c r="G154" s="378"/>
      <c r="H154" s="255"/>
      <c r="I154" s="255"/>
      <c r="J154" s="255"/>
    </row>
    <row r="155" spans="1:12" ht="27.75" customHeight="1">
      <c r="A155" s="447" t="s">
        <v>1120</v>
      </c>
      <c r="B155" s="447"/>
      <c r="C155" s="447"/>
      <c r="D155" s="447"/>
      <c r="E155" s="447"/>
      <c r="F155" s="447"/>
      <c r="G155" s="447"/>
      <c r="H155" s="255"/>
      <c r="I155" s="255"/>
      <c r="J155" s="255"/>
    </row>
    <row r="156" spans="1:12" ht="16.5">
      <c r="A156" s="255" t="s">
        <v>1121</v>
      </c>
      <c r="B156" s="255"/>
      <c r="C156" s="255"/>
      <c r="D156" s="255"/>
      <c r="E156" s="255"/>
      <c r="F156" s="377"/>
      <c r="G156" s="378"/>
      <c r="H156" s="255"/>
      <c r="I156" s="255"/>
      <c r="J156" s="255"/>
    </row>
    <row r="157" spans="1:12" ht="16.5">
      <c r="A157" s="255" t="s">
        <v>1122</v>
      </c>
      <c r="B157" s="255"/>
      <c r="C157" s="255"/>
      <c r="D157" s="255"/>
      <c r="E157" s="255"/>
      <c r="F157" s="377"/>
      <c r="G157" s="378"/>
      <c r="H157" s="255"/>
      <c r="I157" s="255"/>
      <c r="J157" s="255"/>
    </row>
    <row r="158" spans="1:12">
      <c r="A158" s="379" t="s">
        <v>1125</v>
      </c>
      <c r="B158" s="255"/>
      <c r="C158" s="255">
        <v>37</v>
      </c>
      <c r="D158" s="380" t="s">
        <v>657</v>
      </c>
      <c r="E158" s="255"/>
      <c r="F158" s="377"/>
      <c r="G158" s="378"/>
      <c r="H158" s="255"/>
      <c r="I158" s="255"/>
      <c r="J158" s="255"/>
    </row>
    <row r="159" spans="1:12">
      <c r="A159" s="379" t="s">
        <v>1127</v>
      </c>
      <c r="B159" s="255"/>
      <c r="C159" s="383">
        <v>19</v>
      </c>
      <c r="D159" s="383" t="s">
        <v>1128</v>
      </c>
      <c r="E159" s="255"/>
      <c r="F159" s="377"/>
      <c r="G159" s="378"/>
      <c r="H159" s="255"/>
      <c r="I159" s="255"/>
      <c r="J159" s="255"/>
    </row>
    <row r="160" spans="1:12" ht="16.5">
      <c r="A160" s="379" t="s">
        <v>1126</v>
      </c>
      <c r="B160" s="255"/>
      <c r="C160" s="255"/>
      <c r="D160" s="380"/>
      <c r="E160" s="255"/>
      <c r="F160" s="377"/>
      <c r="G160" s="378"/>
      <c r="H160" s="255"/>
      <c r="I160" s="255"/>
      <c r="J160" s="255"/>
    </row>
    <row r="161" spans="1:12" ht="16.5">
      <c r="A161" s="255" t="s">
        <v>1124</v>
      </c>
      <c r="B161" s="255"/>
      <c r="C161" s="273">
        <f>(TAN(RADIANS(45+C158/2)))^2</f>
        <v>4.0227912058161532</v>
      </c>
      <c r="D161" s="255"/>
      <c r="E161" s="277" t="s">
        <v>1123</v>
      </c>
      <c r="F161" s="377"/>
      <c r="G161" s="378"/>
      <c r="H161" s="255"/>
      <c r="I161" s="255"/>
      <c r="J161" s="255"/>
    </row>
    <row r="162" spans="1:12">
      <c r="A162" s="255"/>
      <c r="B162" s="255"/>
      <c r="C162" s="255"/>
      <c r="D162" s="255"/>
      <c r="E162" s="255"/>
      <c r="F162" s="377"/>
      <c r="G162" s="378"/>
      <c r="H162" s="255"/>
      <c r="I162" s="255"/>
      <c r="J162" s="255"/>
    </row>
    <row r="163" spans="1:12" ht="29.25">
      <c r="A163" s="275" t="s">
        <v>808</v>
      </c>
      <c r="B163" s="384" t="s">
        <v>1129</v>
      </c>
      <c r="C163" s="307" t="s">
        <v>1130</v>
      </c>
      <c r="D163" s="308" t="s">
        <v>1136</v>
      </c>
      <c r="E163" s="308" t="s">
        <v>1146</v>
      </c>
      <c r="F163" s="308" t="s">
        <v>1136</v>
      </c>
      <c r="G163" s="308" t="s">
        <v>1146</v>
      </c>
      <c r="H163" s="255"/>
      <c r="I163" s="255"/>
      <c r="J163" s="255"/>
    </row>
    <row r="164" spans="1:12">
      <c r="A164" s="309" t="s">
        <v>1035</v>
      </c>
      <c r="B164" s="385">
        <f>-(A164-$A$164)*$C$159</f>
        <v>0</v>
      </c>
      <c r="C164" s="385">
        <f>3*$C$161*B164</f>
        <v>0</v>
      </c>
      <c r="D164" s="385">
        <f>D140</f>
        <v>0</v>
      </c>
      <c r="E164" s="387" t="s">
        <v>818</v>
      </c>
      <c r="F164" s="385">
        <f>E140</f>
        <v>0</v>
      </c>
      <c r="G164" s="387" t="s">
        <v>818</v>
      </c>
      <c r="H164" s="255"/>
      <c r="I164" s="255"/>
      <c r="J164" s="255"/>
    </row>
    <row r="165" spans="1:12">
      <c r="A165" s="312">
        <f>A164-1</f>
        <v>-9.8000000000000007</v>
      </c>
      <c r="B165" s="385">
        <f t="shared" ref="B165:B170" si="9">-(A165-$A$164)*$C$159</f>
        <v>19</v>
      </c>
      <c r="C165" s="386">
        <f>3*$C$161*B165</f>
        <v>229.29909873152073</v>
      </c>
      <c r="D165" s="386">
        <f>F141</f>
        <v>4500</v>
      </c>
      <c r="E165" s="464">
        <f t="shared" ref="E165:G170" si="10">C165/D165*$C$104*1000</f>
        <v>16.305713687574809</v>
      </c>
      <c r="F165" s="386">
        <f t="shared" ref="F165:F170" si="11">E141</f>
        <v>2307.6923076923076</v>
      </c>
      <c r="G165" s="464">
        <f>C165/F165*$C$104*1000</f>
        <v>31.79614169077087</v>
      </c>
      <c r="H165" s="255"/>
      <c r="I165" s="270">
        <f>E141</f>
        <v>2307.6923076923076</v>
      </c>
      <c r="J165" s="260">
        <f>C165/I165*$C$104*1000</f>
        <v>31.79614169077087</v>
      </c>
      <c r="K165" s="270">
        <f>D141</f>
        <v>5850</v>
      </c>
      <c r="L165" s="260">
        <f>C165/K165*$C$104*1000</f>
        <v>12.542856682749854</v>
      </c>
    </row>
    <row r="166" spans="1:12">
      <c r="A166" s="312">
        <f t="shared" ref="A166:A170" si="12">A165-1</f>
        <v>-10.8</v>
      </c>
      <c r="B166" s="385">
        <f t="shared" si="9"/>
        <v>38</v>
      </c>
      <c r="C166" s="386">
        <f t="shared" ref="C166:C170" si="13">3*$C$161*B166</f>
        <v>458.59819746304146</v>
      </c>
      <c r="D166" s="386">
        <f t="shared" ref="D166:D170" si="14">F142</f>
        <v>9000</v>
      </c>
      <c r="E166" s="464">
        <f t="shared" si="10"/>
        <v>16.305713687574809</v>
      </c>
      <c r="F166" s="386">
        <f t="shared" si="11"/>
        <v>4615.3846153846152</v>
      </c>
      <c r="G166" s="464">
        <f t="shared" ref="G166:G170" si="15">C166/F166*$C$104*1000</f>
        <v>31.79614169077087</v>
      </c>
      <c r="H166" s="255"/>
      <c r="I166" s="270">
        <f t="shared" ref="I166:I170" si="16">E142</f>
        <v>4615.3846153846152</v>
      </c>
      <c r="J166" s="260">
        <f t="shared" ref="J166:J170" si="17">C166/I166*$C$104*1000</f>
        <v>31.79614169077087</v>
      </c>
      <c r="K166" s="270">
        <f t="shared" ref="K166:K170" si="18">D142</f>
        <v>11700</v>
      </c>
      <c r="L166" s="260">
        <f t="shared" ref="L166:L170" si="19">C166/K166*$C$104*1000</f>
        <v>12.542856682749854</v>
      </c>
    </row>
    <row r="167" spans="1:12">
      <c r="A167" s="312">
        <f t="shared" si="12"/>
        <v>-11.8</v>
      </c>
      <c r="B167" s="385">
        <f t="shared" si="9"/>
        <v>57</v>
      </c>
      <c r="C167" s="386">
        <f t="shared" si="13"/>
        <v>687.89729619456216</v>
      </c>
      <c r="D167" s="386">
        <f t="shared" si="14"/>
        <v>11571.428571428571</v>
      </c>
      <c r="E167" s="464">
        <f t="shared" si="10"/>
        <v>19.023332635503941</v>
      </c>
      <c r="F167" s="386">
        <f t="shared" si="11"/>
        <v>5934.065934065934</v>
      </c>
      <c r="G167" s="464">
        <f t="shared" si="15"/>
        <v>37.095498639232687</v>
      </c>
      <c r="H167" s="255"/>
      <c r="I167" s="270">
        <f t="shared" si="16"/>
        <v>5934.065934065934</v>
      </c>
      <c r="J167" s="260">
        <f t="shared" si="17"/>
        <v>37.095498639232687</v>
      </c>
      <c r="K167" s="270">
        <f t="shared" si="18"/>
        <v>15042.857142857143</v>
      </c>
      <c r="L167" s="260">
        <f t="shared" si="19"/>
        <v>14.633332796541495</v>
      </c>
    </row>
    <row r="168" spans="1:12">
      <c r="A168" s="312">
        <f t="shared" si="12"/>
        <v>-12.8</v>
      </c>
      <c r="B168" s="385">
        <f t="shared" si="9"/>
        <v>76</v>
      </c>
      <c r="C168" s="386">
        <f t="shared" si="13"/>
        <v>917.19639492608292</v>
      </c>
      <c r="D168" s="386">
        <f t="shared" si="14"/>
        <v>11571.428571428571</v>
      </c>
      <c r="E168" s="464">
        <f t="shared" si="10"/>
        <v>25.364443514005259</v>
      </c>
      <c r="F168" s="386">
        <f t="shared" si="11"/>
        <v>5934.065934065934</v>
      </c>
      <c r="G168" s="464">
        <f t="shared" si="15"/>
        <v>49.460664852310252</v>
      </c>
      <c r="H168" s="255"/>
      <c r="I168" s="270">
        <f t="shared" si="16"/>
        <v>5934.065934065934</v>
      </c>
      <c r="J168" s="260">
        <f t="shared" si="17"/>
        <v>49.460664852310252</v>
      </c>
      <c r="K168" s="270">
        <f t="shared" si="18"/>
        <v>15042.857142857143</v>
      </c>
      <c r="L168" s="260">
        <f t="shared" si="19"/>
        <v>19.511110395388659</v>
      </c>
    </row>
    <row r="169" spans="1:12">
      <c r="A169" s="312">
        <f t="shared" si="12"/>
        <v>-13.8</v>
      </c>
      <c r="B169" s="385">
        <f t="shared" si="9"/>
        <v>95</v>
      </c>
      <c r="C169" s="386">
        <f t="shared" si="13"/>
        <v>1146.4954936576037</v>
      </c>
      <c r="D169" s="386">
        <f t="shared" si="14"/>
        <v>11571.428571428571</v>
      </c>
      <c r="E169" s="464">
        <f t="shared" si="10"/>
        <v>31.705554392506574</v>
      </c>
      <c r="F169" s="386">
        <f t="shared" si="11"/>
        <v>5934.065934065934</v>
      </c>
      <c r="G169" s="464">
        <f t="shared" si="15"/>
        <v>61.825831065387817</v>
      </c>
      <c r="H169" s="255"/>
      <c r="I169" s="270">
        <f t="shared" si="16"/>
        <v>5934.065934065934</v>
      </c>
      <c r="J169" s="260">
        <f t="shared" si="17"/>
        <v>61.825831065387817</v>
      </c>
      <c r="K169" s="270">
        <f t="shared" si="18"/>
        <v>15042.857142857143</v>
      </c>
      <c r="L169" s="260">
        <f t="shared" si="19"/>
        <v>24.388887994235823</v>
      </c>
    </row>
    <row r="170" spans="1:12">
      <c r="A170" s="312">
        <f t="shared" si="12"/>
        <v>-14.8</v>
      </c>
      <c r="B170" s="385">
        <f t="shared" si="9"/>
        <v>114</v>
      </c>
      <c r="C170" s="386">
        <f t="shared" si="13"/>
        <v>1375.7945923891243</v>
      </c>
      <c r="D170" s="386">
        <f t="shared" si="14"/>
        <v>11571.428571428571</v>
      </c>
      <c r="E170" s="464">
        <f t="shared" si="10"/>
        <v>38.046665271007882</v>
      </c>
      <c r="F170" s="386">
        <f t="shared" si="11"/>
        <v>5934.065934065934</v>
      </c>
      <c r="G170" s="464">
        <f t="shared" si="15"/>
        <v>74.190997278465375</v>
      </c>
      <c r="H170" s="255"/>
      <c r="I170" s="270">
        <f t="shared" si="16"/>
        <v>5934.065934065934</v>
      </c>
      <c r="J170" s="260">
        <f t="shared" si="17"/>
        <v>74.190997278465375</v>
      </c>
      <c r="K170" s="270">
        <f t="shared" si="18"/>
        <v>15042.857142857143</v>
      </c>
      <c r="L170" s="260">
        <f t="shared" si="19"/>
        <v>29.26666559308299</v>
      </c>
    </row>
    <row r="171" spans="1:12">
      <c r="A171" s="381"/>
      <c r="B171" s="382"/>
      <c r="C171" s="255"/>
      <c r="D171" s="255"/>
      <c r="E171" s="255"/>
      <c r="F171" s="255"/>
      <c r="G171" s="255"/>
      <c r="H171" s="255"/>
      <c r="I171" s="255"/>
      <c r="J171" s="255"/>
    </row>
    <row r="172" spans="1:12" ht="15.75">
      <c r="A172" s="254" t="s">
        <v>934</v>
      </c>
      <c r="B172" s="255"/>
      <c r="C172" s="255"/>
      <c r="D172" s="255"/>
      <c r="E172" s="255"/>
      <c r="F172" s="255"/>
      <c r="G172" s="255"/>
      <c r="H172" s="255"/>
      <c r="I172" s="255"/>
      <c r="J172" s="255"/>
    </row>
    <row r="173" spans="1:12">
      <c r="A173" s="255" t="s">
        <v>935</v>
      </c>
      <c r="B173" s="255"/>
      <c r="C173" s="255"/>
      <c r="D173" s="255"/>
      <c r="E173" s="255"/>
      <c r="F173" s="255"/>
      <c r="G173" s="255"/>
      <c r="H173" s="255"/>
      <c r="I173" s="255"/>
      <c r="J173" s="255"/>
    </row>
    <row r="174" spans="1:12">
      <c r="A174" s="255" t="s">
        <v>936</v>
      </c>
      <c r="B174" s="255"/>
      <c r="C174" s="255"/>
      <c r="D174" s="255"/>
      <c r="E174" s="255"/>
      <c r="F174" s="255"/>
      <c r="G174" s="255"/>
      <c r="H174" s="255"/>
      <c r="I174" s="255"/>
      <c r="J174" s="255"/>
    </row>
    <row r="175" spans="1:12">
      <c r="A175" s="255"/>
      <c r="B175" s="255"/>
      <c r="C175" s="255"/>
      <c r="D175" s="255"/>
      <c r="E175" s="255"/>
      <c r="F175" s="255"/>
      <c r="G175" s="255"/>
      <c r="H175" s="255"/>
      <c r="I175" s="255"/>
      <c r="J175" s="255"/>
    </row>
    <row r="176" spans="1:12" ht="16.5">
      <c r="A176" s="255" t="s">
        <v>938</v>
      </c>
      <c r="B176" s="255"/>
      <c r="C176" s="279" t="e">
        <f>MIN(#REF!,#REF!)</f>
        <v>#REF!</v>
      </c>
      <c r="D176" s="255"/>
      <c r="E176" s="255"/>
      <c r="F176" s="255"/>
      <c r="G176" s="255"/>
      <c r="H176" s="255"/>
      <c r="I176" s="255"/>
      <c r="J176" s="255"/>
    </row>
    <row r="177" spans="1:11" ht="16.5">
      <c r="A177" s="255" t="s">
        <v>937</v>
      </c>
      <c r="B177" s="255"/>
      <c r="C177" s="279" t="e">
        <f>MIN(#REF!,#REF!)</f>
        <v>#REF!</v>
      </c>
      <c r="D177" s="255"/>
      <c r="E177" s="255"/>
      <c r="F177" s="255"/>
      <c r="G177" s="255"/>
      <c r="H177" s="255"/>
      <c r="I177" s="255"/>
      <c r="J177" s="255"/>
    </row>
    <row r="178" spans="1:11" ht="15.75">
      <c r="A178" s="254"/>
      <c r="B178" s="255"/>
      <c r="C178" s="255"/>
      <c r="D178" s="255"/>
      <c r="E178" s="255"/>
      <c r="F178" s="255"/>
      <c r="G178" s="255"/>
      <c r="H178" s="255"/>
      <c r="I178" s="255"/>
      <c r="J178" s="255"/>
    </row>
    <row r="179" spans="1:11" ht="39.75">
      <c r="A179" s="280" t="s">
        <v>820</v>
      </c>
      <c r="B179" s="281"/>
      <c r="C179" s="282" t="s">
        <v>821</v>
      </c>
      <c r="D179" s="283" t="s">
        <v>822</v>
      </c>
      <c r="E179" s="283" t="s">
        <v>823</v>
      </c>
      <c r="F179" s="284" t="s">
        <v>824</v>
      </c>
      <c r="G179" s="283" t="s">
        <v>825</v>
      </c>
      <c r="H179" s="255"/>
      <c r="I179" s="255"/>
      <c r="J179" s="267"/>
      <c r="K179" s="255"/>
    </row>
    <row r="180" spans="1:11" ht="30" customHeight="1">
      <c r="A180" s="449" t="s">
        <v>826</v>
      </c>
      <c r="B180" s="450"/>
      <c r="C180" s="285">
        <f>MAX('[4]1_6A_ULS_610a-DA2'!$B$111:$AQ$218)</f>
        <v>984</v>
      </c>
      <c r="D180" s="286">
        <f>MIN('[4]1_6A_ULS_610a-DA2'!$C$111:$AQ$218)</f>
        <v>141</v>
      </c>
      <c r="E180" s="286">
        <f>MIN('[4]1_6A_ULS_610a-DA2'!$B$111:$B$218)</f>
        <v>-41</v>
      </c>
      <c r="F180" s="258">
        <f>MAX(ABS(MAX([4]Sheet1!$B:$B)),ABS(MIN([4]Sheet1!$B:$B)))</f>
        <v>2.0699999999999998</v>
      </c>
      <c r="G180" s="286">
        <f>MAX(ABS(MAX([4]Sheet1!$C:$C)),ABS(MIN([4]Sheet1!$C:$C)))</f>
        <v>5.85</v>
      </c>
      <c r="H180" s="255"/>
      <c r="I180" s="255"/>
      <c r="J180" s="255"/>
      <c r="K180" s="255"/>
    </row>
    <row r="181" spans="1:11" ht="30" customHeight="1">
      <c r="A181" s="449" t="s">
        <v>827</v>
      </c>
      <c r="B181" s="450"/>
      <c r="C181" s="285">
        <f>MAX('[5]1_6B_ULS_610a-DA2'!$B$111:$AQ$218)</f>
        <v>1156</v>
      </c>
      <c r="D181" s="286">
        <f>MIN('[5]1_6B_ULS_610a-DA2'!$C$111:$AQ$218)</f>
        <v>107</v>
      </c>
      <c r="E181" s="286">
        <f>MIN('[5]1_6B_ULS_610a-DA2'!$B$111:$B$218)</f>
        <v>-50</v>
      </c>
      <c r="F181" s="287">
        <f>MAX(ABS(MAX([5]Sheet1!$B:$B)),ABS(MIN([5]Sheet1!$B:$B)))</f>
        <v>11.52</v>
      </c>
      <c r="G181" s="288">
        <f>MAX(ABS(MAX([5]Sheet1!$C:$C)),ABS(MIN([5]Sheet1!$C:$C)))</f>
        <v>6.16</v>
      </c>
      <c r="H181" s="255"/>
      <c r="I181" s="255"/>
      <c r="J181" s="255"/>
      <c r="K181" s="255"/>
    </row>
    <row r="182" spans="1:11" ht="30" customHeight="1">
      <c r="A182" s="449" t="s">
        <v>828</v>
      </c>
      <c r="B182" s="450"/>
      <c r="C182" s="285">
        <f>MAX('[6]2_6A_ULS_610b-DA2'!$B$111:$AQ$218)</f>
        <v>949</v>
      </c>
      <c r="D182" s="286">
        <f>MIN('[6]2_6A_ULS_610b-DA2'!$C$111:$AQ$218)</f>
        <v>150</v>
      </c>
      <c r="E182" s="286">
        <f>MIN('[6]2_6A_ULS_610b-DA2'!$B$111:$B$218)</f>
        <v>-38</v>
      </c>
      <c r="F182" s="258">
        <f>MAX(ABS(MAX([6]Sheet1!$B:$B)),ABS(MIN([6]Sheet1!$B:$B)))</f>
        <v>0.76</v>
      </c>
      <c r="G182" s="286">
        <f>MAX(ABS(MAX([6]Sheet1!$C:$C)),ABS(MIN([6]Sheet1!$C:$C)))</f>
        <v>5.64</v>
      </c>
      <c r="H182" s="255"/>
      <c r="I182" s="255"/>
      <c r="J182" s="255"/>
      <c r="K182" s="255"/>
    </row>
    <row r="183" spans="1:11" ht="30" customHeight="1">
      <c r="A183" s="451" t="s">
        <v>829</v>
      </c>
      <c r="B183" s="452"/>
      <c r="C183" s="289">
        <f>MAX('[7]2_6B_ULS_610b-DA2'!$B$111:$AQ$218)</f>
        <v>968</v>
      </c>
      <c r="D183" s="290">
        <f>MIN('[7]2_6B_ULS_610b-DA2'!$C$111:$AQ$218)</f>
        <v>117</v>
      </c>
      <c r="E183" s="290">
        <f>MIN('[7]2_6B_ULS_610b-DA2'!$B$111:$B$218)</f>
        <v>-47</v>
      </c>
      <c r="F183" s="291">
        <f>MAX(ABS(MAX([7]Sheet1!$B:$B)),ABS(MIN([7]Sheet1!$B:$B)))</f>
        <v>4.17</v>
      </c>
      <c r="G183" s="292">
        <f>MAX(ABS(MAX([7]Sheet1!$C:$C)),ABS(MIN([7]Sheet1!$C:$C)))</f>
        <v>5.94</v>
      </c>
      <c r="H183" s="255"/>
      <c r="I183" s="255"/>
      <c r="J183" s="255"/>
      <c r="K183" s="255"/>
    </row>
    <row r="184" spans="1:11" ht="30" customHeight="1">
      <c r="A184" s="449" t="s">
        <v>830</v>
      </c>
      <c r="B184" s="450"/>
      <c r="C184" s="285">
        <f>MAX('[8]3_6A_ULS_610a-DA3'!$B$111:$AQ$218)</f>
        <v>1037</v>
      </c>
      <c r="D184" s="286">
        <f>MIN('[8]3_6A_ULS_610a-DA3'!$C$111:$AQ$218)</f>
        <v>60</v>
      </c>
      <c r="E184" s="286">
        <f>MIN('[8]3_6A_ULS_610a-DA3'!$B$111:$B$218)</f>
        <v>-45</v>
      </c>
      <c r="F184" s="258">
        <f>MAX(ABS(MAX([8]Sheet1!$B$4:$B$45)),ABS(MIN([8]Sheet1!$B$4:$B$45)))</f>
        <v>2.16</v>
      </c>
      <c r="G184" s="286">
        <f>MAX(ABS(MAX([8]Sheet1!$C$4:$C$45)),ABS(MIN([8]Sheet1!$C$4:$C$45)))</f>
        <v>7.53</v>
      </c>
      <c r="H184" s="255"/>
      <c r="I184" s="255"/>
      <c r="J184" s="255"/>
      <c r="K184" s="255"/>
    </row>
    <row r="185" spans="1:11" ht="30" customHeight="1">
      <c r="A185" s="449" t="s">
        <v>831</v>
      </c>
      <c r="B185" s="450"/>
      <c r="C185" s="285">
        <f>MAX('[9]3_6B_ULS_610a-DA3'!$B$111:$AQ$218)</f>
        <v>1071</v>
      </c>
      <c r="D185" s="286">
        <f>MIN('[9]3_6B_ULS_610a-DA3'!$C$111:$AQ$218)</f>
        <v>5</v>
      </c>
      <c r="E185" s="286">
        <f>MIN('[9]3_6B_ULS_610a-DA3'!$B$111:$B$218)</f>
        <v>-55</v>
      </c>
      <c r="F185" s="287">
        <f>MAX(ABS(MAX([9]Sheet1!$B:$B)),ABS(MIN([9]Sheet1!$B:$B)))</f>
        <v>7.19</v>
      </c>
      <c r="G185" s="288">
        <f>MAX(ABS(MAX([9]Sheet1!$C:$C)),ABS(MIN([9]Sheet1!$C:$C)))</f>
        <v>7.94</v>
      </c>
      <c r="H185" s="255"/>
      <c r="I185" s="255"/>
      <c r="J185" s="255"/>
      <c r="K185" s="255"/>
    </row>
    <row r="186" spans="1:11" ht="30" customHeight="1">
      <c r="A186" s="449" t="s">
        <v>832</v>
      </c>
      <c r="B186" s="450"/>
      <c r="C186" s="285">
        <f>MAX('[10]4_6A_ULS_610b-DA3'!$B$111:$AQ$218)</f>
        <v>1100</v>
      </c>
      <c r="D186" s="286">
        <f>MIN('[10]4_6A_ULS_610b-DA3'!$C$111:$AQ$218)</f>
        <v>35</v>
      </c>
      <c r="E186" s="286">
        <f>MIN('[10]4_6A_ULS_610b-DA3'!$B$111:$B$218)</f>
        <v>-42</v>
      </c>
      <c r="F186" s="258">
        <f>MAX(ABS(MAX([10]Sheet1!$B:$B)),ABS(MIN([10]Sheet1!$B:$B)))</f>
        <v>0.84</v>
      </c>
      <c r="G186" s="286">
        <f>MAX(ABS(MAX([10]Sheet1!$C:$C)),ABS(MIN([10]Sheet1!$C:$C)))</f>
        <v>8.0299999999999994</v>
      </c>
      <c r="H186" s="255"/>
      <c r="I186" s="255"/>
      <c r="J186" s="255"/>
      <c r="K186" s="255"/>
    </row>
    <row r="187" spans="1:11" ht="30" customHeight="1">
      <c r="A187" s="451" t="s">
        <v>833</v>
      </c>
      <c r="B187" s="452"/>
      <c r="C187" s="289">
        <f>MAX('[11]4_6B_ULS_610b-DA3'!$B$111:$AQ$218)</f>
        <v>1125</v>
      </c>
      <c r="D187" s="290">
        <f>MIN('[11]4_6B_ULS_610b-DA3'!$C$111:$AQ$218)</f>
        <v>-28</v>
      </c>
      <c r="E187" s="290">
        <f>MIN('[11]4_6B_ULS_610b-DA3'!$B$111:$B$218)</f>
        <v>-51</v>
      </c>
      <c r="F187" s="291">
        <f>MAX(ABS(MAX([11]Sheet1!$B:$B)),ABS(MIN([11]Sheet1!$B:$B)))</f>
        <v>4.82</v>
      </c>
      <c r="G187" s="292">
        <f>MAX(ABS(MAX([11]Sheet1!$C:$C)),ABS(MIN([11]Sheet1!$C:$C)))</f>
        <v>8.48</v>
      </c>
      <c r="H187" s="255"/>
      <c r="I187" s="255"/>
      <c r="J187" s="255"/>
      <c r="K187" s="255"/>
    </row>
    <row r="188" spans="1:11" ht="30" customHeight="1">
      <c r="A188" s="293" t="s">
        <v>834</v>
      </c>
      <c r="B188" s="255"/>
      <c r="C188" s="285">
        <f>MAX('[12]5_6A_SLS'!$B$111:$AQ$218)</f>
        <v>847</v>
      </c>
      <c r="D188" s="286">
        <f>MIN('[12]5_6A_SLS'!$B$111:$AQ$218)</f>
        <v>195</v>
      </c>
      <c r="E188" s="286" t="s">
        <v>818</v>
      </c>
      <c r="F188" s="258">
        <f>MAX(ABS(MAX([12]Deformationer!$B:$B)),ABS(MIN([12]Deformationer!$B:$B)))</f>
        <v>0.53</v>
      </c>
      <c r="G188" s="286">
        <f>MAX(ABS(MAX([12]Deformationer!$C:$C)),ABS(MIN([12]Deformationer!$C:$C)))</f>
        <v>4.6900000000000004</v>
      </c>
      <c r="H188" s="255"/>
      <c r="I188" s="255"/>
      <c r="J188" s="255"/>
      <c r="K188" s="255"/>
    </row>
    <row r="189" spans="1:11" ht="30" customHeight="1">
      <c r="A189" s="294" t="s">
        <v>835</v>
      </c>
      <c r="B189" s="295"/>
      <c r="C189" s="289">
        <f>MAX('[13]5_6B_SLS'!$B$111:$AQ$218)</f>
        <v>854</v>
      </c>
      <c r="D189" s="290">
        <f>MIN('[13]5_6B_SLS'!$B$111:$AQ$218)</f>
        <v>170</v>
      </c>
      <c r="E189" s="290" t="s">
        <v>818</v>
      </c>
      <c r="F189" s="291">
        <f>MAX(ABS(MAX([13]Sheet1!$B:$B)),ABS(MIN([13]Sheet1!$B:$B)))</f>
        <v>3.09</v>
      </c>
      <c r="G189" s="292">
        <f>MAX(ABS(MAX([13]Sheet1!$C:$C)),ABS(MIN([13]Sheet1!$C:$C)))</f>
        <v>4.93</v>
      </c>
      <c r="H189" s="255"/>
      <c r="I189" s="255"/>
      <c r="J189" s="255"/>
      <c r="K189" s="255"/>
    </row>
    <row r="190" spans="1:11" ht="15.75">
      <c r="A190" s="254"/>
      <c r="B190" s="255"/>
      <c r="C190" s="255"/>
      <c r="D190" s="255"/>
      <c r="E190" s="255"/>
      <c r="F190" s="255"/>
      <c r="G190" s="255"/>
      <c r="H190" s="255"/>
      <c r="I190" s="255"/>
      <c r="J190" s="255"/>
    </row>
    <row r="191" spans="1:11" ht="26.25" customHeight="1">
      <c r="A191" s="448" t="s">
        <v>942</v>
      </c>
      <c r="B191" s="448"/>
      <c r="C191" s="448"/>
      <c r="D191" s="448"/>
      <c r="E191" s="448"/>
      <c r="F191" s="448"/>
      <c r="G191" s="448"/>
      <c r="H191" s="255"/>
      <c r="I191" s="255"/>
      <c r="J191" s="255"/>
    </row>
    <row r="192" spans="1:11" ht="33.75" customHeight="1">
      <c r="A192" s="448" t="s">
        <v>943</v>
      </c>
      <c r="B192" s="448"/>
      <c r="C192" s="448"/>
      <c r="D192" s="448"/>
      <c r="E192" s="448"/>
      <c r="F192" s="448"/>
      <c r="G192" s="448"/>
      <c r="H192" s="255"/>
      <c r="I192" s="255"/>
      <c r="J192" s="255"/>
    </row>
    <row r="193" spans="1:10">
      <c r="A193" s="255"/>
      <c r="B193" s="255"/>
      <c r="C193" s="255"/>
      <c r="D193" s="255"/>
      <c r="E193" s="255"/>
      <c r="F193" s="255"/>
      <c r="G193" s="255"/>
      <c r="H193" s="255"/>
      <c r="I193" s="255"/>
      <c r="J193" s="255"/>
    </row>
    <row r="194" spans="1:10">
      <c r="A194" s="255"/>
      <c r="B194" s="255"/>
      <c r="C194" s="255"/>
      <c r="D194" s="255"/>
      <c r="E194" s="255"/>
      <c r="F194" s="255"/>
      <c r="G194" s="255"/>
      <c r="H194" s="255"/>
      <c r="I194" s="255"/>
      <c r="J194" s="255"/>
    </row>
    <row r="195" spans="1:10">
      <c r="A195" s="255" t="s">
        <v>939</v>
      </c>
      <c r="B195" s="255"/>
      <c r="C195" s="255"/>
      <c r="D195" s="296" t="e">
        <f>MAX(C180:C183)/C176</f>
        <v>#REF!</v>
      </c>
      <c r="F195" s="255"/>
      <c r="G195" s="255"/>
      <c r="H195" s="255"/>
      <c r="I195" s="270" t="e">
        <f>MAX(C180:C187)-C176</f>
        <v>#REF!</v>
      </c>
      <c r="J195" s="255"/>
    </row>
    <row r="196" spans="1:10">
      <c r="A196" s="255" t="s">
        <v>940</v>
      </c>
      <c r="B196" s="255"/>
      <c r="C196" s="255"/>
      <c r="D196" s="296" t="e">
        <f>MAX(C184:C187)/C176</f>
        <v>#REF!</v>
      </c>
      <c r="F196" s="255"/>
      <c r="G196" s="255"/>
      <c r="H196" s="255"/>
      <c r="I196" s="255"/>
      <c r="J196" s="255"/>
    </row>
    <row r="197" spans="1:10">
      <c r="A197" s="255" t="s">
        <v>941</v>
      </c>
      <c r="B197" s="255"/>
      <c r="C197" s="255"/>
      <c r="D197" s="296" t="e">
        <f>MAX(C188:C189)/C177</f>
        <v>#REF!</v>
      </c>
      <c r="F197" s="255"/>
      <c r="G197" s="255"/>
      <c r="H197" s="255"/>
      <c r="I197" s="255"/>
      <c r="J197" s="255"/>
    </row>
    <row r="198" spans="1:10">
      <c r="A198" s="255"/>
      <c r="B198" s="255"/>
      <c r="C198" s="255"/>
      <c r="D198" s="255"/>
      <c r="E198" s="255"/>
      <c r="F198" s="255"/>
      <c r="G198" s="255"/>
      <c r="H198" s="255"/>
      <c r="I198" s="255"/>
      <c r="J198" s="255"/>
    </row>
    <row r="199" spans="1:10">
      <c r="A199" s="255"/>
      <c r="B199" s="255"/>
      <c r="C199" s="255"/>
      <c r="D199" s="255"/>
      <c r="E199" s="255"/>
      <c r="F199" s="255"/>
      <c r="G199" s="255"/>
      <c r="H199" s="255"/>
      <c r="I199" s="255"/>
      <c r="J199" s="255"/>
    </row>
    <row r="200" spans="1:10">
      <c r="A200" s="255"/>
      <c r="B200" s="255"/>
      <c r="C200" s="255"/>
      <c r="D200" s="255"/>
      <c r="E200" s="255"/>
      <c r="F200" s="255"/>
      <c r="G200" s="255"/>
      <c r="H200" s="255"/>
      <c r="I200" s="255"/>
      <c r="J200" s="255"/>
    </row>
    <row r="201" spans="1:10">
      <c r="A201" s="255"/>
      <c r="B201" s="255"/>
      <c r="C201" s="255"/>
      <c r="D201" s="255"/>
      <c r="E201" s="255"/>
      <c r="F201" s="255"/>
      <c r="G201" s="255"/>
      <c r="H201" s="255"/>
      <c r="I201" s="255"/>
      <c r="J201" s="255"/>
    </row>
    <row r="202" spans="1:10">
      <c r="A202" s="255"/>
      <c r="B202" s="255"/>
      <c r="C202" s="255"/>
      <c r="D202" s="255"/>
      <c r="E202" s="255"/>
      <c r="F202" s="255"/>
      <c r="G202" s="255"/>
      <c r="H202" s="255"/>
      <c r="I202" s="255"/>
      <c r="J202" s="255"/>
    </row>
    <row r="203" spans="1:10">
      <c r="A203" s="255"/>
      <c r="B203" s="255"/>
      <c r="C203" s="255"/>
      <c r="D203" s="255"/>
      <c r="E203" s="255"/>
      <c r="F203" s="255"/>
      <c r="G203" s="255"/>
      <c r="H203" s="255"/>
      <c r="I203" s="255"/>
      <c r="J203" s="255"/>
    </row>
    <row r="204" spans="1:10">
      <c r="A204" s="255"/>
      <c r="B204" s="255"/>
      <c r="C204" s="255"/>
      <c r="D204" s="255"/>
      <c r="E204" s="255"/>
      <c r="F204" s="255"/>
      <c r="G204" s="255"/>
      <c r="H204" s="255"/>
      <c r="I204" s="255"/>
      <c r="J204" s="255"/>
    </row>
    <row r="205" spans="1:10">
      <c r="A205" s="255"/>
      <c r="B205" s="255"/>
      <c r="C205" s="255"/>
      <c r="D205" s="255"/>
      <c r="E205" s="255"/>
      <c r="F205" s="255"/>
      <c r="G205" s="255"/>
      <c r="H205" s="255"/>
      <c r="I205" s="255"/>
      <c r="J205" s="255"/>
    </row>
    <row r="206" spans="1:10">
      <c r="A206" s="255"/>
      <c r="B206" s="255"/>
      <c r="C206" s="255"/>
      <c r="D206" s="255"/>
      <c r="E206" s="255"/>
      <c r="F206" s="255"/>
      <c r="G206" s="255"/>
      <c r="H206" s="255"/>
      <c r="I206" s="255"/>
      <c r="J206" s="255"/>
    </row>
    <row r="207" spans="1:10">
      <c r="A207" s="255"/>
      <c r="B207" s="255"/>
      <c r="C207" s="255"/>
      <c r="D207" s="255"/>
      <c r="E207" s="255"/>
      <c r="F207" s="255"/>
      <c r="G207" s="255"/>
      <c r="H207" s="255"/>
      <c r="I207" s="255"/>
      <c r="J207" s="255"/>
    </row>
    <row r="208" spans="1:10">
      <c r="E208" s="255"/>
      <c r="F208" s="255"/>
      <c r="G208" s="255"/>
      <c r="H208" s="255"/>
      <c r="I208" s="255"/>
      <c r="J208" s="255"/>
    </row>
    <row r="209" spans="1:10">
      <c r="E209" s="255"/>
      <c r="F209" s="255"/>
      <c r="G209" s="255"/>
      <c r="H209" s="255"/>
      <c r="I209" s="255"/>
      <c r="J209" s="255"/>
    </row>
    <row r="210" spans="1:10">
      <c r="A210" s="255"/>
      <c r="B210" s="255"/>
      <c r="C210" s="255"/>
      <c r="D210" s="255"/>
      <c r="E210" s="255"/>
      <c r="F210" s="255"/>
      <c r="G210" s="255"/>
      <c r="H210" s="255"/>
      <c r="I210" s="255"/>
      <c r="J210" s="255"/>
    </row>
    <row r="211" spans="1:10">
      <c r="A211" s="255"/>
      <c r="B211" s="255"/>
      <c r="C211" s="255"/>
      <c r="D211" s="255"/>
      <c r="E211" s="255"/>
      <c r="F211" s="255"/>
      <c r="G211" s="255"/>
      <c r="H211" s="255"/>
      <c r="I211" s="255"/>
      <c r="J211" s="255"/>
    </row>
    <row r="212" spans="1:10">
      <c r="A212" s="255"/>
      <c r="B212" s="255"/>
      <c r="C212" s="255"/>
      <c r="D212" s="255"/>
      <c r="E212" s="255"/>
      <c r="F212" s="255"/>
      <c r="G212" s="255"/>
      <c r="H212" s="255"/>
      <c r="I212" s="255"/>
      <c r="J212" s="255"/>
    </row>
    <row r="213" spans="1:10">
      <c r="A213" s="255"/>
      <c r="B213" s="255"/>
      <c r="C213" s="255"/>
      <c r="D213" s="255"/>
      <c r="E213" s="255"/>
      <c r="F213" s="255"/>
      <c r="G213" s="255"/>
      <c r="H213" s="255"/>
      <c r="I213" s="255"/>
      <c r="J213" s="255"/>
    </row>
    <row r="214" spans="1:10">
      <c r="A214" s="255"/>
      <c r="B214" s="255"/>
      <c r="C214" s="255"/>
      <c r="D214" s="255"/>
      <c r="E214" s="255"/>
      <c r="F214" s="255"/>
      <c r="G214" s="255"/>
      <c r="H214" s="255"/>
      <c r="I214" s="255"/>
      <c r="J214" s="255"/>
    </row>
    <row r="215" spans="1:10">
      <c r="A215" s="255"/>
      <c r="B215" s="255"/>
      <c r="C215" s="255"/>
      <c r="D215" s="255"/>
      <c r="E215" s="255"/>
      <c r="F215" s="255"/>
      <c r="G215" s="255"/>
      <c r="H215" s="255"/>
      <c r="I215" s="255"/>
      <c r="J215" s="255"/>
    </row>
    <row r="216" spans="1:10">
      <c r="A216" s="255"/>
      <c r="B216" s="255"/>
      <c r="C216" s="255"/>
      <c r="D216" s="255"/>
      <c r="E216" s="255"/>
      <c r="F216" s="255"/>
      <c r="G216" s="255"/>
      <c r="H216" s="255"/>
      <c r="I216" s="255"/>
      <c r="J216" s="255"/>
    </row>
    <row r="217" spans="1:10">
      <c r="A217" s="255"/>
      <c r="B217" s="255"/>
      <c r="C217" s="255"/>
      <c r="D217" s="255"/>
      <c r="E217" s="255"/>
      <c r="F217" s="255"/>
      <c r="G217" s="255"/>
      <c r="H217" s="255"/>
      <c r="I217" s="255"/>
      <c r="J217" s="255"/>
    </row>
    <row r="218" spans="1:10">
      <c r="A218" s="255"/>
      <c r="B218" s="255"/>
      <c r="C218" s="255"/>
      <c r="D218" s="255"/>
      <c r="E218" s="255"/>
      <c r="F218" s="255"/>
      <c r="G218" s="255"/>
      <c r="H218" s="255"/>
    </row>
    <row r="219" spans="1:10">
      <c r="A219" s="255"/>
      <c r="B219" s="255"/>
      <c r="C219" s="255"/>
      <c r="D219" s="255"/>
      <c r="E219" s="255"/>
      <c r="F219" s="255"/>
      <c r="G219" s="255"/>
      <c r="H219" s="255"/>
    </row>
    <row r="220" spans="1:10">
      <c r="A220" s="255"/>
      <c r="B220" s="255"/>
      <c r="C220" s="255"/>
      <c r="D220" s="255"/>
      <c r="E220" s="255"/>
      <c r="F220" s="255"/>
      <c r="G220" s="255"/>
      <c r="H220" s="255"/>
    </row>
    <row r="221" spans="1:10">
      <c r="A221" s="255"/>
      <c r="B221" s="255"/>
      <c r="C221" s="255"/>
      <c r="D221" s="255"/>
      <c r="E221" s="255"/>
      <c r="F221" s="255"/>
      <c r="G221" s="255"/>
      <c r="H221" s="255"/>
    </row>
    <row r="222" spans="1:10">
      <c r="A222" s="255"/>
      <c r="B222" s="255"/>
      <c r="C222" s="255"/>
      <c r="D222" s="255"/>
      <c r="E222" s="255"/>
      <c r="F222" s="255"/>
      <c r="G222" s="255"/>
      <c r="H222" s="255"/>
    </row>
    <row r="223" spans="1:10">
      <c r="A223" s="255"/>
      <c r="B223" s="255"/>
      <c r="C223" s="255"/>
      <c r="D223" s="255"/>
      <c r="E223" s="255"/>
      <c r="F223" s="255"/>
      <c r="G223" s="255"/>
      <c r="H223" s="255"/>
    </row>
    <row r="224" spans="1:10">
      <c r="A224" s="255"/>
      <c r="B224" s="255"/>
      <c r="C224" s="255"/>
      <c r="D224" s="255"/>
      <c r="E224" s="255"/>
      <c r="F224" s="255"/>
      <c r="G224" s="255"/>
      <c r="H224" s="255"/>
    </row>
    <row r="225" spans="1:8">
      <c r="A225" s="255"/>
      <c r="B225" s="255"/>
      <c r="C225" s="255"/>
      <c r="D225" s="255"/>
      <c r="E225" s="255"/>
      <c r="F225" s="255"/>
      <c r="G225" s="255"/>
      <c r="H225" s="255"/>
    </row>
    <row r="226" spans="1:8">
      <c r="A226" s="255"/>
      <c r="B226" s="255"/>
      <c r="C226" s="255"/>
      <c r="D226" s="255"/>
      <c r="E226" s="255"/>
      <c r="F226" s="255"/>
      <c r="G226" s="255"/>
      <c r="H226" s="255"/>
    </row>
    <row r="227" spans="1:8">
      <c r="A227" s="255"/>
      <c r="B227" s="255"/>
      <c r="C227" s="255"/>
      <c r="D227" s="255"/>
      <c r="E227" s="255"/>
      <c r="F227" s="255"/>
      <c r="G227" s="255"/>
      <c r="H227" s="255"/>
    </row>
    <row r="228" spans="1:8">
      <c r="A228" s="255"/>
      <c r="B228" s="255"/>
      <c r="C228" s="255"/>
      <c r="D228" s="255"/>
      <c r="E228" s="255"/>
      <c r="F228" s="255"/>
      <c r="G228" s="255"/>
      <c r="H228" s="255"/>
    </row>
    <row r="229" spans="1:8">
      <c r="A229" s="255"/>
      <c r="B229" s="255"/>
      <c r="C229" s="255"/>
      <c r="D229" s="255"/>
      <c r="E229" s="255"/>
      <c r="F229" s="255"/>
      <c r="G229" s="255"/>
      <c r="H229" s="255"/>
    </row>
    <row r="230" spans="1:8">
      <c r="A230" s="255"/>
      <c r="B230" s="255"/>
      <c r="C230" s="255"/>
      <c r="D230" s="255"/>
      <c r="E230" s="255"/>
      <c r="F230" s="255"/>
      <c r="G230" s="255"/>
      <c r="H230" s="255"/>
    </row>
    <row r="231" spans="1:8">
      <c r="A231" s="255"/>
      <c r="B231" s="255"/>
      <c r="C231" s="255"/>
      <c r="D231" s="255"/>
      <c r="E231" s="255"/>
      <c r="F231" s="255"/>
      <c r="G231" s="255"/>
      <c r="H231" s="255"/>
    </row>
    <row r="232" spans="1:8">
      <c r="A232" s="255"/>
      <c r="B232" s="255"/>
      <c r="C232" s="255"/>
      <c r="D232" s="255"/>
      <c r="E232" s="255"/>
      <c r="F232" s="255"/>
      <c r="G232" s="255"/>
      <c r="H232" s="255"/>
    </row>
    <row r="233" spans="1:8">
      <c r="A233" s="255"/>
      <c r="B233" s="255"/>
      <c r="C233" s="255"/>
      <c r="D233" s="255"/>
      <c r="E233" s="255"/>
      <c r="F233" s="255"/>
      <c r="G233" s="255"/>
      <c r="H233" s="255"/>
    </row>
    <row r="234" spans="1:8">
      <c r="A234" s="255"/>
      <c r="B234" s="255"/>
      <c r="C234" s="255"/>
      <c r="D234" s="255"/>
      <c r="E234" s="255"/>
      <c r="F234" s="255"/>
      <c r="G234" s="255"/>
      <c r="H234" s="255"/>
    </row>
    <row r="235" spans="1:8">
      <c r="A235" s="255"/>
      <c r="B235" s="255"/>
      <c r="C235" s="255"/>
      <c r="D235" s="255"/>
      <c r="E235" s="255"/>
      <c r="F235" s="255"/>
      <c r="G235" s="255"/>
      <c r="H235" s="255"/>
    </row>
    <row r="236" spans="1:8">
      <c r="A236" s="255"/>
      <c r="B236" s="255"/>
      <c r="C236" s="255"/>
      <c r="D236" s="255"/>
      <c r="E236" s="255"/>
      <c r="F236" s="255"/>
      <c r="G236" s="255"/>
      <c r="H236" s="255"/>
    </row>
    <row r="237" spans="1:8">
      <c r="A237" s="255"/>
      <c r="B237" s="255"/>
      <c r="C237" s="255"/>
      <c r="D237" s="255"/>
      <c r="E237" s="255"/>
      <c r="F237" s="255"/>
      <c r="G237" s="255"/>
      <c r="H237" s="255"/>
    </row>
    <row r="238" spans="1:8">
      <c r="A238" s="255"/>
      <c r="B238" s="255"/>
      <c r="C238" s="255"/>
      <c r="D238" s="255"/>
      <c r="E238" s="255"/>
      <c r="F238" s="255"/>
      <c r="G238" s="255"/>
      <c r="H238" s="255"/>
    </row>
    <row r="239" spans="1:8">
      <c r="A239" s="255"/>
      <c r="B239" s="255"/>
      <c r="C239" s="255"/>
      <c r="D239" s="255"/>
      <c r="E239" s="255"/>
      <c r="F239" s="255"/>
      <c r="G239" s="255"/>
      <c r="H239" s="255"/>
    </row>
    <row r="240" spans="1:8">
      <c r="A240" s="255"/>
      <c r="B240" s="255"/>
      <c r="C240" s="255"/>
      <c r="D240" s="255"/>
      <c r="E240" s="255"/>
      <c r="F240" s="255"/>
      <c r="G240" s="255"/>
      <c r="H240" s="255"/>
    </row>
  </sheetData>
  <mergeCells count="50">
    <mergeCell ref="E30:F30"/>
    <mergeCell ref="E31:F31"/>
    <mergeCell ref="E32:F32"/>
    <mergeCell ref="E33:F33"/>
    <mergeCell ref="A40:G40"/>
    <mergeCell ref="A31:A33"/>
    <mergeCell ref="B31:B33"/>
    <mergeCell ref="C31:C33"/>
    <mergeCell ref="E25:F25"/>
    <mergeCell ref="E26:F26"/>
    <mergeCell ref="E27:F27"/>
    <mergeCell ref="E28:F28"/>
    <mergeCell ref="E29:F29"/>
    <mergeCell ref="A25:A27"/>
    <mergeCell ref="B25:B27"/>
    <mergeCell ref="C25:C27"/>
    <mergeCell ref="A28:A30"/>
    <mergeCell ref="B28:B30"/>
    <mergeCell ref="C28:C30"/>
    <mergeCell ref="A9:G9"/>
    <mergeCell ref="A11:G11"/>
    <mergeCell ref="A22:A24"/>
    <mergeCell ref="B22:B24"/>
    <mergeCell ref="C22:C24"/>
    <mergeCell ref="E21:F21"/>
    <mergeCell ref="E22:F22"/>
    <mergeCell ref="E23:F23"/>
    <mergeCell ref="E24:F24"/>
    <mergeCell ref="A94:G94"/>
    <mergeCell ref="D99:G100"/>
    <mergeCell ref="A107:G108"/>
    <mergeCell ref="A115:G115"/>
    <mergeCell ref="A128:G128"/>
    <mergeCell ref="D111:H111"/>
    <mergeCell ref="D101:G102"/>
    <mergeCell ref="D112:H112"/>
    <mergeCell ref="A192:G192"/>
    <mergeCell ref="A184:B184"/>
    <mergeCell ref="A185:B185"/>
    <mergeCell ref="A186:B186"/>
    <mergeCell ref="A187:B187"/>
    <mergeCell ref="A132:G132"/>
    <mergeCell ref="A134:G134"/>
    <mergeCell ref="A135:G135"/>
    <mergeCell ref="A155:G155"/>
    <mergeCell ref="A191:G191"/>
    <mergeCell ref="A180:B180"/>
    <mergeCell ref="A181:B181"/>
    <mergeCell ref="A182:B182"/>
    <mergeCell ref="A183:B183"/>
  </mergeCells>
  <phoneticPr fontId="6" type="noConversion"/>
  <pageMargins left="0.70866141732283472" right="0.70866141732283472" top="0.74803149606299213" bottom="0.74803149606299213" header="0.31496062992125984" footer="0.31496062992125984"/>
  <pageSetup paperSize="9" scale="97" orientation="portrait" r:id="rId1"/>
  <headerFooter>
    <oddHeader>&amp;L&amp;G&amp;C&amp;"Arial,Fet"KONSTRUKTIONSBERÄKNING&amp;"Arial,Normal"
Konstrukions nr.: 100-18964-2</oddHeader>
    <oddFooter>&amp;C&amp;P</oddFooter>
  </headerFooter>
  <rowBreaks count="4" manualBreakCount="4">
    <brk id="40" max="6" man="1"/>
    <brk id="88" max="6" man="1"/>
    <brk id="129" max="6" man="1"/>
    <brk id="169" max="6" man="1"/>
  </rowBreaks>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3B06FB-A1DA-4C27-A35D-F1E3D217BFD9}">
  <sheetPr codeName="Sheet5"/>
  <dimension ref="A1:XFD154"/>
  <sheetViews>
    <sheetView topLeftCell="A16" workbookViewId="0">
      <selection activeCell="P40" sqref="P40"/>
    </sheetView>
  </sheetViews>
  <sheetFormatPr defaultRowHeight="12.75"/>
  <cols>
    <col min="1" max="1" width="30" style="143" customWidth="1"/>
    <col min="2" max="2" width="5.5703125" style="132" customWidth="1"/>
    <col min="3" max="3" width="6.5703125" style="144" customWidth="1"/>
    <col min="4" max="4" width="5.85546875" style="132" customWidth="1"/>
    <col min="5" max="5" width="29.140625" style="132" customWidth="1"/>
    <col min="6" max="6" width="33.7109375" style="132" customWidth="1"/>
    <col min="7" max="55" width="5.42578125" style="315" customWidth="1"/>
    <col min="56" max="16384" width="9.140625" style="132"/>
  </cols>
  <sheetData>
    <row r="1" spans="1:72" ht="18" customHeight="1">
      <c r="A1" s="131" t="s">
        <v>406</v>
      </c>
      <c r="C1" s="133"/>
      <c r="F1" s="134"/>
      <c r="BD1" s="315"/>
      <c r="BE1" s="315"/>
      <c r="BF1" s="315"/>
      <c r="BG1" s="315"/>
      <c r="BH1" s="315"/>
      <c r="BI1" s="315"/>
      <c r="BJ1" s="315"/>
      <c r="BK1" s="315"/>
      <c r="BL1" s="315"/>
      <c r="BM1" s="315"/>
      <c r="BN1" s="315"/>
      <c r="BO1" s="315"/>
      <c r="BP1" s="315"/>
      <c r="BQ1" s="315"/>
      <c r="BR1" s="315"/>
      <c r="BS1" s="315"/>
      <c r="BT1" s="315"/>
    </row>
    <row r="2" spans="1:72" ht="18" customHeight="1" thickBot="1">
      <c r="A2" s="135" t="s">
        <v>407</v>
      </c>
      <c r="B2" s="134"/>
      <c r="C2" s="136"/>
      <c r="D2" s="137"/>
      <c r="E2" s="137"/>
      <c r="F2" s="138"/>
      <c r="G2" s="146"/>
      <c r="H2" s="146"/>
      <c r="I2" s="146"/>
      <c r="J2" s="146"/>
      <c r="K2" s="146"/>
      <c r="L2" s="146"/>
      <c r="M2" s="146"/>
      <c r="N2" s="146"/>
      <c r="O2" s="146"/>
      <c r="P2" s="146"/>
      <c r="Q2" s="146"/>
      <c r="R2" s="316" t="s">
        <v>944</v>
      </c>
      <c r="S2" s="146"/>
      <c r="T2" s="146"/>
      <c r="U2" s="146"/>
      <c r="V2" s="146"/>
      <c r="W2" s="146"/>
      <c r="X2" s="146"/>
      <c r="Y2" s="146"/>
      <c r="Z2" s="146"/>
      <c r="AA2" s="146"/>
      <c r="AB2" s="146"/>
      <c r="AC2" s="146"/>
      <c r="AD2" s="146"/>
      <c r="AE2" s="146"/>
      <c r="AF2" s="146"/>
      <c r="AG2" s="146"/>
      <c r="AH2" s="146"/>
      <c r="AI2" s="146"/>
      <c r="AJ2" s="146"/>
      <c r="AK2" s="146"/>
      <c r="AL2" s="146"/>
      <c r="AM2" s="146"/>
      <c r="AN2" s="146"/>
      <c r="AO2" s="146"/>
      <c r="AP2" s="146"/>
      <c r="AQ2" s="146"/>
      <c r="AR2" s="146"/>
      <c r="AS2" s="146"/>
      <c r="AT2" s="146"/>
      <c r="AU2" s="146"/>
      <c r="AV2" s="146"/>
      <c r="AW2" s="146"/>
      <c r="AX2" s="146"/>
      <c r="AY2" s="146"/>
      <c r="AZ2" s="146"/>
      <c r="BA2" s="146"/>
      <c r="BB2" s="146"/>
      <c r="BC2" s="146"/>
    </row>
    <row r="3" spans="1:72" ht="13.5" customHeight="1">
      <c r="A3" s="140" t="s">
        <v>408</v>
      </c>
      <c r="B3" s="134"/>
      <c r="C3" s="141" t="s">
        <v>409</v>
      </c>
      <c r="D3" s="137"/>
      <c r="E3" s="137"/>
      <c r="G3" s="317" t="s">
        <v>945</v>
      </c>
      <c r="H3" s="318"/>
      <c r="I3" s="318">
        <f>C11</f>
        <v>4.54</v>
      </c>
      <c r="J3" s="319" t="s">
        <v>37</v>
      </c>
      <c r="K3" s="320" t="s">
        <v>946</v>
      </c>
      <c r="L3" s="321"/>
      <c r="M3" s="320" t="s">
        <v>947</v>
      </c>
      <c r="N3" s="322">
        <f>C12</f>
        <v>22</v>
      </c>
      <c r="O3" s="320" t="s">
        <v>101</v>
      </c>
      <c r="P3" s="320"/>
      <c r="Q3" s="321"/>
      <c r="R3" s="320"/>
      <c r="S3" s="323" t="s">
        <v>948</v>
      </c>
      <c r="T3" s="320"/>
      <c r="U3" s="320"/>
      <c r="V3" s="320"/>
      <c r="W3" s="321"/>
      <c r="X3" s="323" t="s">
        <v>949</v>
      </c>
      <c r="Y3" s="320"/>
      <c r="Z3" s="320"/>
      <c r="AA3" s="320"/>
      <c r="AB3" s="321"/>
      <c r="AC3" s="323" t="s">
        <v>950</v>
      </c>
      <c r="AD3" s="320"/>
      <c r="AE3" s="320"/>
      <c r="AF3" s="320"/>
      <c r="AG3" s="321"/>
      <c r="AH3" s="323" t="s">
        <v>951</v>
      </c>
      <c r="AI3" s="320"/>
      <c r="AJ3" s="320"/>
      <c r="AK3" s="320"/>
      <c r="AL3" s="321"/>
      <c r="AM3" s="323" t="s">
        <v>952</v>
      </c>
      <c r="AN3" s="320"/>
      <c r="AO3" s="320"/>
      <c r="AP3" s="320"/>
      <c r="AQ3" s="321"/>
      <c r="AR3" s="323" t="s">
        <v>953</v>
      </c>
      <c r="AS3" s="320"/>
      <c r="AT3" s="320"/>
      <c r="AU3" s="320"/>
      <c r="AV3" s="321"/>
      <c r="AW3" s="146"/>
      <c r="AX3" s="146"/>
      <c r="AY3" s="146"/>
      <c r="AZ3" s="146"/>
      <c r="BA3" s="146"/>
      <c r="BB3" s="146"/>
      <c r="BC3" s="146"/>
    </row>
    <row r="4" spans="1:72">
      <c r="G4" s="324"/>
      <c r="J4" s="325"/>
      <c r="K4" s="315" t="s">
        <v>425</v>
      </c>
      <c r="L4" s="325"/>
      <c r="M4" s="315" t="s">
        <v>425</v>
      </c>
      <c r="Q4" s="325"/>
      <c r="S4" s="324" t="s">
        <v>425</v>
      </c>
      <c r="W4" s="325"/>
      <c r="X4" s="324" t="s">
        <v>425</v>
      </c>
      <c r="AB4" s="325"/>
      <c r="AC4" s="324" t="s">
        <v>425</v>
      </c>
      <c r="AG4" s="325"/>
      <c r="AH4" s="324" t="s">
        <v>425</v>
      </c>
      <c r="AL4" s="325"/>
      <c r="AM4" s="324" t="s">
        <v>425</v>
      </c>
      <c r="AQ4" s="325"/>
      <c r="AR4" s="324" t="s">
        <v>425</v>
      </c>
      <c r="AV4" s="325"/>
    </row>
    <row r="5" spans="1:72" ht="13.5" customHeight="1" thickBot="1">
      <c r="A5" s="140" t="s">
        <v>410</v>
      </c>
      <c r="B5" s="134"/>
      <c r="C5" s="136" t="s">
        <v>411</v>
      </c>
      <c r="D5" s="137"/>
      <c r="E5" s="137"/>
      <c r="F5" s="137"/>
      <c r="G5" s="326" t="s">
        <v>954</v>
      </c>
      <c r="H5" s="327" t="s">
        <v>955</v>
      </c>
      <c r="I5" s="327" t="s">
        <v>956</v>
      </c>
      <c r="J5" s="328" t="s">
        <v>957</v>
      </c>
      <c r="K5" s="329" t="s">
        <v>958</v>
      </c>
      <c r="L5" s="330" t="str">
        <f>C13</f>
        <v>II</v>
      </c>
      <c r="M5" s="329">
        <v>0</v>
      </c>
      <c r="N5" s="329" t="s">
        <v>959</v>
      </c>
      <c r="O5" s="329" t="s">
        <v>873</v>
      </c>
      <c r="P5" s="329" t="s">
        <v>960</v>
      </c>
      <c r="Q5" s="330" t="s">
        <v>961</v>
      </c>
      <c r="R5" s="329" t="s">
        <v>958</v>
      </c>
      <c r="S5" s="331">
        <v>0</v>
      </c>
      <c r="T5" s="329" t="s">
        <v>959</v>
      </c>
      <c r="U5" s="329" t="s">
        <v>873</v>
      </c>
      <c r="V5" s="329" t="s">
        <v>960</v>
      </c>
      <c r="W5" s="330" t="s">
        <v>961</v>
      </c>
      <c r="X5" s="331">
        <v>0</v>
      </c>
      <c r="Y5" s="329" t="s">
        <v>959</v>
      </c>
      <c r="Z5" s="329" t="s">
        <v>873</v>
      </c>
      <c r="AA5" s="329" t="s">
        <v>960</v>
      </c>
      <c r="AB5" s="330" t="s">
        <v>961</v>
      </c>
      <c r="AC5" s="331">
        <v>0</v>
      </c>
      <c r="AD5" s="329" t="s">
        <v>959</v>
      </c>
      <c r="AE5" s="329" t="s">
        <v>873</v>
      </c>
      <c r="AF5" s="329" t="s">
        <v>960</v>
      </c>
      <c r="AG5" s="330" t="s">
        <v>961</v>
      </c>
      <c r="AH5" s="331">
        <v>0</v>
      </c>
      <c r="AI5" s="329" t="s">
        <v>959</v>
      </c>
      <c r="AJ5" s="329" t="s">
        <v>873</v>
      </c>
      <c r="AK5" s="329" t="s">
        <v>960</v>
      </c>
      <c r="AL5" s="330" t="s">
        <v>961</v>
      </c>
      <c r="AM5" s="331">
        <v>0</v>
      </c>
      <c r="AN5" s="329" t="s">
        <v>959</v>
      </c>
      <c r="AO5" s="329" t="s">
        <v>873</v>
      </c>
      <c r="AP5" s="329" t="s">
        <v>960</v>
      </c>
      <c r="AQ5" s="330" t="s">
        <v>961</v>
      </c>
      <c r="AR5" s="331">
        <v>0</v>
      </c>
      <c r="AS5" s="329" t="s">
        <v>959</v>
      </c>
      <c r="AT5" s="329" t="s">
        <v>873</v>
      </c>
      <c r="AU5" s="329" t="s">
        <v>960</v>
      </c>
      <c r="AV5" s="330" t="s">
        <v>961</v>
      </c>
      <c r="AW5" s="146"/>
      <c r="AX5" s="146"/>
      <c r="AY5" s="146"/>
      <c r="AZ5" s="146"/>
      <c r="BA5" s="146"/>
      <c r="BB5" s="146"/>
      <c r="BC5" s="146"/>
    </row>
    <row r="6" spans="1:72" ht="13.5" customHeight="1">
      <c r="A6" s="142" t="s">
        <v>412</v>
      </c>
      <c r="B6" s="134"/>
      <c r="C6" s="136" t="s">
        <v>413</v>
      </c>
      <c r="D6" s="137"/>
      <c r="E6" s="137"/>
      <c r="F6" s="137"/>
      <c r="G6" s="332">
        <f>IF($I$3&lt;K7,IF($I$3&lt;K6,0,K6),0)</f>
        <v>0</v>
      </c>
      <c r="H6" s="333">
        <f>IF($I$3&lt;K7,IF($I$3&lt;K6,0,L6),0)</f>
        <v>0</v>
      </c>
      <c r="I6" s="333">
        <v>0</v>
      </c>
      <c r="J6" s="334">
        <v>0</v>
      </c>
      <c r="K6" s="335">
        <v>2</v>
      </c>
      <c r="L6" s="336">
        <f t="shared" ref="L6:L27" si="0">IF($L$5=0,M6,IF($L$5="I",N6,IF($L$5="II",O6,IF($L$5="III",P6,Q6))))</f>
        <v>0.39</v>
      </c>
      <c r="M6" s="337">
        <f>IF($N$3=21,S6,IF($N$3=22,X6,IF($N$3=23,AC6,IF($N$3=24,AH6,IF($N$3=25,AM6,AR6)))))</f>
        <v>0.6</v>
      </c>
      <c r="N6" s="337">
        <f>IF($N$3=21,T6,IF($N$3=22,Y6,IF($N$3=23,AD6,IF($N$3=24,AI6,IF($N$3=25,AN6,AS6)))))</f>
        <v>0.52</v>
      </c>
      <c r="O6" s="337">
        <f>IF($N$3=21,U6,IF($N$3=22,Z6,IF($N$3=23,AE6,IF($N$3=24,AJ6,IF($N$3=25,AO6,AT6)))))</f>
        <v>0.39</v>
      </c>
      <c r="P6" s="337">
        <f>IF($N$3=21,V6,IF($N$3=22,AA6,IF($N$3=23,AF6,IF($N$3=24,AK6,IF($N$3=25,AP6,AU6)))))</f>
        <v>0.35</v>
      </c>
      <c r="Q6" s="338">
        <f>IF($N$3=21,W6,IF($N$3=22,AB6,IF($N$3=23,AG6,IF($N$3=24,AL6,IF($N$3=25,AQ6,AV6)))))</f>
        <v>0.32</v>
      </c>
      <c r="R6" s="339">
        <v>2</v>
      </c>
      <c r="S6" s="340">
        <v>0.55000000000000004</v>
      </c>
      <c r="T6" s="335">
        <v>0.48</v>
      </c>
      <c r="U6" s="335">
        <v>0.36</v>
      </c>
      <c r="V6" s="335">
        <v>0.32</v>
      </c>
      <c r="W6" s="339">
        <v>0.28999999999999998</v>
      </c>
      <c r="X6" s="340">
        <v>0.6</v>
      </c>
      <c r="Y6" s="335">
        <v>0.52</v>
      </c>
      <c r="Z6" s="335">
        <v>0.39</v>
      </c>
      <c r="AA6" s="335">
        <v>0.35</v>
      </c>
      <c r="AB6" s="339">
        <v>0.32</v>
      </c>
      <c r="AC6" s="340">
        <v>0.65</v>
      </c>
      <c r="AD6" s="335">
        <v>0.56999999999999995</v>
      </c>
      <c r="AE6" s="335">
        <v>0.43</v>
      </c>
      <c r="AF6" s="335">
        <v>0.38</v>
      </c>
      <c r="AG6" s="339">
        <v>0.35</v>
      </c>
      <c r="AH6" s="340">
        <v>0.71</v>
      </c>
      <c r="AI6" s="335">
        <v>0.62</v>
      </c>
      <c r="AJ6" s="335">
        <v>0.46</v>
      </c>
      <c r="AK6" s="335">
        <v>0.41</v>
      </c>
      <c r="AL6" s="339">
        <v>0.38</v>
      </c>
      <c r="AM6" s="341">
        <v>0.77</v>
      </c>
      <c r="AN6" s="337">
        <v>0.67</v>
      </c>
      <c r="AO6" s="337">
        <v>0.5</v>
      </c>
      <c r="AP6" s="337">
        <v>0.45</v>
      </c>
      <c r="AQ6" s="338">
        <v>0.41</v>
      </c>
      <c r="AR6" s="340">
        <v>0.84</v>
      </c>
      <c r="AS6" s="335">
        <v>0.73</v>
      </c>
      <c r="AT6" s="335">
        <v>0.55000000000000004</v>
      </c>
      <c r="AU6" s="335">
        <v>0.49</v>
      </c>
      <c r="AV6" s="339">
        <v>0.44</v>
      </c>
      <c r="AW6" s="146"/>
      <c r="AX6" s="146"/>
      <c r="AY6" s="146"/>
      <c r="AZ6" s="146"/>
      <c r="BA6" s="146"/>
      <c r="BB6" s="146"/>
      <c r="BC6" s="146"/>
    </row>
    <row r="7" spans="1:72" ht="13.5" customHeight="1">
      <c r="A7" s="142" t="s">
        <v>962</v>
      </c>
      <c r="B7" s="134"/>
      <c r="C7" s="136" t="s">
        <v>414</v>
      </c>
      <c r="D7" s="137"/>
      <c r="E7" s="137"/>
      <c r="F7" s="137"/>
      <c r="G7" s="342">
        <f t="shared" ref="G7:G27" si="1">IF($I$3&lt;K8,IF($I$3&lt;K7,0,K7),0)</f>
        <v>4</v>
      </c>
      <c r="H7" s="343">
        <f t="shared" ref="H7:H27" si="2">IF($I$3&lt;K8,IF($I$3&lt;K7,0,L7),0)</f>
        <v>0.5</v>
      </c>
      <c r="I7" s="343">
        <f>IF($I$3&gt;K6,IF($I$3&gt;K7,0,K7),0)</f>
        <v>0</v>
      </c>
      <c r="J7" s="336">
        <f>IF($I$3&gt;K6,IF($I$3&gt;K7,0,L7),0)</f>
        <v>0</v>
      </c>
      <c r="K7" s="335">
        <v>4</v>
      </c>
      <c r="L7" s="336">
        <f t="shared" si="0"/>
        <v>0.5</v>
      </c>
      <c r="M7" s="337">
        <f t="shared" ref="M7:Q22" si="3">IF($N$3=21,S7,IF($N$3=22,X7,IF($N$3=23,AC7,IF($N$3=24,AH7,IF($N$3=25,AM7,AR7)))))</f>
        <v>0.7</v>
      </c>
      <c r="N7" s="337">
        <f t="shared" si="3"/>
        <v>0.63</v>
      </c>
      <c r="O7" s="337">
        <f t="shared" si="3"/>
        <v>0.5</v>
      </c>
      <c r="P7" s="337">
        <f t="shared" si="3"/>
        <v>0.35</v>
      </c>
      <c r="Q7" s="338">
        <f t="shared" si="3"/>
        <v>0.32</v>
      </c>
      <c r="R7" s="339">
        <v>4</v>
      </c>
      <c r="S7" s="340">
        <v>0.64</v>
      </c>
      <c r="T7" s="335">
        <v>0.56999999999999995</v>
      </c>
      <c r="U7" s="335">
        <v>0.45</v>
      </c>
      <c r="V7" s="335">
        <v>0.32</v>
      </c>
      <c r="W7" s="339">
        <v>0.28999999999999998</v>
      </c>
      <c r="X7" s="340">
        <v>0.7</v>
      </c>
      <c r="Y7" s="335">
        <v>0.63</v>
      </c>
      <c r="Z7" s="335">
        <v>0.5</v>
      </c>
      <c r="AA7" s="335">
        <v>0.35</v>
      </c>
      <c r="AB7" s="339">
        <v>0.32</v>
      </c>
      <c r="AC7" s="340">
        <v>0.76</v>
      </c>
      <c r="AD7" s="335">
        <v>0.68</v>
      </c>
      <c r="AE7" s="335">
        <v>0.54</v>
      </c>
      <c r="AF7" s="335">
        <v>0.38</v>
      </c>
      <c r="AG7" s="339">
        <v>0.35</v>
      </c>
      <c r="AH7" s="340">
        <v>0.83</v>
      </c>
      <c r="AI7" s="335">
        <v>0.75</v>
      </c>
      <c r="AJ7" s="335">
        <v>0.59</v>
      </c>
      <c r="AK7" s="335">
        <v>0.41</v>
      </c>
      <c r="AL7" s="339">
        <v>0.38</v>
      </c>
      <c r="AM7" s="341">
        <v>0.9</v>
      </c>
      <c r="AN7" s="337">
        <v>0.81</v>
      </c>
      <c r="AO7" s="337">
        <v>0.64</v>
      </c>
      <c r="AP7" s="337">
        <v>0.45</v>
      </c>
      <c r="AQ7" s="338">
        <v>0.41</v>
      </c>
      <c r="AR7" s="340">
        <v>0.98</v>
      </c>
      <c r="AS7" s="335">
        <v>0.87</v>
      </c>
      <c r="AT7" s="335">
        <v>0.69</v>
      </c>
      <c r="AU7" s="335">
        <v>0.49</v>
      </c>
      <c r="AV7" s="339">
        <v>0.44</v>
      </c>
      <c r="AW7" s="146"/>
      <c r="AX7" s="146"/>
      <c r="AY7" s="146"/>
      <c r="AZ7" s="146"/>
      <c r="BA7" s="146"/>
      <c r="BB7" s="146"/>
      <c r="BC7" s="146"/>
    </row>
    <row r="8" spans="1:72" ht="13.5" customHeight="1">
      <c r="F8" s="137"/>
      <c r="G8" s="342">
        <f t="shared" si="1"/>
        <v>0</v>
      </c>
      <c r="H8" s="343">
        <f t="shared" si="2"/>
        <v>0</v>
      </c>
      <c r="I8" s="343">
        <f t="shared" ref="I8:I27" si="4">IF($I$3&gt;K7,IF($I$3&gt;K8,0,K8),0)</f>
        <v>8</v>
      </c>
      <c r="J8" s="336">
        <f t="shared" ref="J8:J27" si="5">IF($I$3&gt;K7,IF($I$3&gt;K8,0,L8),0)</f>
        <v>0.61</v>
      </c>
      <c r="K8" s="335">
        <v>8</v>
      </c>
      <c r="L8" s="336">
        <f t="shared" si="0"/>
        <v>0.61</v>
      </c>
      <c r="M8" s="337">
        <f t="shared" si="3"/>
        <v>0.81</v>
      </c>
      <c r="N8" s="337">
        <f t="shared" si="3"/>
        <v>0.74</v>
      </c>
      <c r="O8" s="337">
        <f t="shared" si="3"/>
        <v>0.61</v>
      </c>
      <c r="P8" s="337">
        <f t="shared" si="3"/>
        <v>0.43</v>
      </c>
      <c r="Q8" s="338">
        <f t="shared" si="3"/>
        <v>0.32</v>
      </c>
      <c r="R8" s="339">
        <v>8</v>
      </c>
      <c r="S8" s="340">
        <v>0.74</v>
      </c>
      <c r="T8" s="335">
        <v>0.67</v>
      </c>
      <c r="U8" s="335">
        <v>0.56000000000000005</v>
      </c>
      <c r="V8" s="335">
        <v>0.39</v>
      </c>
      <c r="W8" s="339">
        <v>0.28999999999999998</v>
      </c>
      <c r="X8" s="340">
        <v>0.81</v>
      </c>
      <c r="Y8" s="335">
        <v>0.74</v>
      </c>
      <c r="Z8" s="335">
        <v>0.61</v>
      </c>
      <c r="AA8" s="335">
        <v>0.43</v>
      </c>
      <c r="AB8" s="339">
        <v>0.32</v>
      </c>
      <c r="AC8" s="340">
        <v>0.88</v>
      </c>
      <c r="AD8" s="335">
        <v>0.81</v>
      </c>
      <c r="AE8" s="335">
        <v>0.67</v>
      </c>
      <c r="AF8" s="335">
        <v>0.47</v>
      </c>
      <c r="AG8" s="339">
        <v>0.35</v>
      </c>
      <c r="AH8" s="340">
        <v>0.96</v>
      </c>
      <c r="AI8" s="335">
        <v>0.88</v>
      </c>
      <c r="AJ8" s="335">
        <v>0.73</v>
      </c>
      <c r="AK8" s="335">
        <v>0.51</v>
      </c>
      <c r="AL8" s="339">
        <v>0.38</v>
      </c>
      <c r="AM8" s="341">
        <v>1.04</v>
      </c>
      <c r="AN8" s="337">
        <v>0.95</v>
      </c>
      <c r="AO8" s="337">
        <v>0.79</v>
      </c>
      <c r="AP8" s="337">
        <v>0.55000000000000004</v>
      </c>
      <c r="AQ8" s="338">
        <v>0.41</v>
      </c>
      <c r="AR8" s="340">
        <v>1.1299999999999999</v>
      </c>
      <c r="AS8" s="335">
        <v>1.03</v>
      </c>
      <c r="AT8" s="335">
        <v>0.86</v>
      </c>
      <c r="AU8" s="335">
        <v>0.6</v>
      </c>
      <c r="AV8" s="339">
        <v>0.44</v>
      </c>
      <c r="AW8" s="146"/>
      <c r="AX8" s="146"/>
      <c r="AY8" s="146"/>
      <c r="AZ8" s="146"/>
      <c r="BA8" s="146"/>
      <c r="BB8" s="146"/>
      <c r="BC8" s="146"/>
    </row>
    <row r="9" spans="1:72" ht="13.5" customHeight="1">
      <c r="A9" s="140"/>
      <c r="B9" s="134"/>
      <c r="C9" s="145" t="s">
        <v>415</v>
      </c>
      <c r="D9" s="297" t="s">
        <v>416</v>
      </c>
      <c r="E9" s="297" t="s">
        <v>417</v>
      </c>
      <c r="F9" s="297" t="s">
        <v>418</v>
      </c>
      <c r="G9" s="342">
        <f t="shared" si="1"/>
        <v>0</v>
      </c>
      <c r="H9" s="343">
        <f t="shared" si="2"/>
        <v>0</v>
      </c>
      <c r="I9" s="343">
        <f t="shared" si="4"/>
        <v>0</v>
      </c>
      <c r="J9" s="336">
        <f t="shared" si="5"/>
        <v>0</v>
      </c>
      <c r="K9" s="335">
        <v>12</v>
      </c>
      <c r="L9" s="336">
        <f t="shared" si="0"/>
        <v>0.69</v>
      </c>
      <c r="M9" s="337">
        <f t="shared" si="3"/>
        <v>0.87</v>
      </c>
      <c r="N9" s="337">
        <f t="shared" si="3"/>
        <v>0.81</v>
      </c>
      <c r="O9" s="337">
        <f t="shared" si="3"/>
        <v>0.69</v>
      </c>
      <c r="P9" s="337">
        <f t="shared" si="3"/>
        <v>0.5</v>
      </c>
      <c r="Q9" s="338">
        <f t="shared" si="3"/>
        <v>0.35</v>
      </c>
      <c r="R9" s="339">
        <v>12</v>
      </c>
      <c r="S9" s="340">
        <v>0.8</v>
      </c>
      <c r="T9" s="335">
        <v>0.74</v>
      </c>
      <c r="U9" s="335">
        <v>0.63</v>
      </c>
      <c r="V9" s="335">
        <v>0.46</v>
      </c>
      <c r="W9" s="339">
        <v>0.32</v>
      </c>
      <c r="X9" s="340">
        <v>0.87</v>
      </c>
      <c r="Y9" s="335">
        <v>0.81</v>
      </c>
      <c r="Z9" s="335">
        <v>0.69</v>
      </c>
      <c r="AA9" s="335">
        <v>0.5</v>
      </c>
      <c r="AB9" s="339">
        <v>0.35</v>
      </c>
      <c r="AC9" s="340">
        <v>0.95</v>
      </c>
      <c r="AD9" s="335">
        <v>0.88</v>
      </c>
      <c r="AE9" s="335">
        <v>0.75</v>
      </c>
      <c r="AF9" s="335">
        <v>0.55000000000000004</v>
      </c>
      <c r="AG9" s="339">
        <v>0.38</v>
      </c>
      <c r="AH9" s="340">
        <v>1.04</v>
      </c>
      <c r="AI9" s="335">
        <v>0.96</v>
      </c>
      <c r="AJ9" s="335">
        <v>0.82</v>
      </c>
      <c r="AK9" s="335">
        <v>0.6</v>
      </c>
      <c r="AL9" s="339">
        <v>0.42</v>
      </c>
      <c r="AM9" s="341">
        <v>1.1299999999999999</v>
      </c>
      <c r="AN9" s="337">
        <v>1.04</v>
      </c>
      <c r="AO9" s="337">
        <v>0.89</v>
      </c>
      <c r="AP9" s="337">
        <v>0.65</v>
      </c>
      <c r="AQ9" s="338">
        <v>0.45</v>
      </c>
      <c r="AR9" s="340">
        <v>1.22</v>
      </c>
      <c r="AS9" s="335">
        <v>1.1299999999999999</v>
      </c>
      <c r="AT9" s="335">
        <v>0.96</v>
      </c>
      <c r="AU9" s="335">
        <v>0.7</v>
      </c>
      <c r="AV9" s="339">
        <v>0.49</v>
      </c>
      <c r="AW9" s="146"/>
      <c r="AX9" s="146"/>
      <c r="AY9" s="146"/>
      <c r="AZ9" s="146"/>
      <c r="BA9" s="146"/>
      <c r="BB9" s="146"/>
      <c r="BC9" s="146"/>
    </row>
    <row r="10" spans="1:72" ht="13.5" customHeight="1">
      <c r="A10" s="140" t="s">
        <v>419</v>
      </c>
      <c r="B10" s="142"/>
      <c r="C10" s="139"/>
      <c r="D10" s="137"/>
      <c r="E10" s="137"/>
      <c r="F10" s="137" t="s">
        <v>420</v>
      </c>
      <c r="G10" s="342">
        <f t="shared" si="1"/>
        <v>0</v>
      </c>
      <c r="H10" s="343">
        <f t="shared" si="2"/>
        <v>0</v>
      </c>
      <c r="I10" s="343">
        <f t="shared" si="4"/>
        <v>0</v>
      </c>
      <c r="J10" s="336">
        <f t="shared" si="5"/>
        <v>0</v>
      </c>
      <c r="K10" s="335">
        <v>16</v>
      </c>
      <c r="L10" s="336">
        <f t="shared" si="0"/>
        <v>0.74</v>
      </c>
      <c r="M10" s="337">
        <f t="shared" si="3"/>
        <v>0.92</v>
      </c>
      <c r="N10" s="337">
        <f t="shared" si="3"/>
        <v>0.86</v>
      </c>
      <c r="O10" s="337">
        <f t="shared" si="3"/>
        <v>0.74</v>
      </c>
      <c r="P10" s="337">
        <f t="shared" si="3"/>
        <v>0.56000000000000005</v>
      </c>
      <c r="Q10" s="338">
        <f t="shared" si="3"/>
        <v>0.4</v>
      </c>
      <c r="R10" s="339">
        <v>16</v>
      </c>
      <c r="S10" s="340">
        <v>0.84</v>
      </c>
      <c r="T10" s="335">
        <v>0.78</v>
      </c>
      <c r="U10" s="335">
        <v>0.68</v>
      </c>
      <c r="V10" s="335">
        <v>0.51</v>
      </c>
      <c r="W10" s="339">
        <v>0.37</v>
      </c>
      <c r="X10" s="340">
        <v>0.92</v>
      </c>
      <c r="Y10" s="335">
        <v>0.86</v>
      </c>
      <c r="Z10" s="335">
        <v>0.74</v>
      </c>
      <c r="AA10" s="335">
        <v>0.56000000000000005</v>
      </c>
      <c r="AB10" s="339">
        <v>0.4</v>
      </c>
      <c r="AC10" s="340">
        <v>1.01</v>
      </c>
      <c r="AD10" s="335">
        <v>0.94</v>
      </c>
      <c r="AE10" s="335">
        <v>0.81</v>
      </c>
      <c r="AF10" s="335">
        <v>0.61</v>
      </c>
      <c r="AG10" s="339">
        <v>0.44</v>
      </c>
      <c r="AH10" s="340">
        <v>1.1000000000000001</v>
      </c>
      <c r="AI10" s="335">
        <v>1.02</v>
      </c>
      <c r="AJ10" s="335">
        <v>0.88</v>
      </c>
      <c r="AK10" s="335">
        <v>0.66</v>
      </c>
      <c r="AL10" s="339">
        <v>0.48</v>
      </c>
      <c r="AM10" s="341">
        <v>1.19</v>
      </c>
      <c r="AN10" s="337">
        <v>1.1100000000000001</v>
      </c>
      <c r="AO10" s="337">
        <v>0.96</v>
      </c>
      <c r="AP10" s="337">
        <v>0.72</v>
      </c>
      <c r="AQ10" s="338">
        <v>0.52</v>
      </c>
      <c r="AR10" s="340">
        <v>1.29</v>
      </c>
      <c r="AS10" s="335">
        <v>1.2</v>
      </c>
      <c r="AT10" s="335">
        <v>1.04</v>
      </c>
      <c r="AU10" s="335">
        <v>0.78</v>
      </c>
      <c r="AV10" s="339">
        <v>0.56000000000000005</v>
      </c>
    </row>
    <row r="11" spans="1:72" ht="13.5" customHeight="1">
      <c r="A11" s="142" t="s">
        <v>421</v>
      </c>
      <c r="B11" s="134" t="s">
        <v>256</v>
      </c>
      <c r="C11" s="139">
        <v>4.54</v>
      </c>
      <c r="D11" s="137" t="s">
        <v>37</v>
      </c>
      <c r="E11" s="137"/>
      <c r="F11" s="137" t="s">
        <v>422</v>
      </c>
      <c r="G11" s="342">
        <f t="shared" si="1"/>
        <v>0</v>
      </c>
      <c r="H11" s="343">
        <f t="shared" si="2"/>
        <v>0</v>
      </c>
      <c r="I11" s="343">
        <f t="shared" si="4"/>
        <v>0</v>
      </c>
      <c r="J11" s="336">
        <f t="shared" si="5"/>
        <v>0</v>
      </c>
      <c r="K11" s="335">
        <v>20</v>
      </c>
      <c r="L11" s="336">
        <f t="shared" si="0"/>
        <v>0.78</v>
      </c>
      <c r="M11" s="337">
        <f t="shared" si="3"/>
        <v>0.96</v>
      </c>
      <c r="N11" s="337">
        <f t="shared" si="3"/>
        <v>0.9</v>
      </c>
      <c r="O11" s="337">
        <f t="shared" si="3"/>
        <v>0.78</v>
      </c>
      <c r="P11" s="337">
        <f t="shared" si="3"/>
        <v>0.6</v>
      </c>
      <c r="Q11" s="338">
        <f t="shared" si="3"/>
        <v>0.45</v>
      </c>
      <c r="R11" s="339">
        <v>20</v>
      </c>
      <c r="S11" s="340">
        <v>0.87</v>
      </c>
      <c r="T11" s="335">
        <v>0.82</v>
      </c>
      <c r="U11" s="335">
        <v>0.71</v>
      </c>
      <c r="V11" s="335">
        <v>0.55000000000000004</v>
      </c>
      <c r="W11" s="339">
        <v>0.41</v>
      </c>
      <c r="X11" s="340">
        <v>0.96</v>
      </c>
      <c r="Y11" s="335">
        <v>0.9</v>
      </c>
      <c r="Z11" s="335">
        <v>0.78</v>
      </c>
      <c r="AA11" s="335">
        <v>0.6</v>
      </c>
      <c r="AB11" s="339">
        <v>0.45</v>
      </c>
      <c r="AC11" s="340">
        <v>1.05</v>
      </c>
      <c r="AD11" s="335">
        <v>0.98</v>
      </c>
      <c r="AE11" s="335">
        <v>0.86</v>
      </c>
      <c r="AF11" s="335">
        <v>0.66</v>
      </c>
      <c r="AG11" s="339">
        <v>0.49</v>
      </c>
      <c r="AH11" s="340">
        <v>1.1399999999999999</v>
      </c>
      <c r="AI11" s="335">
        <v>1.07</v>
      </c>
      <c r="AJ11" s="335">
        <v>0.93</v>
      </c>
      <c r="AK11" s="335">
        <v>0.72</v>
      </c>
      <c r="AL11" s="339">
        <v>0.53</v>
      </c>
      <c r="AM11" s="341">
        <v>1.24</v>
      </c>
      <c r="AN11" s="337">
        <v>1.1599999999999999</v>
      </c>
      <c r="AO11" s="337">
        <v>1.01</v>
      </c>
      <c r="AP11" s="337">
        <v>0.78</v>
      </c>
      <c r="AQ11" s="338">
        <v>0.57999999999999996</v>
      </c>
      <c r="AR11" s="340">
        <v>1.34</v>
      </c>
      <c r="AS11" s="335">
        <v>1.26</v>
      </c>
      <c r="AT11" s="335">
        <v>1.1000000000000001</v>
      </c>
      <c r="AU11" s="335">
        <v>0.84</v>
      </c>
      <c r="AV11" s="339">
        <v>0.63</v>
      </c>
    </row>
    <row r="12" spans="1:72" ht="13.5" customHeight="1">
      <c r="A12" s="142" t="s">
        <v>423</v>
      </c>
      <c r="B12" s="134" t="s">
        <v>424</v>
      </c>
      <c r="C12" s="139">
        <v>22</v>
      </c>
      <c r="D12" s="137" t="s">
        <v>101</v>
      </c>
      <c r="E12" s="137"/>
      <c r="F12" s="159" t="s">
        <v>963</v>
      </c>
      <c r="G12" s="342">
        <f t="shared" si="1"/>
        <v>0</v>
      </c>
      <c r="H12" s="343">
        <f t="shared" si="2"/>
        <v>0</v>
      </c>
      <c r="I12" s="343">
        <f t="shared" si="4"/>
        <v>0</v>
      </c>
      <c r="J12" s="336">
        <f t="shared" si="5"/>
        <v>0</v>
      </c>
      <c r="K12" s="335">
        <v>25</v>
      </c>
      <c r="L12" s="336">
        <f t="shared" si="0"/>
        <v>0.83</v>
      </c>
      <c r="M12" s="337">
        <f t="shared" si="3"/>
        <v>1</v>
      </c>
      <c r="N12" s="337">
        <f t="shared" si="3"/>
        <v>0.94</v>
      </c>
      <c r="O12" s="337">
        <f t="shared" si="3"/>
        <v>0.83</v>
      </c>
      <c r="P12" s="337">
        <f t="shared" si="3"/>
        <v>0.65</v>
      </c>
      <c r="Q12" s="338">
        <f t="shared" si="3"/>
        <v>0.49</v>
      </c>
      <c r="R12" s="339">
        <v>25</v>
      </c>
      <c r="S12" s="340">
        <v>0.91</v>
      </c>
      <c r="T12" s="335">
        <v>0.86</v>
      </c>
      <c r="U12" s="335">
        <v>0.76</v>
      </c>
      <c r="V12" s="335">
        <v>0.59</v>
      </c>
      <c r="W12" s="339">
        <v>0.45</v>
      </c>
      <c r="X12" s="340">
        <v>1</v>
      </c>
      <c r="Y12" s="335">
        <v>0.94</v>
      </c>
      <c r="Z12" s="335">
        <v>0.83</v>
      </c>
      <c r="AA12" s="335">
        <v>0.65</v>
      </c>
      <c r="AB12" s="339">
        <v>0.49</v>
      </c>
      <c r="AC12" s="340">
        <v>1.0900000000000001</v>
      </c>
      <c r="AD12" s="335">
        <v>1.03</v>
      </c>
      <c r="AE12" s="335">
        <v>0.91</v>
      </c>
      <c r="AF12" s="335">
        <v>0.71</v>
      </c>
      <c r="AG12" s="339">
        <v>0.54</v>
      </c>
      <c r="AH12" s="340">
        <v>1.19</v>
      </c>
      <c r="AI12" s="335">
        <v>1.1200000000000001</v>
      </c>
      <c r="AJ12" s="335">
        <v>0.99</v>
      </c>
      <c r="AK12" s="335">
        <v>0.77</v>
      </c>
      <c r="AL12" s="339">
        <v>0.59</v>
      </c>
      <c r="AM12" s="341">
        <v>1.29</v>
      </c>
      <c r="AN12" s="337">
        <v>1.22</v>
      </c>
      <c r="AO12" s="337">
        <v>1.07</v>
      </c>
      <c r="AP12" s="337">
        <v>0.84</v>
      </c>
      <c r="AQ12" s="338">
        <v>0.64</v>
      </c>
      <c r="AR12" s="340">
        <v>1.4</v>
      </c>
      <c r="AS12" s="335">
        <v>1.32</v>
      </c>
      <c r="AT12" s="335">
        <v>1.1599999999999999</v>
      </c>
      <c r="AU12" s="335">
        <v>0.9</v>
      </c>
      <c r="AV12" s="339">
        <v>0.69</v>
      </c>
    </row>
    <row r="13" spans="1:72" ht="13.5" customHeight="1">
      <c r="A13" s="142" t="s">
        <v>425</v>
      </c>
      <c r="B13" s="134"/>
      <c r="C13" s="139" t="s">
        <v>873</v>
      </c>
      <c r="D13" s="132" t="str">
        <f>IF(C13=0,"",IF(C13="I","",IF(C13="II","",IF(C13="III","",IF(C13="IV","","OBS")))))</f>
        <v/>
      </c>
      <c r="E13" s="137"/>
      <c r="F13" s="137" t="s">
        <v>426</v>
      </c>
      <c r="G13" s="342">
        <f t="shared" si="1"/>
        <v>0</v>
      </c>
      <c r="H13" s="343">
        <f t="shared" si="2"/>
        <v>0</v>
      </c>
      <c r="I13" s="343">
        <f t="shared" si="4"/>
        <v>0</v>
      </c>
      <c r="J13" s="336">
        <f t="shared" si="5"/>
        <v>0</v>
      </c>
      <c r="K13" s="335">
        <v>30</v>
      </c>
      <c r="L13" s="336">
        <f t="shared" si="0"/>
        <v>0.87</v>
      </c>
      <c r="M13" s="337">
        <f t="shared" si="3"/>
        <v>1.03</v>
      </c>
      <c r="N13" s="337">
        <f t="shared" si="3"/>
        <v>0.98</v>
      </c>
      <c r="O13" s="337">
        <f t="shared" si="3"/>
        <v>0.87</v>
      </c>
      <c r="P13" s="337">
        <f t="shared" si="3"/>
        <v>0.69</v>
      </c>
      <c r="Q13" s="338">
        <f t="shared" si="3"/>
        <v>0.53</v>
      </c>
      <c r="R13" s="339">
        <v>30</v>
      </c>
      <c r="S13" s="340">
        <v>0.94</v>
      </c>
      <c r="T13" s="335">
        <v>0.89</v>
      </c>
      <c r="U13" s="335">
        <v>0.79</v>
      </c>
      <c r="V13" s="335">
        <v>0.62</v>
      </c>
      <c r="W13" s="339">
        <v>0.48</v>
      </c>
      <c r="X13" s="340">
        <v>1.03</v>
      </c>
      <c r="Y13" s="335">
        <v>0.98</v>
      </c>
      <c r="Z13" s="335">
        <v>0.87</v>
      </c>
      <c r="AA13" s="335">
        <v>0.69</v>
      </c>
      <c r="AB13" s="339">
        <v>0.53</v>
      </c>
      <c r="AC13" s="340">
        <v>1.1299999999999999</v>
      </c>
      <c r="AD13" s="335">
        <v>1.07</v>
      </c>
      <c r="AE13" s="335">
        <v>0.95</v>
      </c>
      <c r="AF13" s="335">
        <v>0.75</v>
      </c>
      <c r="AG13" s="339">
        <v>0.57999999999999996</v>
      </c>
      <c r="AH13" s="340">
        <v>1.23</v>
      </c>
      <c r="AI13" s="335">
        <v>1.1599999999999999</v>
      </c>
      <c r="AJ13" s="335">
        <v>1.03</v>
      </c>
      <c r="AK13" s="335">
        <v>0.82</v>
      </c>
      <c r="AL13" s="339">
        <v>0.63</v>
      </c>
      <c r="AM13" s="341">
        <v>1.33</v>
      </c>
      <c r="AN13" s="337">
        <v>1.26</v>
      </c>
      <c r="AO13" s="337">
        <v>1.1200000000000001</v>
      </c>
      <c r="AP13" s="337">
        <v>0.89</v>
      </c>
      <c r="AQ13" s="338">
        <v>0.69</v>
      </c>
      <c r="AR13" s="340">
        <v>1.44</v>
      </c>
      <c r="AS13" s="335">
        <v>1.37</v>
      </c>
      <c r="AT13" s="335">
        <v>1.21</v>
      </c>
      <c r="AU13" s="335">
        <v>0.96</v>
      </c>
      <c r="AV13" s="339">
        <v>0.74</v>
      </c>
      <c r="AW13" s="146"/>
      <c r="AX13" s="146"/>
      <c r="AY13" s="146"/>
      <c r="AZ13" s="146"/>
      <c r="BA13" s="146"/>
      <c r="BB13" s="146"/>
      <c r="BC13" s="146"/>
    </row>
    <row r="14" spans="1:72" ht="13.5" customHeight="1">
      <c r="A14" s="140" t="s">
        <v>429</v>
      </c>
      <c r="B14" s="134" t="s">
        <v>430</v>
      </c>
      <c r="C14" s="136">
        <f>IF(C11&lt;K6,L6,IF(C11&gt;K27,L27,H28+IF(G28=I28,0,(J28-H28)*(C11-G28)/(I28-G28))))</f>
        <v>0.51485000000000003</v>
      </c>
      <c r="D14" s="137" t="s">
        <v>431</v>
      </c>
      <c r="E14" s="137"/>
      <c r="F14" s="159" t="s">
        <v>964</v>
      </c>
      <c r="G14" s="342">
        <f t="shared" si="1"/>
        <v>0</v>
      </c>
      <c r="H14" s="343">
        <f t="shared" si="2"/>
        <v>0</v>
      </c>
      <c r="I14" s="343">
        <f t="shared" si="4"/>
        <v>0</v>
      </c>
      <c r="J14" s="336">
        <f t="shared" si="5"/>
        <v>0</v>
      </c>
      <c r="K14" s="335">
        <v>35</v>
      </c>
      <c r="L14" s="336">
        <f t="shared" si="0"/>
        <v>0.9</v>
      </c>
      <c r="M14" s="337">
        <f t="shared" si="3"/>
        <v>1.06</v>
      </c>
      <c r="N14" s="337">
        <f t="shared" si="3"/>
        <v>1.01</v>
      </c>
      <c r="O14" s="337">
        <f t="shared" si="3"/>
        <v>0.9</v>
      </c>
      <c r="P14" s="337">
        <f t="shared" si="3"/>
        <v>0.72</v>
      </c>
      <c r="Q14" s="338">
        <f t="shared" si="3"/>
        <v>0.56000000000000005</v>
      </c>
      <c r="R14" s="339">
        <v>35</v>
      </c>
      <c r="S14" s="340">
        <v>0.97</v>
      </c>
      <c r="T14" s="335">
        <v>0.92</v>
      </c>
      <c r="U14" s="335">
        <v>0.82</v>
      </c>
      <c r="V14" s="335">
        <v>0.65</v>
      </c>
      <c r="W14" s="339">
        <v>0.51</v>
      </c>
      <c r="X14" s="340">
        <v>1.06</v>
      </c>
      <c r="Y14" s="335">
        <v>1.01</v>
      </c>
      <c r="Z14" s="335">
        <v>0.9</v>
      </c>
      <c r="AA14" s="335">
        <v>0.72</v>
      </c>
      <c r="AB14" s="339">
        <v>0.56000000000000005</v>
      </c>
      <c r="AC14" s="340">
        <v>1.1599999999999999</v>
      </c>
      <c r="AD14" s="335">
        <v>1.1000000000000001</v>
      </c>
      <c r="AE14" s="335">
        <v>0.98</v>
      </c>
      <c r="AF14" s="335">
        <v>0.79</v>
      </c>
      <c r="AG14" s="339">
        <v>0.62</v>
      </c>
      <c r="AH14" s="340">
        <v>1.26</v>
      </c>
      <c r="AI14" s="335">
        <v>1.2</v>
      </c>
      <c r="AJ14" s="335">
        <v>1.07</v>
      </c>
      <c r="AK14" s="335">
        <v>0.86</v>
      </c>
      <c r="AL14" s="339">
        <v>0.67</v>
      </c>
      <c r="AM14" s="341">
        <v>1.37</v>
      </c>
      <c r="AN14" s="337">
        <v>1.3</v>
      </c>
      <c r="AO14" s="337">
        <v>1.1599999999999999</v>
      </c>
      <c r="AP14" s="337">
        <v>0.93</v>
      </c>
      <c r="AQ14" s="338">
        <v>0.73</v>
      </c>
      <c r="AR14" s="340">
        <v>1.48</v>
      </c>
      <c r="AS14" s="335">
        <v>1.41</v>
      </c>
      <c r="AT14" s="335">
        <v>1.25</v>
      </c>
      <c r="AU14" s="335">
        <v>1</v>
      </c>
      <c r="AV14" s="339">
        <v>0.79</v>
      </c>
      <c r="AW14" s="146"/>
      <c r="AX14" s="146"/>
      <c r="AY14" s="146"/>
      <c r="AZ14" s="146"/>
      <c r="BA14" s="146"/>
      <c r="BB14" s="146"/>
      <c r="BC14" s="146"/>
    </row>
    <row r="15" spans="1:72" ht="13.5" customHeight="1">
      <c r="A15" s="142"/>
      <c r="B15" s="142"/>
      <c r="C15" s="146"/>
      <c r="D15" s="137"/>
      <c r="E15" s="137"/>
      <c r="F15" s="137"/>
      <c r="G15" s="342">
        <f t="shared" si="1"/>
        <v>0</v>
      </c>
      <c r="H15" s="343">
        <f t="shared" si="2"/>
        <v>0</v>
      </c>
      <c r="I15" s="343">
        <f t="shared" si="4"/>
        <v>0</v>
      </c>
      <c r="J15" s="336">
        <f t="shared" si="5"/>
        <v>0</v>
      </c>
      <c r="K15" s="335">
        <v>40</v>
      </c>
      <c r="L15" s="336">
        <f t="shared" si="0"/>
        <v>0.93</v>
      </c>
      <c r="M15" s="337">
        <f t="shared" si="3"/>
        <v>1.08</v>
      </c>
      <c r="N15" s="337">
        <f t="shared" si="3"/>
        <v>1.03</v>
      </c>
      <c r="O15" s="337">
        <f t="shared" si="3"/>
        <v>0.93</v>
      </c>
      <c r="P15" s="337">
        <f t="shared" si="3"/>
        <v>0.75</v>
      </c>
      <c r="Q15" s="338">
        <f t="shared" si="3"/>
        <v>0.59</v>
      </c>
      <c r="R15" s="339">
        <v>40</v>
      </c>
      <c r="S15" s="340">
        <v>0.99</v>
      </c>
      <c r="T15" s="335">
        <v>0.94</v>
      </c>
      <c r="U15" s="335">
        <v>0.84</v>
      </c>
      <c r="V15" s="335">
        <v>0.68</v>
      </c>
      <c r="W15" s="339">
        <v>0.54</v>
      </c>
      <c r="X15" s="340">
        <v>1.08</v>
      </c>
      <c r="Y15" s="335">
        <v>1.03</v>
      </c>
      <c r="Z15" s="335">
        <v>0.93</v>
      </c>
      <c r="AA15" s="335">
        <v>0.75</v>
      </c>
      <c r="AB15" s="339">
        <v>0.59</v>
      </c>
      <c r="AC15" s="340">
        <v>1.18</v>
      </c>
      <c r="AD15" s="335">
        <v>1.1299999999999999</v>
      </c>
      <c r="AE15" s="335">
        <v>1.01</v>
      </c>
      <c r="AF15" s="335">
        <v>0.82</v>
      </c>
      <c r="AG15" s="339">
        <v>0.65</v>
      </c>
      <c r="AH15" s="340">
        <v>1.29</v>
      </c>
      <c r="AI15" s="335">
        <v>1.23</v>
      </c>
      <c r="AJ15" s="335">
        <v>1.1000000000000001</v>
      </c>
      <c r="AK15" s="335">
        <v>0.89</v>
      </c>
      <c r="AL15" s="339">
        <v>0.71</v>
      </c>
      <c r="AM15" s="341">
        <v>1.4</v>
      </c>
      <c r="AN15" s="337">
        <v>1.33</v>
      </c>
      <c r="AO15" s="337">
        <v>1.2</v>
      </c>
      <c r="AP15" s="337">
        <v>0.97</v>
      </c>
      <c r="AQ15" s="338">
        <v>0.77</v>
      </c>
      <c r="AR15" s="340">
        <v>1.51</v>
      </c>
      <c r="AS15" s="335">
        <v>1.44</v>
      </c>
      <c r="AT15" s="335">
        <v>1.29</v>
      </c>
      <c r="AU15" s="335">
        <v>1.04</v>
      </c>
      <c r="AV15" s="339">
        <v>0.83</v>
      </c>
      <c r="AW15" s="146"/>
      <c r="AX15" s="146"/>
      <c r="AY15" s="146"/>
      <c r="AZ15" s="146"/>
      <c r="BA15" s="146"/>
      <c r="BB15" s="146"/>
      <c r="BC15" s="146"/>
    </row>
    <row r="16" spans="1:72" ht="13.5" customHeight="1">
      <c r="A16" s="140" t="s">
        <v>433</v>
      </c>
      <c r="B16" s="142"/>
      <c r="C16" s="146"/>
      <c r="D16" s="137"/>
      <c r="E16" s="137"/>
      <c r="F16" s="137" t="s">
        <v>434</v>
      </c>
      <c r="G16" s="342">
        <f t="shared" si="1"/>
        <v>0</v>
      </c>
      <c r="H16" s="343">
        <f t="shared" si="2"/>
        <v>0</v>
      </c>
      <c r="I16" s="343">
        <f t="shared" si="4"/>
        <v>0</v>
      </c>
      <c r="J16" s="336">
        <f t="shared" si="5"/>
        <v>0</v>
      </c>
      <c r="K16" s="335">
        <v>45</v>
      </c>
      <c r="L16" s="336">
        <f t="shared" si="0"/>
        <v>0.95</v>
      </c>
      <c r="M16" s="337">
        <f t="shared" si="3"/>
        <v>1.1100000000000001</v>
      </c>
      <c r="N16" s="337">
        <f t="shared" si="3"/>
        <v>1.06</v>
      </c>
      <c r="O16" s="337">
        <f t="shared" si="3"/>
        <v>0.95</v>
      </c>
      <c r="P16" s="337">
        <f t="shared" si="3"/>
        <v>0.77</v>
      </c>
      <c r="Q16" s="338">
        <f t="shared" si="3"/>
        <v>0.62</v>
      </c>
      <c r="R16" s="339">
        <v>45</v>
      </c>
      <c r="S16" s="340">
        <v>1.01</v>
      </c>
      <c r="T16" s="335">
        <v>0.96</v>
      </c>
      <c r="U16" s="335">
        <v>0.87</v>
      </c>
      <c r="V16" s="335">
        <v>0.71</v>
      </c>
      <c r="W16" s="339">
        <v>0.56000000000000005</v>
      </c>
      <c r="X16" s="340">
        <v>1.1100000000000001</v>
      </c>
      <c r="Y16" s="335">
        <v>1.06</v>
      </c>
      <c r="Z16" s="335">
        <v>0.95</v>
      </c>
      <c r="AA16" s="335">
        <v>0.77</v>
      </c>
      <c r="AB16" s="339">
        <v>0.62</v>
      </c>
      <c r="AC16" s="340">
        <v>1.21</v>
      </c>
      <c r="AD16" s="335">
        <v>1.1599999999999999</v>
      </c>
      <c r="AE16" s="335">
        <v>1.04</v>
      </c>
      <c r="AF16" s="335">
        <v>0.85</v>
      </c>
      <c r="AG16" s="339">
        <v>0.68</v>
      </c>
      <c r="AH16" s="340">
        <v>1.32</v>
      </c>
      <c r="AI16" s="335">
        <v>1.26</v>
      </c>
      <c r="AJ16" s="335">
        <v>1.1299999999999999</v>
      </c>
      <c r="AK16" s="335">
        <v>0.92</v>
      </c>
      <c r="AL16" s="339">
        <v>0.74</v>
      </c>
      <c r="AM16" s="341">
        <v>1.43</v>
      </c>
      <c r="AN16" s="337">
        <v>1.36</v>
      </c>
      <c r="AO16" s="337">
        <v>1.23</v>
      </c>
      <c r="AP16" s="337">
        <v>1</v>
      </c>
      <c r="AQ16" s="338">
        <v>0.8</v>
      </c>
      <c r="AR16" s="340">
        <v>1.54</v>
      </c>
      <c r="AS16" s="335">
        <v>1.48</v>
      </c>
      <c r="AT16" s="335">
        <v>1.33</v>
      </c>
      <c r="AU16" s="335">
        <v>1.08</v>
      </c>
      <c r="AV16" s="339">
        <v>0.87</v>
      </c>
      <c r="AW16" s="146"/>
      <c r="AX16" s="146"/>
      <c r="AY16" s="146"/>
      <c r="AZ16" s="146"/>
      <c r="BA16" s="146"/>
      <c r="BB16" s="146"/>
      <c r="BC16" s="146"/>
    </row>
    <row r="17" spans="1:55" ht="13.5" customHeight="1">
      <c r="A17" s="142" t="s">
        <v>435</v>
      </c>
      <c r="B17" s="142"/>
      <c r="C17" s="139" t="s">
        <v>436</v>
      </c>
      <c r="D17" s="137" t="str">
        <f>IF(C17="Farbana","",IF(C17="profil","",IF(C17="rör","","OBS!!")))</f>
        <v/>
      </c>
      <c r="E17" s="137" t="s">
        <v>965</v>
      </c>
      <c r="F17" s="137"/>
      <c r="G17" s="342">
        <f t="shared" si="1"/>
        <v>0</v>
      </c>
      <c r="H17" s="343">
        <f t="shared" si="2"/>
        <v>0</v>
      </c>
      <c r="I17" s="343">
        <f t="shared" si="4"/>
        <v>0</v>
      </c>
      <c r="J17" s="336">
        <f t="shared" si="5"/>
        <v>0</v>
      </c>
      <c r="K17" s="335">
        <v>50</v>
      </c>
      <c r="L17" s="336">
        <f t="shared" si="0"/>
        <v>0.97</v>
      </c>
      <c r="M17" s="337">
        <f t="shared" si="3"/>
        <v>1.1299999999999999</v>
      </c>
      <c r="N17" s="337">
        <f t="shared" si="3"/>
        <v>1.08</v>
      </c>
      <c r="O17" s="337">
        <f t="shared" si="3"/>
        <v>0.97</v>
      </c>
      <c r="P17" s="337">
        <f t="shared" si="3"/>
        <v>0.8</v>
      </c>
      <c r="Q17" s="338">
        <f t="shared" si="3"/>
        <v>0.64</v>
      </c>
      <c r="R17" s="339">
        <v>50</v>
      </c>
      <c r="S17" s="340">
        <v>1.03</v>
      </c>
      <c r="T17" s="335">
        <v>0.98</v>
      </c>
      <c r="U17" s="335">
        <v>0.89</v>
      </c>
      <c r="V17" s="335">
        <v>0.73</v>
      </c>
      <c r="W17" s="339">
        <v>0.59</v>
      </c>
      <c r="X17" s="340">
        <v>1.1299999999999999</v>
      </c>
      <c r="Y17" s="335">
        <v>1.08</v>
      </c>
      <c r="Z17" s="335">
        <v>0.97</v>
      </c>
      <c r="AA17" s="335">
        <v>0.8</v>
      </c>
      <c r="AB17" s="339">
        <v>0.64</v>
      </c>
      <c r="AC17" s="340">
        <v>1.23</v>
      </c>
      <c r="AD17" s="335">
        <v>1.18</v>
      </c>
      <c r="AE17" s="335">
        <v>1.06</v>
      </c>
      <c r="AF17" s="335">
        <v>0.87</v>
      </c>
      <c r="AG17" s="339">
        <v>0.7</v>
      </c>
      <c r="AH17" s="340">
        <v>1.34</v>
      </c>
      <c r="AI17" s="335">
        <v>1.28</v>
      </c>
      <c r="AJ17" s="335">
        <v>1.1599999999999999</v>
      </c>
      <c r="AK17" s="335">
        <v>0.95</v>
      </c>
      <c r="AL17" s="339">
        <v>0.77</v>
      </c>
      <c r="AM17" s="341">
        <v>1.45</v>
      </c>
      <c r="AN17" s="337">
        <v>1.39</v>
      </c>
      <c r="AO17" s="337">
        <v>1.26</v>
      </c>
      <c r="AP17" s="337">
        <v>1.03</v>
      </c>
      <c r="AQ17" s="338">
        <v>0.83</v>
      </c>
      <c r="AR17" s="340">
        <v>1.57</v>
      </c>
      <c r="AS17" s="335">
        <v>1.51</v>
      </c>
      <c r="AT17" s="335">
        <v>1.36</v>
      </c>
      <c r="AU17" s="335">
        <v>1.1100000000000001</v>
      </c>
      <c r="AV17" s="339">
        <v>0.9</v>
      </c>
      <c r="AW17" s="146"/>
      <c r="AX17" s="146"/>
      <c r="AY17" s="146"/>
      <c r="AZ17" s="146"/>
      <c r="BA17" s="146"/>
      <c r="BB17" s="146"/>
      <c r="BC17" s="146"/>
    </row>
    <row r="18" spans="1:55" ht="13.5" customHeight="1">
      <c r="A18" s="142"/>
      <c r="B18" s="142"/>
      <c r="C18" s="139"/>
      <c r="D18" s="137"/>
      <c r="E18" s="137"/>
      <c r="F18" s="137"/>
      <c r="G18" s="342">
        <f t="shared" si="1"/>
        <v>0</v>
      </c>
      <c r="H18" s="343">
        <f t="shared" si="2"/>
        <v>0</v>
      </c>
      <c r="I18" s="343">
        <f t="shared" si="4"/>
        <v>0</v>
      </c>
      <c r="J18" s="336">
        <f t="shared" si="5"/>
        <v>0</v>
      </c>
      <c r="K18" s="335">
        <v>55</v>
      </c>
      <c r="L18" s="336">
        <f t="shared" si="0"/>
        <v>0.99</v>
      </c>
      <c r="M18" s="337">
        <f t="shared" si="3"/>
        <v>1.1399999999999999</v>
      </c>
      <c r="N18" s="337">
        <f t="shared" si="3"/>
        <v>1.1000000000000001</v>
      </c>
      <c r="O18" s="337">
        <f t="shared" si="3"/>
        <v>0.99</v>
      </c>
      <c r="P18" s="337">
        <f t="shared" si="3"/>
        <v>0.82</v>
      </c>
      <c r="Q18" s="338">
        <f t="shared" si="3"/>
        <v>0.67</v>
      </c>
      <c r="R18" s="339">
        <v>55</v>
      </c>
      <c r="S18" s="340">
        <v>1.04</v>
      </c>
      <c r="T18" s="335">
        <v>1</v>
      </c>
      <c r="U18" s="335">
        <v>0.91</v>
      </c>
      <c r="V18" s="335">
        <v>0.75</v>
      </c>
      <c r="W18" s="339">
        <v>0.61</v>
      </c>
      <c r="X18" s="340">
        <v>1.1399999999999999</v>
      </c>
      <c r="Y18" s="335">
        <v>1.1000000000000001</v>
      </c>
      <c r="Z18" s="335">
        <v>0.99</v>
      </c>
      <c r="AA18" s="335">
        <v>0.82</v>
      </c>
      <c r="AB18" s="339">
        <v>0.67</v>
      </c>
      <c r="AC18" s="340">
        <v>1.25</v>
      </c>
      <c r="AD18" s="335">
        <v>1.2</v>
      </c>
      <c r="AE18" s="335">
        <v>1.0900000000000001</v>
      </c>
      <c r="AF18" s="335">
        <v>0.9</v>
      </c>
      <c r="AG18" s="339">
        <v>0.73</v>
      </c>
      <c r="AH18" s="340">
        <v>1.36</v>
      </c>
      <c r="AI18" s="335">
        <v>1.31</v>
      </c>
      <c r="AJ18" s="335">
        <v>1.18</v>
      </c>
      <c r="AK18" s="335">
        <v>0.98</v>
      </c>
      <c r="AL18" s="339">
        <v>0.79</v>
      </c>
      <c r="AM18" s="341">
        <v>1.48</v>
      </c>
      <c r="AN18" s="337">
        <v>1.42</v>
      </c>
      <c r="AO18" s="337">
        <v>1.28</v>
      </c>
      <c r="AP18" s="337">
        <v>1.06</v>
      </c>
      <c r="AQ18" s="338">
        <v>0.86</v>
      </c>
      <c r="AR18" s="340">
        <v>1.6</v>
      </c>
      <c r="AS18" s="335">
        <v>1.53</v>
      </c>
      <c r="AT18" s="335">
        <v>1.39</v>
      </c>
      <c r="AU18" s="335">
        <v>1.1499999999999999</v>
      </c>
      <c r="AV18" s="339">
        <v>0.93</v>
      </c>
      <c r="AW18" s="146"/>
      <c r="AX18" s="146"/>
      <c r="AY18" s="146"/>
      <c r="AZ18" s="146"/>
      <c r="BA18" s="146"/>
      <c r="BB18" s="146"/>
      <c r="BC18" s="146"/>
    </row>
    <row r="19" spans="1:55" ht="13.5" customHeight="1">
      <c r="A19" s="142" t="s">
        <v>120</v>
      </c>
      <c r="B19" s="142"/>
      <c r="C19" s="139" t="s">
        <v>103</v>
      </c>
      <c r="D19" s="147" t="str">
        <f>IF(C19="a","",IF(C19="b","","OBS!!"))</f>
        <v/>
      </c>
      <c r="E19" s="139" t="s">
        <v>437</v>
      </c>
      <c r="F19" s="137" t="s">
        <v>438</v>
      </c>
      <c r="G19" s="342">
        <f t="shared" si="1"/>
        <v>0</v>
      </c>
      <c r="H19" s="343">
        <f t="shared" si="2"/>
        <v>0</v>
      </c>
      <c r="I19" s="343">
        <f t="shared" si="4"/>
        <v>0</v>
      </c>
      <c r="J19" s="336">
        <f t="shared" si="5"/>
        <v>0</v>
      </c>
      <c r="K19" s="335">
        <v>60</v>
      </c>
      <c r="L19" s="336">
        <f t="shared" si="0"/>
        <v>1.01</v>
      </c>
      <c r="M19" s="337">
        <f t="shared" si="3"/>
        <v>1.1599999999999999</v>
      </c>
      <c r="N19" s="337">
        <f t="shared" si="3"/>
        <v>1.1100000000000001</v>
      </c>
      <c r="O19" s="337">
        <f t="shared" si="3"/>
        <v>1.01</v>
      </c>
      <c r="P19" s="337">
        <f t="shared" si="3"/>
        <v>0.84</v>
      </c>
      <c r="Q19" s="338">
        <f t="shared" si="3"/>
        <v>0.69</v>
      </c>
      <c r="R19" s="339">
        <v>60</v>
      </c>
      <c r="S19" s="340">
        <v>1.06</v>
      </c>
      <c r="T19" s="335">
        <v>1.02</v>
      </c>
      <c r="U19" s="335">
        <v>0.92</v>
      </c>
      <c r="V19" s="335">
        <v>0.77</v>
      </c>
      <c r="W19" s="339">
        <v>0.63</v>
      </c>
      <c r="X19" s="340">
        <v>1.1599999999999999</v>
      </c>
      <c r="Y19" s="335">
        <v>1.1100000000000001</v>
      </c>
      <c r="Z19" s="335">
        <v>1.01</v>
      </c>
      <c r="AA19" s="335">
        <v>0.84</v>
      </c>
      <c r="AB19" s="339">
        <v>0.69</v>
      </c>
      <c r="AC19" s="340">
        <v>1.27</v>
      </c>
      <c r="AD19" s="335">
        <v>1.22</v>
      </c>
      <c r="AE19" s="335">
        <v>1.1100000000000001</v>
      </c>
      <c r="AF19" s="335">
        <v>0.92</v>
      </c>
      <c r="AG19" s="339">
        <v>0.75</v>
      </c>
      <c r="AH19" s="340">
        <v>1.38</v>
      </c>
      <c r="AI19" s="335">
        <v>1.33</v>
      </c>
      <c r="AJ19" s="335">
        <v>1.21</v>
      </c>
      <c r="AK19" s="335">
        <v>1</v>
      </c>
      <c r="AL19" s="339">
        <v>0.82</v>
      </c>
      <c r="AM19" s="341">
        <v>1.5</v>
      </c>
      <c r="AN19" s="337">
        <v>1.44</v>
      </c>
      <c r="AO19" s="337">
        <v>1.31</v>
      </c>
      <c r="AP19" s="337">
        <v>1.08</v>
      </c>
      <c r="AQ19" s="338">
        <v>0.89</v>
      </c>
      <c r="AR19" s="340">
        <v>1.62</v>
      </c>
      <c r="AS19" s="335">
        <v>1.56</v>
      </c>
      <c r="AT19" s="335">
        <v>1.42</v>
      </c>
      <c r="AU19" s="335">
        <v>1.17</v>
      </c>
      <c r="AV19" s="339">
        <v>0.96</v>
      </c>
      <c r="AW19" s="146"/>
      <c r="AX19" s="146"/>
      <c r="AY19" s="146"/>
      <c r="AZ19" s="146"/>
      <c r="BA19" s="146"/>
      <c r="BB19" s="146"/>
      <c r="BC19" s="146"/>
    </row>
    <row r="20" spans="1:55" ht="13.5" customHeight="1">
      <c r="A20" s="142" t="s">
        <v>439</v>
      </c>
      <c r="B20" s="142" t="s">
        <v>440</v>
      </c>
      <c r="C20" s="139">
        <f>2+1.2</f>
        <v>3.2</v>
      </c>
      <c r="D20" s="137" t="s">
        <v>37</v>
      </c>
      <c r="E20" s="139"/>
      <c r="F20" s="137" t="s">
        <v>438</v>
      </c>
      <c r="G20" s="342">
        <f t="shared" si="1"/>
        <v>0</v>
      </c>
      <c r="H20" s="343">
        <f t="shared" si="2"/>
        <v>0</v>
      </c>
      <c r="I20" s="343">
        <f t="shared" si="4"/>
        <v>0</v>
      </c>
      <c r="J20" s="336">
        <f t="shared" si="5"/>
        <v>0</v>
      </c>
      <c r="K20" s="335">
        <v>65</v>
      </c>
      <c r="L20" s="336">
        <f t="shared" si="0"/>
        <v>1.03</v>
      </c>
      <c r="M20" s="337">
        <f t="shared" si="3"/>
        <v>1.18</v>
      </c>
      <c r="N20" s="337">
        <f t="shared" si="3"/>
        <v>1.1299999999999999</v>
      </c>
      <c r="O20" s="337">
        <f t="shared" si="3"/>
        <v>1.03</v>
      </c>
      <c r="P20" s="337">
        <f t="shared" si="3"/>
        <v>0.86</v>
      </c>
      <c r="Q20" s="338">
        <f t="shared" si="3"/>
        <v>0.71</v>
      </c>
      <c r="R20" s="339">
        <v>65</v>
      </c>
      <c r="S20" s="340">
        <v>1.07</v>
      </c>
      <c r="T20" s="335">
        <v>1.03</v>
      </c>
      <c r="U20" s="335">
        <v>0.94</v>
      </c>
      <c r="V20" s="335">
        <v>0.78</v>
      </c>
      <c r="W20" s="339">
        <v>0.64</v>
      </c>
      <c r="X20" s="340">
        <v>1.18</v>
      </c>
      <c r="Y20" s="335">
        <v>1.1299999999999999</v>
      </c>
      <c r="Z20" s="335">
        <v>1.03</v>
      </c>
      <c r="AA20" s="335">
        <v>0.86</v>
      </c>
      <c r="AB20" s="339">
        <v>0.71</v>
      </c>
      <c r="AC20" s="340">
        <v>1.28</v>
      </c>
      <c r="AD20" s="335">
        <v>1.24</v>
      </c>
      <c r="AE20" s="335">
        <v>1.1299999999999999</v>
      </c>
      <c r="AF20" s="335">
        <v>0.94</v>
      </c>
      <c r="AG20" s="339">
        <v>0.77</v>
      </c>
      <c r="AH20" s="340">
        <v>1.4</v>
      </c>
      <c r="AI20" s="335">
        <v>1.35</v>
      </c>
      <c r="AJ20" s="335">
        <v>1.23</v>
      </c>
      <c r="AK20" s="335">
        <v>1.02</v>
      </c>
      <c r="AL20" s="339">
        <v>0.84</v>
      </c>
      <c r="AM20" s="341">
        <v>1.52</v>
      </c>
      <c r="AN20" s="337">
        <v>1.46</v>
      </c>
      <c r="AO20" s="337">
        <v>1.33</v>
      </c>
      <c r="AP20" s="337">
        <v>1.1100000000000001</v>
      </c>
      <c r="AQ20" s="338">
        <v>0.91</v>
      </c>
      <c r="AR20" s="340">
        <v>1.64</v>
      </c>
      <c r="AS20" s="335">
        <v>1.58</v>
      </c>
      <c r="AT20" s="335">
        <v>1.44</v>
      </c>
      <c r="AU20" s="335">
        <v>1.2</v>
      </c>
      <c r="AV20" s="339">
        <v>0.99</v>
      </c>
      <c r="AW20" s="146"/>
      <c r="AX20" s="146"/>
      <c r="AY20" s="146"/>
      <c r="AZ20" s="146"/>
      <c r="BA20" s="146"/>
      <c r="BB20" s="146"/>
      <c r="BC20" s="146"/>
    </row>
    <row r="21" spans="1:55" ht="13.5" customHeight="1">
      <c r="A21" s="142" t="s">
        <v>441</v>
      </c>
      <c r="B21" s="142" t="s">
        <v>103</v>
      </c>
      <c r="C21" s="139">
        <v>11.8</v>
      </c>
      <c r="D21" s="137" t="s">
        <v>37</v>
      </c>
      <c r="E21" s="139"/>
      <c r="F21" s="137" t="s">
        <v>438</v>
      </c>
      <c r="G21" s="342">
        <f t="shared" si="1"/>
        <v>0</v>
      </c>
      <c r="H21" s="343">
        <f t="shared" si="2"/>
        <v>0</v>
      </c>
      <c r="I21" s="343">
        <f t="shared" si="4"/>
        <v>0</v>
      </c>
      <c r="J21" s="336">
        <f t="shared" si="5"/>
        <v>0</v>
      </c>
      <c r="K21" s="335">
        <v>70</v>
      </c>
      <c r="L21" s="336">
        <f t="shared" si="0"/>
        <v>1.05</v>
      </c>
      <c r="M21" s="337">
        <f t="shared" si="3"/>
        <v>1.19</v>
      </c>
      <c r="N21" s="337">
        <f t="shared" si="3"/>
        <v>1.1499999999999999</v>
      </c>
      <c r="O21" s="337">
        <f t="shared" si="3"/>
        <v>1.05</v>
      </c>
      <c r="P21" s="337">
        <f t="shared" si="3"/>
        <v>0.88</v>
      </c>
      <c r="Q21" s="338">
        <f t="shared" si="3"/>
        <v>0.72</v>
      </c>
      <c r="R21" s="339">
        <v>70</v>
      </c>
      <c r="S21" s="340">
        <v>1.08</v>
      </c>
      <c r="T21" s="335">
        <v>1.04</v>
      </c>
      <c r="U21" s="335">
        <v>0.95</v>
      </c>
      <c r="V21" s="335">
        <v>0.8</v>
      </c>
      <c r="W21" s="339">
        <v>0.66</v>
      </c>
      <c r="X21" s="340">
        <v>1.19</v>
      </c>
      <c r="Y21" s="335">
        <v>1.1499999999999999</v>
      </c>
      <c r="Z21" s="335">
        <v>1.05</v>
      </c>
      <c r="AA21" s="335">
        <v>0.88</v>
      </c>
      <c r="AB21" s="339">
        <v>0.72</v>
      </c>
      <c r="AC21" s="340">
        <v>1.3</v>
      </c>
      <c r="AD21" s="335">
        <v>1.25</v>
      </c>
      <c r="AE21" s="335">
        <v>1.1499999999999999</v>
      </c>
      <c r="AF21" s="335">
        <v>0.96</v>
      </c>
      <c r="AG21" s="339">
        <v>0.79</v>
      </c>
      <c r="AH21" s="340">
        <v>1.42</v>
      </c>
      <c r="AI21" s="335">
        <v>1.36</v>
      </c>
      <c r="AJ21" s="335">
        <v>1.25</v>
      </c>
      <c r="AK21" s="335">
        <v>1.04</v>
      </c>
      <c r="AL21" s="339">
        <v>0.86</v>
      </c>
      <c r="AM21" s="341">
        <v>1.54</v>
      </c>
      <c r="AN21" s="337">
        <v>1.48</v>
      </c>
      <c r="AO21" s="337">
        <v>1.35</v>
      </c>
      <c r="AP21" s="337">
        <v>1.1299999999999999</v>
      </c>
      <c r="AQ21" s="338">
        <v>0.93</v>
      </c>
      <c r="AR21" s="340">
        <v>1.66</v>
      </c>
      <c r="AS21" s="335">
        <v>1.6</v>
      </c>
      <c r="AT21" s="335">
        <v>1.46</v>
      </c>
      <c r="AU21" s="335">
        <v>1.22</v>
      </c>
      <c r="AV21" s="339">
        <v>1.01</v>
      </c>
      <c r="AW21" s="146"/>
      <c r="AX21" s="146"/>
      <c r="AY21" s="146"/>
      <c r="AZ21" s="146"/>
      <c r="BA21" s="146"/>
      <c r="BB21" s="146"/>
      <c r="BC21" s="146"/>
    </row>
    <row r="22" spans="1:55" ht="13.5" customHeight="1">
      <c r="A22" s="142" t="s">
        <v>966</v>
      </c>
      <c r="B22" s="148" t="s">
        <v>967</v>
      </c>
      <c r="C22" s="139">
        <v>1</v>
      </c>
      <c r="E22" s="139"/>
      <c r="F22" s="137" t="s">
        <v>968</v>
      </c>
      <c r="G22" s="342">
        <f t="shared" si="1"/>
        <v>0</v>
      </c>
      <c r="H22" s="343">
        <f t="shared" si="2"/>
        <v>0</v>
      </c>
      <c r="I22" s="343">
        <f t="shared" si="4"/>
        <v>0</v>
      </c>
      <c r="J22" s="336">
        <f t="shared" si="5"/>
        <v>0</v>
      </c>
      <c r="K22" s="335">
        <v>75</v>
      </c>
      <c r="L22" s="336">
        <f t="shared" si="0"/>
        <v>1.06</v>
      </c>
      <c r="M22" s="337">
        <f t="shared" si="3"/>
        <v>1.2</v>
      </c>
      <c r="N22" s="337">
        <f t="shared" si="3"/>
        <v>1.1599999999999999</v>
      </c>
      <c r="O22" s="337">
        <f t="shared" si="3"/>
        <v>1.06</v>
      </c>
      <c r="P22" s="337">
        <f t="shared" si="3"/>
        <v>0.89</v>
      </c>
      <c r="Q22" s="338">
        <f t="shared" si="3"/>
        <v>0.74</v>
      </c>
      <c r="R22" s="339">
        <v>75</v>
      </c>
      <c r="S22" s="340">
        <v>1.1000000000000001</v>
      </c>
      <c r="T22" s="335">
        <v>1.06</v>
      </c>
      <c r="U22" s="335">
        <v>0.97</v>
      </c>
      <c r="V22" s="335">
        <v>0.81</v>
      </c>
      <c r="W22" s="339">
        <v>0.67</v>
      </c>
      <c r="X22" s="340">
        <v>1.2</v>
      </c>
      <c r="Y22" s="335">
        <v>1.1599999999999999</v>
      </c>
      <c r="Z22" s="335">
        <v>1.06</v>
      </c>
      <c r="AA22" s="335">
        <v>0.89</v>
      </c>
      <c r="AB22" s="339">
        <v>0.74</v>
      </c>
      <c r="AC22" s="340">
        <v>1.31</v>
      </c>
      <c r="AD22" s="335">
        <v>1.27</v>
      </c>
      <c r="AE22" s="335">
        <v>1.1599999999999999</v>
      </c>
      <c r="AF22" s="335">
        <v>0.98</v>
      </c>
      <c r="AG22" s="339">
        <v>0.81</v>
      </c>
      <c r="AH22" s="340">
        <v>1.43</v>
      </c>
      <c r="AI22" s="335">
        <v>1.38</v>
      </c>
      <c r="AJ22" s="335">
        <v>1.27</v>
      </c>
      <c r="AK22" s="335">
        <v>1.06</v>
      </c>
      <c r="AL22" s="339">
        <v>0.88</v>
      </c>
      <c r="AM22" s="341">
        <v>1.55</v>
      </c>
      <c r="AN22" s="337">
        <v>1.5</v>
      </c>
      <c r="AO22" s="337">
        <v>1.37</v>
      </c>
      <c r="AP22" s="337">
        <v>1.1499999999999999</v>
      </c>
      <c r="AQ22" s="338">
        <v>0.96</v>
      </c>
      <c r="AR22" s="340">
        <v>1.68</v>
      </c>
      <c r="AS22" s="335">
        <v>1.62</v>
      </c>
      <c r="AT22" s="335">
        <v>1.48</v>
      </c>
      <c r="AU22" s="335">
        <v>1.25</v>
      </c>
      <c r="AV22" s="339">
        <v>1.03</v>
      </c>
      <c r="AW22" s="146"/>
      <c r="AX22" s="146"/>
      <c r="AY22" s="146"/>
      <c r="AZ22" s="146"/>
      <c r="BA22" s="146"/>
      <c r="BB22" s="146"/>
      <c r="BC22" s="146"/>
    </row>
    <row r="23" spans="1:55" ht="13.5" customHeight="1">
      <c r="A23" s="142" t="s">
        <v>442</v>
      </c>
      <c r="B23" s="142" t="s">
        <v>969</v>
      </c>
      <c r="C23" s="136">
        <f>IF(C21/C20&lt;0.5,2.4,IF(C19="a",IF(C21/C20&gt;4,1.3,2.4-1.1*(C21/C20-0.5)/3.5),IF(C21/C20&gt;5,1,2.4-1.4*(C21/C20-0.5)/4.5)))</f>
        <v>1.4083333333333332</v>
      </c>
      <c r="D23" s="137"/>
      <c r="E23" s="137"/>
      <c r="F23" s="137" t="s">
        <v>970</v>
      </c>
      <c r="G23" s="342">
        <f t="shared" si="1"/>
        <v>0</v>
      </c>
      <c r="H23" s="343">
        <f t="shared" si="2"/>
        <v>0</v>
      </c>
      <c r="I23" s="343">
        <f t="shared" si="4"/>
        <v>0</v>
      </c>
      <c r="J23" s="336">
        <f t="shared" si="5"/>
        <v>0</v>
      </c>
      <c r="K23" s="335">
        <v>80</v>
      </c>
      <c r="L23" s="336">
        <f t="shared" si="0"/>
        <v>1.08</v>
      </c>
      <c r="M23" s="337">
        <f t="shared" ref="M23:Q27" si="6">IF($N$3=21,S23,IF($N$3=22,X23,IF($N$3=23,AC23,IF($N$3=24,AH23,IF($N$3=25,AM23,AR23)))))</f>
        <v>1.22</v>
      </c>
      <c r="N23" s="337">
        <f t="shared" si="6"/>
        <v>1.17</v>
      </c>
      <c r="O23" s="337">
        <f t="shared" si="6"/>
        <v>1.08</v>
      </c>
      <c r="P23" s="337">
        <f t="shared" si="6"/>
        <v>0.91</v>
      </c>
      <c r="Q23" s="338">
        <f t="shared" si="6"/>
        <v>0.76</v>
      </c>
      <c r="R23" s="339">
        <v>80</v>
      </c>
      <c r="S23" s="340">
        <v>1.1100000000000001</v>
      </c>
      <c r="T23" s="335">
        <v>1.07</v>
      </c>
      <c r="U23" s="335">
        <v>0.98</v>
      </c>
      <c r="V23" s="335">
        <v>0.83</v>
      </c>
      <c r="W23" s="339">
        <v>0.69</v>
      </c>
      <c r="X23" s="340">
        <v>1.22</v>
      </c>
      <c r="Y23" s="335">
        <v>1.17</v>
      </c>
      <c r="Z23" s="335">
        <v>1.08</v>
      </c>
      <c r="AA23" s="335">
        <v>0.91</v>
      </c>
      <c r="AB23" s="339">
        <v>0.76</v>
      </c>
      <c r="AC23" s="340">
        <v>1.33</v>
      </c>
      <c r="AD23" s="335">
        <v>1.28</v>
      </c>
      <c r="AE23" s="335">
        <v>1.18</v>
      </c>
      <c r="AF23" s="335">
        <v>0.99</v>
      </c>
      <c r="AG23" s="339">
        <v>0.83</v>
      </c>
      <c r="AH23" s="340">
        <v>1.45</v>
      </c>
      <c r="AI23" s="335">
        <v>1.4</v>
      </c>
      <c r="AJ23" s="335">
        <v>1.28</v>
      </c>
      <c r="AK23" s="335">
        <v>1.08</v>
      </c>
      <c r="AL23" s="339">
        <v>0.9</v>
      </c>
      <c r="AM23" s="341">
        <v>1.57</v>
      </c>
      <c r="AN23" s="337">
        <v>1.52</v>
      </c>
      <c r="AO23" s="337">
        <v>1.39</v>
      </c>
      <c r="AP23" s="337">
        <v>1.17</v>
      </c>
      <c r="AQ23" s="338">
        <v>0.98</v>
      </c>
      <c r="AR23" s="340">
        <v>1.7</v>
      </c>
      <c r="AS23" s="335">
        <v>1.64</v>
      </c>
      <c r="AT23" s="335">
        <v>1.51</v>
      </c>
      <c r="AU23" s="335">
        <v>1.27</v>
      </c>
      <c r="AV23" s="339">
        <v>1.06</v>
      </c>
      <c r="AW23" s="146"/>
      <c r="AX23" s="146"/>
      <c r="AY23" s="146"/>
      <c r="AZ23" s="146"/>
      <c r="BA23" s="146"/>
      <c r="BB23" s="146"/>
      <c r="BC23" s="146"/>
    </row>
    <row r="24" spans="1:55" ht="13.5" customHeight="1">
      <c r="A24" s="140" t="s">
        <v>443</v>
      </c>
      <c r="B24" s="142" t="s">
        <v>444</v>
      </c>
      <c r="C24" s="136">
        <f>IF(C17="farbana",C22*C23,0)</f>
        <v>1.4083333333333332</v>
      </c>
      <c r="D24" s="147" t="str">
        <f>IF(C17="farbana","","Ogiltig")</f>
        <v/>
      </c>
      <c r="E24" s="149" t="s">
        <v>971</v>
      </c>
      <c r="F24" s="137"/>
      <c r="G24" s="342">
        <f t="shared" si="1"/>
        <v>0</v>
      </c>
      <c r="H24" s="343">
        <f t="shared" si="2"/>
        <v>0</v>
      </c>
      <c r="I24" s="343">
        <f t="shared" si="4"/>
        <v>0</v>
      </c>
      <c r="J24" s="336">
        <f t="shared" si="5"/>
        <v>0</v>
      </c>
      <c r="K24" s="335">
        <v>85</v>
      </c>
      <c r="L24" s="336">
        <f t="shared" si="0"/>
        <v>1.0900000000000001</v>
      </c>
      <c r="M24" s="337">
        <f t="shared" si="6"/>
        <v>1.23</v>
      </c>
      <c r="N24" s="337">
        <f t="shared" si="6"/>
        <v>1.19</v>
      </c>
      <c r="O24" s="337">
        <f t="shared" si="6"/>
        <v>1.0900000000000001</v>
      </c>
      <c r="P24" s="337">
        <f t="shared" si="6"/>
        <v>0.92</v>
      </c>
      <c r="Q24" s="338">
        <f t="shared" si="6"/>
        <v>0.77</v>
      </c>
      <c r="R24" s="339">
        <v>85</v>
      </c>
      <c r="S24" s="340">
        <v>1.1200000000000001</v>
      </c>
      <c r="T24" s="335">
        <v>1.08</v>
      </c>
      <c r="U24" s="335">
        <v>0.99</v>
      </c>
      <c r="V24" s="335">
        <v>0.84</v>
      </c>
      <c r="W24" s="339">
        <v>0.7</v>
      </c>
      <c r="X24" s="340">
        <v>1.23</v>
      </c>
      <c r="Y24" s="335">
        <v>1.19</v>
      </c>
      <c r="Z24" s="335">
        <v>1.0900000000000001</v>
      </c>
      <c r="AA24" s="335">
        <v>0.92</v>
      </c>
      <c r="AB24" s="339">
        <v>0.77</v>
      </c>
      <c r="AC24" s="340">
        <v>1.34</v>
      </c>
      <c r="AD24" s="335">
        <v>1.3</v>
      </c>
      <c r="AE24" s="335">
        <v>1.19</v>
      </c>
      <c r="AF24" s="335">
        <v>1.01</v>
      </c>
      <c r="AG24" s="339">
        <v>0.84</v>
      </c>
      <c r="AH24" s="340">
        <v>1.46</v>
      </c>
      <c r="AI24" s="335">
        <v>1.41</v>
      </c>
      <c r="AJ24" s="335">
        <v>1.3</v>
      </c>
      <c r="AK24" s="335">
        <v>1.1000000000000001</v>
      </c>
      <c r="AL24" s="339">
        <v>0.92</v>
      </c>
      <c r="AM24" s="341">
        <v>1.58</v>
      </c>
      <c r="AN24" s="337">
        <v>1.53</v>
      </c>
      <c r="AO24" s="337">
        <v>1.41</v>
      </c>
      <c r="AP24" s="337">
        <v>1.19</v>
      </c>
      <c r="AQ24" s="338">
        <v>1</v>
      </c>
      <c r="AR24" s="340">
        <v>1.71</v>
      </c>
      <c r="AS24" s="335">
        <v>1.66</v>
      </c>
      <c r="AT24" s="335">
        <v>1.52</v>
      </c>
      <c r="AU24" s="335">
        <v>1.29</v>
      </c>
      <c r="AV24" s="339">
        <v>1.08</v>
      </c>
      <c r="AW24" s="146"/>
      <c r="AX24" s="146"/>
      <c r="AY24" s="146"/>
      <c r="AZ24" s="146"/>
      <c r="BA24" s="146"/>
      <c r="BB24" s="146"/>
      <c r="BC24" s="146"/>
    </row>
    <row r="25" spans="1:55" ht="13.5" customHeight="1">
      <c r="A25" s="142"/>
      <c r="B25" s="142"/>
      <c r="C25" s="139"/>
      <c r="D25" s="137"/>
      <c r="E25" s="137"/>
      <c r="F25" s="137"/>
      <c r="G25" s="342">
        <f t="shared" si="1"/>
        <v>0</v>
      </c>
      <c r="H25" s="343">
        <f t="shared" si="2"/>
        <v>0</v>
      </c>
      <c r="I25" s="343">
        <f t="shared" si="4"/>
        <v>0</v>
      </c>
      <c r="J25" s="336">
        <f t="shared" si="5"/>
        <v>0</v>
      </c>
      <c r="K25" s="335">
        <v>90</v>
      </c>
      <c r="L25" s="336">
        <f t="shared" si="0"/>
        <v>1.1000000000000001</v>
      </c>
      <c r="M25" s="337">
        <f t="shared" si="6"/>
        <v>1.24</v>
      </c>
      <c r="N25" s="337">
        <f t="shared" si="6"/>
        <v>1.2</v>
      </c>
      <c r="O25" s="337">
        <f t="shared" si="6"/>
        <v>1.1000000000000001</v>
      </c>
      <c r="P25" s="337">
        <f t="shared" si="6"/>
        <v>0.94</v>
      </c>
      <c r="Q25" s="338">
        <f t="shared" si="6"/>
        <v>0.78</v>
      </c>
      <c r="R25" s="339">
        <v>90</v>
      </c>
      <c r="S25" s="340">
        <v>1.1299999999999999</v>
      </c>
      <c r="T25" s="335">
        <v>1.0900000000000001</v>
      </c>
      <c r="U25" s="335">
        <v>1.01</v>
      </c>
      <c r="V25" s="335">
        <v>0.85</v>
      </c>
      <c r="W25" s="339">
        <v>0.72</v>
      </c>
      <c r="X25" s="340">
        <v>1.24</v>
      </c>
      <c r="Y25" s="335">
        <v>1.2</v>
      </c>
      <c r="Z25" s="335">
        <v>1.1000000000000001</v>
      </c>
      <c r="AA25" s="335">
        <v>0.94</v>
      </c>
      <c r="AB25" s="339">
        <v>0.78</v>
      </c>
      <c r="AC25" s="340">
        <v>1.35</v>
      </c>
      <c r="AD25" s="335">
        <v>1.31</v>
      </c>
      <c r="AE25" s="335">
        <v>1.21</v>
      </c>
      <c r="AF25" s="335">
        <v>1.02</v>
      </c>
      <c r="AG25" s="339">
        <v>0.86</v>
      </c>
      <c r="AH25" s="340">
        <v>1.47</v>
      </c>
      <c r="AI25" s="335">
        <v>1.43</v>
      </c>
      <c r="AJ25" s="335">
        <v>1.31</v>
      </c>
      <c r="AK25" s="335">
        <v>1.1100000000000001</v>
      </c>
      <c r="AL25" s="339">
        <v>0.93</v>
      </c>
      <c r="AM25" s="341">
        <v>1.6</v>
      </c>
      <c r="AN25" s="337">
        <v>1.55</v>
      </c>
      <c r="AO25" s="337">
        <v>1.43</v>
      </c>
      <c r="AP25" s="337">
        <v>1.21</v>
      </c>
      <c r="AQ25" s="338">
        <v>1.01</v>
      </c>
      <c r="AR25" s="340">
        <v>1.73</v>
      </c>
      <c r="AS25" s="335">
        <v>1.67</v>
      </c>
      <c r="AT25" s="335">
        <v>1.54</v>
      </c>
      <c r="AU25" s="335">
        <v>1.31</v>
      </c>
      <c r="AV25" s="339">
        <v>1.1000000000000001</v>
      </c>
      <c r="AW25" s="146"/>
      <c r="AX25" s="146"/>
      <c r="AY25" s="146"/>
      <c r="AZ25" s="146"/>
      <c r="BA25" s="146"/>
      <c r="BB25" s="146"/>
      <c r="BC25" s="146"/>
    </row>
    <row r="26" spans="1:55" ht="13.5" customHeight="1">
      <c r="A26" s="140" t="s">
        <v>445</v>
      </c>
      <c r="B26" s="134"/>
      <c r="C26" s="150"/>
      <c r="D26" s="137"/>
      <c r="E26" s="137"/>
      <c r="F26" s="137" t="s">
        <v>446</v>
      </c>
      <c r="G26" s="342">
        <f t="shared" si="1"/>
        <v>0</v>
      </c>
      <c r="H26" s="343">
        <f t="shared" si="2"/>
        <v>0</v>
      </c>
      <c r="I26" s="343">
        <f t="shared" si="4"/>
        <v>0</v>
      </c>
      <c r="J26" s="336">
        <f t="shared" si="5"/>
        <v>0</v>
      </c>
      <c r="K26" s="335">
        <v>95</v>
      </c>
      <c r="L26" s="336">
        <f t="shared" si="0"/>
        <v>1.1200000000000001</v>
      </c>
      <c r="M26" s="337">
        <f t="shared" si="6"/>
        <v>1.25</v>
      </c>
      <c r="N26" s="337">
        <f t="shared" si="6"/>
        <v>1.21</v>
      </c>
      <c r="O26" s="337">
        <f t="shared" si="6"/>
        <v>1.1200000000000001</v>
      </c>
      <c r="P26" s="337">
        <f t="shared" si="6"/>
        <v>0.95</v>
      </c>
      <c r="Q26" s="338">
        <f t="shared" si="6"/>
        <v>0.8</v>
      </c>
      <c r="R26" s="339">
        <v>95</v>
      </c>
      <c r="S26" s="340">
        <v>1.1399999999999999</v>
      </c>
      <c r="T26" s="335">
        <v>1.1000000000000001</v>
      </c>
      <c r="U26" s="335">
        <v>1.02</v>
      </c>
      <c r="V26" s="335">
        <v>0.87</v>
      </c>
      <c r="W26" s="339">
        <v>0.73</v>
      </c>
      <c r="X26" s="340">
        <v>1.25</v>
      </c>
      <c r="Y26" s="335">
        <v>1.21</v>
      </c>
      <c r="Z26" s="335">
        <v>1.1200000000000001</v>
      </c>
      <c r="AA26" s="335">
        <v>0.95</v>
      </c>
      <c r="AB26" s="339">
        <v>0.8</v>
      </c>
      <c r="AC26" s="340">
        <v>1.37</v>
      </c>
      <c r="AD26" s="335">
        <v>1.32</v>
      </c>
      <c r="AE26" s="335">
        <v>1.22</v>
      </c>
      <c r="AF26" s="335">
        <v>1.04</v>
      </c>
      <c r="AG26" s="339">
        <v>0.87</v>
      </c>
      <c r="AH26" s="340">
        <v>1.49</v>
      </c>
      <c r="AI26" s="335">
        <v>1.44</v>
      </c>
      <c r="AJ26" s="335">
        <v>1.33</v>
      </c>
      <c r="AK26" s="335">
        <v>1.1299999999999999</v>
      </c>
      <c r="AL26" s="339">
        <v>0.95</v>
      </c>
      <c r="AM26" s="341">
        <v>1.61</v>
      </c>
      <c r="AN26" s="337">
        <v>1.56</v>
      </c>
      <c r="AO26" s="337">
        <v>1.44</v>
      </c>
      <c r="AP26" s="337">
        <v>1.23</v>
      </c>
      <c r="AQ26" s="338">
        <v>1.03</v>
      </c>
      <c r="AR26" s="340">
        <v>1.74</v>
      </c>
      <c r="AS26" s="335">
        <v>1.69</v>
      </c>
      <c r="AT26" s="335">
        <v>1.56</v>
      </c>
      <c r="AU26" s="335">
        <v>1.33</v>
      </c>
      <c r="AV26" s="339">
        <v>1.1100000000000001</v>
      </c>
      <c r="AW26" s="146"/>
      <c r="AX26" s="146"/>
      <c r="AY26" s="146"/>
      <c r="AZ26" s="146"/>
      <c r="BA26" s="146"/>
      <c r="BB26" s="146"/>
      <c r="BC26" s="146"/>
    </row>
    <row r="27" spans="1:55" ht="13.5" customHeight="1" thickBot="1">
      <c r="A27" s="142" t="s">
        <v>447</v>
      </c>
      <c r="B27" s="134" t="s">
        <v>448</v>
      </c>
      <c r="C27" s="139">
        <v>3.89</v>
      </c>
      <c r="D27" s="137" t="str">
        <f>IF(C27&gt;200,"OBS","m")</f>
        <v>m</v>
      </c>
      <c r="E27" s="137"/>
      <c r="F27" s="137" t="s">
        <v>449</v>
      </c>
      <c r="G27" s="344">
        <f t="shared" si="1"/>
        <v>0</v>
      </c>
      <c r="H27" s="345">
        <f t="shared" si="2"/>
        <v>0</v>
      </c>
      <c r="I27" s="345">
        <f t="shared" si="4"/>
        <v>0</v>
      </c>
      <c r="J27" s="346">
        <f t="shared" si="5"/>
        <v>0</v>
      </c>
      <c r="K27" s="347">
        <v>100</v>
      </c>
      <c r="L27" s="346">
        <f t="shared" si="0"/>
        <v>1.1299999999999999</v>
      </c>
      <c r="M27" s="348">
        <f t="shared" si="6"/>
        <v>1.26</v>
      </c>
      <c r="N27" s="348">
        <f t="shared" si="6"/>
        <v>1.22</v>
      </c>
      <c r="O27" s="348">
        <f t="shared" si="6"/>
        <v>1.1299999999999999</v>
      </c>
      <c r="P27" s="348">
        <f t="shared" si="6"/>
        <v>0.96</v>
      </c>
      <c r="Q27" s="349">
        <f t="shared" si="6"/>
        <v>0.81</v>
      </c>
      <c r="R27" s="350">
        <v>100</v>
      </c>
      <c r="S27" s="351">
        <v>1.1499999999999999</v>
      </c>
      <c r="T27" s="347">
        <v>1.1100000000000001</v>
      </c>
      <c r="U27" s="347">
        <v>1.03</v>
      </c>
      <c r="V27" s="347">
        <v>0.88</v>
      </c>
      <c r="W27" s="350">
        <v>0.74</v>
      </c>
      <c r="X27" s="351">
        <v>1.26</v>
      </c>
      <c r="Y27" s="347">
        <v>1.22</v>
      </c>
      <c r="Z27" s="347">
        <v>1.1299999999999999</v>
      </c>
      <c r="AA27" s="347">
        <v>0.96</v>
      </c>
      <c r="AB27" s="350">
        <v>0.81</v>
      </c>
      <c r="AC27" s="351">
        <v>1.38</v>
      </c>
      <c r="AD27" s="347">
        <v>1.33</v>
      </c>
      <c r="AE27" s="347">
        <v>1.23</v>
      </c>
      <c r="AF27" s="347">
        <v>1.05</v>
      </c>
      <c r="AG27" s="350">
        <v>0.89</v>
      </c>
      <c r="AH27" s="351">
        <v>1.5</v>
      </c>
      <c r="AI27" s="347">
        <v>1.45</v>
      </c>
      <c r="AJ27" s="347">
        <v>1.34</v>
      </c>
      <c r="AK27" s="347">
        <v>1.1499999999999999</v>
      </c>
      <c r="AL27" s="350">
        <v>0.97</v>
      </c>
      <c r="AM27" s="352">
        <v>1.63</v>
      </c>
      <c r="AN27" s="348">
        <v>1.58</v>
      </c>
      <c r="AO27" s="348">
        <v>1.46</v>
      </c>
      <c r="AP27" s="348">
        <v>1.24</v>
      </c>
      <c r="AQ27" s="349">
        <v>1.05</v>
      </c>
      <c r="AR27" s="351">
        <v>1.76</v>
      </c>
      <c r="AS27" s="347">
        <v>1.71</v>
      </c>
      <c r="AT27" s="347">
        <v>1.58</v>
      </c>
      <c r="AU27" s="347">
        <v>1.34</v>
      </c>
      <c r="AV27" s="350">
        <v>1.1299999999999999</v>
      </c>
      <c r="AW27" s="146"/>
      <c r="AX27" s="146"/>
      <c r="AY27" s="146"/>
      <c r="AZ27" s="146"/>
      <c r="BA27" s="146"/>
      <c r="BB27" s="146"/>
      <c r="BC27" s="146"/>
    </row>
    <row r="28" spans="1:55" ht="13.5" customHeight="1">
      <c r="A28" s="142" t="s">
        <v>450</v>
      </c>
      <c r="B28" s="134" t="s">
        <v>103</v>
      </c>
      <c r="C28" s="139">
        <v>35.5</v>
      </c>
      <c r="D28" s="137" t="s">
        <v>37</v>
      </c>
      <c r="E28" s="137"/>
      <c r="F28" s="137" t="s">
        <v>451</v>
      </c>
      <c r="G28" s="343">
        <f>MAX(G6:G27)</f>
        <v>4</v>
      </c>
      <c r="H28" s="343">
        <f>MAX(H6:H27)</f>
        <v>0.5</v>
      </c>
      <c r="I28" s="343">
        <f>MAX(I6:I27)</f>
        <v>8</v>
      </c>
      <c r="J28" s="343">
        <f>MAX(J6:J27)</f>
        <v>0.61</v>
      </c>
      <c r="K28" s="146"/>
      <c r="L28" s="146"/>
      <c r="M28" s="146"/>
      <c r="N28" s="146"/>
      <c r="O28" s="146"/>
      <c r="P28" s="146"/>
      <c r="Q28" s="146"/>
      <c r="R28" s="146"/>
      <c r="S28" s="146"/>
      <c r="T28" s="146"/>
      <c r="U28" s="146"/>
      <c r="V28" s="146"/>
      <c r="W28" s="146"/>
      <c r="X28" s="146"/>
      <c r="Y28" s="146"/>
      <c r="Z28" s="146"/>
      <c r="AA28" s="146"/>
      <c r="AB28" s="146"/>
      <c r="AC28" s="146"/>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row>
    <row r="29" spans="1:55" ht="13.5" customHeight="1">
      <c r="A29" s="142" t="s">
        <v>452</v>
      </c>
      <c r="B29" s="142" t="s">
        <v>108</v>
      </c>
      <c r="C29" s="139">
        <f>C20</f>
        <v>3.2</v>
      </c>
      <c r="D29" s="137" t="s">
        <v>37</v>
      </c>
      <c r="E29" s="139" t="s">
        <v>559</v>
      </c>
      <c r="F29" s="137" t="s">
        <v>451</v>
      </c>
      <c r="G29" s="146"/>
      <c r="H29" s="146"/>
      <c r="I29" s="146"/>
      <c r="J29" s="146"/>
      <c r="K29" s="146"/>
      <c r="L29" s="146"/>
      <c r="M29" s="146"/>
      <c r="N29" s="146"/>
      <c r="O29" s="146"/>
      <c r="P29" s="146"/>
      <c r="Q29" s="146"/>
      <c r="R29" s="146"/>
      <c r="S29" s="146"/>
      <c r="T29" s="146"/>
      <c r="U29" s="146"/>
      <c r="V29" s="146"/>
      <c r="W29" s="146"/>
      <c r="X29" s="146"/>
      <c r="Y29" s="146"/>
      <c r="Z29" s="146"/>
      <c r="AA29" s="146"/>
      <c r="AB29" s="146"/>
      <c r="AC29" s="146"/>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row>
    <row r="30" spans="1:55" ht="13.5" customHeight="1">
      <c r="A30" s="142" t="s">
        <v>453</v>
      </c>
      <c r="B30" s="142" t="s">
        <v>454</v>
      </c>
      <c r="C30" s="139">
        <f>Eigen_help!$C$4</f>
        <v>3924.2295000000004</v>
      </c>
      <c r="D30" s="137" t="s">
        <v>455</v>
      </c>
      <c r="E30" s="137"/>
      <c r="F30" s="137" t="s">
        <v>456</v>
      </c>
      <c r="K30" s="146"/>
      <c r="L30" s="146"/>
      <c r="M30" s="146"/>
      <c r="N30" s="146"/>
      <c r="O30" s="146"/>
      <c r="P30" s="146"/>
      <c r="Q30" s="146"/>
      <c r="R30" s="146"/>
      <c r="S30" s="146"/>
      <c r="T30" s="146"/>
      <c r="U30" s="146"/>
      <c r="V30" s="146"/>
      <c r="W30" s="146"/>
      <c r="X30" s="146"/>
      <c r="Y30" s="146"/>
      <c r="Z30" s="146"/>
      <c r="AA30" s="146"/>
      <c r="AB30" s="146"/>
      <c r="AC30" s="146"/>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row>
    <row r="31" spans="1:55" ht="13.5" customHeight="1">
      <c r="A31" s="142" t="s">
        <v>457</v>
      </c>
      <c r="B31" s="134" t="s">
        <v>458</v>
      </c>
      <c r="C31" s="151">
        <f>Eigen_help!$C$12</f>
        <v>5.7099945090377986</v>
      </c>
      <c r="D31" s="137" t="s">
        <v>459</v>
      </c>
      <c r="E31" s="137"/>
      <c r="F31" s="137" t="s">
        <v>460</v>
      </c>
      <c r="G31" s="146"/>
      <c r="H31" s="146"/>
      <c r="I31" s="146"/>
      <c r="J31" s="146"/>
      <c r="K31" s="146"/>
      <c r="L31" s="146"/>
      <c r="M31" s="146"/>
      <c r="N31" s="146"/>
      <c r="O31" s="146"/>
      <c r="P31" s="146"/>
      <c r="Q31" s="146"/>
      <c r="R31" s="146"/>
      <c r="S31" s="146"/>
      <c r="T31" s="146"/>
      <c r="U31" s="146"/>
      <c r="V31" s="146"/>
      <c r="W31" s="146"/>
      <c r="X31" s="146"/>
      <c r="Y31" s="146"/>
      <c r="Z31" s="146"/>
      <c r="AA31" s="146"/>
      <c r="AB31" s="146"/>
      <c r="AC31" s="146"/>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row>
    <row r="32" spans="1:55" ht="13.5" customHeight="1">
      <c r="A32" s="142" t="s">
        <v>461</v>
      </c>
      <c r="B32" s="134" t="s">
        <v>462</v>
      </c>
      <c r="C32" s="139">
        <v>0.02</v>
      </c>
      <c r="D32" s="137"/>
      <c r="E32" s="139" t="s">
        <v>463</v>
      </c>
      <c r="F32" s="137" t="s">
        <v>464</v>
      </c>
      <c r="AW32" s="146"/>
      <c r="AX32" s="146"/>
      <c r="AY32" s="146"/>
      <c r="AZ32" s="146"/>
      <c r="BA32" s="146"/>
      <c r="BB32" s="146"/>
      <c r="BC32" s="146"/>
    </row>
    <row r="33" spans="1:55" ht="13.5" customHeight="1">
      <c r="A33" s="140" t="s">
        <v>465</v>
      </c>
      <c r="B33" s="134" t="s">
        <v>466</v>
      </c>
      <c r="C33" s="150">
        <f>(1+2*C81*C61*SQRT(C74+C79))/(1+7*C61)</f>
        <v>0.82414248882502195</v>
      </c>
      <c r="D33" s="137"/>
      <c r="E33" s="137" t="s">
        <v>467</v>
      </c>
      <c r="F33" s="137" t="s">
        <v>468</v>
      </c>
      <c r="G33" s="146"/>
      <c r="H33" s="146"/>
      <c r="I33" s="146"/>
      <c r="J33" s="146"/>
      <c r="K33" s="146"/>
      <c r="L33" s="146"/>
      <c r="M33" s="146"/>
      <c r="N33" s="146"/>
      <c r="O33" s="146"/>
      <c r="P33" s="146"/>
      <c r="Q33" s="146"/>
      <c r="R33" s="146"/>
      <c r="S33" s="146"/>
      <c r="T33" s="146"/>
      <c r="U33" s="146"/>
      <c r="V33" s="146"/>
      <c r="W33" s="146"/>
      <c r="X33" s="146"/>
      <c r="Y33" s="146"/>
      <c r="Z33" s="146"/>
      <c r="AA33" s="146"/>
      <c r="AB33" s="146"/>
      <c r="AC33" s="146"/>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row>
    <row r="34" spans="1:55" ht="13.5" customHeight="1">
      <c r="A34" s="142"/>
      <c r="B34" s="134"/>
      <c r="C34" s="150"/>
      <c r="D34" s="137"/>
      <c r="E34" s="137"/>
      <c r="F34" s="137"/>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row>
    <row r="35" spans="1:55" ht="13.5" customHeight="1">
      <c r="A35" s="462" t="s">
        <v>469</v>
      </c>
      <c r="B35" s="462"/>
      <c r="C35" s="462"/>
      <c r="D35" s="137"/>
      <c r="E35" s="137"/>
      <c r="F35" s="137" t="s">
        <v>470</v>
      </c>
      <c r="G35" s="146"/>
      <c r="H35" s="146"/>
      <c r="I35" s="146"/>
      <c r="J35" s="146"/>
      <c r="K35" s="146"/>
      <c r="L35" s="146"/>
      <c r="M35" s="146"/>
      <c r="N35" s="146"/>
      <c r="O35" s="146"/>
      <c r="P35" s="146"/>
      <c r="Q35" s="146"/>
      <c r="R35" s="146"/>
      <c r="S35" s="146"/>
      <c r="T35" s="146"/>
      <c r="U35" s="146"/>
      <c r="V35" s="146"/>
      <c r="W35" s="146"/>
      <c r="X35" s="146"/>
      <c r="Y35" s="146"/>
      <c r="Z35" s="146"/>
      <c r="AA35" s="146"/>
      <c r="AB35" s="146"/>
      <c r="AC35" s="146"/>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row>
    <row r="36" spans="1:55" ht="13.5" customHeight="1">
      <c r="A36" s="142" t="s">
        <v>471</v>
      </c>
      <c r="B36" s="134" t="s">
        <v>42</v>
      </c>
      <c r="C36" s="150">
        <f>IF(C17="profil",#REF!,IF(C17="rör",#REF!,C20))</f>
        <v>3.2</v>
      </c>
      <c r="D36" s="137" t="s">
        <v>37</v>
      </c>
      <c r="E36" s="137"/>
      <c r="F36" s="137"/>
      <c r="G36" s="146"/>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row>
    <row r="37" spans="1:55" ht="13.5" customHeight="1">
      <c r="A37" s="142" t="s">
        <v>450</v>
      </c>
      <c r="B37" s="134" t="s">
        <v>478</v>
      </c>
      <c r="C37" s="152">
        <f>C28</f>
        <v>35.5</v>
      </c>
      <c r="D37" s="137" t="s">
        <v>37</v>
      </c>
      <c r="E37" s="137"/>
      <c r="F37" s="137"/>
      <c r="G37" s="146"/>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row>
    <row r="38" spans="1:55" ht="13.5" customHeight="1">
      <c r="A38" s="142" t="s">
        <v>479</v>
      </c>
      <c r="B38" s="134" t="s">
        <v>562</v>
      </c>
      <c r="C38" s="152">
        <f>C36*C37</f>
        <v>113.60000000000001</v>
      </c>
      <c r="D38" s="153" t="s">
        <v>481</v>
      </c>
      <c r="E38" s="137"/>
      <c r="F38" s="137"/>
      <c r="G38" s="146"/>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row>
    <row r="39" spans="1:55" ht="13.5" customHeight="1">
      <c r="A39" s="140" t="s">
        <v>472</v>
      </c>
      <c r="B39" s="134" t="s">
        <v>473</v>
      </c>
      <c r="C39" s="136">
        <f>C33*C14*C24</f>
        <v>0.59756957918995057</v>
      </c>
      <c r="D39" s="137" t="s">
        <v>102</v>
      </c>
      <c r="E39" s="137" t="s">
        <v>474</v>
      </c>
      <c r="F39" s="137" t="s">
        <v>972</v>
      </c>
      <c r="G39" s="146"/>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row>
    <row r="40" spans="1:55" ht="13.5" customHeight="1">
      <c r="A40" s="140" t="s">
        <v>491</v>
      </c>
      <c r="B40" s="134" t="s">
        <v>563</v>
      </c>
      <c r="C40" s="155">
        <f>C39*C38</f>
        <v>67.883904195978388</v>
      </c>
      <c r="D40" s="137" t="s">
        <v>97</v>
      </c>
      <c r="E40" s="137" t="s">
        <v>564</v>
      </c>
    </row>
    <row r="41" spans="1:55" ht="13.5" customHeight="1">
      <c r="A41" s="142"/>
      <c r="B41" s="134"/>
      <c r="C41" s="150"/>
      <c r="D41" s="137"/>
      <c r="E41" s="137"/>
      <c r="F41" s="137"/>
    </row>
    <row r="42" spans="1:55" ht="13.5" customHeight="1">
      <c r="A42" s="462" t="s">
        <v>476</v>
      </c>
      <c r="B42" s="462"/>
      <c r="C42" s="462"/>
      <c r="D42" s="137"/>
      <c r="E42" s="137"/>
      <c r="F42" s="137" t="s">
        <v>477</v>
      </c>
    </row>
    <row r="43" spans="1:55" ht="13.5" customHeight="1">
      <c r="A43" s="142" t="s">
        <v>441</v>
      </c>
      <c r="B43" s="134" t="s">
        <v>103</v>
      </c>
      <c r="C43" s="152">
        <f>C21</f>
        <v>11.8</v>
      </c>
      <c r="D43" s="137" t="s">
        <v>37</v>
      </c>
      <c r="E43" s="137"/>
      <c r="F43" s="137"/>
    </row>
    <row r="44" spans="1:55" ht="13.5" customHeight="1">
      <c r="A44" s="142" t="s">
        <v>450</v>
      </c>
      <c r="B44" s="134" t="s">
        <v>478</v>
      </c>
      <c r="C44" s="152">
        <f>C28</f>
        <v>35.5</v>
      </c>
      <c r="D44" s="137" t="s">
        <v>37</v>
      </c>
      <c r="E44" s="137"/>
      <c r="F44" s="137"/>
    </row>
    <row r="45" spans="1:55" ht="13.5" customHeight="1">
      <c r="A45" s="142" t="s">
        <v>479</v>
      </c>
      <c r="B45" s="134" t="s">
        <v>480</v>
      </c>
      <c r="C45" s="152">
        <f>C43*C44</f>
        <v>418.90000000000003</v>
      </c>
      <c r="D45" s="153" t="s">
        <v>481</v>
      </c>
      <c r="E45" s="137" t="s">
        <v>482</v>
      </c>
      <c r="F45" s="137" t="s">
        <v>483</v>
      </c>
    </row>
    <row r="46" spans="1:55" ht="13.5" customHeight="1">
      <c r="A46" s="142" t="s">
        <v>442</v>
      </c>
      <c r="B46" s="142" t="s">
        <v>484</v>
      </c>
      <c r="C46" s="152">
        <v>0.9</v>
      </c>
      <c r="D46" s="137"/>
      <c r="E46" s="137"/>
      <c r="F46" s="137" t="s">
        <v>485</v>
      </c>
    </row>
    <row r="47" spans="1:55" ht="13.5" customHeight="1">
      <c r="A47" s="142" t="s">
        <v>486</v>
      </c>
      <c r="B47" s="142" t="s">
        <v>182</v>
      </c>
      <c r="C47" s="154">
        <f>C43/4</f>
        <v>2.95</v>
      </c>
      <c r="D47" s="137" t="s">
        <v>37</v>
      </c>
      <c r="E47" s="137" t="s">
        <v>487</v>
      </c>
      <c r="F47" s="137" t="s">
        <v>488</v>
      </c>
    </row>
    <row r="48" spans="1:55" ht="13.5" customHeight="1">
      <c r="A48" s="140" t="s">
        <v>472</v>
      </c>
      <c r="B48" s="134" t="s">
        <v>489</v>
      </c>
      <c r="C48" s="136">
        <f>C14*C46*C33</f>
        <v>0.38187878433440631</v>
      </c>
      <c r="D48" s="137" t="s">
        <v>102</v>
      </c>
      <c r="E48" s="137" t="s">
        <v>490</v>
      </c>
      <c r="F48" s="137" t="s">
        <v>475</v>
      </c>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row>
    <row r="49" spans="1:55" ht="13.5" customHeight="1">
      <c r="A49" s="140" t="s">
        <v>491</v>
      </c>
      <c r="B49" s="134" t="s">
        <v>492</v>
      </c>
      <c r="C49" s="155">
        <f>C48*C45</f>
        <v>159.96902275768281</v>
      </c>
      <c r="D49" s="137" t="s">
        <v>97</v>
      </c>
      <c r="E49" s="137" t="s">
        <v>493</v>
      </c>
      <c r="F49" s="137"/>
      <c r="G49" s="146"/>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row>
    <row r="50" spans="1:55" ht="13.5" customHeight="1">
      <c r="A50" s="353"/>
      <c r="C50" s="354"/>
      <c r="E50" s="137"/>
      <c r="F50" s="137"/>
      <c r="G50" s="146"/>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row>
    <row r="51" spans="1:55" ht="13.5" customHeight="1">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row>
    <row r="52" spans="1:55" ht="13.5" customHeight="1">
      <c r="A52" s="156"/>
      <c r="B52" s="43"/>
      <c r="C52" s="157" t="s">
        <v>415</v>
      </c>
      <c r="D52" s="297" t="s">
        <v>416</v>
      </c>
      <c r="E52" s="297" t="s">
        <v>494</v>
      </c>
      <c r="F52" s="297" t="s">
        <v>418</v>
      </c>
    </row>
    <row r="53" spans="1:55" ht="13.5" customHeight="1">
      <c r="A53" s="158" t="s">
        <v>495</v>
      </c>
      <c r="E53" s="137"/>
      <c r="F53" s="137"/>
    </row>
    <row r="54" spans="1:55" ht="13.5" customHeight="1">
      <c r="A54" s="142" t="s">
        <v>496</v>
      </c>
      <c r="B54" s="134" t="s">
        <v>497</v>
      </c>
      <c r="C54" s="146">
        <f>IF(C13=0,0.003,IF(C13="I",0.01,IF(C13="II",0.05,IF(C13="III",0.3,1))))</f>
        <v>0.05</v>
      </c>
      <c r="D54" s="137" t="s">
        <v>37</v>
      </c>
      <c r="E54" s="137"/>
      <c r="F54" s="137" t="s">
        <v>426</v>
      </c>
    </row>
    <row r="55" spans="1:55" ht="13.5" customHeight="1">
      <c r="A55" s="142" t="s">
        <v>498</v>
      </c>
      <c r="B55" s="134" t="s">
        <v>499</v>
      </c>
      <c r="C55" s="146">
        <f>IF(C13=0,1,IF(C13="I",1,IF(C13="II",2,IF(C13="III",5,10))))</f>
        <v>2</v>
      </c>
      <c r="D55" s="137" t="s">
        <v>37</v>
      </c>
      <c r="E55" s="137"/>
      <c r="F55" s="137" t="s">
        <v>426</v>
      </c>
    </row>
    <row r="56" spans="1:55" ht="13.5" customHeight="1">
      <c r="A56" s="142" t="s">
        <v>500</v>
      </c>
      <c r="B56" s="134" t="s">
        <v>501</v>
      </c>
      <c r="C56" s="136">
        <f>0.19*(C54/0.05)^0.07</f>
        <v>0.19</v>
      </c>
      <c r="D56" s="137"/>
      <c r="E56" s="137" t="s">
        <v>502</v>
      </c>
      <c r="F56" s="137" t="s">
        <v>503</v>
      </c>
    </row>
    <row r="57" spans="1:55" ht="13.5" customHeight="1">
      <c r="A57" s="142" t="s">
        <v>504</v>
      </c>
      <c r="B57" s="134" t="s">
        <v>505</v>
      </c>
      <c r="C57" s="146">
        <v>1</v>
      </c>
      <c r="D57" s="137"/>
      <c r="E57" s="137"/>
      <c r="F57" s="137" t="s">
        <v>506</v>
      </c>
    </row>
    <row r="58" spans="1:55" ht="13.5" customHeight="1">
      <c r="A58" s="142" t="s">
        <v>507</v>
      </c>
      <c r="B58" s="134" t="s">
        <v>550</v>
      </c>
      <c r="C58" s="136">
        <f>C56*LN(C27/C54)</f>
        <v>0.82728687192502581</v>
      </c>
      <c r="D58" s="137"/>
      <c r="E58" s="137" t="s">
        <v>551</v>
      </c>
      <c r="F58" s="137" t="s">
        <v>508</v>
      </c>
    </row>
    <row r="59" spans="1:55" ht="13.5" customHeight="1">
      <c r="A59" s="142" t="s">
        <v>509</v>
      </c>
      <c r="B59" s="134" t="s">
        <v>552</v>
      </c>
      <c r="C59" s="154">
        <f>C58*C57*C12</f>
        <v>18.200311182350568</v>
      </c>
      <c r="D59" s="137" t="s">
        <v>101</v>
      </c>
      <c r="E59" s="137" t="s">
        <v>553</v>
      </c>
      <c r="F59" s="137" t="s">
        <v>510</v>
      </c>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row>
    <row r="60" spans="1:55" ht="13.5">
      <c r="A60" s="142" t="s">
        <v>511</v>
      </c>
      <c r="B60" s="134" t="s">
        <v>512</v>
      </c>
      <c r="C60" s="146">
        <v>1</v>
      </c>
      <c r="D60" s="137"/>
      <c r="E60" s="137"/>
      <c r="F60" s="137" t="s">
        <v>513</v>
      </c>
    </row>
    <row r="61" spans="1:55" ht="13.5" customHeight="1">
      <c r="A61" s="142" t="s">
        <v>514</v>
      </c>
      <c r="B61" s="134" t="s">
        <v>554</v>
      </c>
      <c r="C61" s="136">
        <f>C60/(C57*LN(IF(C27&lt;C55,C55,C27)/C54))</f>
        <v>0.22966640284994036</v>
      </c>
      <c r="D61" s="137"/>
      <c r="E61" s="137" t="s">
        <v>555</v>
      </c>
      <c r="F61" s="137" t="s">
        <v>515</v>
      </c>
    </row>
    <row r="62" spans="1:55" ht="13.5" customHeight="1">
      <c r="A62" s="142" t="s">
        <v>516</v>
      </c>
      <c r="B62" s="134" t="s">
        <v>115</v>
      </c>
      <c r="C62" s="146">
        <v>1.25</v>
      </c>
      <c r="D62" s="137" t="s">
        <v>517</v>
      </c>
      <c r="E62" s="137"/>
      <c r="F62" s="137" t="s">
        <v>518</v>
      </c>
    </row>
    <row r="63" spans="1:55" ht="13.5" customHeight="1">
      <c r="A63" s="142" t="s">
        <v>427</v>
      </c>
      <c r="B63" s="134" t="s">
        <v>973</v>
      </c>
      <c r="C63" s="136">
        <f>(1+7*C61)*(C59/C12)^2</f>
        <v>1.7846951081197784</v>
      </c>
      <c r="D63" s="137"/>
      <c r="E63" s="137" t="s">
        <v>428</v>
      </c>
      <c r="F63" s="137" t="s">
        <v>974</v>
      </c>
    </row>
    <row r="64" spans="1:55" ht="14.25">
      <c r="A64" s="142" t="s">
        <v>429</v>
      </c>
      <c r="B64" s="134" t="s">
        <v>975</v>
      </c>
      <c r="C64" s="136">
        <f>C63*0.5*C62*C12^2/1000</f>
        <v>0.53987027020623291</v>
      </c>
      <c r="D64" s="137" t="s">
        <v>431</v>
      </c>
      <c r="E64" s="137" t="s">
        <v>432</v>
      </c>
      <c r="F64" s="137" t="s">
        <v>976</v>
      </c>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row>
    <row r="65" spans="1:55" ht="13.5" customHeight="1">
      <c r="A65" s="142" t="s">
        <v>977</v>
      </c>
      <c r="B65" s="148" t="s">
        <v>978</v>
      </c>
      <c r="C65" s="136">
        <f>C14/C64</f>
        <v>0.95365503235309657</v>
      </c>
      <c r="D65" s="137"/>
      <c r="E65" s="137" t="s">
        <v>979</v>
      </c>
      <c r="F65" s="137"/>
      <c r="G65" s="327"/>
      <c r="H65" s="327"/>
      <c r="I65" s="327"/>
      <c r="J65" s="327"/>
      <c r="K65" s="327"/>
      <c r="L65" s="327"/>
      <c r="M65" s="327"/>
      <c r="N65" s="327"/>
      <c r="O65" s="327"/>
      <c r="P65" s="327"/>
      <c r="Q65" s="327"/>
      <c r="R65" s="327"/>
      <c r="S65" s="327"/>
      <c r="T65" s="327"/>
      <c r="U65" s="327"/>
      <c r="V65" s="327"/>
      <c r="W65" s="327"/>
      <c r="X65" s="327"/>
      <c r="Y65" s="327"/>
      <c r="Z65" s="327"/>
      <c r="AA65" s="327"/>
      <c r="AB65" s="327"/>
      <c r="AC65" s="327"/>
      <c r="AD65" s="327"/>
      <c r="AE65" s="327"/>
      <c r="AF65" s="327"/>
      <c r="AG65" s="327"/>
      <c r="AH65" s="327"/>
      <c r="AI65" s="327"/>
      <c r="AJ65" s="327"/>
      <c r="AK65" s="327"/>
      <c r="AL65" s="327"/>
      <c r="AM65" s="327"/>
      <c r="AN65" s="327"/>
      <c r="AO65" s="327"/>
      <c r="AP65" s="327"/>
      <c r="AQ65" s="327"/>
      <c r="AR65" s="327"/>
      <c r="AS65" s="327"/>
      <c r="AT65" s="327"/>
      <c r="AU65" s="327"/>
      <c r="AV65" s="327"/>
      <c r="AW65" s="327"/>
      <c r="AX65" s="327"/>
      <c r="AY65" s="327"/>
      <c r="AZ65" s="327"/>
      <c r="BA65" s="327"/>
      <c r="BB65" s="327"/>
      <c r="BC65" s="327"/>
    </row>
    <row r="66" spans="1:55" ht="13.5" customHeight="1">
      <c r="E66" s="137"/>
      <c r="F66" s="137"/>
      <c r="G66" s="355"/>
      <c r="H66" s="355"/>
      <c r="I66" s="355"/>
      <c r="J66" s="355"/>
      <c r="K66" s="355"/>
      <c r="L66" s="355"/>
      <c r="M66" s="355"/>
      <c r="N66" s="355"/>
      <c r="O66" s="355"/>
      <c r="P66" s="355"/>
      <c r="Q66" s="355"/>
      <c r="R66" s="355"/>
      <c r="S66" s="355"/>
      <c r="T66" s="355"/>
      <c r="U66" s="355"/>
      <c r="V66" s="355"/>
      <c r="W66" s="355"/>
      <c r="X66" s="355"/>
      <c r="Y66" s="355"/>
      <c r="Z66" s="355"/>
      <c r="AA66" s="355"/>
      <c r="AB66" s="355"/>
      <c r="AC66" s="355"/>
      <c r="AD66" s="355"/>
      <c r="AE66" s="355"/>
      <c r="AF66" s="355"/>
      <c r="AG66" s="355"/>
      <c r="AH66" s="355"/>
      <c r="AI66" s="355"/>
      <c r="AJ66" s="355"/>
      <c r="AK66" s="355"/>
      <c r="AL66" s="355"/>
      <c r="AM66" s="355"/>
      <c r="AN66" s="355"/>
      <c r="AO66" s="355"/>
      <c r="AP66" s="355"/>
      <c r="AQ66" s="355"/>
      <c r="AR66" s="355"/>
      <c r="AS66" s="355"/>
      <c r="AT66" s="355"/>
      <c r="AU66" s="355"/>
      <c r="AV66" s="355"/>
      <c r="AW66" s="355"/>
      <c r="AX66" s="355"/>
      <c r="AY66" s="355"/>
      <c r="AZ66" s="355"/>
      <c r="BA66" s="355"/>
      <c r="BB66" s="355"/>
      <c r="BC66" s="355"/>
    </row>
    <row r="67" spans="1:55" ht="13.5" customHeight="1">
      <c r="E67" s="137"/>
      <c r="F67" s="137"/>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row>
    <row r="68" spans="1:55" ht="13.5" customHeight="1">
      <c r="A68" s="158" t="s">
        <v>519</v>
      </c>
      <c r="E68" s="137"/>
      <c r="F68" s="137"/>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row>
    <row r="69" spans="1:55" ht="13.5" customHeight="1">
      <c r="A69" s="142" t="s">
        <v>520</v>
      </c>
      <c r="B69" s="134" t="s">
        <v>521</v>
      </c>
      <c r="C69" s="155">
        <f>C30/C29</f>
        <v>1226.3217187499999</v>
      </c>
      <c r="D69" s="137" t="s">
        <v>522</v>
      </c>
      <c r="E69" s="137" t="s">
        <v>523</v>
      </c>
      <c r="F69" s="137" t="s">
        <v>980</v>
      </c>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row>
    <row r="70" spans="1:55" ht="13.5" customHeight="1">
      <c r="A70" s="142" t="s">
        <v>524</v>
      </c>
      <c r="B70" s="134" t="s">
        <v>114</v>
      </c>
      <c r="C70" s="150">
        <f>0.67+0.05*LN(C54)</f>
        <v>0.52021338632230052</v>
      </c>
      <c r="D70" s="137"/>
      <c r="E70" s="137" t="s">
        <v>525</v>
      </c>
      <c r="F70" s="137" t="s">
        <v>526</v>
      </c>
    </row>
    <row r="71" spans="1:55" ht="13.5" customHeight="1">
      <c r="A71" s="142" t="s">
        <v>533</v>
      </c>
      <c r="B71" s="134" t="s">
        <v>534</v>
      </c>
      <c r="C71" s="150">
        <f>IF(C17="profil",#REF!,IF(C17="rör",#REF!,C24))*C62*C59/2/C31/C69</f>
        <v>2.2878322563776835E-3</v>
      </c>
      <c r="D71" s="137"/>
      <c r="E71" s="137" t="s">
        <v>535</v>
      </c>
      <c r="F71" s="137" t="s">
        <v>536</v>
      </c>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row>
    <row r="72" spans="1:55" ht="13.5" customHeight="1">
      <c r="A72" s="142" t="s">
        <v>537</v>
      </c>
      <c r="B72" s="134" t="s">
        <v>538</v>
      </c>
      <c r="C72" s="150">
        <f>C71+C32</f>
        <v>2.2287832256377683E-2</v>
      </c>
      <c r="D72" s="137"/>
      <c r="E72" s="137" t="s">
        <v>539</v>
      </c>
      <c r="F72" s="137" t="s">
        <v>540</v>
      </c>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row>
    <row r="73" spans="1:55" ht="13.5" customHeight="1">
      <c r="A73" s="142" t="s">
        <v>527</v>
      </c>
      <c r="B73" s="134" t="s">
        <v>528</v>
      </c>
      <c r="C73" s="154">
        <f>300*(C27/200)^C70</f>
        <v>38.63619314876474</v>
      </c>
      <c r="D73" s="137" t="s">
        <v>37</v>
      </c>
      <c r="E73" s="137" t="s">
        <v>529</v>
      </c>
      <c r="F73" s="137" t="s">
        <v>981</v>
      </c>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row>
    <row r="74" spans="1:55" ht="13.5" customHeight="1">
      <c r="A74" s="142" t="s">
        <v>531</v>
      </c>
      <c r="B74" s="356" t="s">
        <v>532</v>
      </c>
      <c r="C74" s="150">
        <f>EXP((-0.5*C29/C27)+(1-(C28/C29))*(0.04+0.01*(C29/C27)))</f>
        <v>0.407345127804498</v>
      </c>
      <c r="D74" s="137"/>
      <c r="E74" s="137" t="s">
        <v>982</v>
      </c>
      <c r="F74" s="159" t="s">
        <v>983</v>
      </c>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row>
    <row r="75" spans="1:55" ht="13.5">
      <c r="A75" s="142" t="s">
        <v>530</v>
      </c>
      <c r="B75" s="356" t="s">
        <v>984</v>
      </c>
      <c r="C75" s="154">
        <f>150*C31/C59</f>
        <v>47.059589683622818</v>
      </c>
      <c r="D75" s="137"/>
      <c r="E75" s="137" t="s">
        <v>985</v>
      </c>
      <c r="F75" s="159" t="s">
        <v>983</v>
      </c>
    </row>
    <row r="76" spans="1:55" ht="14.25">
      <c r="A76" s="142" t="s">
        <v>986</v>
      </c>
      <c r="B76" s="356" t="s">
        <v>987</v>
      </c>
      <c r="C76" s="357">
        <f>(4*C75)/(1+(70.8*C75^2))^(5/6)</f>
        <v>8.8158571478082638E-3</v>
      </c>
      <c r="D76" s="137"/>
      <c r="E76" s="137" t="s">
        <v>988</v>
      </c>
      <c r="F76" s="159" t="s">
        <v>983</v>
      </c>
    </row>
    <row r="77" spans="1:55" ht="13.5" customHeight="1">
      <c r="A77" s="142" t="s">
        <v>541</v>
      </c>
      <c r="B77" s="356" t="s">
        <v>989</v>
      </c>
      <c r="C77" s="357">
        <f>1/(1+2*C31*C29/C59)</f>
        <v>0.33246053284160987</v>
      </c>
      <c r="D77" s="137"/>
      <c r="E77" s="137" t="s">
        <v>990</v>
      </c>
      <c r="F77" s="159" t="s">
        <v>983</v>
      </c>
    </row>
    <row r="78" spans="1:55" ht="13.5" customHeight="1">
      <c r="A78" s="142" t="s">
        <v>542</v>
      </c>
      <c r="B78" s="356" t="s">
        <v>991</v>
      </c>
      <c r="C78" s="357">
        <f>1/(1+3.2*C31*C28/C59)</f>
        <v>2.7292728435840158E-2</v>
      </c>
      <c r="D78" s="137"/>
      <c r="E78" s="137" t="s">
        <v>992</v>
      </c>
      <c r="F78" s="159" t="s">
        <v>983</v>
      </c>
    </row>
    <row r="79" spans="1:55" ht="13.5" customHeight="1">
      <c r="A79" s="142" t="s">
        <v>993</v>
      </c>
      <c r="B79" s="356" t="s">
        <v>543</v>
      </c>
      <c r="C79" s="150">
        <f>2*PI()*C76*C77*C78/C72</f>
        <v>2.2550887203721236E-2</v>
      </c>
      <c r="D79" s="137"/>
      <c r="E79" s="137" t="s">
        <v>994</v>
      </c>
      <c r="F79" s="159" t="s">
        <v>983</v>
      </c>
    </row>
    <row r="80" spans="1:55" ht="13.5" customHeight="1">
      <c r="A80" s="142" t="s">
        <v>544</v>
      </c>
      <c r="B80" s="134" t="s">
        <v>545</v>
      </c>
      <c r="C80" s="150">
        <f>IF(C31*SQRT(C79)/SQRT(C74+C79)&lt;0.08,0.08,C31*SQRT(C79)/SQRT(C74+C79))</f>
        <v>1.307783330171594</v>
      </c>
      <c r="D80" s="137" t="s">
        <v>459</v>
      </c>
      <c r="E80" s="137" t="s">
        <v>546</v>
      </c>
      <c r="F80" s="159" t="s">
        <v>983</v>
      </c>
    </row>
    <row r="81" spans="1:55" ht="13.5" customHeight="1">
      <c r="A81" s="142" t="s">
        <v>547</v>
      </c>
      <c r="B81" s="134" t="s">
        <v>548</v>
      </c>
      <c r="C81" s="150">
        <f>IF(SQRT(2*LN(C80*600))+(0.6/SQRT(2*LN(C80*600)))&lt;3,3,SQRT(2*LN(C80*600))+(0.6/SQRT(2*LN(C80*600))))</f>
        <v>3.8154334189817698</v>
      </c>
      <c r="D81" s="137"/>
      <c r="E81" s="137" t="s">
        <v>549</v>
      </c>
      <c r="F81" s="159" t="s">
        <v>983</v>
      </c>
    </row>
    <row r="82" spans="1:55" ht="13.5" customHeight="1">
      <c r="A82" s="142" t="s">
        <v>556</v>
      </c>
      <c r="B82" s="134" t="s">
        <v>118</v>
      </c>
      <c r="C82" s="150">
        <f>(1+2*C81*C61*SQRT(C74+C79))</f>
        <v>2.1490873747347017</v>
      </c>
      <c r="D82" s="137"/>
      <c r="E82" s="137" t="s">
        <v>557</v>
      </c>
      <c r="F82" s="137"/>
    </row>
    <row r="83" spans="1:55" ht="13.5" customHeight="1">
      <c r="A83" s="142"/>
      <c r="B83" s="134"/>
      <c r="C83" s="154"/>
      <c r="D83" s="137"/>
      <c r="E83" s="137"/>
      <c r="F83" s="137"/>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row>
    <row r="84" spans="1:55" ht="13.5" customHeight="1">
      <c r="A84" s="142"/>
      <c r="B84" s="134"/>
      <c r="C84" s="154"/>
      <c r="D84" s="137"/>
      <c r="E84" s="137"/>
      <c r="F84" s="137"/>
    </row>
    <row r="85" spans="1:55" ht="13.5" customHeight="1">
      <c r="A85" s="142"/>
      <c r="B85" s="134"/>
      <c r="C85" s="150"/>
      <c r="D85" s="137"/>
      <c r="E85" s="137"/>
      <c r="F85" s="137"/>
    </row>
    <row r="86" spans="1:55" ht="13.5" customHeight="1">
      <c r="A86" s="142"/>
      <c r="B86" s="142"/>
      <c r="C86" s="150"/>
      <c r="D86" s="137"/>
      <c r="E86" s="137"/>
      <c r="F86" s="137"/>
    </row>
    <row r="87" spans="1:55" ht="13.5" customHeight="1">
      <c r="A87" s="142"/>
      <c r="B87" s="134"/>
      <c r="C87" s="150"/>
      <c r="D87" s="137"/>
      <c r="E87" s="137"/>
      <c r="F87" s="137"/>
    </row>
    <row r="88" spans="1:55" ht="13.5" customHeight="1"/>
    <row r="89" spans="1:55" ht="13.5" customHeight="1"/>
    <row r="90" spans="1:55" ht="13.5" customHeight="1">
      <c r="A90" s="142"/>
      <c r="B90" s="160"/>
      <c r="C90" s="150"/>
      <c r="D90" s="137"/>
      <c r="E90" s="137"/>
      <c r="F90" s="137"/>
    </row>
    <row r="91" spans="1:55" ht="13.5" customHeight="1">
      <c r="A91" s="142"/>
      <c r="B91" s="160"/>
      <c r="C91" s="150"/>
      <c r="D91" s="137"/>
      <c r="E91" s="137"/>
      <c r="F91" s="137"/>
    </row>
    <row r="92" spans="1:55" ht="13.5" customHeight="1">
      <c r="A92" s="142"/>
      <c r="B92" s="160"/>
      <c r="C92" s="150"/>
      <c r="E92" s="137"/>
      <c r="F92" s="137"/>
    </row>
    <row r="93" spans="1:55" ht="13.5" customHeight="1">
      <c r="A93" s="142"/>
      <c r="B93" s="160"/>
      <c r="C93" s="150"/>
      <c r="D93" s="137"/>
      <c r="E93" s="137"/>
      <c r="F93" s="137"/>
    </row>
    <row r="94" spans="1:55" ht="13.5" customHeight="1">
      <c r="A94" s="142"/>
      <c r="B94" s="134"/>
      <c r="C94" s="150"/>
      <c r="D94" s="137"/>
      <c r="E94" s="137"/>
      <c r="F94" s="137"/>
    </row>
    <row r="95" spans="1:55" ht="13.5" customHeight="1"/>
    <row r="96" spans="1:55" ht="13.5" customHeight="1"/>
    <row r="97" spans="57:3072 3074:7167 7169:10240 10242:14335 14337:16384" ht="13.5" customHeight="1"/>
    <row r="98" spans="57:3072 3074:7167 7169:10240 10242:14335 14337:16384" ht="13.5" customHeight="1"/>
    <row r="99" spans="57:3072 3074:7167 7169:10240 10242:14335 14337:16384" ht="13.5" customHeight="1"/>
    <row r="100" spans="57:3072 3074:7167 7169:10240 10242:14335 14337:16384" ht="13.5" customHeight="1"/>
    <row r="101" spans="57:3072 3074:7167 7169:10240 10242:14335 14337:16384" ht="13.5" customHeight="1"/>
    <row r="104" spans="57:3072 3074:7167 7169:10240 10242:14335 14337:16384" ht="13.5" customHeight="1"/>
    <row r="105" spans="57:3072 3074:7167 7169:10240 10242:14335 14337:16384" ht="13.5" customHeight="1">
      <c r="BE105" s="142"/>
      <c r="BF105" s="160"/>
      <c r="BG105" s="150"/>
      <c r="BH105" s="137"/>
      <c r="BI105" s="137"/>
      <c r="BJ105" s="137"/>
      <c r="BL105" s="142"/>
      <c r="BM105" s="160"/>
      <c r="BN105" s="150"/>
      <c r="BO105" s="137"/>
      <c r="BP105" s="137"/>
      <c r="BQ105" s="137"/>
      <c r="BS105" s="142"/>
      <c r="BT105" s="160"/>
      <c r="BU105" s="150"/>
      <c r="BV105" s="137"/>
      <c r="BW105" s="137"/>
      <c r="BX105" s="137"/>
      <c r="BZ105" s="142"/>
      <c r="CA105" s="160"/>
      <c r="CB105" s="150"/>
      <c r="CC105" s="137"/>
      <c r="CD105" s="137"/>
      <c r="CE105" s="137"/>
      <c r="CG105" s="142"/>
      <c r="CH105" s="160"/>
      <c r="CI105" s="150"/>
      <c r="CJ105" s="137"/>
      <c r="CK105" s="137"/>
      <c r="CL105" s="137"/>
      <c r="CN105" s="142"/>
      <c r="CO105" s="160"/>
      <c r="CP105" s="150"/>
      <c r="CQ105" s="137"/>
      <c r="CR105" s="137"/>
      <c r="CS105" s="137"/>
      <c r="CU105" s="142"/>
      <c r="CV105" s="160"/>
      <c r="CW105" s="150"/>
      <c r="CX105" s="137"/>
      <c r="CY105" s="137"/>
      <c r="CZ105" s="137"/>
      <c r="DB105" s="142"/>
      <c r="DC105" s="160"/>
      <c r="DD105" s="150"/>
      <c r="DE105" s="137"/>
      <c r="DF105" s="137"/>
      <c r="DG105" s="137"/>
      <c r="DI105" s="142"/>
      <c r="DJ105" s="160"/>
      <c r="DK105" s="150"/>
      <c r="DL105" s="137"/>
      <c r="DM105" s="137"/>
      <c r="DN105" s="137"/>
      <c r="DP105" s="142"/>
      <c r="DQ105" s="160"/>
      <c r="DR105" s="150"/>
      <c r="DS105" s="137"/>
      <c r="DT105" s="137"/>
      <c r="DU105" s="137"/>
      <c r="DW105" s="142"/>
      <c r="DX105" s="160"/>
      <c r="DY105" s="150"/>
      <c r="DZ105" s="137"/>
      <c r="EA105" s="137"/>
      <c r="EB105" s="137"/>
      <c r="ED105" s="142"/>
      <c r="EE105" s="160"/>
      <c r="EF105" s="150"/>
      <c r="EG105" s="137"/>
      <c r="EH105" s="137"/>
      <c r="EI105" s="137"/>
      <c r="EK105" s="142"/>
      <c r="EL105" s="160"/>
      <c r="EM105" s="150"/>
      <c r="EN105" s="137"/>
      <c r="EO105" s="137"/>
      <c r="EP105" s="137"/>
      <c r="ER105" s="142"/>
      <c r="ES105" s="160"/>
      <c r="ET105" s="150"/>
      <c r="EU105" s="137"/>
      <c r="EV105" s="137"/>
      <c r="EW105" s="137"/>
      <c r="EY105" s="142"/>
      <c r="EZ105" s="160"/>
      <c r="FA105" s="150"/>
      <c r="FB105" s="137"/>
      <c r="FC105" s="137"/>
      <c r="FD105" s="137"/>
      <c r="FF105" s="142"/>
      <c r="FG105" s="160"/>
      <c r="FH105" s="150"/>
      <c r="FI105" s="137"/>
      <c r="FJ105" s="137"/>
      <c r="FK105" s="137"/>
      <c r="FM105" s="142"/>
      <c r="FN105" s="160"/>
      <c r="FO105" s="150"/>
      <c r="FP105" s="137"/>
      <c r="FQ105" s="137"/>
      <c r="FR105" s="137"/>
      <c r="FT105" s="142"/>
      <c r="FU105" s="160"/>
      <c r="FV105" s="150"/>
      <c r="FW105" s="137"/>
      <c r="FX105" s="137"/>
      <c r="FY105" s="137"/>
      <c r="GA105" s="142"/>
      <c r="GB105" s="160"/>
      <c r="GC105" s="150"/>
      <c r="GD105" s="137"/>
      <c r="GE105" s="137"/>
      <c r="GF105" s="137"/>
      <c r="GH105" s="142"/>
      <c r="GI105" s="160"/>
      <c r="GJ105" s="150"/>
      <c r="GK105" s="137"/>
      <c r="GL105" s="137"/>
      <c r="GM105" s="137"/>
      <c r="GO105" s="142"/>
      <c r="GP105" s="160"/>
      <c r="GQ105" s="150"/>
      <c r="GR105" s="137"/>
      <c r="GS105" s="137"/>
      <c r="GT105" s="137"/>
      <c r="GV105" s="142"/>
      <c r="GW105" s="160"/>
      <c r="GX105" s="150"/>
      <c r="GY105" s="137"/>
      <c r="GZ105" s="137"/>
      <c r="HA105" s="137"/>
      <c r="HC105" s="142"/>
      <c r="HD105" s="160"/>
      <c r="HE105" s="150"/>
      <c r="HF105" s="137"/>
      <c r="HG105" s="137"/>
      <c r="HH105" s="137"/>
      <c r="HJ105" s="142"/>
      <c r="HK105" s="160"/>
      <c r="HL105" s="150"/>
      <c r="HM105" s="137"/>
      <c r="HN105" s="137"/>
      <c r="HO105" s="137"/>
      <c r="HQ105" s="142"/>
      <c r="HR105" s="160"/>
      <c r="HS105" s="150"/>
      <c r="HT105" s="137"/>
      <c r="HU105" s="137"/>
      <c r="HV105" s="137"/>
      <c r="HX105" s="142"/>
      <c r="HY105" s="160"/>
      <c r="HZ105" s="150"/>
      <c r="IA105" s="137"/>
      <c r="IB105" s="137"/>
      <c r="IC105" s="137"/>
      <c r="IE105" s="142"/>
      <c r="IF105" s="160"/>
      <c r="IG105" s="150"/>
      <c r="IH105" s="137"/>
      <c r="II105" s="137"/>
      <c r="IJ105" s="137"/>
      <c r="IL105" s="142"/>
      <c r="IM105" s="160"/>
      <c r="IN105" s="150"/>
      <c r="IO105" s="137"/>
      <c r="IP105" s="137"/>
      <c r="IQ105" s="137"/>
      <c r="IS105" s="142"/>
      <c r="IT105" s="160"/>
      <c r="IU105" s="150"/>
      <c r="IV105" s="137"/>
      <c r="IW105" s="137"/>
      <c r="IX105" s="137"/>
      <c r="IZ105" s="142"/>
      <c r="JA105" s="160"/>
      <c r="JB105" s="150"/>
      <c r="JC105" s="137"/>
      <c r="JD105" s="137"/>
      <c r="JE105" s="137"/>
      <c r="JG105" s="142"/>
      <c r="JH105" s="160"/>
      <c r="JI105" s="150"/>
      <c r="JJ105" s="137"/>
      <c r="JK105" s="137"/>
      <c r="JL105" s="137"/>
      <c r="JN105" s="142"/>
      <c r="JO105" s="160"/>
      <c r="JP105" s="150"/>
      <c r="JQ105" s="137"/>
      <c r="JR105" s="137"/>
      <c r="JS105" s="137"/>
      <c r="JU105" s="142"/>
      <c r="JV105" s="160"/>
      <c r="JW105" s="150"/>
      <c r="JX105" s="137"/>
      <c r="JY105" s="137"/>
      <c r="JZ105" s="137"/>
      <c r="KB105" s="142"/>
      <c r="KC105" s="160"/>
      <c r="KD105" s="150"/>
      <c r="KE105" s="137"/>
      <c r="KF105" s="137"/>
      <c r="KG105" s="137"/>
      <c r="KI105" s="142"/>
      <c r="KJ105" s="160"/>
      <c r="KK105" s="150"/>
      <c r="KL105" s="137"/>
      <c r="KM105" s="137"/>
      <c r="KN105" s="137"/>
      <c r="KP105" s="142"/>
      <c r="KQ105" s="160"/>
      <c r="KR105" s="150"/>
      <c r="KS105" s="137"/>
      <c r="KT105" s="137"/>
      <c r="KU105" s="137"/>
      <c r="KW105" s="142"/>
      <c r="KX105" s="160"/>
      <c r="KY105" s="150"/>
      <c r="KZ105" s="137"/>
      <c r="LA105" s="137"/>
      <c r="LB105" s="137"/>
      <c r="LD105" s="142"/>
      <c r="LE105" s="160"/>
      <c r="LF105" s="150"/>
      <c r="LG105" s="137"/>
      <c r="LH105" s="137"/>
      <c r="LI105" s="137"/>
      <c r="LK105" s="142"/>
      <c r="LL105" s="160"/>
      <c r="LM105" s="150"/>
      <c r="LN105" s="137"/>
      <c r="LO105" s="137"/>
      <c r="LP105" s="137"/>
      <c r="LR105" s="142"/>
      <c r="LS105" s="160"/>
      <c r="LT105" s="150"/>
      <c r="LU105" s="137"/>
      <c r="LV105" s="137"/>
      <c r="LW105" s="137"/>
      <c r="LY105" s="142"/>
      <c r="LZ105" s="160"/>
      <c r="MA105" s="150"/>
      <c r="MB105" s="137"/>
      <c r="MC105" s="137"/>
      <c r="MD105" s="137"/>
      <c r="MF105" s="142"/>
      <c r="MG105" s="160"/>
      <c r="MH105" s="150"/>
      <c r="MI105" s="137"/>
      <c r="MJ105" s="137"/>
      <c r="MK105" s="137"/>
      <c r="MM105" s="142"/>
      <c r="MN105" s="160"/>
      <c r="MO105" s="150"/>
      <c r="MP105" s="137"/>
      <c r="MQ105" s="137"/>
      <c r="MR105" s="137"/>
      <c r="MT105" s="142"/>
      <c r="MU105" s="160"/>
      <c r="MV105" s="150"/>
      <c r="MW105" s="137"/>
      <c r="MX105" s="137"/>
      <c r="MY105" s="137"/>
      <c r="NA105" s="142"/>
      <c r="NB105" s="160"/>
      <c r="NC105" s="150"/>
      <c r="ND105" s="137"/>
      <c r="NE105" s="137"/>
      <c r="NF105" s="137"/>
      <c r="NH105" s="142"/>
      <c r="NI105" s="160"/>
      <c r="NJ105" s="150"/>
      <c r="NK105" s="137"/>
      <c r="NL105" s="137"/>
      <c r="NM105" s="137"/>
      <c r="NO105" s="142"/>
      <c r="NP105" s="160"/>
      <c r="NQ105" s="150"/>
      <c r="NR105" s="137"/>
      <c r="NS105" s="137"/>
      <c r="NT105" s="137"/>
      <c r="NV105" s="142"/>
      <c r="NW105" s="160"/>
      <c r="NX105" s="150"/>
      <c r="NY105" s="137"/>
      <c r="NZ105" s="137"/>
      <c r="OA105" s="137"/>
      <c r="OC105" s="142"/>
      <c r="OD105" s="160"/>
      <c r="OE105" s="150"/>
      <c r="OF105" s="137"/>
      <c r="OG105" s="137"/>
      <c r="OH105" s="137"/>
      <c r="OJ105" s="142"/>
      <c r="OK105" s="160"/>
      <c r="OL105" s="150"/>
      <c r="OM105" s="137"/>
      <c r="ON105" s="137"/>
      <c r="OO105" s="137"/>
      <c r="OQ105" s="142"/>
      <c r="OR105" s="160"/>
      <c r="OS105" s="150"/>
      <c r="OT105" s="137"/>
      <c r="OU105" s="137"/>
      <c r="OV105" s="137"/>
      <c r="OX105" s="142"/>
      <c r="OY105" s="160"/>
      <c r="OZ105" s="150"/>
      <c r="PA105" s="137"/>
      <c r="PB105" s="137"/>
      <c r="PC105" s="137"/>
      <c r="PE105" s="142"/>
      <c r="PF105" s="160"/>
      <c r="PG105" s="150"/>
      <c r="PH105" s="137"/>
      <c r="PI105" s="137"/>
      <c r="PJ105" s="137"/>
      <c r="PL105" s="142"/>
      <c r="PM105" s="160"/>
      <c r="PN105" s="150"/>
      <c r="PO105" s="137"/>
      <c r="PP105" s="137"/>
      <c r="PQ105" s="137"/>
      <c r="PS105" s="142"/>
      <c r="PT105" s="160"/>
      <c r="PU105" s="150"/>
      <c r="PV105" s="137"/>
      <c r="PW105" s="137"/>
      <c r="PX105" s="137"/>
      <c r="PZ105" s="142"/>
      <c r="QA105" s="160"/>
      <c r="QB105" s="150"/>
      <c r="QC105" s="137"/>
      <c r="QD105" s="137"/>
      <c r="QE105" s="137"/>
      <c r="QG105" s="142"/>
      <c r="QH105" s="160"/>
      <c r="QI105" s="150"/>
      <c r="QJ105" s="137"/>
      <c r="QK105" s="137"/>
      <c r="QL105" s="137"/>
      <c r="QN105" s="142"/>
      <c r="QO105" s="160"/>
      <c r="QP105" s="150"/>
      <c r="QQ105" s="137"/>
      <c r="QR105" s="137"/>
      <c r="QS105" s="137"/>
      <c r="QU105" s="142"/>
      <c r="QV105" s="160"/>
      <c r="QW105" s="150"/>
      <c r="QX105" s="137"/>
      <c r="QY105" s="137"/>
      <c r="QZ105" s="137"/>
      <c r="RB105" s="142"/>
      <c r="RC105" s="160"/>
      <c r="RD105" s="150"/>
      <c r="RE105" s="137"/>
      <c r="RF105" s="137"/>
      <c r="RG105" s="137"/>
      <c r="RI105" s="142"/>
      <c r="RJ105" s="160"/>
      <c r="RK105" s="150"/>
      <c r="RL105" s="137"/>
      <c r="RM105" s="137"/>
      <c r="RN105" s="137"/>
      <c r="RP105" s="142"/>
      <c r="RQ105" s="160"/>
      <c r="RR105" s="150"/>
      <c r="RS105" s="137"/>
      <c r="RT105" s="137"/>
      <c r="RU105" s="137"/>
      <c r="RW105" s="142"/>
      <c r="RX105" s="160"/>
      <c r="RY105" s="150"/>
      <c r="RZ105" s="137"/>
      <c r="SA105" s="137"/>
      <c r="SB105" s="137"/>
      <c r="SD105" s="142"/>
      <c r="SE105" s="160"/>
      <c r="SF105" s="150"/>
      <c r="SG105" s="137"/>
      <c r="SH105" s="137"/>
      <c r="SI105" s="137"/>
      <c r="SK105" s="142"/>
      <c r="SL105" s="160"/>
      <c r="SM105" s="150"/>
      <c r="SN105" s="137"/>
      <c r="SO105" s="137"/>
      <c r="SP105" s="137"/>
      <c r="SR105" s="142"/>
      <c r="SS105" s="160"/>
      <c r="ST105" s="150"/>
      <c r="SU105" s="137"/>
      <c r="SV105" s="137"/>
      <c r="SW105" s="137"/>
      <c r="SY105" s="142"/>
      <c r="SZ105" s="160"/>
      <c r="TA105" s="150"/>
      <c r="TB105" s="137"/>
      <c r="TC105" s="137"/>
      <c r="TD105" s="137"/>
      <c r="TF105" s="142"/>
      <c r="TG105" s="160"/>
      <c r="TH105" s="150"/>
      <c r="TI105" s="137"/>
      <c r="TJ105" s="137"/>
      <c r="TK105" s="137"/>
      <c r="TM105" s="142"/>
      <c r="TN105" s="160"/>
      <c r="TO105" s="150"/>
      <c r="TP105" s="137"/>
      <c r="TQ105" s="137"/>
      <c r="TR105" s="137"/>
      <c r="TT105" s="142"/>
      <c r="TU105" s="160"/>
      <c r="TV105" s="150"/>
      <c r="TW105" s="137"/>
      <c r="TX105" s="137"/>
      <c r="TY105" s="137"/>
      <c r="UA105" s="142"/>
      <c r="UB105" s="160"/>
      <c r="UC105" s="150"/>
      <c r="UD105" s="137"/>
      <c r="UE105" s="137"/>
      <c r="UF105" s="137"/>
      <c r="UH105" s="142"/>
      <c r="UI105" s="160"/>
      <c r="UJ105" s="150"/>
      <c r="UK105" s="137"/>
      <c r="UL105" s="137"/>
      <c r="UM105" s="137"/>
      <c r="UO105" s="142"/>
      <c r="UP105" s="160"/>
      <c r="UQ105" s="150"/>
      <c r="UR105" s="137"/>
      <c r="US105" s="137"/>
      <c r="UT105" s="137"/>
      <c r="UV105" s="142"/>
      <c r="UW105" s="160"/>
      <c r="UX105" s="150"/>
      <c r="UY105" s="137"/>
      <c r="UZ105" s="137"/>
      <c r="VA105" s="137"/>
      <c r="VC105" s="142"/>
      <c r="VD105" s="160"/>
      <c r="VE105" s="150"/>
      <c r="VF105" s="137"/>
      <c r="VG105" s="137"/>
      <c r="VH105" s="137"/>
      <c r="VJ105" s="142"/>
      <c r="VK105" s="160"/>
      <c r="VL105" s="150"/>
      <c r="VM105" s="137"/>
      <c r="VN105" s="137"/>
      <c r="VO105" s="137"/>
      <c r="VQ105" s="142"/>
      <c r="VR105" s="160"/>
      <c r="VS105" s="150"/>
      <c r="VT105" s="137"/>
      <c r="VU105" s="137"/>
      <c r="VV105" s="137"/>
      <c r="VX105" s="142"/>
      <c r="VY105" s="160"/>
      <c r="VZ105" s="150"/>
      <c r="WA105" s="137"/>
      <c r="WB105" s="137"/>
      <c r="WC105" s="137"/>
      <c r="WE105" s="142"/>
      <c r="WF105" s="160"/>
      <c r="WG105" s="150"/>
      <c r="WH105" s="137"/>
      <c r="WI105" s="137"/>
      <c r="WJ105" s="137"/>
      <c r="WL105" s="142"/>
      <c r="WM105" s="160"/>
      <c r="WN105" s="150"/>
      <c r="WO105" s="137"/>
      <c r="WP105" s="137"/>
      <c r="WQ105" s="137"/>
      <c r="WS105" s="142"/>
      <c r="WT105" s="160"/>
      <c r="WU105" s="150"/>
      <c r="WV105" s="137"/>
      <c r="WW105" s="137"/>
      <c r="WX105" s="137"/>
      <c r="WZ105" s="142"/>
      <c r="XA105" s="160"/>
      <c r="XB105" s="150"/>
      <c r="XC105" s="137"/>
      <c r="XD105" s="137"/>
      <c r="XE105" s="137"/>
      <c r="XG105" s="142"/>
      <c r="XH105" s="160"/>
      <c r="XI105" s="150"/>
      <c r="XJ105" s="137"/>
      <c r="XK105" s="137"/>
      <c r="XL105" s="137"/>
      <c r="XN105" s="142"/>
      <c r="XO105" s="160"/>
      <c r="XP105" s="150"/>
      <c r="XQ105" s="137"/>
      <c r="XR105" s="137"/>
      <c r="XS105" s="137"/>
      <c r="XU105" s="142"/>
      <c r="XV105" s="160"/>
      <c r="XW105" s="150"/>
      <c r="XX105" s="137"/>
      <c r="XY105" s="137"/>
      <c r="XZ105" s="137"/>
      <c r="YB105" s="142"/>
      <c r="YC105" s="160"/>
      <c r="YD105" s="150"/>
      <c r="YE105" s="137"/>
      <c r="YF105" s="137"/>
      <c r="YG105" s="137"/>
      <c r="YI105" s="142"/>
      <c r="YJ105" s="160"/>
      <c r="YK105" s="150"/>
      <c r="YL105" s="137"/>
      <c r="YM105" s="137"/>
      <c r="YN105" s="137"/>
      <c r="YP105" s="142"/>
      <c r="YQ105" s="160"/>
      <c r="YR105" s="150"/>
      <c r="YS105" s="137"/>
      <c r="YT105" s="137"/>
      <c r="YU105" s="137"/>
      <c r="YW105" s="142"/>
      <c r="YX105" s="160"/>
      <c r="YY105" s="150"/>
      <c r="YZ105" s="137"/>
      <c r="ZA105" s="137"/>
      <c r="ZB105" s="137"/>
      <c r="ZD105" s="142"/>
      <c r="ZE105" s="160"/>
      <c r="ZF105" s="150"/>
      <c r="ZG105" s="137"/>
      <c r="ZH105" s="137"/>
      <c r="ZI105" s="137"/>
      <c r="ZK105" s="142"/>
      <c r="ZL105" s="160"/>
      <c r="ZM105" s="150"/>
      <c r="ZN105" s="137"/>
      <c r="ZO105" s="137"/>
      <c r="ZP105" s="137"/>
      <c r="ZR105" s="142"/>
      <c r="ZS105" s="160"/>
      <c r="ZT105" s="150"/>
      <c r="ZU105" s="137"/>
      <c r="ZV105" s="137"/>
      <c r="ZW105" s="137"/>
      <c r="ZY105" s="142"/>
      <c r="ZZ105" s="160"/>
      <c r="AAA105" s="150"/>
      <c r="AAB105" s="137"/>
      <c r="AAC105" s="137"/>
      <c r="AAD105" s="137"/>
      <c r="AAF105" s="142"/>
      <c r="AAG105" s="160"/>
      <c r="AAH105" s="150"/>
      <c r="AAI105" s="137"/>
      <c r="AAJ105" s="137"/>
      <c r="AAK105" s="137"/>
      <c r="AAM105" s="142"/>
      <c r="AAN105" s="160"/>
      <c r="AAO105" s="150"/>
      <c r="AAP105" s="137"/>
      <c r="AAQ105" s="137"/>
      <c r="AAR105" s="137"/>
      <c r="AAT105" s="142"/>
      <c r="AAU105" s="160"/>
      <c r="AAV105" s="150"/>
      <c r="AAW105" s="137"/>
      <c r="AAX105" s="137"/>
      <c r="AAY105" s="137"/>
      <c r="ABA105" s="142"/>
      <c r="ABB105" s="160"/>
      <c r="ABC105" s="150"/>
      <c r="ABD105" s="137"/>
      <c r="ABE105" s="137"/>
      <c r="ABF105" s="137"/>
      <c r="ABH105" s="142"/>
      <c r="ABI105" s="160"/>
      <c r="ABJ105" s="150"/>
      <c r="ABK105" s="137"/>
      <c r="ABL105" s="137"/>
      <c r="ABM105" s="137"/>
      <c r="ABO105" s="142"/>
      <c r="ABP105" s="160"/>
      <c r="ABQ105" s="150"/>
      <c r="ABR105" s="137"/>
      <c r="ABS105" s="137"/>
      <c r="ABT105" s="137"/>
      <c r="ABV105" s="142"/>
      <c r="ABW105" s="160"/>
      <c r="ABX105" s="150"/>
      <c r="ABY105" s="137"/>
      <c r="ABZ105" s="137"/>
      <c r="ACA105" s="137"/>
      <c r="ACC105" s="142"/>
      <c r="ACD105" s="160"/>
      <c r="ACE105" s="150"/>
      <c r="ACF105" s="137"/>
      <c r="ACG105" s="137"/>
      <c r="ACH105" s="137"/>
      <c r="ACJ105" s="142"/>
      <c r="ACK105" s="160"/>
      <c r="ACL105" s="150"/>
      <c r="ACM105" s="137"/>
      <c r="ACN105" s="137"/>
      <c r="ACO105" s="137"/>
      <c r="ACQ105" s="142"/>
      <c r="ACR105" s="160"/>
      <c r="ACS105" s="150"/>
      <c r="ACT105" s="137"/>
      <c r="ACU105" s="137"/>
      <c r="ACV105" s="137"/>
      <c r="ACX105" s="142"/>
      <c r="ACY105" s="160"/>
      <c r="ACZ105" s="150"/>
      <c r="ADA105" s="137"/>
      <c r="ADB105" s="137"/>
      <c r="ADC105" s="137"/>
      <c r="ADE105" s="142"/>
      <c r="ADF105" s="160"/>
      <c r="ADG105" s="150"/>
      <c r="ADH105" s="137"/>
      <c r="ADI105" s="137"/>
      <c r="ADJ105" s="137"/>
      <c r="ADL105" s="142"/>
      <c r="ADM105" s="160"/>
      <c r="ADN105" s="150"/>
      <c r="ADO105" s="137"/>
      <c r="ADP105" s="137"/>
      <c r="ADQ105" s="137"/>
      <c r="ADS105" s="142"/>
      <c r="ADT105" s="160"/>
      <c r="ADU105" s="150"/>
      <c r="ADV105" s="137"/>
      <c r="ADW105" s="137"/>
      <c r="ADX105" s="137"/>
      <c r="ADZ105" s="142"/>
      <c r="AEA105" s="160"/>
      <c r="AEB105" s="150"/>
      <c r="AEC105" s="137"/>
      <c r="AED105" s="137"/>
      <c r="AEE105" s="137"/>
      <c r="AEG105" s="142"/>
      <c r="AEH105" s="160"/>
      <c r="AEI105" s="150"/>
      <c r="AEJ105" s="137"/>
      <c r="AEK105" s="137"/>
      <c r="AEL105" s="137"/>
      <c r="AEN105" s="142"/>
      <c r="AEO105" s="160"/>
      <c r="AEP105" s="150"/>
      <c r="AEQ105" s="137"/>
      <c r="AER105" s="137"/>
      <c r="AES105" s="137"/>
      <c r="AEU105" s="142"/>
      <c r="AEV105" s="160"/>
      <c r="AEW105" s="150"/>
      <c r="AEX105" s="137"/>
      <c r="AEY105" s="137"/>
      <c r="AEZ105" s="137"/>
      <c r="AFB105" s="142"/>
      <c r="AFC105" s="160"/>
      <c r="AFD105" s="150"/>
      <c r="AFE105" s="137"/>
      <c r="AFF105" s="137"/>
      <c r="AFG105" s="137"/>
      <c r="AFI105" s="142"/>
      <c r="AFJ105" s="160"/>
      <c r="AFK105" s="150"/>
      <c r="AFL105" s="137"/>
      <c r="AFM105" s="137"/>
      <c r="AFN105" s="137"/>
      <c r="AFP105" s="142"/>
      <c r="AFQ105" s="160"/>
      <c r="AFR105" s="150"/>
      <c r="AFS105" s="137"/>
      <c r="AFT105" s="137"/>
      <c r="AFU105" s="137"/>
      <c r="AFW105" s="142"/>
      <c r="AFX105" s="160"/>
      <c r="AFY105" s="150"/>
      <c r="AFZ105" s="137"/>
      <c r="AGA105" s="137"/>
      <c r="AGB105" s="137"/>
      <c r="AGD105" s="142"/>
      <c r="AGE105" s="160"/>
      <c r="AGF105" s="150"/>
      <c r="AGG105" s="137"/>
      <c r="AGH105" s="137"/>
      <c r="AGI105" s="137"/>
      <c r="AGK105" s="142"/>
      <c r="AGL105" s="160"/>
      <c r="AGM105" s="150"/>
      <c r="AGN105" s="137"/>
      <c r="AGO105" s="137"/>
      <c r="AGP105" s="137"/>
      <c r="AGR105" s="142"/>
      <c r="AGS105" s="160"/>
      <c r="AGT105" s="150"/>
      <c r="AGU105" s="137"/>
      <c r="AGV105" s="137"/>
      <c r="AGW105" s="137"/>
      <c r="AGY105" s="142"/>
      <c r="AGZ105" s="160"/>
      <c r="AHA105" s="150"/>
      <c r="AHB105" s="137"/>
      <c r="AHC105" s="137"/>
      <c r="AHD105" s="137"/>
      <c r="AHF105" s="142"/>
      <c r="AHG105" s="160"/>
      <c r="AHH105" s="150"/>
      <c r="AHI105" s="137"/>
      <c r="AHJ105" s="137"/>
      <c r="AHK105" s="137"/>
      <c r="AHM105" s="142"/>
      <c r="AHN105" s="160"/>
      <c r="AHO105" s="150"/>
      <c r="AHP105" s="137"/>
      <c r="AHQ105" s="137"/>
      <c r="AHR105" s="137"/>
      <c r="AHT105" s="142"/>
      <c r="AHU105" s="160"/>
      <c r="AHV105" s="150"/>
      <c r="AHW105" s="137"/>
      <c r="AHX105" s="137"/>
      <c r="AHY105" s="137"/>
      <c r="AIA105" s="142"/>
      <c r="AIB105" s="160"/>
      <c r="AIC105" s="150"/>
      <c r="AID105" s="137"/>
      <c r="AIE105" s="137"/>
      <c r="AIF105" s="137"/>
      <c r="AIH105" s="142"/>
      <c r="AII105" s="160"/>
      <c r="AIJ105" s="150"/>
      <c r="AIK105" s="137"/>
      <c r="AIL105" s="137"/>
      <c r="AIM105" s="137"/>
      <c r="AIO105" s="142"/>
      <c r="AIP105" s="160"/>
      <c r="AIQ105" s="150"/>
      <c r="AIR105" s="137"/>
      <c r="AIS105" s="137"/>
      <c r="AIT105" s="137"/>
      <c r="AIV105" s="142"/>
      <c r="AIW105" s="160"/>
      <c r="AIX105" s="150"/>
      <c r="AIY105" s="137"/>
      <c r="AIZ105" s="137"/>
      <c r="AJA105" s="137"/>
      <c r="AJC105" s="142"/>
      <c r="AJD105" s="160"/>
      <c r="AJE105" s="150"/>
      <c r="AJF105" s="137"/>
      <c r="AJG105" s="137"/>
      <c r="AJH105" s="137"/>
      <c r="AJJ105" s="142"/>
      <c r="AJK105" s="160"/>
      <c r="AJL105" s="150"/>
      <c r="AJM105" s="137"/>
      <c r="AJN105" s="137"/>
      <c r="AJO105" s="137"/>
      <c r="AJQ105" s="142"/>
      <c r="AJR105" s="160"/>
      <c r="AJS105" s="150"/>
      <c r="AJT105" s="137"/>
      <c r="AJU105" s="137"/>
      <c r="AJV105" s="137"/>
      <c r="AJX105" s="142"/>
      <c r="AJY105" s="160"/>
      <c r="AJZ105" s="150"/>
      <c r="AKA105" s="137"/>
      <c r="AKB105" s="137"/>
      <c r="AKC105" s="137"/>
      <c r="AKE105" s="142"/>
      <c r="AKF105" s="160"/>
      <c r="AKG105" s="150"/>
      <c r="AKH105" s="137"/>
      <c r="AKI105" s="137"/>
      <c r="AKJ105" s="137"/>
      <c r="AKL105" s="142"/>
      <c r="AKM105" s="160"/>
      <c r="AKN105" s="150"/>
      <c r="AKO105" s="137"/>
      <c r="AKP105" s="137"/>
      <c r="AKQ105" s="137"/>
      <c r="AKS105" s="142"/>
      <c r="AKT105" s="160"/>
      <c r="AKU105" s="150"/>
      <c r="AKV105" s="137"/>
      <c r="AKW105" s="137"/>
      <c r="AKX105" s="137"/>
      <c r="AKZ105" s="142"/>
      <c r="ALA105" s="160"/>
      <c r="ALB105" s="150"/>
      <c r="ALC105" s="137"/>
      <c r="ALD105" s="137"/>
      <c r="ALE105" s="137"/>
      <c r="ALG105" s="142"/>
      <c r="ALH105" s="160"/>
      <c r="ALI105" s="150"/>
      <c r="ALJ105" s="137"/>
      <c r="ALK105" s="137"/>
      <c r="ALL105" s="137"/>
      <c r="ALN105" s="142"/>
      <c r="ALO105" s="160"/>
      <c r="ALP105" s="150"/>
      <c r="ALQ105" s="137"/>
      <c r="ALR105" s="137"/>
      <c r="ALS105" s="137"/>
      <c r="ALU105" s="142"/>
      <c r="ALV105" s="160"/>
      <c r="ALW105" s="150"/>
      <c r="ALX105" s="137"/>
      <c r="ALY105" s="137"/>
      <c r="ALZ105" s="137"/>
      <c r="AMB105" s="142"/>
      <c r="AMC105" s="160"/>
      <c r="AMD105" s="150"/>
      <c r="AME105" s="137"/>
      <c r="AMF105" s="137"/>
      <c r="AMG105" s="137"/>
      <c r="AMI105" s="142"/>
      <c r="AMJ105" s="160"/>
      <c r="AMK105" s="150"/>
      <c r="AML105" s="137"/>
      <c r="AMM105" s="137"/>
      <c r="AMN105" s="137"/>
      <c r="AMP105" s="142"/>
      <c r="AMQ105" s="160"/>
      <c r="AMR105" s="150"/>
      <c r="AMS105" s="137"/>
      <c r="AMT105" s="137"/>
      <c r="AMU105" s="137"/>
      <c r="AMW105" s="142"/>
      <c r="AMX105" s="160"/>
      <c r="AMY105" s="150"/>
      <c r="AMZ105" s="137"/>
      <c r="ANA105" s="137"/>
      <c r="ANB105" s="137"/>
      <c r="AND105" s="142"/>
      <c r="ANE105" s="160"/>
      <c r="ANF105" s="150"/>
      <c r="ANG105" s="137"/>
      <c r="ANH105" s="137"/>
      <c r="ANI105" s="137"/>
      <c r="ANK105" s="142"/>
      <c r="ANL105" s="160"/>
      <c r="ANM105" s="150"/>
      <c r="ANN105" s="137"/>
      <c r="ANO105" s="137"/>
      <c r="ANP105" s="137"/>
      <c r="ANR105" s="142"/>
      <c r="ANS105" s="160"/>
      <c r="ANT105" s="150"/>
      <c r="ANU105" s="137"/>
      <c r="ANV105" s="137"/>
      <c r="ANW105" s="137"/>
      <c r="ANY105" s="142"/>
      <c r="ANZ105" s="160"/>
      <c r="AOA105" s="150"/>
      <c r="AOB105" s="137"/>
      <c r="AOC105" s="137"/>
      <c r="AOD105" s="137"/>
      <c r="AOF105" s="142"/>
      <c r="AOG105" s="160"/>
      <c r="AOH105" s="150"/>
      <c r="AOI105" s="137"/>
      <c r="AOJ105" s="137"/>
      <c r="AOK105" s="137"/>
      <c r="AOM105" s="142"/>
      <c r="AON105" s="160"/>
      <c r="AOO105" s="150"/>
      <c r="AOP105" s="137"/>
      <c r="AOQ105" s="137"/>
      <c r="AOR105" s="137"/>
      <c r="AOT105" s="142"/>
      <c r="AOU105" s="160"/>
      <c r="AOV105" s="150"/>
      <c r="AOW105" s="137"/>
      <c r="AOX105" s="137"/>
      <c r="AOY105" s="137"/>
      <c r="APA105" s="142"/>
      <c r="APB105" s="160"/>
      <c r="APC105" s="150"/>
      <c r="APD105" s="137"/>
      <c r="APE105" s="137"/>
      <c r="APF105" s="137"/>
      <c r="APH105" s="142"/>
      <c r="API105" s="160"/>
      <c r="APJ105" s="150"/>
      <c r="APK105" s="137"/>
      <c r="APL105" s="137"/>
      <c r="APM105" s="137"/>
      <c r="APO105" s="142"/>
      <c r="APP105" s="160"/>
      <c r="APQ105" s="150"/>
      <c r="APR105" s="137"/>
      <c r="APS105" s="137"/>
      <c r="APT105" s="137"/>
      <c r="APV105" s="142"/>
      <c r="APW105" s="160"/>
      <c r="APX105" s="150"/>
      <c r="APY105" s="137"/>
      <c r="APZ105" s="137"/>
      <c r="AQA105" s="137"/>
      <c r="AQC105" s="142"/>
      <c r="AQD105" s="160"/>
      <c r="AQE105" s="150"/>
      <c r="AQF105" s="137"/>
      <c r="AQG105" s="137"/>
      <c r="AQH105" s="137"/>
      <c r="AQJ105" s="142"/>
      <c r="AQK105" s="160"/>
      <c r="AQL105" s="150"/>
      <c r="AQM105" s="137"/>
      <c r="AQN105" s="137"/>
      <c r="AQO105" s="137"/>
      <c r="AQQ105" s="142"/>
      <c r="AQR105" s="160"/>
      <c r="AQS105" s="150"/>
      <c r="AQT105" s="137"/>
      <c r="AQU105" s="137"/>
      <c r="AQV105" s="137"/>
      <c r="AQX105" s="142"/>
      <c r="AQY105" s="160"/>
      <c r="AQZ105" s="150"/>
      <c r="ARA105" s="137"/>
      <c r="ARB105" s="137"/>
      <c r="ARC105" s="137"/>
      <c r="ARE105" s="142"/>
      <c r="ARF105" s="160"/>
      <c r="ARG105" s="150"/>
      <c r="ARH105" s="137"/>
      <c r="ARI105" s="137"/>
      <c r="ARJ105" s="137"/>
      <c r="ARL105" s="142"/>
      <c r="ARM105" s="160"/>
      <c r="ARN105" s="150"/>
      <c r="ARO105" s="137"/>
      <c r="ARP105" s="137"/>
      <c r="ARQ105" s="137"/>
      <c r="ARS105" s="142"/>
      <c r="ART105" s="160"/>
      <c r="ARU105" s="150"/>
      <c r="ARV105" s="137"/>
      <c r="ARW105" s="137"/>
      <c r="ARX105" s="137"/>
      <c r="ARZ105" s="142"/>
      <c r="ASA105" s="160"/>
      <c r="ASB105" s="150"/>
      <c r="ASC105" s="137"/>
      <c r="ASD105" s="137"/>
      <c r="ASE105" s="137"/>
      <c r="ASG105" s="142"/>
      <c r="ASH105" s="160"/>
      <c r="ASI105" s="150"/>
      <c r="ASJ105" s="137"/>
      <c r="ASK105" s="137"/>
      <c r="ASL105" s="137"/>
      <c r="ASN105" s="142"/>
      <c r="ASO105" s="160"/>
      <c r="ASP105" s="150"/>
      <c r="ASQ105" s="137"/>
      <c r="ASR105" s="137"/>
      <c r="ASS105" s="137"/>
      <c r="ASU105" s="142"/>
      <c r="ASV105" s="160"/>
      <c r="ASW105" s="150"/>
      <c r="ASX105" s="137"/>
      <c r="ASY105" s="137"/>
      <c r="ASZ105" s="137"/>
      <c r="ATB105" s="142"/>
      <c r="ATC105" s="160"/>
      <c r="ATD105" s="150"/>
      <c r="ATE105" s="137"/>
      <c r="ATF105" s="137"/>
      <c r="ATG105" s="137"/>
      <c r="ATI105" s="142"/>
      <c r="ATJ105" s="160"/>
      <c r="ATK105" s="150"/>
      <c r="ATL105" s="137"/>
      <c r="ATM105" s="137"/>
      <c r="ATN105" s="137"/>
      <c r="ATP105" s="142"/>
      <c r="ATQ105" s="160"/>
      <c r="ATR105" s="150"/>
      <c r="ATS105" s="137"/>
      <c r="ATT105" s="137"/>
      <c r="ATU105" s="137"/>
      <c r="ATW105" s="142"/>
      <c r="ATX105" s="160"/>
      <c r="ATY105" s="150"/>
      <c r="ATZ105" s="137"/>
      <c r="AUA105" s="137"/>
      <c r="AUB105" s="137"/>
      <c r="AUD105" s="142"/>
      <c r="AUE105" s="160"/>
      <c r="AUF105" s="150"/>
      <c r="AUG105" s="137"/>
      <c r="AUH105" s="137"/>
      <c r="AUI105" s="137"/>
      <c r="AUK105" s="142"/>
      <c r="AUL105" s="160"/>
      <c r="AUM105" s="150"/>
      <c r="AUN105" s="137"/>
      <c r="AUO105" s="137"/>
      <c r="AUP105" s="137"/>
      <c r="AUR105" s="142"/>
      <c r="AUS105" s="160"/>
      <c r="AUT105" s="150"/>
      <c r="AUU105" s="137"/>
      <c r="AUV105" s="137"/>
      <c r="AUW105" s="137"/>
      <c r="AUY105" s="142"/>
      <c r="AUZ105" s="160"/>
      <c r="AVA105" s="150"/>
      <c r="AVB105" s="137"/>
      <c r="AVC105" s="137"/>
      <c r="AVD105" s="137"/>
      <c r="AVF105" s="142"/>
      <c r="AVG105" s="160"/>
      <c r="AVH105" s="150"/>
      <c r="AVI105" s="137"/>
      <c r="AVJ105" s="137"/>
      <c r="AVK105" s="137"/>
      <c r="AVM105" s="142"/>
      <c r="AVN105" s="160"/>
      <c r="AVO105" s="150"/>
      <c r="AVP105" s="137"/>
      <c r="AVQ105" s="137"/>
      <c r="AVR105" s="137"/>
      <c r="AVT105" s="142"/>
      <c r="AVU105" s="160"/>
      <c r="AVV105" s="150"/>
      <c r="AVW105" s="137"/>
      <c r="AVX105" s="137"/>
      <c r="AVY105" s="137"/>
      <c r="AWA105" s="142"/>
      <c r="AWB105" s="160"/>
      <c r="AWC105" s="150"/>
      <c r="AWD105" s="137"/>
      <c r="AWE105" s="137"/>
      <c r="AWF105" s="137"/>
      <c r="AWH105" s="142"/>
      <c r="AWI105" s="160"/>
      <c r="AWJ105" s="150"/>
      <c r="AWK105" s="137"/>
      <c r="AWL105" s="137"/>
      <c r="AWM105" s="137"/>
      <c r="AWO105" s="142"/>
      <c r="AWP105" s="160"/>
      <c r="AWQ105" s="150"/>
      <c r="AWR105" s="137"/>
      <c r="AWS105" s="137"/>
      <c r="AWT105" s="137"/>
      <c r="AWV105" s="142"/>
      <c r="AWW105" s="160"/>
      <c r="AWX105" s="150"/>
      <c r="AWY105" s="137"/>
      <c r="AWZ105" s="137"/>
      <c r="AXA105" s="137"/>
      <c r="AXC105" s="142"/>
      <c r="AXD105" s="160"/>
      <c r="AXE105" s="150"/>
      <c r="AXF105" s="137"/>
      <c r="AXG105" s="137"/>
      <c r="AXH105" s="137"/>
      <c r="AXJ105" s="142"/>
      <c r="AXK105" s="160"/>
      <c r="AXL105" s="150"/>
      <c r="AXM105" s="137"/>
      <c r="AXN105" s="137"/>
      <c r="AXO105" s="137"/>
      <c r="AXQ105" s="142"/>
      <c r="AXR105" s="160"/>
      <c r="AXS105" s="150"/>
      <c r="AXT105" s="137"/>
      <c r="AXU105" s="137"/>
      <c r="AXV105" s="137"/>
      <c r="AXX105" s="142"/>
      <c r="AXY105" s="160"/>
      <c r="AXZ105" s="150"/>
      <c r="AYA105" s="137"/>
      <c r="AYB105" s="137"/>
      <c r="AYC105" s="137"/>
      <c r="AYE105" s="142"/>
      <c r="AYF105" s="160"/>
      <c r="AYG105" s="150"/>
      <c r="AYH105" s="137"/>
      <c r="AYI105" s="137"/>
      <c r="AYJ105" s="137"/>
      <c r="AYL105" s="142"/>
      <c r="AYM105" s="160"/>
      <c r="AYN105" s="150"/>
      <c r="AYO105" s="137"/>
      <c r="AYP105" s="137"/>
      <c r="AYQ105" s="137"/>
      <c r="AYS105" s="142"/>
      <c r="AYT105" s="160"/>
      <c r="AYU105" s="150"/>
      <c r="AYV105" s="137"/>
      <c r="AYW105" s="137"/>
      <c r="AYX105" s="137"/>
      <c r="AYZ105" s="142"/>
      <c r="AZA105" s="160"/>
      <c r="AZB105" s="150"/>
      <c r="AZC105" s="137"/>
      <c r="AZD105" s="137"/>
      <c r="AZE105" s="137"/>
      <c r="AZG105" s="142"/>
      <c r="AZH105" s="160"/>
      <c r="AZI105" s="150"/>
      <c r="AZJ105" s="137"/>
      <c r="AZK105" s="137"/>
      <c r="AZL105" s="137"/>
      <c r="AZN105" s="142"/>
      <c r="AZO105" s="160"/>
      <c r="AZP105" s="150"/>
      <c r="AZQ105" s="137"/>
      <c r="AZR105" s="137"/>
      <c r="AZS105" s="137"/>
      <c r="AZU105" s="142"/>
      <c r="AZV105" s="160"/>
      <c r="AZW105" s="150"/>
      <c r="AZX105" s="137"/>
      <c r="AZY105" s="137"/>
      <c r="AZZ105" s="137"/>
      <c r="BAB105" s="142"/>
      <c r="BAC105" s="160"/>
      <c r="BAD105" s="150"/>
      <c r="BAE105" s="137"/>
      <c r="BAF105" s="137"/>
      <c r="BAG105" s="137"/>
      <c r="BAI105" s="142"/>
      <c r="BAJ105" s="160"/>
      <c r="BAK105" s="150"/>
      <c r="BAL105" s="137"/>
      <c r="BAM105" s="137"/>
      <c r="BAN105" s="137"/>
      <c r="BAP105" s="142"/>
      <c r="BAQ105" s="160"/>
      <c r="BAR105" s="150"/>
      <c r="BAS105" s="137"/>
      <c r="BAT105" s="137"/>
      <c r="BAU105" s="137"/>
      <c r="BAW105" s="142"/>
      <c r="BAX105" s="160"/>
      <c r="BAY105" s="150"/>
      <c r="BAZ105" s="137"/>
      <c r="BBA105" s="137"/>
      <c r="BBB105" s="137"/>
      <c r="BBD105" s="142"/>
      <c r="BBE105" s="160"/>
      <c r="BBF105" s="150"/>
      <c r="BBG105" s="137"/>
      <c r="BBH105" s="137"/>
      <c r="BBI105" s="137"/>
      <c r="BBK105" s="142"/>
      <c r="BBL105" s="160"/>
      <c r="BBM105" s="150"/>
      <c r="BBN105" s="137"/>
      <c r="BBO105" s="137"/>
      <c r="BBP105" s="137"/>
      <c r="BBR105" s="142"/>
      <c r="BBS105" s="160"/>
      <c r="BBT105" s="150"/>
      <c r="BBU105" s="137"/>
      <c r="BBV105" s="137"/>
      <c r="BBW105" s="137"/>
      <c r="BBY105" s="142"/>
      <c r="BBZ105" s="160"/>
      <c r="BCA105" s="150"/>
      <c r="BCB105" s="137"/>
      <c r="BCC105" s="137"/>
      <c r="BCD105" s="137"/>
      <c r="BCF105" s="142"/>
      <c r="BCG105" s="160"/>
      <c r="BCH105" s="150"/>
      <c r="BCI105" s="137"/>
      <c r="BCJ105" s="137"/>
      <c r="BCK105" s="137"/>
      <c r="BCM105" s="142"/>
      <c r="BCN105" s="160"/>
      <c r="BCO105" s="150"/>
      <c r="BCP105" s="137"/>
      <c r="BCQ105" s="137"/>
      <c r="BCR105" s="137"/>
      <c r="BCT105" s="142"/>
      <c r="BCU105" s="160"/>
      <c r="BCV105" s="150"/>
      <c r="BCW105" s="137"/>
      <c r="BCX105" s="137"/>
      <c r="BCY105" s="137"/>
      <c r="BDA105" s="142"/>
      <c r="BDB105" s="160"/>
      <c r="BDC105" s="150"/>
      <c r="BDD105" s="137"/>
      <c r="BDE105" s="137"/>
      <c r="BDF105" s="137"/>
      <c r="BDH105" s="142"/>
      <c r="BDI105" s="160"/>
      <c r="BDJ105" s="150"/>
      <c r="BDK105" s="137"/>
      <c r="BDL105" s="137"/>
      <c r="BDM105" s="137"/>
      <c r="BDO105" s="142"/>
      <c r="BDP105" s="160"/>
      <c r="BDQ105" s="150"/>
      <c r="BDR105" s="137"/>
      <c r="BDS105" s="137"/>
      <c r="BDT105" s="137"/>
      <c r="BDV105" s="142"/>
      <c r="BDW105" s="160"/>
      <c r="BDX105" s="150"/>
      <c r="BDY105" s="137"/>
      <c r="BDZ105" s="137"/>
      <c r="BEA105" s="137"/>
      <c r="BEC105" s="142"/>
      <c r="BED105" s="160"/>
      <c r="BEE105" s="150"/>
      <c r="BEF105" s="137"/>
      <c r="BEG105" s="137"/>
      <c r="BEH105" s="137"/>
      <c r="BEJ105" s="142"/>
      <c r="BEK105" s="160"/>
      <c r="BEL105" s="150"/>
      <c r="BEM105" s="137"/>
      <c r="BEN105" s="137"/>
      <c r="BEO105" s="137"/>
      <c r="BEQ105" s="142"/>
      <c r="BER105" s="160"/>
      <c r="BES105" s="150"/>
      <c r="BET105" s="137"/>
      <c r="BEU105" s="137"/>
      <c r="BEV105" s="137"/>
      <c r="BEX105" s="142"/>
      <c r="BEY105" s="160"/>
      <c r="BEZ105" s="150"/>
      <c r="BFA105" s="137"/>
      <c r="BFB105" s="137"/>
      <c r="BFC105" s="137"/>
      <c r="BFE105" s="142"/>
      <c r="BFF105" s="160"/>
      <c r="BFG105" s="150"/>
      <c r="BFH105" s="137"/>
      <c r="BFI105" s="137"/>
      <c r="BFJ105" s="137"/>
      <c r="BFL105" s="142"/>
      <c r="BFM105" s="160"/>
      <c r="BFN105" s="150"/>
      <c r="BFO105" s="137"/>
      <c r="BFP105" s="137"/>
      <c r="BFQ105" s="137"/>
      <c r="BFS105" s="142"/>
      <c r="BFT105" s="160"/>
      <c r="BFU105" s="150"/>
      <c r="BFV105" s="137"/>
      <c r="BFW105" s="137"/>
      <c r="BFX105" s="137"/>
      <c r="BFZ105" s="142"/>
      <c r="BGA105" s="160"/>
      <c r="BGB105" s="150"/>
      <c r="BGC105" s="137"/>
      <c r="BGD105" s="137"/>
      <c r="BGE105" s="137"/>
      <c r="BGG105" s="142"/>
      <c r="BGH105" s="160"/>
      <c r="BGI105" s="150"/>
      <c r="BGJ105" s="137"/>
      <c r="BGK105" s="137"/>
      <c r="BGL105" s="137"/>
      <c r="BGN105" s="142"/>
      <c r="BGO105" s="160"/>
      <c r="BGP105" s="150"/>
      <c r="BGQ105" s="137"/>
      <c r="BGR105" s="137"/>
      <c r="BGS105" s="137"/>
      <c r="BGU105" s="142"/>
      <c r="BGV105" s="160"/>
      <c r="BGW105" s="150"/>
      <c r="BGX105" s="137"/>
      <c r="BGY105" s="137"/>
      <c r="BGZ105" s="137"/>
      <c r="BHB105" s="142"/>
      <c r="BHC105" s="160"/>
      <c r="BHD105" s="150"/>
      <c r="BHE105" s="137"/>
      <c r="BHF105" s="137"/>
      <c r="BHG105" s="137"/>
      <c r="BHI105" s="142"/>
      <c r="BHJ105" s="160"/>
      <c r="BHK105" s="150"/>
      <c r="BHL105" s="137"/>
      <c r="BHM105" s="137"/>
      <c r="BHN105" s="137"/>
      <c r="BHP105" s="142"/>
      <c r="BHQ105" s="160"/>
      <c r="BHR105" s="150"/>
      <c r="BHS105" s="137"/>
      <c r="BHT105" s="137"/>
      <c r="BHU105" s="137"/>
      <c r="BHW105" s="142"/>
      <c r="BHX105" s="160"/>
      <c r="BHY105" s="150"/>
      <c r="BHZ105" s="137"/>
      <c r="BIA105" s="137"/>
      <c r="BIB105" s="137"/>
      <c r="BID105" s="142"/>
      <c r="BIE105" s="160"/>
      <c r="BIF105" s="150"/>
      <c r="BIG105" s="137"/>
      <c r="BIH105" s="137"/>
      <c r="BII105" s="137"/>
      <c r="BIK105" s="142"/>
      <c r="BIL105" s="160"/>
      <c r="BIM105" s="150"/>
      <c r="BIN105" s="137"/>
      <c r="BIO105" s="137"/>
      <c r="BIP105" s="137"/>
      <c r="BIR105" s="142"/>
      <c r="BIS105" s="160"/>
      <c r="BIT105" s="150"/>
      <c r="BIU105" s="137"/>
      <c r="BIV105" s="137"/>
      <c r="BIW105" s="137"/>
      <c r="BIY105" s="142"/>
      <c r="BIZ105" s="160"/>
      <c r="BJA105" s="150"/>
      <c r="BJB105" s="137"/>
      <c r="BJC105" s="137"/>
      <c r="BJD105" s="137"/>
      <c r="BJF105" s="142"/>
      <c r="BJG105" s="160"/>
      <c r="BJH105" s="150"/>
      <c r="BJI105" s="137"/>
      <c r="BJJ105" s="137"/>
      <c r="BJK105" s="137"/>
      <c r="BJM105" s="142"/>
      <c r="BJN105" s="160"/>
      <c r="BJO105" s="150"/>
      <c r="BJP105" s="137"/>
      <c r="BJQ105" s="137"/>
      <c r="BJR105" s="137"/>
      <c r="BJT105" s="142"/>
      <c r="BJU105" s="160"/>
      <c r="BJV105" s="150"/>
      <c r="BJW105" s="137"/>
      <c r="BJX105" s="137"/>
      <c r="BJY105" s="137"/>
      <c r="BKA105" s="142"/>
      <c r="BKB105" s="160"/>
      <c r="BKC105" s="150"/>
      <c r="BKD105" s="137"/>
      <c r="BKE105" s="137"/>
      <c r="BKF105" s="137"/>
      <c r="BKH105" s="142"/>
      <c r="BKI105" s="160"/>
      <c r="BKJ105" s="150"/>
      <c r="BKK105" s="137"/>
      <c r="BKL105" s="137"/>
      <c r="BKM105" s="137"/>
      <c r="BKO105" s="142"/>
      <c r="BKP105" s="160"/>
      <c r="BKQ105" s="150"/>
      <c r="BKR105" s="137"/>
      <c r="BKS105" s="137"/>
      <c r="BKT105" s="137"/>
      <c r="BKV105" s="142"/>
      <c r="BKW105" s="160"/>
      <c r="BKX105" s="150"/>
      <c r="BKY105" s="137"/>
      <c r="BKZ105" s="137"/>
      <c r="BLA105" s="137"/>
      <c r="BLC105" s="142"/>
      <c r="BLD105" s="160"/>
      <c r="BLE105" s="150"/>
      <c r="BLF105" s="137"/>
      <c r="BLG105" s="137"/>
      <c r="BLH105" s="137"/>
      <c r="BLJ105" s="142"/>
      <c r="BLK105" s="160"/>
      <c r="BLL105" s="150"/>
      <c r="BLM105" s="137"/>
      <c r="BLN105" s="137"/>
      <c r="BLO105" s="137"/>
      <c r="BLQ105" s="142"/>
      <c r="BLR105" s="160"/>
      <c r="BLS105" s="150"/>
      <c r="BLT105" s="137"/>
      <c r="BLU105" s="137"/>
      <c r="BLV105" s="137"/>
      <c r="BLX105" s="142"/>
      <c r="BLY105" s="160"/>
      <c r="BLZ105" s="150"/>
      <c r="BMA105" s="137"/>
      <c r="BMB105" s="137"/>
      <c r="BMC105" s="137"/>
      <c r="BME105" s="142"/>
      <c r="BMF105" s="160"/>
      <c r="BMG105" s="150"/>
      <c r="BMH105" s="137"/>
      <c r="BMI105" s="137"/>
      <c r="BMJ105" s="137"/>
      <c r="BML105" s="142"/>
      <c r="BMM105" s="160"/>
      <c r="BMN105" s="150"/>
      <c r="BMO105" s="137"/>
      <c r="BMP105" s="137"/>
      <c r="BMQ105" s="137"/>
      <c r="BMS105" s="142"/>
      <c r="BMT105" s="160"/>
      <c r="BMU105" s="150"/>
      <c r="BMV105" s="137"/>
      <c r="BMW105" s="137"/>
      <c r="BMX105" s="137"/>
      <c r="BMZ105" s="142"/>
      <c r="BNA105" s="160"/>
      <c r="BNB105" s="150"/>
      <c r="BNC105" s="137"/>
      <c r="BND105" s="137"/>
      <c r="BNE105" s="137"/>
      <c r="BNG105" s="142"/>
      <c r="BNH105" s="160"/>
      <c r="BNI105" s="150"/>
      <c r="BNJ105" s="137"/>
      <c r="BNK105" s="137"/>
      <c r="BNL105" s="137"/>
      <c r="BNN105" s="142"/>
      <c r="BNO105" s="160"/>
      <c r="BNP105" s="150"/>
      <c r="BNQ105" s="137"/>
      <c r="BNR105" s="137"/>
      <c r="BNS105" s="137"/>
      <c r="BNU105" s="142"/>
      <c r="BNV105" s="160"/>
      <c r="BNW105" s="150"/>
      <c r="BNX105" s="137"/>
      <c r="BNY105" s="137"/>
      <c r="BNZ105" s="137"/>
      <c r="BOB105" s="142"/>
      <c r="BOC105" s="160"/>
      <c r="BOD105" s="150"/>
      <c r="BOE105" s="137"/>
      <c r="BOF105" s="137"/>
      <c r="BOG105" s="137"/>
      <c r="BOI105" s="142"/>
      <c r="BOJ105" s="160"/>
      <c r="BOK105" s="150"/>
      <c r="BOL105" s="137"/>
      <c r="BOM105" s="137"/>
      <c r="BON105" s="137"/>
      <c r="BOP105" s="142"/>
      <c r="BOQ105" s="160"/>
      <c r="BOR105" s="150"/>
      <c r="BOS105" s="137"/>
      <c r="BOT105" s="137"/>
      <c r="BOU105" s="137"/>
      <c r="BOW105" s="142"/>
      <c r="BOX105" s="160"/>
      <c r="BOY105" s="150"/>
      <c r="BOZ105" s="137"/>
      <c r="BPA105" s="137"/>
      <c r="BPB105" s="137"/>
      <c r="BPD105" s="142"/>
      <c r="BPE105" s="160"/>
      <c r="BPF105" s="150"/>
      <c r="BPG105" s="137"/>
      <c r="BPH105" s="137"/>
      <c r="BPI105" s="137"/>
      <c r="BPK105" s="142"/>
      <c r="BPL105" s="160"/>
      <c r="BPM105" s="150"/>
      <c r="BPN105" s="137"/>
      <c r="BPO105" s="137"/>
      <c r="BPP105" s="137"/>
      <c r="BPR105" s="142"/>
      <c r="BPS105" s="160"/>
      <c r="BPT105" s="150"/>
      <c r="BPU105" s="137"/>
      <c r="BPV105" s="137"/>
      <c r="BPW105" s="137"/>
      <c r="BPY105" s="142"/>
      <c r="BPZ105" s="160"/>
      <c r="BQA105" s="150"/>
      <c r="BQB105" s="137"/>
      <c r="BQC105" s="137"/>
      <c r="BQD105" s="137"/>
      <c r="BQF105" s="142"/>
      <c r="BQG105" s="160"/>
      <c r="BQH105" s="150"/>
      <c r="BQI105" s="137"/>
      <c r="BQJ105" s="137"/>
      <c r="BQK105" s="137"/>
      <c r="BQM105" s="142"/>
      <c r="BQN105" s="160"/>
      <c r="BQO105" s="150"/>
      <c r="BQP105" s="137"/>
      <c r="BQQ105" s="137"/>
      <c r="BQR105" s="137"/>
      <c r="BQT105" s="142"/>
      <c r="BQU105" s="160"/>
      <c r="BQV105" s="150"/>
      <c r="BQW105" s="137"/>
      <c r="BQX105" s="137"/>
      <c r="BQY105" s="137"/>
      <c r="BRA105" s="142"/>
      <c r="BRB105" s="160"/>
      <c r="BRC105" s="150"/>
      <c r="BRD105" s="137"/>
      <c r="BRE105" s="137"/>
      <c r="BRF105" s="137"/>
      <c r="BRH105" s="142"/>
      <c r="BRI105" s="160"/>
      <c r="BRJ105" s="150"/>
      <c r="BRK105" s="137"/>
      <c r="BRL105" s="137"/>
      <c r="BRM105" s="137"/>
      <c r="BRO105" s="142"/>
      <c r="BRP105" s="160"/>
      <c r="BRQ105" s="150"/>
      <c r="BRR105" s="137"/>
      <c r="BRS105" s="137"/>
      <c r="BRT105" s="137"/>
      <c r="BRV105" s="142"/>
      <c r="BRW105" s="160"/>
      <c r="BRX105" s="150"/>
      <c r="BRY105" s="137"/>
      <c r="BRZ105" s="137"/>
      <c r="BSA105" s="137"/>
      <c r="BSC105" s="142"/>
      <c r="BSD105" s="160"/>
      <c r="BSE105" s="150"/>
      <c r="BSF105" s="137"/>
      <c r="BSG105" s="137"/>
      <c r="BSH105" s="137"/>
      <c r="BSJ105" s="142"/>
      <c r="BSK105" s="160"/>
      <c r="BSL105" s="150"/>
      <c r="BSM105" s="137"/>
      <c r="BSN105" s="137"/>
      <c r="BSO105" s="137"/>
      <c r="BSQ105" s="142"/>
      <c r="BSR105" s="160"/>
      <c r="BSS105" s="150"/>
      <c r="BST105" s="137"/>
      <c r="BSU105" s="137"/>
      <c r="BSV105" s="137"/>
      <c r="BSX105" s="142"/>
      <c r="BSY105" s="160"/>
      <c r="BSZ105" s="150"/>
      <c r="BTA105" s="137"/>
      <c r="BTB105" s="137"/>
      <c r="BTC105" s="137"/>
      <c r="BTE105" s="142"/>
      <c r="BTF105" s="160"/>
      <c r="BTG105" s="150"/>
      <c r="BTH105" s="137"/>
      <c r="BTI105" s="137"/>
      <c r="BTJ105" s="137"/>
      <c r="BTL105" s="142"/>
      <c r="BTM105" s="160"/>
      <c r="BTN105" s="150"/>
      <c r="BTO105" s="137"/>
      <c r="BTP105" s="137"/>
      <c r="BTQ105" s="137"/>
      <c r="BTS105" s="142"/>
      <c r="BTT105" s="160"/>
      <c r="BTU105" s="150"/>
      <c r="BTV105" s="137"/>
      <c r="BTW105" s="137"/>
      <c r="BTX105" s="137"/>
      <c r="BTZ105" s="142"/>
      <c r="BUA105" s="160"/>
      <c r="BUB105" s="150"/>
      <c r="BUC105" s="137"/>
      <c r="BUD105" s="137"/>
      <c r="BUE105" s="137"/>
      <c r="BUG105" s="142"/>
      <c r="BUH105" s="160"/>
      <c r="BUI105" s="150"/>
      <c r="BUJ105" s="137"/>
      <c r="BUK105" s="137"/>
      <c r="BUL105" s="137"/>
      <c r="BUN105" s="142"/>
      <c r="BUO105" s="160"/>
      <c r="BUP105" s="150"/>
      <c r="BUQ105" s="137"/>
      <c r="BUR105" s="137"/>
      <c r="BUS105" s="137"/>
      <c r="BUU105" s="142"/>
      <c r="BUV105" s="160"/>
      <c r="BUW105" s="150"/>
      <c r="BUX105" s="137"/>
      <c r="BUY105" s="137"/>
      <c r="BUZ105" s="137"/>
      <c r="BVB105" s="142"/>
      <c r="BVC105" s="160"/>
      <c r="BVD105" s="150"/>
      <c r="BVE105" s="137"/>
      <c r="BVF105" s="137"/>
      <c r="BVG105" s="137"/>
      <c r="BVI105" s="142"/>
      <c r="BVJ105" s="160"/>
      <c r="BVK105" s="150"/>
      <c r="BVL105" s="137"/>
      <c r="BVM105" s="137"/>
      <c r="BVN105" s="137"/>
      <c r="BVP105" s="142"/>
      <c r="BVQ105" s="160"/>
      <c r="BVR105" s="150"/>
      <c r="BVS105" s="137"/>
      <c r="BVT105" s="137"/>
      <c r="BVU105" s="137"/>
      <c r="BVW105" s="142"/>
      <c r="BVX105" s="160"/>
      <c r="BVY105" s="150"/>
      <c r="BVZ105" s="137"/>
      <c r="BWA105" s="137"/>
      <c r="BWB105" s="137"/>
      <c r="BWD105" s="142"/>
      <c r="BWE105" s="160"/>
      <c r="BWF105" s="150"/>
      <c r="BWG105" s="137"/>
      <c r="BWH105" s="137"/>
      <c r="BWI105" s="137"/>
      <c r="BWK105" s="142"/>
      <c r="BWL105" s="160"/>
      <c r="BWM105" s="150"/>
      <c r="BWN105" s="137"/>
      <c r="BWO105" s="137"/>
      <c r="BWP105" s="137"/>
      <c r="BWR105" s="142"/>
      <c r="BWS105" s="160"/>
      <c r="BWT105" s="150"/>
      <c r="BWU105" s="137"/>
      <c r="BWV105" s="137"/>
      <c r="BWW105" s="137"/>
      <c r="BWY105" s="142"/>
      <c r="BWZ105" s="160"/>
      <c r="BXA105" s="150"/>
      <c r="BXB105" s="137"/>
      <c r="BXC105" s="137"/>
      <c r="BXD105" s="137"/>
      <c r="BXF105" s="142"/>
      <c r="BXG105" s="160"/>
      <c r="BXH105" s="150"/>
      <c r="BXI105" s="137"/>
      <c r="BXJ105" s="137"/>
      <c r="BXK105" s="137"/>
      <c r="BXM105" s="142"/>
      <c r="BXN105" s="160"/>
      <c r="BXO105" s="150"/>
      <c r="BXP105" s="137"/>
      <c r="BXQ105" s="137"/>
      <c r="BXR105" s="137"/>
      <c r="BXT105" s="142"/>
      <c r="BXU105" s="160"/>
      <c r="BXV105" s="150"/>
      <c r="BXW105" s="137"/>
      <c r="BXX105" s="137"/>
      <c r="BXY105" s="137"/>
      <c r="BYA105" s="142"/>
      <c r="BYB105" s="160"/>
      <c r="BYC105" s="150"/>
      <c r="BYD105" s="137"/>
      <c r="BYE105" s="137"/>
      <c r="BYF105" s="137"/>
      <c r="BYH105" s="142"/>
      <c r="BYI105" s="160"/>
      <c r="BYJ105" s="150"/>
      <c r="BYK105" s="137"/>
      <c r="BYL105" s="137"/>
      <c r="BYM105" s="137"/>
      <c r="BYO105" s="142"/>
      <c r="BYP105" s="160"/>
      <c r="BYQ105" s="150"/>
      <c r="BYR105" s="137"/>
      <c r="BYS105" s="137"/>
      <c r="BYT105" s="137"/>
      <c r="BYV105" s="142"/>
      <c r="BYW105" s="160"/>
      <c r="BYX105" s="150"/>
      <c r="BYY105" s="137"/>
      <c r="BYZ105" s="137"/>
      <c r="BZA105" s="137"/>
      <c r="BZC105" s="142"/>
      <c r="BZD105" s="160"/>
      <c r="BZE105" s="150"/>
      <c r="BZF105" s="137"/>
      <c r="BZG105" s="137"/>
      <c r="BZH105" s="137"/>
      <c r="BZJ105" s="142"/>
      <c r="BZK105" s="160"/>
      <c r="BZL105" s="150"/>
      <c r="BZM105" s="137"/>
      <c r="BZN105" s="137"/>
      <c r="BZO105" s="137"/>
      <c r="BZQ105" s="142"/>
      <c r="BZR105" s="160"/>
      <c r="BZS105" s="150"/>
      <c r="BZT105" s="137"/>
      <c r="BZU105" s="137"/>
      <c r="BZV105" s="137"/>
      <c r="BZX105" s="142"/>
      <c r="BZY105" s="160"/>
      <c r="BZZ105" s="150"/>
      <c r="CAA105" s="137"/>
      <c r="CAB105" s="137"/>
      <c r="CAC105" s="137"/>
      <c r="CAE105" s="142"/>
      <c r="CAF105" s="160"/>
      <c r="CAG105" s="150"/>
      <c r="CAH105" s="137"/>
      <c r="CAI105" s="137"/>
      <c r="CAJ105" s="137"/>
      <c r="CAL105" s="142"/>
      <c r="CAM105" s="160"/>
      <c r="CAN105" s="150"/>
      <c r="CAO105" s="137"/>
      <c r="CAP105" s="137"/>
      <c r="CAQ105" s="137"/>
      <c r="CAS105" s="142"/>
      <c r="CAT105" s="160"/>
      <c r="CAU105" s="150"/>
      <c r="CAV105" s="137"/>
      <c r="CAW105" s="137"/>
      <c r="CAX105" s="137"/>
      <c r="CAZ105" s="142"/>
      <c r="CBA105" s="160"/>
      <c r="CBB105" s="150"/>
      <c r="CBC105" s="137"/>
      <c r="CBD105" s="137"/>
      <c r="CBE105" s="137"/>
      <c r="CBG105" s="142"/>
      <c r="CBH105" s="160"/>
      <c r="CBI105" s="150"/>
      <c r="CBJ105" s="137"/>
      <c r="CBK105" s="137"/>
      <c r="CBL105" s="137"/>
      <c r="CBN105" s="142"/>
      <c r="CBO105" s="160"/>
      <c r="CBP105" s="150"/>
      <c r="CBQ105" s="137"/>
      <c r="CBR105" s="137"/>
      <c r="CBS105" s="137"/>
      <c r="CBU105" s="142"/>
      <c r="CBV105" s="160"/>
      <c r="CBW105" s="150"/>
      <c r="CBX105" s="137"/>
      <c r="CBY105" s="137"/>
      <c r="CBZ105" s="137"/>
      <c r="CCB105" s="142"/>
      <c r="CCC105" s="160"/>
      <c r="CCD105" s="150"/>
      <c r="CCE105" s="137"/>
      <c r="CCF105" s="137"/>
      <c r="CCG105" s="137"/>
      <c r="CCI105" s="142"/>
      <c r="CCJ105" s="160"/>
      <c r="CCK105" s="150"/>
      <c r="CCL105" s="137"/>
      <c r="CCM105" s="137"/>
      <c r="CCN105" s="137"/>
      <c r="CCP105" s="142"/>
      <c r="CCQ105" s="160"/>
      <c r="CCR105" s="150"/>
      <c r="CCS105" s="137"/>
      <c r="CCT105" s="137"/>
      <c r="CCU105" s="137"/>
      <c r="CCW105" s="142"/>
      <c r="CCX105" s="160"/>
      <c r="CCY105" s="150"/>
      <c r="CCZ105" s="137"/>
      <c r="CDA105" s="137"/>
      <c r="CDB105" s="137"/>
      <c r="CDD105" s="142"/>
      <c r="CDE105" s="160"/>
      <c r="CDF105" s="150"/>
      <c r="CDG105" s="137"/>
      <c r="CDH105" s="137"/>
      <c r="CDI105" s="137"/>
      <c r="CDK105" s="142"/>
      <c r="CDL105" s="160"/>
      <c r="CDM105" s="150"/>
      <c r="CDN105" s="137"/>
      <c r="CDO105" s="137"/>
      <c r="CDP105" s="137"/>
      <c r="CDR105" s="142"/>
      <c r="CDS105" s="160"/>
      <c r="CDT105" s="150"/>
      <c r="CDU105" s="137"/>
      <c r="CDV105" s="137"/>
      <c r="CDW105" s="137"/>
      <c r="CDY105" s="142"/>
      <c r="CDZ105" s="160"/>
      <c r="CEA105" s="150"/>
      <c r="CEB105" s="137"/>
      <c r="CEC105" s="137"/>
      <c r="CED105" s="137"/>
      <c r="CEF105" s="142"/>
      <c r="CEG105" s="160"/>
      <c r="CEH105" s="150"/>
      <c r="CEI105" s="137"/>
      <c r="CEJ105" s="137"/>
      <c r="CEK105" s="137"/>
      <c r="CEM105" s="142"/>
      <c r="CEN105" s="160"/>
      <c r="CEO105" s="150"/>
      <c r="CEP105" s="137"/>
      <c r="CEQ105" s="137"/>
      <c r="CER105" s="137"/>
      <c r="CET105" s="142"/>
      <c r="CEU105" s="160"/>
      <c r="CEV105" s="150"/>
      <c r="CEW105" s="137"/>
      <c r="CEX105" s="137"/>
      <c r="CEY105" s="137"/>
      <c r="CFA105" s="142"/>
      <c r="CFB105" s="160"/>
      <c r="CFC105" s="150"/>
      <c r="CFD105" s="137"/>
      <c r="CFE105" s="137"/>
      <c r="CFF105" s="137"/>
      <c r="CFH105" s="142"/>
      <c r="CFI105" s="160"/>
      <c r="CFJ105" s="150"/>
      <c r="CFK105" s="137"/>
      <c r="CFL105" s="137"/>
      <c r="CFM105" s="137"/>
      <c r="CFO105" s="142"/>
      <c r="CFP105" s="160"/>
      <c r="CFQ105" s="150"/>
      <c r="CFR105" s="137"/>
      <c r="CFS105" s="137"/>
      <c r="CFT105" s="137"/>
      <c r="CFV105" s="142"/>
      <c r="CFW105" s="160"/>
      <c r="CFX105" s="150"/>
      <c r="CFY105" s="137"/>
      <c r="CFZ105" s="137"/>
      <c r="CGA105" s="137"/>
      <c r="CGC105" s="142"/>
      <c r="CGD105" s="160"/>
      <c r="CGE105" s="150"/>
      <c r="CGF105" s="137"/>
      <c r="CGG105" s="137"/>
      <c r="CGH105" s="137"/>
      <c r="CGJ105" s="142"/>
      <c r="CGK105" s="160"/>
      <c r="CGL105" s="150"/>
      <c r="CGM105" s="137"/>
      <c r="CGN105" s="137"/>
      <c r="CGO105" s="137"/>
      <c r="CGQ105" s="142"/>
      <c r="CGR105" s="160"/>
      <c r="CGS105" s="150"/>
      <c r="CGT105" s="137"/>
      <c r="CGU105" s="137"/>
      <c r="CGV105" s="137"/>
      <c r="CGX105" s="142"/>
      <c r="CGY105" s="160"/>
      <c r="CGZ105" s="150"/>
      <c r="CHA105" s="137"/>
      <c r="CHB105" s="137"/>
      <c r="CHC105" s="137"/>
      <c r="CHE105" s="142"/>
      <c r="CHF105" s="160"/>
      <c r="CHG105" s="150"/>
      <c r="CHH105" s="137"/>
      <c r="CHI105" s="137"/>
      <c r="CHJ105" s="137"/>
      <c r="CHL105" s="142"/>
      <c r="CHM105" s="160"/>
      <c r="CHN105" s="150"/>
      <c r="CHO105" s="137"/>
      <c r="CHP105" s="137"/>
      <c r="CHQ105" s="137"/>
      <c r="CHS105" s="142"/>
      <c r="CHT105" s="160"/>
      <c r="CHU105" s="150"/>
      <c r="CHV105" s="137"/>
      <c r="CHW105" s="137"/>
      <c r="CHX105" s="137"/>
      <c r="CHZ105" s="142"/>
      <c r="CIA105" s="160"/>
      <c r="CIB105" s="150"/>
      <c r="CIC105" s="137"/>
      <c r="CID105" s="137"/>
      <c r="CIE105" s="137"/>
      <c r="CIG105" s="142"/>
      <c r="CIH105" s="160"/>
      <c r="CII105" s="150"/>
      <c r="CIJ105" s="137"/>
      <c r="CIK105" s="137"/>
      <c r="CIL105" s="137"/>
      <c r="CIN105" s="142"/>
      <c r="CIO105" s="160"/>
      <c r="CIP105" s="150"/>
      <c r="CIQ105" s="137"/>
      <c r="CIR105" s="137"/>
      <c r="CIS105" s="137"/>
      <c r="CIU105" s="142"/>
      <c r="CIV105" s="160"/>
      <c r="CIW105" s="150"/>
      <c r="CIX105" s="137"/>
      <c r="CIY105" s="137"/>
      <c r="CIZ105" s="137"/>
      <c r="CJB105" s="142"/>
      <c r="CJC105" s="160"/>
      <c r="CJD105" s="150"/>
      <c r="CJE105" s="137"/>
      <c r="CJF105" s="137"/>
      <c r="CJG105" s="137"/>
      <c r="CJI105" s="142"/>
      <c r="CJJ105" s="160"/>
      <c r="CJK105" s="150"/>
      <c r="CJL105" s="137"/>
      <c r="CJM105" s="137"/>
      <c r="CJN105" s="137"/>
      <c r="CJP105" s="142"/>
      <c r="CJQ105" s="160"/>
      <c r="CJR105" s="150"/>
      <c r="CJS105" s="137"/>
      <c r="CJT105" s="137"/>
      <c r="CJU105" s="137"/>
      <c r="CJW105" s="142"/>
      <c r="CJX105" s="160"/>
      <c r="CJY105" s="150"/>
      <c r="CJZ105" s="137"/>
      <c r="CKA105" s="137"/>
      <c r="CKB105" s="137"/>
      <c r="CKD105" s="142"/>
      <c r="CKE105" s="160"/>
      <c r="CKF105" s="150"/>
      <c r="CKG105" s="137"/>
      <c r="CKH105" s="137"/>
      <c r="CKI105" s="137"/>
      <c r="CKK105" s="142"/>
      <c r="CKL105" s="160"/>
      <c r="CKM105" s="150"/>
      <c r="CKN105" s="137"/>
      <c r="CKO105" s="137"/>
      <c r="CKP105" s="137"/>
      <c r="CKR105" s="142"/>
      <c r="CKS105" s="160"/>
      <c r="CKT105" s="150"/>
      <c r="CKU105" s="137"/>
      <c r="CKV105" s="137"/>
      <c r="CKW105" s="137"/>
      <c r="CKY105" s="142"/>
      <c r="CKZ105" s="160"/>
      <c r="CLA105" s="150"/>
      <c r="CLB105" s="137"/>
      <c r="CLC105" s="137"/>
      <c r="CLD105" s="137"/>
      <c r="CLF105" s="142"/>
      <c r="CLG105" s="160"/>
      <c r="CLH105" s="150"/>
      <c r="CLI105" s="137"/>
      <c r="CLJ105" s="137"/>
      <c r="CLK105" s="137"/>
      <c r="CLM105" s="142"/>
      <c r="CLN105" s="160"/>
      <c r="CLO105" s="150"/>
      <c r="CLP105" s="137"/>
      <c r="CLQ105" s="137"/>
      <c r="CLR105" s="137"/>
      <c r="CLT105" s="142"/>
      <c r="CLU105" s="160"/>
      <c r="CLV105" s="150"/>
      <c r="CLW105" s="137"/>
      <c r="CLX105" s="137"/>
      <c r="CLY105" s="137"/>
      <c r="CMA105" s="142"/>
      <c r="CMB105" s="160"/>
      <c r="CMC105" s="150"/>
      <c r="CMD105" s="137"/>
      <c r="CME105" s="137"/>
      <c r="CMF105" s="137"/>
      <c r="CMH105" s="142"/>
      <c r="CMI105" s="160"/>
      <c r="CMJ105" s="150"/>
      <c r="CMK105" s="137"/>
      <c r="CML105" s="137"/>
      <c r="CMM105" s="137"/>
      <c r="CMO105" s="142"/>
      <c r="CMP105" s="160"/>
      <c r="CMQ105" s="150"/>
      <c r="CMR105" s="137"/>
      <c r="CMS105" s="137"/>
      <c r="CMT105" s="137"/>
      <c r="CMV105" s="142"/>
      <c r="CMW105" s="160"/>
      <c r="CMX105" s="150"/>
      <c r="CMY105" s="137"/>
      <c r="CMZ105" s="137"/>
      <c r="CNA105" s="137"/>
      <c r="CNC105" s="142"/>
      <c r="CND105" s="160"/>
      <c r="CNE105" s="150"/>
      <c r="CNF105" s="137"/>
      <c r="CNG105" s="137"/>
      <c r="CNH105" s="137"/>
      <c r="CNJ105" s="142"/>
      <c r="CNK105" s="160"/>
      <c r="CNL105" s="150"/>
      <c r="CNM105" s="137"/>
      <c r="CNN105" s="137"/>
      <c r="CNO105" s="137"/>
      <c r="CNQ105" s="142"/>
      <c r="CNR105" s="160"/>
      <c r="CNS105" s="150"/>
      <c r="CNT105" s="137"/>
      <c r="CNU105" s="137"/>
      <c r="CNV105" s="137"/>
      <c r="CNX105" s="142"/>
      <c r="CNY105" s="160"/>
      <c r="CNZ105" s="150"/>
      <c r="COA105" s="137"/>
      <c r="COB105" s="137"/>
      <c r="COC105" s="137"/>
      <c r="COE105" s="142"/>
      <c r="COF105" s="160"/>
      <c r="COG105" s="150"/>
      <c r="COH105" s="137"/>
      <c r="COI105" s="137"/>
      <c r="COJ105" s="137"/>
      <c r="COL105" s="142"/>
      <c r="COM105" s="160"/>
      <c r="CON105" s="150"/>
      <c r="COO105" s="137"/>
      <c r="COP105" s="137"/>
      <c r="COQ105" s="137"/>
      <c r="COS105" s="142"/>
      <c r="COT105" s="160"/>
      <c r="COU105" s="150"/>
      <c r="COV105" s="137"/>
      <c r="COW105" s="137"/>
      <c r="COX105" s="137"/>
      <c r="COZ105" s="142"/>
      <c r="CPA105" s="160"/>
      <c r="CPB105" s="150"/>
      <c r="CPC105" s="137"/>
      <c r="CPD105" s="137"/>
      <c r="CPE105" s="137"/>
      <c r="CPG105" s="142"/>
      <c r="CPH105" s="160"/>
      <c r="CPI105" s="150"/>
      <c r="CPJ105" s="137"/>
      <c r="CPK105" s="137"/>
      <c r="CPL105" s="137"/>
      <c r="CPN105" s="142"/>
      <c r="CPO105" s="160"/>
      <c r="CPP105" s="150"/>
      <c r="CPQ105" s="137"/>
      <c r="CPR105" s="137"/>
      <c r="CPS105" s="137"/>
      <c r="CPU105" s="142"/>
      <c r="CPV105" s="160"/>
      <c r="CPW105" s="150"/>
      <c r="CPX105" s="137"/>
      <c r="CPY105" s="137"/>
      <c r="CPZ105" s="137"/>
      <c r="CQB105" s="142"/>
      <c r="CQC105" s="160"/>
      <c r="CQD105" s="150"/>
      <c r="CQE105" s="137"/>
      <c r="CQF105" s="137"/>
      <c r="CQG105" s="137"/>
      <c r="CQI105" s="142"/>
      <c r="CQJ105" s="160"/>
      <c r="CQK105" s="150"/>
      <c r="CQL105" s="137"/>
      <c r="CQM105" s="137"/>
      <c r="CQN105" s="137"/>
      <c r="CQP105" s="142"/>
      <c r="CQQ105" s="160"/>
      <c r="CQR105" s="150"/>
      <c r="CQS105" s="137"/>
      <c r="CQT105" s="137"/>
      <c r="CQU105" s="137"/>
      <c r="CQW105" s="142"/>
      <c r="CQX105" s="160"/>
      <c r="CQY105" s="150"/>
      <c r="CQZ105" s="137"/>
      <c r="CRA105" s="137"/>
      <c r="CRB105" s="137"/>
      <c r="CRD105" s="142"/>
      <c r="CRE105" s="160"/>
      <c r="CRF105" s="150"/>
      <c r="CRG105" s="137"/>
      <c r="CRH105" s="137"/>
      <c r="CRI105" s="137"/>
      <c r="CRK105" s="142"/>
      <c r="CRL105" s="160"/>
      <c r="CRM105" s="150"/>
      <c r="CRN105" s="137"/>
      <c r="CRO105" s="137"/>
      <c r="CRP105" s="137"/>
      <c r="CRR105" s="142"/>
      <c r="CRS105" s="160"/>
      <c r="CRT105" s="150"/>
      <c r="CRU105" s="137"/>
      <c r="CRV105" s="137"/>
      <c r="CRW105" s="137"/>
      <c r="CRY105" s="142"/>
      <c r="CRZ105" s="160"/>
      <c r="CSA105" s="150"/>
      <c r="CSB105" s="137"/>
      <c r="CSC105" s="137"/>
      <c r="CSD105" s="137"/>
      <c r="CSF105" s="142"/>
      <c r="CSG105" s="160"/>
      <c r="CSH105" s="150"/>
      <c r="CSI105" s="137"/>
      <c r="CSJ105" s="137"/>
      <c r="CSK105" s="137"/>
      <c r="CSM105" s="142"/>
      <c r="CSN105" s="160"/>
      <c r="CSO105" s="150"/>
      <c r="CSP105" s="137"/>
      <c r="CSQ105" s="137"/>
      <c r="CSR105" s="137"/>
      <c r="CST105" s="142"/>
      <c r="CSU105" s="160"/>
      <c r="CSV105" s="150"/>
      <c r="CSW105" s="137"/>
      <c r="CSX105" s="137"/>
      <c r="CSY105" s="137"/>
      <c r="CTA105" s="142"/>
      <c r="CTB105" s="160"/>
      <c r="CTC105" s="150"/>
      <c r="CTD105" s="137"/>
      <c r="CTE105" s="137"/>
      <c r="CTF105" s="137"/>
      <c r="CTH105" s="142"/>
      <c r="CTI105" s="160"/>
      <c r="CTJ105" s="150"/>
      <c r="CTK105" s="137"/>
      <c r="CTL105" s="137"/>
      <c r="CTM105" s="137"/>
      <c r="CTO105" s="142"/>
      <c r="CTP105" s="160"/>
      <c r="CTQ105" s="150"/>
      <c r="CTR105" s="137"/>
      <c r="CTS105" s="137"/>
      <c r="CTT105" s="137"/>
      <c r="CTV105" s="142"/>
      <c r="CTW105" s="160"/>
      <c r="CTX105" s="150"/>
      <c r="CTY105" s="137"/>
      <c r="CTZ105" s="137"/>
      <c r="CUA105" s="137"/>
      <c r="CUC105" s="142"/>
      <c r="CUD105" s="160"/>
      <c r="CUE105" s="150"/>
      <c r="CUF105" s="137"/>
      <c r="CUG105" s="137"/>
      <c r="CUH105" s="137"/>
      <c r="CUJ105" s="142"/>
      <c r="CUK105" s="160"/>
      <c r="CUL105" s="150"/>
      <c r="CUM105" s="137"/>
      <c r="CUN105" s="137"/>
      <c r="CUO105" s="137"/>
      <c r="CUQ105" s="142"/>
      <c r="CUR105" s="160"/>
      <c r="CUS105" s="150"/>
      <c r="CUT105" s="137"/>
      <c r="CUU105" s="137"/>
      <c r="CUV105" s="137"/>
      <c r="CUX105" s="142"/>
      <c r="CUY105" s="160"/>
      <c r="CUZ105" s="150"/>
      <c r="CVA105" s="137"/>
      <c r="CVB105" s="137"/>
      <c r="CVC105" s="137"/>
      <c r="CVE105" s="142"/>
      <c r="CVF105" s="160"/>
      <c r="CVG105" s="150"/>
      <c r="CVH105" s="137"/>
      <c r="CVI105" s="137"/>
      <c r="CVJ105" s="137"/>
      <c r="CVL105" s="142"/>
      <c r="CVM105" s="160"/>
      <c r="CVN105" s="150"/>
      <c r="CVO105" s="137"/>
      <c r="CVP105" s="137"/>
      <c r="CVQ105" s="137"/>
      <c r="CVS105" s="142"/>
      <c r="CVT105" s="160"/>
      <c r="CVU105" s="150"/>
      <c r="CVV105" s="137"/>
      <c r="CVW105" s="137"/>
      <c r="CVX105" s="137"/>
      <c r="CVZ105" s="142"/>
      <c r="CWA105" s="160"/>
      <c r="CWB105" s="150"/>
      <c r="CWC105" s="137"/>
      <c r="CWD105" s="137"/>
      <c r="CWE105" s="137"/>
      <c r="CWG105" s="142"/>
      <c r="CWH105" s="160"/>
      <c r="CWI105" s="150"/>
      <c r="CWJ105" s="137"/>
      <c r="CWK105" s="137"/>
      <c r="CWL105" s="137"/>
      <c r="CWN105" s="142"/>
      <c r="CWO105" s="160"/>
      <c r="CWP105" s="150"/>
      <c r="CWQ105" s="137"/>
      <c r="CWR105" s="137"/>
      <c r="CWS105" s="137"/>
      <c r="CWU105" s="142"/>
      <c r="CWV105" s="160"/>
      <c r="CWW105" s="150"/>
      <c r="CWX105" s="137"/>
      <c r="CWY105" s="137"/>
      <c r="CWZ105" s="137"/>
      <c r="CXB105" s="142"/>
      <c r="CXC105" s="160"/>
      <c r="CXD105" s="150"/>
      <c r="CXE105" s="137"/>
      <c r="CXF105" s="137"/>
      <c r="CXG105" s="137"/>
      <c r="CXI105" s="142"/>
      <c r="CXJ105" s="160"/>
      <c r="CXK105" s="150"/>
      <c r="CXL105" s="137"/>
      <c r="CXM105" s="137"/>
      <c r="CXN105" s="137"/>
      <c r="CXP105" s="142"/>
      <c r="CXQ105" s="160"/>
      <c r="CXR105" s="150"/>
      <c r="CXS105" s="137"/>
      <c r="CXT105" s="137"/>
      <c r="CXU105" s="137"/>
      <c r="CXW105" s="142"/>
      <c r="CXX105" s="160"/>
      <c r="CXY105" s="150"/>
      <c r="CXZ105" s="137"/>
      <c r="CYA105" s="137"/>
      <c r="CYB105" s="137"/>
      <c r="CYD105" s="142"/>
      <c r="CYE105" s="160"/>
      <c r="CYF105" s="150"/>
      <c r="CYG105" s="137"/>
      <c r="CYH105" s="137"/>
      <c r="CYI105" s="137"/>
      <c r="CYK105" s="142"/>
      <c r="CYL105" s="160"/>
      <c r="CYM105" s="150"/>
      <c r="CYN105" s="137"/>
      <c r="CYO105" s="137"/>
      <c r="CYP105" s="137"/>
      <c r="CYR105" s="142"/>
      <c r="CYS105" s="160"/>
      <c r="CYT105" s="150"/>
      <c r="CYU105" s="137"/>
      <c r="CYV105" s="137"/>
      <c r="CYW105" s="137"/>
      <c r="CYY105" s="142"/>
      <c r="CYZ105" s="160"/>
      <c r="CZA105" s="150"/>
      <c r="CZB105" s="137"/>
      <c r="CZC105" s="137"/>
      <c r="CZD105" s="137"/>
      <c r="CZF105" s="142"/>
      <c r="CZG105" s="160"/>
      <c r="CZH105" s="150"/>
      <c r="CZI105" s="137"/>
      <c r="CZJ105" s="137"/>
      <c r="CZK105" s="137"/>
      <c r="CZM105" s="142"/>
      <c r="CZN105" s="160"/>
      <c r="CZO105" s="150"/>
      <c r="CZP105" s="137"/>
      <c r="CZQ105" s="137"/>
      <c r="CZR105" s="137"/>
      <c r="CZT105" s="142"/>
      <c r="CZU105" s="160"/>
      <c r="CZV105" s="150"/>
      <c r="CZW105" s="137"/>
      <c r="CZX105" s="137"/>
      <c r="CZY105" s="137"/>
      <c r="DAA105" s="142"/>
      <c r="DAB105" s="160"/>
      <c r="DAC105" s="150"/>
      <c r="DAD105" s="137"/>
      <c r="DAE105" s="137"/>
      <c r="DAF105" s="137"/>
      <c r="DAH105" s="142"/>
      <c r="DAI105" s="160"/>
      <c r="DAJ105" s="150"/>
      <c r="DAK105" s="137"/>
      <c r="DAL105" s="137"/>
      <c r="DAM105" s="137"/>
      <c r="DAO105" s="142"/>
      <c r="DAP105" s="160"/>
      <c r="DAQ105" s="150"/>
      <c r="DAR105" s="137"/>
      <c r="DAS105" s="137"/>
      <c r="DAT105" s="137"/>
      <c r="DAV105" s="142"/>
      <c r="DAW105" s="160"/>
      <c r="DAX105" s="150"/>
      <c r="DAY105" s="137"/>
      <c r="DAZ105" s="137"/>
      <c r="DBA105" s="137"/>
      <c r="DBC105" s="142"/>
      <c r="DBD105" s="160"/>
      <c r="DBE105" s="150"/>
      <c r="DBF105" s="137"/>
      <c r="DBG105" s="137"/>
      <c r="DBH105" s="137"/>
      <c r="DBJ105" s="142"/>
      <c r="DBK105" s="160"/>
      <c r="DBL105" s="150"/>
      <c r="DBM105" s="137"/>
      <c r="DBN105" s="137"/>
      <c r="DBO105" s="137"/>
      <c r="DBQ105" s="142"/>
      <c r="DBR105" s="160"/>
      <c r="DBS105" s="150"/>
      <c r="DBT105" s="137"/>
      <c r="DBU105" s="137"/>
      <c r="DBV105" s="137"/>
      <c r="DBX105" s="142"/>
      <c r="DBY105" s="160"/>
      <c r="DBZ105" s="150"/>
      <c r="DCA105" s="137"/>
      <c r="DCB105" s="137"/>
      <c r="DCC105" s="137"/>
      <c r="DCE105" s="142"/>
      <c r="DCF105" s="160"/>
      <c r="DCG105" s="150"/>
      <c r="DCH105" s="137"/>
      <c r="DCI105" s="137"/>
      <c r="DCJ105" s="137"/>
      <c r="DCL105" s="142"/>
      <c r="DCM105" s="160"/>
      <c r="DCN105" s="150"/>
      <c r="DCO105" s="137"/>
      <c r="DCP105" s="137"/>
      <c r="DCQ105" s="137"/>
      <c r="DCS105" s="142"/>
      <c r="DCT105" s="160"/>
      <c r="DCU105" s="150"/>
      <c r="DCV105" s="137"/>
      <c r="DCW105" s="137"/>
      <c r="DCX105" s="137"/>
      <c r="DCZ105" s="142"/>
      <c r="DDA105" s="160"/>
      <c r="DDB105" s="150"/>
      <c r="DDC105" s="137"/>
      <c r="DDD105" s="137"/>
      <c r="DDE105" s="137"/>
      <c r="DDG105" s="142"/>
      <c r="DDH105" s="160"/>
      <c r="DDI105" s="150"/>
      <c r="DDJ105" s="137"/>
      <c r="DDK105" s="137"/>
      <c r="DDL105" s="137"/>
      <c r="DDN105" s="142"/>
      <c r="DDO105" s="160"/>
      <c r="DDP105" s="150"/>
      <c r="DDQ105" s="137"/>
      <c r="DDR105" s="137"/>
      <c r="DDS105" s="137"/>
      <c r="DDU105" s="142"/>
      <c r="DDV105" s="160"/>
      <c r="DDW105" s="150"/>
      <c r="DDX105" s="137"/>
      <c r="DDY105" s="137"/>
      <c r="DDZ105" s="137"/>
      <c r="DEB105" s="142"/>
      <c r="DEC105" s="160"/>
      <c r="DED105" s="150"/>
      <c r="DEE105" s="137"/>
      <c r="DEF105" s="137"/>
      <c r="DEG105" s="137"/>
      <c r="DEI105" s="142"/>
      <c r="DEJ105" s="160"/>
      <c r="DEK105" s="150"/>
      <c r="DEL105" s="137"/>
      <c r="DEM105" s="137"/>
      <c r="DEN105" s="137"/>
      <c r="DEP105" s="142"/>
      <c r="DEQ105" s="160"/>
      <c r="DER105" s="150"/>
      <c r="DES105" s="137"/>
      <c r="DET105" s="137"/>
      <c r="DEU105" s="137"/>
      <c r="DEW105" s="142"/>
      <c r="DEX105" s="160"/>
      <c r="DEY105" s="150"/>
      <c r="DEZ105" s="137"/>
      <c r="DFA105" s="137"/>
      <c r="DFB105" s="137"/>
      <c r="DFD105" s="142"/>
      <c r="DFE105" s="160"/>
      <c r="DFF105" s="150"/>
      <c r="DFG105" s="137"/>
      <c r="DFH105" s="137"/>
      <c r="DFI105" s="137"/>
      <c r="DFK105" s="142"/>
      <c r="DFL105" s="160"/>
      <c r="DFM105" s="150"/>
      <c r="DFN105" s="137"/>
      <c r="DFO105" s="137"/>
      <c r="DFP105" s="137"/>
      <c r="DFR105" s="142"/>
      <c r="DFS105" s="160"/>
      <c r="DFT105" s="150"/>
      <c r="DFU105" s="137"/>
      <c r="DFV105" s="137"/>
      <c r="DFW105" s="137"/>
      <c r="DFY105" s="142"/>
      <c r="DFZ105" s="160"/>
      <c r="DGA105" s="150"/>
      <c r="DGB105" s="137"/>
      <c r="DGC105" s="137"/>
      <c r="DGD105" s="137"/>
      <c r="DGF105" s="142"/>
      <c r="DGG105" s="160"/>
      <c r="DGH105" s="150"/>
      <c r="DGI105" s="137"/>
      <c r="DGJ105" s="137"/>
      <c r="DGK105" s="137"/>
      <c r="DGM105" s="142"/>
      <c r="DGN105" s="160"/>
      <c r="DGO105" s="150"/>
      <c r="DGP105" s="137"/>
      <c r="DGQ105" s="137"/>
      <c r="DGR105" s="137"/>
      <c r="DGT105" s="142"/>
      <c r="DGU105" s="160"/>
      <c r="DGV105" s="150"/>
      <c r="DGW105" s="137"/>
      <c r="DGX105" s="137"/>
      <c r="DGY105" s="137"/>
      <c r="DHA105" s="142"/>
      <c r="DHB105" s="160"/>
      <c r="DHC105" s="150"/>
      <c r="DHD105" s="137"/>
      <c r="DHE105" s="137"/>
      <c r="DHF105" s="137"/>
      <c r="DHH105" s="142"/>
      <c r="DHI105" s="160"/>
      <c r="DHJ105" s="150"/>
      <c r="DHK105" s="137"/>
      <c r="DHL105" s="137"/>
      <c r="DHM105" s="137"/>
      <c r="DHO105" s="142"/>
      <c r="DHP105" s="160"/>
      <c r="DHQ105" s="150"/>
      <c r="DHR105" s="137"/>
      <c r="DHS105" s="137"/>
      <c r="DHT105" s="137"/>
      <c r="DHV105" s="142"/>
      <c r="DHW105" s="160"/>
      <c r="DHX105" s="150"/>
      <c r="DHY105" s="137"/>
      <c r="DHZ105" s="137"/>
      <c r="DIA105" s="137"/>
      <c r="DIC105" s="142"/>
      <c r="DID105" s="160"/>
      <c r="DIE105" s="150"/>
      <c r="DIF105" s="137"/>
      <c r="DIG105" s="137"/>
      <c r="DIH105" s="137"/>
      <c r="DIJ105" s="142"/>
      <c r="DIK105" s="160"/>
      <c r="DIL105" s="150"/>
      <c r="DIM105" s="137"/>
      <c r="DIN105" s="137"/>
      <c r="DIO105" s="137"/>
      <c r="DIQ105" s="142"/>
      <c r="DIR105" s="160"/>
      <c r="DIS105" s="150"/>
      <c r="DIT105" s="137"/>
      <c r="DIU105" s="137"/>
      <c r="DIV105" s="137"/>
      <c r="DIX105" s="142"/>
      <c r="DIY105" s="160"/>
      <c r="DIZ105" s="150"/>
      <c r="DJA105" s="137"/>
      <c r="DJB105" s="137"/>
      <c r="DJC105" s="137"/>
      <c r="DJE105" s="142"/>
      <c r="DJF105" s="160"/>
      <c r="DJG105" s="150"/>
      <c r="DJH105" s="137"/>
      <c r="DJI105" s="137"/>
      <c r="DJJ105" s="137"/>
      <c r="DJL105" s="142"/>
      <c r="DJM105" s="160"/>
      <c r="DJN105" s="150"/>
      <c r="DJO105" s="137"/>
      <c r="DJP105" s="137"/>
      <c r="DJQ105" s="137"/>
      <c r="DJS105" s="142"/>
      <c r="DJT105" s="160"/>
      <c r="DJU105" s="150"/>
      <c r="DJV105" s="137"/>
      <c r="DJW105" s="137"/>
      <c r="DJX105" s="137"/>
      <c r="DJZ105" s="142"/>
      <c r="DKA105" s="160"/>
      <c r="DKB105" s="150"/>
      <c r="DKC105" s="137"/>
      <c r="DKD105" s="137"/>
      <c r="DKE105" s="137"/>
      <c r="DKG105" s="142"/>
      <c r="DKH105" s="160"/>
      <c r="DKI105" s="150"/>
      <c r="DKJ105" s="137"/>
      <c r="DKK105" s="137"/>
      <c r="DKL105" s="137"/>
      <c r="DKN105" s="142"/>
      <c r="DKO105" s="160"/>
      <c r="DKP105" s="150"/>
      <c r="DKQ105" s="137"/>
      <c r="DKR105" s="137"/>
      <c r="DKS105" s="137"/>
      <c r="DKU105" s="142"/>
      <c r="DKV105" s="160"/>
      <c r="DKW105" s="150"/>
      <c r="DKX105" s="137"/>
      <c r="DKY105" s="137"/>
      <c r="DKZ105" s="137"/>
      <c r="DLB105" s="142"/>
      <c r="DLC105" s="160"/>
      <c r="DLD105" s="150"/>
      <c r="DLE105" s="137"/>
      <c r="DLF105" s="137"/>
      <c r="DLG105" s="137"/>
      <c r="DLI105" s="142"/>
      <c r="DLJ105" s="160"/>
      <c r="DLK105" s="150"/>
      <c r="DLL105" s="137"/>
      <c r="DLM105" s="137"/>
      <c r="DLN105" s="137"/>
      <c r="DLP105" s="142"/>
      <c r="DLQ105" s="160"/>
      <c r="DLR105" s="150"/>
      <c r="DLS105" s="137"/>
      <c r="DLT105" s="137"/>
      <c r="DLU105" s="137"/>
      <c r="DLW105" s="142"/>
      <c r="DLX105" s="160"/>
      <c r="DLY105" s="150"/>
      <c r="DLZ105" s="137"/>
      <c r="DMA105" s="137"/>
      <c r="DMB105" s="137"/>
      <c r="DMD105" s="142"/>
      <c r="DME105" s="160"/>
      <c r="DMF105" s="150"/>
      <c r="DMG105" s="137"/>
      <c r="DMH105" s="137"/>
      <c r="DMI105" s="137"/>
      <c r="DMK105" s="142"/>
      <c r="DML105" s="160"/>
      <c r="DMM105" s="150"/>
      <c r="DMN105" s="137"/>
      <c r="DMO105" s="137"/>
      <c r="DMP105" s="137"/>
      <c r="DMR105" s="142"/>
      <c r="DMS105" s="160"/>
      <c r="DMT105" s="150"/>
      <c r="DMU105" s="137"/>
      <c r="DMV105" s="137"/>
      <c r="DMW105" s="137"/>
      <c r="DMY105" s="142"/>
      <c r="DMZ105" s="160"/>
      <c r="DNA105" s="150"/>
      <c r="DNB105" s="137"/>
      <c r="DNC105" s="137"/>
      <c r="DND105" s="137"/>
      <c r="DNF105" s="142"/>
      <c r="DNG105" s="160"/>
      <c r="DNH105" s="150"/>
      <c r="DNI105" s="137"/>
      <c r="DNJ105" s="137"/>
      <c r="DNK105" s="137"/>
      <c r="DNM105" s="142"/>
      <c r="DNN105" s="160"/>
      <c r="DNO105" s="150"/>
      <c r="DNP105" s="137"/>
      <c r="DNQ105" s="137"/>
      <c r="DNR105" s="137"/>
      <c r="DNT105" s="142"/>
      <c r="DNU105" s="160"/>
      <c r="DNV105" s="150"/>
      <c r="DNW105" s="137"/>
      <c r="DNX105" s="137"/>
      <c r="DNY105" s="137"/>
      <c r="DOA105" s="142"/>
      <c r="DOB105" s="160"/>
      <c r="DOC105" s="150"/>
      <c r="DOD105" s="137"/>
      <c r="DOE105" s="137"/>
      <c r="DOF105" s="137"/>
      <c r="DOH105" s="142"/>
      <c r="DOI105" s="160"/>
      <c r="DOJ105" s="150"/>
      <c r="DOK105" s="137"/>
      <c r="DOL105" s="137"/>
      <c r="DOM105" s="137"/>
      <c r="DOO105" s="142"/>
      <c r="DOP105" s="160"/>
      <c r="DOQ105" s="150"/>
      <c r="DOR105" s="137"/>
      <c r="DOS105" s="137"/>
      <c r="DOT105" s="137"/>
      <c r="DOV105" s="142"/>
      <c r="DOW105" s="160"/>
      <c r="DOX105" s="150"/>
      <c r="DOY105" s="137"/>
      <c r="DOZ105" s="137"/>
      <c r="DPA105" s="137"/>
      <c r="DPC105" s="142"/>
      <c r="DPD105" s="160"/>
      <c r="DPE105" s="150"/>
      <c r="DPF105" s="137"/>
      <c r="DPG105" s="137"/>
      <c r="DPH105" s="137"/>
      <c r="DPJ105" s="142"/>
      <c r="DPK105" s="160"/>
      <c r="DPL105" s="150"/>
      <c r="DPM105" s="137"/>
      <c r="DPN105" s="137"/>
      <c r="DPO105" s="137"/>
      <c r="DPQ105" s="142"/>
      <c r="DPR105" s="160"/>
      <c r="DPS105" s="150"/>
      <c r="DPT105" s="137"/>
      <c r="DPU105" s="137"/>
      <c r="DPV105" s="137"/>
      <c r="DPX105" s="142"/>
      <c r="DPY105" s="160"/>
      <c r="DPZ105" s="150"/>
      <c r="DQA105" s="137"/>
      <c r="DQB105" s="137"/>
      <c r="DQC105" s="137"/>
      <c r="DQE105" s="142"/>
      <c r="DQF105" s="160"/>
      <c r="DQG105" s="150"/>
      <c r="DQH105" s="137"/>
      <c r="DQI105" s="137"/>
      <c r="DQJ105" s="137"/>
      <c r="DQL105" s="142"/>
      <c r="DQM105" s="160"/>
      <c r="DQN105" s="150"/>
      <c r="DQO105" s="137"/>
      <c r="DQP105" s="137"/>
      <c r="DQQ105" s="137"/>
      <c r="DQS105" s="142"/>
      <c r="DQT105" s="160"/>
      <c r="DQU105" s="150"/>
      <c r="DQV105" s="137"/>
      <c r="DQW105" s="137"/>
      <c r="DQX105" s="137"/>
      <c r="DQZ105" s="142"/>
      <c r="DRA105" s="160"/>
      <c r="DRB105" s="150"/>
      <c r="DRC105" s="137"/>
      <c r="DRD105" s="137"/>
      <c r="DRE105" s="137"/>
      <c r="DRG105" s="142"/>
      <c r="DRH105" s="160"/>
      <c r="DRI105" s="150"/>
      <c r="DRJ105" s="137"/>
      <c r="DRK105" s="137"/>
      <c r="DRL105" s="137"/>
      <c r="DRN105" s="142"/>
      <c r="DRO105" s="160"/>
      <c r="DRP105" s="150"/>
      <c r="DRQ105" s="137"/>
      <c r="DRR105" s="137"/>
      <c r="DRS105" s="137"/>
      <c r="DRU105" s="142"/>
      <c r="DRV105" s="160"/>
      <c r="DRW105" s="150"/>
      <c r="DRX105" s="137"/>
      <c r="DRY105" s="137"/>
      <c r="DRZ105" s="137"/>
      <c r="DSB105" s="142"/>
      <c r="DSC105" s="160"/>
      <c r="DSD105" s="150"/>
      <c r="DSE105" s="137"/>
      <c r="DSF105" s="137"/>
      <c r="DSG105" s="137"/>
      <c r="DSI105" s="142"/>
      <c r="DSJ105" s="160"/>
      <c r="DSK105" s="150"/>
      <c r="DSL105" s="137"/>
      <c r="DSM105" s="137"/>
      <c r="DSN105" s="137"/>
      <c r="DSP105" s="142"/>
      <c r="DSQ105" s="160"/>
      <c r="DSR105" s="150"/>
      <c r="DSS105" s="137"/>
      <c r="DST105" s="137"/>
      <c r="DSU105" s="137"/>
      <c r="DSW105" s="142"/>
      <c r="DSX105" s="160"/>
      <c r="DSY105" s="150"/>
      <c r="DSZ105" s="137"/>
      <c r="DTA105" s="137"/>
      <c r="DTB105" s="137"/>
      <c r="DTD105" s="142"/>
      <c r="DTE105" s="160"/>
      <c r="DTF105" s="150"/>
      <c r="DTG105" s="137"/>
      <c r="DTH105" s="137"/>
      <c r="DTI105" s="137"/>
      <c r="DTK105" s="142"/>
      <c r="DTL105" s="160"/>
      <c r="DTM105" s="150"/>
      <c r="DTN105" s="137"/>
      <c r="DTO105" s="137"/>
      <c r="DTP105" s="137"/>
      <c r="DTR105" s="142"/>
      <c r="DTS105" s="160"/>
      <c r="DTT105" s="150"/>
      <c r="DTU105" s="137"/>
      <c r="DTV105" s="137"/>
      <c r="DTW105" s="137"/>
      <c r="DTY105" s="142"/>
      <c r="DTZ105" s="160"/>
      <c r="DUA105" s="150"/>
      <c r="DUB105" s="137"/>
      <c r="DUC105" s="137"/>
      <c r="DUD105" s="137"/>
      <c r="DUF105" s="142"/>
      <c r="DUG105" s="160"/>
      <c r="DUH105" s="150"/>
      <c r="DUI105" s="137"/>
      <c r="DUJ105" s="137"/>
      <c r="DUK105" s="137"/>
      <c r="DUM105" s="142"/>
      <c r="DUN105" s="160"/>
      <c r="DUO105" s="150"/>
      <c r="DUP105" s="137"/>
      <c r="DUQ105" s="137"/>
      <c r="DUR105" s="137"/>
      <c r="DUT105" s="142"/>
      <c r="DUU105" s="160"/>
      <c r="DUV105" s="150"/>
      <c r="DUW105" s="137"/>
      <c r="DUX105" s="137"/>
      <c r="DUY105" s="137"/>
      <c r="DVA105" s="142"/>
      <c r="DVB105" s="160"/>
      <c r="DVC105" s="150"/>
      <c r="DVD105" s="137"/>
      <c r="DVE105" s="137"/>
      <c r="DVF105" s="137"/>
      <c r="DVH105" s="142"/>
      <c r="DVI105" s="160"/>
      <c r="DVJ105" s="150"/>
      <c r="DVK105" s="137"/>
      <c r="DVL105" s="137"/>
      <c r="DVM105" s="137"/>
      <c r="DVO105" s="142"/>
      <c r="DVP105" s="160"/>
      <c r="DVQ105" s="150"/>
      <c r="DVR105" s="137"/>
      <c r="DVS105" s="137"/>
      <c r="DVT105" s="137"/>
      <c r="DVV105" s="142"/>
      <c r="DVW105" s="160"/>
      <c r="DVX105" s="150"/>
      <c r="DVY105" s="137"/>
      <c r="DVZ105" s="137"/>
      <c r="DWA105" s="137"/>
      <c r="DWC105" s="142"/>
      <c r="DWD105" s="160"/>
      <c r="DWE105" s="150"/>
      <c r="DWF105" s="137"/>
      <c r="DWG105" s="137"/>
      <c r="DWH105" s="137"/>
      <c r="DWJ105" s="142"/>
      <c r="DWK105" s="160"/>
      <c r="DWL105" s="150"/>
      <c r="DWM105" s="137"/>
      <c r="DWN105" s="137"/>
      <c r="DWO105" s="137"/>
      <c r="DWQ105" s="142"/>
      <c r="DWR105" s="160"/>
      <c r="DWS105" s="150"/>
      <c r="DWT105" s="137"/>
      <c r="DWU105" s="137"/>
      <c r="DWV105" s="137"/>
      <c r="DWX105" s="142"/>
      <c r="DWY105" s="160"/>
      <c r="DWZ105" s="150"/>
      <c r="DXA105" s="137"/>
      <c r="DXB105" s="137"/>
      <c r="DXC105" s="137"/>
      <c r="DXE105" s="142"/>
      <c r="DXF105" s="160"/>
      <c r="DXG105" s="150"/>
      <c r="DXH105" s="137"/>
      <c r="DXI105" s="137"/>
      <c r="DXJ105" s="137"/>
      <c r="DXL105" s="142"/>
      <c r="DXM105" s="160"/>
      <c r="DXN105" s="150"/>
      <c r="DXO105" s="137"/>
      <c r="DXP105" s="137"/>
      <c r="DXQ105" s="137"/>
      <c r="DXS105" s="142"/>
      <c r="DXT105" s="160"/>
      <c r="DXU105" s="150"/>
      <c r="DXV105" s="137"/>
      <c r="DXW105" s="137"/>
      <c r="DXX105" s="137"/>
      <c r="DXZ105" s="142"/>
      <c r="DYA105" s="160"/>
      <c r="DYB105" s="150"/>
      <c r="DYC105" s="137"/>
      <c r="DYD105" s="137"/>
      <c r="DYE105" s="137"/>
      <c r="DYG105" s="142"/>
      <c r="DYH105" s="160"/>
      <c r="DYI105" s="150"/>
      <c r="DYJ105" s="137"/>
      <c r="DYK105" s="137"/>
      <c r="DYL105" s="137"/>
      <c r="DYN105" s="142"/>
      <c r="DYO105" s="160"/>
      <c r="DYP105" s="150"/>
      <c r="DYQ105" s="137"/>
      <c r="DYR105" s="137"/>
      <c r="DYS105" s="137"/>
      <c r="DYU105" s="142"/>
      <c r="DYV105" s="160"/>
      <c r="DYW105" s="150"/>
      <c r="DYX105" s="137"/>
      <c r="DYY105" s="137"/>
      <c r="DYZ105" s="137"/>
      <c r="DZB105" s="142"/>
      <c r="DZC105" s="160"/>
      <c r="DZD105" s="150"/>
      <c r="DZE105" s="137"/>
      <c r="DZF105" s="137"/>
      <c r="DZG105" s="137"/>
      <c r="DZI105" s="142"/>
      <c r="DZJ105" s="160"/>
      <c r="DZK105" s="150"/>
      <c r="DZL105" s="137"/>
      <c r="DZM105" s="137"/>
      <c r="DZN105" s="137"/>
      <c r="DZP105" s="142"/>
      <c r="DZQ105" s="160"/>
      <c r="DZR105" s="150"/>
      <c r="DZS105" s="137"/>
      <c r="DZT105" s="137"/>
      <c r="DZU105" s="137"/>
      <c r="DZW105" s="142"/>
      <c r="DZX105" s="160"/>
      <c r="DZY105" s="150"/>
      <c r="DZZ105" s="137"/>
      <c r="EAA105" s="137"/>
      <c r="EAB105" s="137"/>
      <c r="EAD105" s="142"/>
      <c r="EAE105" s="160"/>
      <c r="EAF105" s="150"/>
      <c r="EAG105" s="137"/>
      <c r="EAH105" s="137"/>
      <c r="EAI105" s="137"/>
      <c r="EAK105" s="142"/>
      <c r="EAL105" s="160"/>
      <c r="EAM105" s="150"/>
      <c r="EAN105" s="137"/>
      <c r="EAO105" s="137"/>
      <c r="EAP105" s="137"/>
      <c r="EAR105" s="142"/>
      <c r="EAS105" s="160"/>
      <c r="EAT105" s="150"/>
      <c r="EAU105" s="137"/>
      <c r="EAV105" s="137"/>
      <c r="EAW105" s="137"/>
      <c r="EAY105" s="142"/>
      <c r="EAZ105" s="160"/>
      <c r="EBA105" s="150"/>
      <c r="EBB105" s="137"/>
      <c r="EBC105" s="137"/>
      <c r="EBD105" s="137"/>
      <c r="EBF105" s="142"/>
      <c r="EBG105" s="160"/>
      <c r="EBH105" s="150"/>
      <c r="EBI105" s="137"/>
      <c r="EBJ105" s="137"/>
      <c r="EBK105" s="137"/>
      <c r="EBM105" s="142"/>
      <c r="EBN105" s="160"/>
      <c r="EBO105" s="150"/>
      <c r="EBP105" s="137"/>
      <c r="EBQ105" s="137"/>
      <c r="EBR105" s="137"/>
      <c r="EBT105" s="142"/>
      <c r="EBU105" s="160"/>
      <c r="EBV105" s="150"/>
      <c r="EBW105" s="137"/>
      <c r="EBX105" s="137"/>
      <c r="EBY105" s="137"/>
      <c r="ECA105" s="142"/>
      <c r="ECB105" s="160"/>
      <c r="ECC105" s="150"/>
      <c r="ECD105" s="137"/>
      <c r="ECE105" s="137"/>
      <c r="ECF105" s="137"/>
      <c r="ECH105" s="142"/>
      <c r="ECI105" s="160"/>
      <c r="ECJ105" s="150"/>
      <c r="ECK105" s="137"/>
      <c r="ECL105" s="137"/>
      <c r="ECM105" s="137"/>
      <c r="ECO105" s="142"/>
      <c r="ECP105" s="160"/>
      <c r="ECQ105" s="150"/>
      <c r="ECR105" s="137"/>
      <c r="ECS105" s="137"/>
      <c r="ECT105" s="137"/>
      <c r="ECV105" s="142"/>
      <c r="ECW105" s="160"/>
      <c r="ECX105" s="150"/>
      <c r="ECY105" s="137"/>
      <c r="ECZ105" s="137"/>
      <c r="EDA105" s="137"/>
      <c r="EDC105" s="142"/>
      <c r="EDD105" s="160"/>
      <c r="EDE105" s="150"/>
      <c r="EDF105" s="137"/>
      <c r="EDG105" s="137"/>
      <c r="EDH105" s="137"/>
      <c r="EDJ105" s="142"/>
      <c r="EDK105" s="160"/>
      <c r="EDL105" s="150"/>
      <c r="EDM105" s="137"/>
      <c r="EDN105" s="137"/>
      <c r="EDO105" s="137"/>
      <c r="EDQ105" s="142"/>
      <c r="EDR105" s="160"/>
      <c r="EDS105" s="150"/>
      <c r="EDT105" s="137"/>
      <c r="EDU105" s="137"/>
      <c r="EDV105" s="137"/>
      <c r="EDX105" s="142"/>
      <c r="EDY105" s="160"/>
      <c r="EDZ105" s="150"/>
      <c r="EEA105" s="137"/>
      <c r="EEB105" s="137"/>
      <c r="EEC105" s="137"/>
      <c r="EEE105" s="142"/>
      <c r="EEF105" s="160"/>
      <c r="EEG105" s="150"/>
      <c r="EEH105" s="137"/>
      <c r="EEI105" s="137"/>
      <c r="EEJ105" s="137"/>
      <c r="EEL105" s="142"/>
      <c r="EEM105" s="160"/>
      <c r="EEN105" s="150"/>
      <c r="EEO105" s="137"/>
      <c r="EEP105" s="137"/>
      <c r="EEQ105" s="137"/>
      <c r="EES105" s="142"/>
      <c r="EET105" s="160"/>
      <c r="EEU105" s="150"/>
      <c r="EEV105" s="137"/>
      <c r="EEW105" s="137"/>
      <c r="EEX105" s="137"/>
      <c r="EEZ105" s="142"/>
      <c r="EFA105" s="160"/>
      <c r="EFB105" s="150"/>
      <c r="EFC105" s="137"/>
      <c r="EFD105" s="137"/>
      <c r="EFE105" s="137"/>
      <c r="EFG105" s="142"/>
      <c r="EFH105" s="160"/>
      <c r="EFI105" s="150"/>
      <c r="EFJ105" s="137"/>
      <c r="EFK105" s="137"/>
      <c r="EFL105" s="137"/>
      <c r="EFN105" s="142"/>
      <c r="EFO105" s="160"/>
      <c r="EFP105" s="150"/>
      <c r="EFQ105" s="137"/>
      <c r="EFR105" s="137"/>
      <c r="EFS105" s="137"/>
      <c r="EFU105" s="142"/>
      <c r="EFV105" s="160"/>
      <c r="EFW105" s="150"/>
      <c r="EFX105" s="137"/>
      <c r="EFY105" s="137"/>
      <c r="EFZ105" s="137"/>
      <c r="EGB105" s="142"/>
      <c r="EGC105" s="160"/>
      <c r="EGD105" s="150"/>
      <c r="EGE105" s="137"/>
      <c r="EGF105" s="137"/>
      <c r="EGG105" s="137"/>
      <c r="EGI105" s="142"/>
      <c r="EGJ105" s="160"/>
      <c r="EGK105" s="150"/>
      <c r="EGL105" s="137"/>
      <c r="EGM105" s="137"/>
      <c r="EGN105" s="137"/>
      <c r="EGP105" s="142"/>
      <c r="EGQ105" s="160"/>
      <c r="EGR105" s="150"/>
      <c r="EGS105" s="137"/>
      <c r="EGT105" s="137"/>
      <c r="EGU105" s="137"/>
      <c r="EGW105" s="142"/>
      <c r="EGX105" s="160"/>
      <c r="EGY105" s="150"/>
      <c r="EGZ105" s="137"/>
      <c r="EHA105" s="137"/>
      <c r="EHB105" s="137"/>
      <c r="EHD105" s="142"/>
      <c r="EHE105" s="160"/>
      <c r="EHF105" s="150"/>
      <c r="EHG105" s="137"/>
      <c r="EHH105" s="137"/>
      <c r="EHI105" s="137"/>
      <c r="EHK105" s="142"/>
      <c r="EHL105" s="160"/>
      <c r="EHM105" s="150"/>
      <c r="EHN105" s="137"/>
      <c r="EHO105" s="137"/>
      <c r="EHP105" s="137"/>
      <c r="EHR105" s="142"/>
      <c r="EHS105" s="160"/>
      <c r="EHT105" s="150"/>
      <c r="EHU105" s="137"/>
      <c r="EHV105" s="137"/>
      <c r="EHW105" s="137"/>
      <c r="EHY105" s="142"/>
      <c r="EHZ105" s="160"/>
      <c r="EIA105" s="150"/>
      <c r="EIB105" s="137"/>
      <c r="EIC105" s="137"/>
      <c r="EID105" s="137"/>
      <c r="EIF105" s="142"/>
      <c r="EIG105" s="160"/>
      <c r="EIH105" s="150"/>
      <c r="EII105" s="137"/>
      <c r="EIJ105" s="137"/>
      <c r="EIK105" s="137"/>
      <c r="EIM105" s="142"/>
      <c r="EIN105" s="160"/>
      <c r="EIO105" s="150"/>
      <c r="EIP105" s="137"/>
      <c r="EIQ105" s="137"/>
      <c r="EIR105" s="137"/>
      <c r="EIT105" s="142"/>
      <c r="EIU105" s="160"/>
      <c r="EIV105" s="150"/>
      <c r="EIW105" s="137"/>
      <c r="EIX105" s="137"/>
      <c r="EIY105" s="137"/>
      <c r="EJA105" s="142"/>
      <c r="EJB105" s="160"/>
      <c r="EJC105" s="150"/>
      <c r="EJD105" s="137"/>
      <c r="EJE105" s="137"/>
      <c r="EJF105" s="137"/>
      <c r="EJH105" s="142"/>
      <c r="EJI105" s="160"/>
      <c r="EJJ105" s="150"/>
      <c r="EJK105" s="137"/>
      <c r="EJL105" s="137"/>
      <c r="EJM105" s="137"/>
      <c r="EJO105" s="142"/>
      <c r="EJP105" s="160"/>
      <c r="EJQ105" s="150"/>
      <c r="EJR105" s="137"/>
      <c r="EJS105" s="137"/>
      <c r="EJT105" s="137"/>
      <c r="EJV105" s="142"/>
      <c r="EJW105" s="160"/>
      <c r="EJX105" s="150"/>
      <c r="EJY105" s="137"/>
      <c r="EJZ105" s="137"/>
      <c r="EKA105" s="137"/>
      <c r="EKC105" s="142"/>
      <c r="EKD105" s="160"/>
      <c r="EKE105" s="150"/>
      <c r="EKF105" s="137"/>
      <c r="EKG105" s="137"/>
      <c r="EKH105" s="137"/>
      <c r="EKJ105" s="142"/>
      <c r="EKK105" s="160"/>
      <c r="EKL105" s="150"/>
      <c r="EKM105" s="137"/>
      <c r="EKN105" s="137"/>
      <c r="EKO105" s="137"/>
      <c r="EKQ105" s="142"/>
      <c r="EKR105" s="160"/>
      <c r="EKS105" s="150"/>
      <c r="EKT105" s="137"/>
      <c r="EKU105" s="137"/>
      <c r="EKV105" s="137"/>
      <c r="EKX105" s="142"/>
      <c r="EKY105" s="160"/>
      <c r="EKZ105" s="150"/>
      <c r="ELA105" s="137"/>
      <c r="ELB105" s="137"/>
      <c r="ELC105" s="137"/>
      <c r="ELE105" s="142"/>
      <c r="ELF105" s="160"/>
      <c r="ELG105" s="150"/>
      <c r="ELH105" s="137"/>
      <c r="ELI105" s="137"/>
      <c r="ELJ105" s="137"/>
      <c r="ELL105" s="142"/>
      <c r="ELM105" s="160"/>
      <c r="ELN105" s="150"/>
      <c r="ELO105" s="137"/>
      <c r="ELP105" s="137"/>
      <c r="ELQ105" s="137"/>
      <c r="ELS105" s="142"/>
      <c r="ELT105" s="160"/>
      <c r="ELU105" s="150"/>
      <c r="ELV105" s="137"/>
      <c r="ELW105" s="137"/>
      <c r="ELX105" s="137"/>
      <c r="ELZ105" s="142"/>
      <c r="EMA105" s="160"/>
      <c r="EMB105" s="150"/>
      <c r="EMC105" s="137"/>
      <c r="EMD105" s="137"/>
      <c r="EME105" s="137"/>
      <c r="EMG105" s="142"/>
      <c r="EMH105" s="160"/>
      <c r="EMI105" s="150"/>
      <c r="EMJ105" s="137"/>
      <c r="EMK105" s="137"/>
      <c r="EML105" s="137"/>
      <c r="EMN105" s="142"/>
      <c r="EMO105" s="160"/>
      <c r="EMP105" s="150"/>
      <c r="EMQ105" s="137"/>
      <c r="EMR105" s="137"/>
      <c r="EMS105" s="137"/>
      <c r="EMU105" s="142"/>
      <c r="EMV105" s="160"/>
      <c r="EMW105" s="150"/>
      <c r="EMX105" s="137"/>
      <c r="EMY105" s="137"/>
      <c r="EMZ105" s="137"/>
      <c r="ENB105" s="142"/>
      <c r="ENC105" s="160"/>
      <c r="END105" s="150"/>
      <c r="ENE105" s="137"/>
      <c r="ENF105" s="137"/>
      <c r="ENG105" s="137"/>
      <c r="ENI105" s="142"/>
      <c r="ENJ105" s="160"/>
      <c r="ENK105" s="150"/>
      <c r="ENL105" s="137"/>
      <c r="ENM105" s="137"/>
      <c r="ENN105" s="137"/>
      <c r="ENP105" s="142"/>
      <c r="ENQ105" s="160"/>
      <c r="ENR105" s="150"/>
      <c r="ENS105" s="137"/>
      <c r="ENT105" s="137"/>
      <c r="ENU105" s="137"/>
      <c r="ENW105" s="142"/>
      <c r="ENX105" s="160"/>
      <c r="ENY105" s="150"/>
      <c r="ENZ105" s="137"/>
      <c r="EOA105" s="137"/>
      <c r="EOB105" s="137"/>
      <c r="EOD105" s="142"/>
      <c r="EOE105" s="160"/>
      <c r="EOF105" s="150"/>
      <c r="EOG105" s="137"/>
      <c r="EOH105" s="137"/>
      <c r="EOI105" s="137"/>
      <c r="EOK105" s="142"/>
      <c r="EOL105" s="160"/>
      <c r="EOM105" s="150"/>
      <c r="EON105" s="137"/>
      <c r="EOO105" s="137"/>
      <c r="EOP105" s="137"/>
      <c r="EOR105" s="142"/>
      <c r="EOS105" s="160"/>
      <c r="EOT105" s="150"/>
      <c r="EOU105" s="137"/>
      <c r="EOV105" s="137"/>
      <c r="EOW105" s="137"/>
      <c r="EOY105" s="142"/>
      <c r="EOZ105" s="160"/>
      <c r="EPA105" s="150"/>
      <c r="EPB105" s="137"/>
      <c r="EPC105" s="137"/>
      <c r="EPD105" s="137"/>
      <c r="EPF105" s="142"/>
      <c r="EPG105" s="160"/>
      <c r="EPH105" s="150"/>
      <c r="EPI105" s="137"/>
      <c r="EPJ105" s="137"/>
      <c r="EPK105" s="137"/>
      <c r="EPM105" s="142"/>
      <c r="EPN105" s="160"/>
      <c r="EPO105" s="150"/>
      <c r="EPP105" s="137"/>
      <c r="EPQ105" s="137"/>
      <c r="EPR105" s="137"/>
      <c r="EPT105" s="142"/>
      <c r="EPU105" s="160"/>
      <c r="EPV105" s="150"/>
      <c r="EPW105" s="137"/>
      <c r="EPX105" s="137"/>
      <c r="EPY105" s="137"/>
      <c r="EQA105" s="142"/>
      <c r="EQB105" s="160"/>
      <c r="EQC105" s="150"/>
      <c r="EQD105" s="137"/>
      <c r="EQE105" s="137"/>
      <c r="EQF105" s="137"/>
      <c r="EQH105" s="142"/>
      <c r="EQI105" s="160"/>
      <c r="EQJ105" s="150"/>
      <c r="EQK105" s="137"/>
      <c r="EQL105" s="137"/>
      <c r="EQM105" s="137"/>
      <c r="EQO105" s="142"/>
      <c r="EQP105" s="160"/>
      <c r="EQQ105" s="150"/>
      <c r="EQR105" s="137"/>
      <c r="EQS105" s="137"/>
      <c r="EQT105" s="137"/>
      <c r="EQV105" s="142"/>
      <c r="EQW105" s="160"/>
      <c r="EQX105" s="150"/>
      <c r="EQY105" s="137"/>
      <c r="EQZ105" s="137"/>
      <c r="ERA105" s="137"/>
      <c r="ERC105" s="142"/>
      <c r="ERD105" s="160"/>
      <c r="ERE105" s="150"/>
      <c r="ERF105" s="137"/>
      <c r="ERG105" s="137"/>
      <c r="ERH105" s="137"/>
      <c r="ERJ105" s="142"/>
      <c r="ERK105" s="160"/>
      <c r="ERL105" s="150"/>
      <c r="ERM105" s="137"/>
      <c r="ERN105" s="137"/>
      <c r="ERO105" s="137"/>
      <c r="ERQ105" s="142"/>
      <c r="ERR105" s="160"/>
      <c r="ERS105" s="150"/>
      <c r="ERT105" s="137"/>
      <c r="ERU105" s="137"/>
      <c r="ERV105" s="137"/>
      <c r="ERX105" s="142"/>
      <c r="ERY105" s="160"/>
      <c r="ERZ105" s="150"/>
      <c r="ESA105" s="137"/>
      <c r="ESB105" s="137"/>
      <c r="ESC105" s="137"/>
      <c r="ESE105" s="142"/>
      <c r="ESF105" s="160"/>
      <c r="ESG105" s="150"/>
      <c r="ESH105" s="137"/>
      <c r="ESI105" s="137"/>
      <c r="ESJ105" s="137"/>
      <c r="ESL105" s="142"/>
      <c r="ESM105" s="160"/>
      <c r="ESN105" s="150"/>
      <c r="ESO105" s="137"/>
      <c r="ESP105" s="137"/>
      <c r="ESQ105" s="137"/>
      <c r="ESS105" s="142"/>
      <c r="EST105" s="160"/>
      <c r="ESU105" s="150"/>
      <c r="ESV105" s="137"/>
      <c r="ESW105" s="137"/>
      <c r="ESX105" s="137"/>
      <c r="ESZ105" s="142"/>
      <c r="ETA105" s="160"/>
      <c r="ETB105" s="150"/>
      <c r="ETC105" s="137"/>
      <c r="ETD105" s="137"/>
      <c r="ETE105" s="137"/>
      <c r="ETG105" s="142"/>
      <c r="ETH105" s="160"/>
      <c r="ETI105" s="150"/>
      <c r="ETJ105" s="137"/>
      <c r="ETK105" s="137"/>
      <c r="ETL105" s="137"/>
      <c r="ETN105" s="142"/>
      <c r="ETO105" s="160"/>
      <c r="ETP105" s="150"/>
      <c r="ETQ105" s="137"/>
      <c r="ETR105" s="137"/>
      <c r="ETS105" s="137"/>
      <c r="ETU105" s="142"/>
      <c r="ETV105" s="160"/>
      <c r="ETW105" s="150"/>
      <c r="ETX105" s="137"/>
      <c r="ETY105" s="137"/>
      <c r="ETZ105" s="137"/>
      <c r="EUB105" s="142"/>
      <c r="EUC105" s="160"/>
      <c r="EUD105" s="150"/>
      <c r="EUE105" s="137"/>
      <c r="EUF105" s="137"/>
      <c r="EUG105" s="137"/>
      <c r="EUI105" s="142"/>
      <c r="EUJ105" s="160"/>
      <c r="EUK105" s="150"/>
      <c r="EUL105" s="137"/>
      <c r="EUM105" s="137"/>
      <c r="EUN105" s="137"/>
      <c r="EUP105" s="142"/>
      <c r="EUQ105" s="160"/>
      <c r="EUR105" s="150"/>
      <c r="EUS105" s="137"/>
      <c r="EUT105" s="137"/>
      <c r="EUU105" s="137"/>
      <c r="EUW105" s="142"/>
      <c r="EUX105" s="160"/>
      <c r="EUY105" s="150"/>
      <c r="EUZ105" s="137"/>
      <c r="EVA105" s="137"/>
      <c r="EVB105" s="137"/>
      <c r="EVD105" s="142"/>
      <c r="EVE105" s="160"/>
      <c r="EVF105" s="150"/>
      <c r="EVG105" s="137"/>
      <c r="EVH105" s="137"/>
      <c r="EVI105" s="137"/>
      <c r="EVK105" s="142"/>
      <c r="EVL105" s="160"/>
      <c r="EVM105" s="150"/>
      <c r="EVN105" s="137"/>
      <c r="EVO105" s="137"/>
      <c r="EVP105" s="137"/>
      <c r="EVR105" s="142"/>
      <c r="EVS105" s="160"/>
      <c r="EVT105" s="150"/>
      <c r="EVU105" s="137"/>
      <c r="EVV105" s="137"/>
      <c r="EVW105" s="137"/>
      <c r="EVY105" s="142"/>
      <c r="EVZ105" s="160"/>
      <c r="EWA105" s="150"/>
      <c r="EWB105" s="137"/>
      <c r="EWC105" s="137"/>
      <c r="EWD105" s="137"/>
      <c r="EWF105" s="142"/>
      <c r="EWG105" s="160"/>
      <c r="EWH105" s="150"/>
      <c r="EWI105" s="137"/>
      <c r="EWJ105" s="137"/>
      <c r="EWK105" s="137"/>
      <c r="EWM105" s="142"/>
      <c r="EWN105" s="160"/>
      <c r="EWO105" s="150"/>
      <c r="EWP105" s="137"/>
      <c r="EWQ105" s="137"/>
      <c r="EWR105" s="137"/>
      <c r="EWT105" s="142"/>
      <c r="EWU105" s="160"/>
      <c r="EWV105" s="150"/>
      <c r="EWW105" s="137"/>
      <c r="EWX105" s="137"/>
      <c r="EWY105" s="137"/>
      <c r="EXA105" s="142"/>
      <c r="EXB105" s="160"/>
      <c r="EXC105" s="150"/>
      <c r="EXD105" s="137"/>
      <c r="EXE105" s="137"/>
      <c r="EXF105" s="137"/>
      <c r="EXH105" s="142"/>
      <c r="EXI105" s="160"/>
      <c r="EXJ105" s="150"/>
      <c r="EXK105" s="137"/>
      <c r="EXL105" s="137"/>
      <c r="EXM105" s="137"/>
      <c r="EXO105" s="142"/>
      <c r="EXP105" s="160"/>
      <c r="EXQ105" s="150"/>
      <c r="EXR105" s="137"/>
      <c r="EXS105" s="137"/>
      <c r="EXT105" s="137"/>
      <c r="EXV105" s="142"/>
      <c r="EXW105" s="160"/>
      <c r="EXX105" s="150"/>
      <c r="EXY105" s="137"/>
      <c r="EXZ105" s="137"/>
      <c r="EYA105" s="137"/>
      <c r="EYC105" s="142"/>
      <c r="EYD105" s="160"/>
      <c r="EYE105" s="150"/>
      <c r="EYF105" s="137"/>
      <c r="EYG105" s="137"/>
      <c r="EYH105" s="137"/>
      <c r="EYJ105" s="142"/>
      <c r="EYK105" s="160"/>
      <c r="EYL105" s="150"/>
      <c r="EYM105" s="137"/>
      <c r="EYN105" s="137"/>
      <c r="EYO105" s="137"/>
      <c r="EYQ105" s="142"/>
      <c r="EYR105" s="160"/>
      <c r="EYS105" s="150"/>
      <c r="EYT105" s="137"/>
      <c r="EYU105" s="137"/>
      <c r="EYV105" s="137"/>
      <c r="EYX105" s="142"/>
      <c r="EYY105" s="160"/>
      <c r="EYZ105" s="150"/>
      <c r="EZA105" s="137"/>
      <c r="EZB105" s="137"/>
      <c r="EZC105" s="137"/>
      <c r="EZE105" s="142"/>
      <c r="EZF105" s="160"/>
      <c r="EZG105" s="150"/>
      <c r="EZH105" s="137"/>
      <c r="EZI105" s="137"/>
      <c r="EZJ105" s="137"/>
      <c r="EZL105" s="142"/>
      <c r="EZM105" s="160"/>
      <c r="EZN105" s="150"/>
      <c r="EZO105" s="137"/>
      <c r="EZP105" s="137"/>
      <c r="EZQ105" s="137"/>
      <c r="EZS105" s="142"/>
      <c r="EZT105" s="160"/>
      <c r="EZU105" s="150"/>
      <c r="EZV105" s="137"/>
      <c r="EZW105" s="137"/>
      <c r="EZX105" s="137"/>
      <c r="EZZ105" s="142"/>
      <c r="FAA105" s="160"/>
      <c r="FAB105" s="150"/>
      <c r="FAC105" s="137"/>
      <c r="FAD105" s="137"/>
      <c r="FAE105" s="137"/>
      <c r="FAG105" s="142"/>
      <c r="FAH105" s="160"/>
      <c r="FAI105" s="150"/>
      <c r="FAJ105" s="137"/>
      <c r="FAK105" s="137"/>
      <c r="FAL105" s="137"/>
      <c r="FAN105" s="142"/>
      <c r="FAO105" s="160"/>
      <c r="FAP105" s="150"/>
      <c r="FAQ105" s="137"/>
      <c r="FAR105" s="137"/>
      <c r="FAS105" s="137"/>
      <c r="FAU105" s="142"/>
      <c r="FAV105" s="160"/>
      <c r="FAW105" s="150"/>
      <c r="FAX105" s="137"/>
      <c r="FAY105" s="137"/>
      <c r="FAZ105" s="137"/>
      <c r="FBB105" s="142"/>
      <c r="FBC105" s="160"/>
      <c r="FBD105" s="150"/>
      <c r="FBE105" s="137"/>
      <c r="FBF105" s="137"/>
      <c r="FBG105" s="137"/>
      <c r="FBI105" s="142"/>
      <c r="FBJ105" s="160"/>
      <c r="FBK105" s="150"/>
      <c r="FBL105" s="137"/>
      <c r="FBM105" s="137"/>
      <c r="FBN105" s="137"/>
      <c r="FBP105" s="142"/>
      <c r="FBQ105" s="160"/>
      <c r="FBR105" s="150"/>
      <c r="FBS105" s="137"/>
      <c r="FBT105" s="137"/>
      <c r="FBU105" s="137"/>
      <c r="FBW105" s="142"/>
      <c r="FBX105" s="160"/>
      <c r="FBY105" s="150"/>
      <c r="FBZ105" s="137"/>
      <c r="FCA105" s="137"/>
      <c r="FCB105" s="137"/>
      <c r="FCD105" s="142"/>
      <c r="FCE105" s="160"/>
      <c r="FCF105" s="150"/>
      <c r="FCG105" s="137"/>
      <c r="FCH105" s="137"/>
      <c r="FCI105" s="137"/>
      <c r="FCK105" s="142"/>
      <c r="FCL105" s="160"/>
      <c r="FCM105" s="150"/>
      <c r="FCN105" s="137"/>
      <c r="FCO105" s="137"/>
      <c r="FCP105" s="137"/>
      <c r="FCR105" s="142"/>
      <c r="FCS105" s="160"/>
      <c r="FCT105" s="150"/>
      <c r="FCU105" s="137"/>
      <c r="FCV105" s="137"/>
      <c r="FCW105" s="137"/>
      <c r="FCY105" s="142"/>
      <c r="FCZ105" s="160"/>
      <c r="FDA105" s="150"/>
      <c r="FDB105" s="137"/>
      <c r="FDC105" s="137"/>
      <c r="FDD105" s="137"/>
      <c r="FDF105" s="142"/>
      <c r="FDG105" s="160"/>
      <c r="FDH105" s="150"/>
      <c r="FDI105" s="137"/>
      <c r="FDJ105" s="137"/>
      <c r="FDK105" s="137"/>
      <c r="FDM105" s="142"/>
      <c r="FDN105" s="160"/>
      <c r="FDO105" s="150"/>
      <c r="FDP105" s="137"/>
      <c r="FDQ105" s="137"/>
      <c r="FDR105" s="137"/>
      <c r="FDT105" s="142"/>
      <c r="FDU105" s="160"/>
      <c r="FDV105" s="150"/>
      <c r="FDW105" s="137"/>
      <c r="FDX105" s="137"/>
      <c r="FDY105" s="137"/>
      <c r="FEA105" s="142"/>
      <c r="FEB105" s="160"/>
      <c r="FEC105" s="150"/>
      <c r="FED105" s="137"/>
      <c r="FEE105" s="137"/>
      <c r="FEF105" s="137"/>
      <c r="FEH105" s="142"/>
      <c r="FEI105" s="160"/>
      <c r="FEJ105" s="150"/>
      <c r="FEK105" s="137"/>
      <c r="FEL105" s="137"/>
      <c r="FEM105" s="137"/>
      <c r="FEO105" s="142"/>
      <c r="FEP105" s="160"/>
      <c r="FEQ105" s="150"/>
      <c r="FER105" s="137"/>
      <c r="FES105" s="137"/>
      <c r="FET105" s="137"/>
      <c r="FEV105" s="142"/>
      <c r="FEW105" s="160"/>
      <c r="FEX105" s="150"/>
      <c r="FEY105" s="137"/>
      <c r="FEZ105" s="137"/>
      <c r="FFA105" s="137"/>
      <c r="FFC105" s="142"/>
      <c r="FFD105" s="160"/>
      <c r="FFE105" s="150"/>
      <c r="FFF105" s="137"/>
      <c r="FFG105" s="137"/>
      <c r="FFH105" s="137"/>
      <c r="FFJ105" s="142"/>
      <c r="FFK105" s="160"/>
      <c r="FFL105" s="150"/>
      <c r="FFM105" s="137"/>
      <c r="FFN105" s="137"/>
      <c r="FFO105" s="137"/>
      <c r="FFQ105" s="142"/>
      <c r="FFR105" s="160"/>
      <c r="FFS105" s="150"/>
      <c r="FFT105" s="137"/>
      <c r="FFU105" s="137"/>
      <c r="FFV105" s="137"/>
      <c r="FFX105" s="142"/>
      <c r="FFY105" s="160"/>
      <c r="FFZ105" s="150"/>
      <c r="FGA105" s="137"/>
      <c r="FGB105" s="137"/>
      <c r="FGC105" s="137"/>
      <c r="FGE105" s="142"/>
      <c r="FGF105" s="160"/>
      <c r="FGG105" s="150"/>
      <c r="FGH105" s="137"/>
      <c r="FGI105" s="137"/>
      <c r="FGJ105" s="137"/>
      <c r="FGL105" s="142"/>
      <c r="FGM105" s="160"/>
      <c r="FGN105" s="150"/>
      <c r="FGO105" s="137"/>
      <c r="FGP105" s="137"/>
      <c r="FGQ105" s="137"/>
      <c r="FGS105" s="142"/>
      <c r="FGT105" s="160"/>
      <c r="FGU105" s="150"/>
      <c r="FGV105" s="137"/>
      <c r="FGW105" s="137"/>
      <c r="FGX105" s="137"/>
      <c r="FGZ105" s="142"/>
      <c r="FHA105" s="160"/>
      <c r="FHB105" s="150"/>
      <c r="FHC105" s="137"/>
      <c r="FHD105" s="137"/>
      <c r="FHE105" s="137"/>
      <c r="FHG105" s="142"/>
      <c r="FHH105" s="160"/>
      <c r="FHI105" s="150"/>
      <c r="FHJ105" s="137"/>
      <c r="FHK105" s="137"/>
      <c r="FHL105" s="137"/>
      <c r="FHN105" s="142"/>
      <c r="FHO105" s="160"/>
      <c r="FHP105" s="150"/>
      <c r="FHQ105" s="137"/>
      <c r="FHR105" s="137"/>
      <c r="FHS105" s="137"/>
      <c r="FHU105" s="142"/>
      <c r="FHV105" s="160"/>
      <c r="FHW105" s="150"/>
      <c r="FHX105" s="137"/>
      <c r="FHY105" s="137"/>
      <c r="FHZ105" s="137"/>
      <c r="FIB105" s="142"/>
      <c r="FIC105" s="160"/>
      <c r="FID105" s="150"/>
      <c r="FIE105" s="137"/>
      <c r="FIF105" s="137"/>
      <c r="FIG105" s="137"/>
      <c r="FII105" s="142"/>
      <c r="FIJ105" s="160"/>
      <c r="FIK105" s="150"/>
      <c r="FIL105" s="137"/>
      <c r="FIM105" s="137"/>
      <c r="FIN105" s="137"/>
      <c r="FIP105" s="142"/>
      <c r="FIQ105" s="160"/>
      <c r="FIR105" s="150"/>
      <c r="FIS105" s="137"/>
      <c r="FIT105" s="137"/>
      <c r="FIU105" s="137"/>
      <c r="FIW105" s="142"/>
      <c r="FIX105" s="160"/>
      <c r="FIY105" s="150"/>
      <c r="FIZ105" s="137"/>
      <c r="FJA105" s="137"/>
      <c r="FJB105" s="137"/>
      <c r="FJD105" s="142"/>
      <c r="FJE105" s="160"/>
      <c r="FJF105" s="150"/>
      <c r="FJG105" s="137"/>
      <c r="FJH105" s="137"/>
      <c r="FJI105" s="137"/>
      <c r="FJK105" s="142"/>
      <c r="FJL105" s="160"/>
      <c r="FJM105" s="150"/>
      <c r="FJN105" s="137"/>
      <c r="FJO105" s="137"/>
      <c r="FJP105" s="137"/>
      <c r="FJR105" s="142"/>
      <c r="FJS105" s="160"/>
      <c r="FJT105" s="150"/>
      <c r="FJU105" s="137"/>
      <c r="FJV105" s="137"/>
      <c r="FJW105" s="137"/>
      <c r="FJY105" s="142"/>
      <c r="FJZ105" s="160"/>
      <c r="FKA105" s="150"/>
      <c r="FKB105" s="137"/>
      <c r="FKC105" s="137"/>
      <c r="FKD105" s="137"/>
      <c r="FKF105" s="142"/>
      <c r="FKG105" s="160"/>
      <c r="FKH105" s="150"/>
      <c r="FKI105" s="137"/>
      <c r="FKJ105" s="137"/>
      <c r="FKK105" s="137"/>
      <c r="FKM105" s="142"/>
      <c r="FKN105" s="160"/>
      <c r="FKO105" s="150"/>
      <c r="FKP105" s="137"/>
      <c r="FKQ105" s="137"/>
      <c r="FKR105" s="137"/>
      <c r="FKT105" s="142"/>
      <c r="FKU105" s="160"/>
      <c r="FKV105" s="150"/>
      <c r="FKW105" s="137"/>
      <c r="FKX105" s="137"/>
      <c r="FKY105" s="137"/>
      <c r="FLA105" s="142"/>
      <c r="FLB105" s="160"/>
      <c r="FLC105" s="150"/>
      <c r="FLD105" s="137"/>
      <c r="FLE105" s="137"/>
      <c r="FLF105" s="137"/>
      <c r="FLH105" s="142"/>
      <c r="FLI105" s="160"/>
      <c r="FLJ105" s="150"/>
      <c r="FLK105" s="137"/>
      <c r="FLL105" s="137"/>
      <c r="FLM105" s="137"/>
      <c r="FLO105" s="142"/>
      <c r="FLP105" s="160"/>
      <c r="FLQ105" s="150"/>
      <c r="FLR105" s="137"/>
      <c r="FLS105" s="137"/>
      <c r="FLT105" s="137"/>
      <c r="FLV105" s="142"/>
      <c r="FLW105" s="160"/>
      <c r="FLX105" s="150"/>
      <c r="FLY105" s="137"/>
      <c r="FLZ105" s="137"/>
      <c r="FMA105" s="137"/>
      <c r="FMC105" s="142"/>
      <c r="FMD105" s="160"/>
      <c r="FME105" s="150"/>
      <c r="FMF105" s="137"/>
      <c r="FMG105" s="137"/>
      <c r="FMH105" s="137"/>
      <c r="FMJ105" s="142"/>
      <c r="FMK105" s="160"/>
      <c r="FML105" s="150"/>
      <c r="FMM105" s="137"/>
      <c r="FMN105" s="137"/>
      <c r="FMO105" s="137"/>
      <c r="FMQ105" s="142"/>
      <c r="FMR105" s="160"/>
      <c r="FMS105" s="150"/>
      <c r="FMT105" s="137"/>
      <c r="FMU105" s="137"/>
      <c r="FMV105" s="137"/>
      <c r="FMX105" s="142"/>
      <c r="FMY105" s="160"/>
      <c r="FMZ105" s="150"/>
      <c r="FNA105" s="137"/>
      <c r="FNB105" s="137"/>
      <c r="FNC105" s="137"/>
      <c r="FNE105" s="142"/>
      <c r="FNF105" s="160"/>
      <c r="FNG105" s="150"/>
      <c r="FNH105" s="137"/>
      <c r="FNI105" s="137"/>
      <c r="FNJ105" s="137"/>
      <c r="FNL105" s="142"/>
      <c r="FNM105" s="160"/>
      <c r="FNN105" s="150"/>
      <c r="FNO105" s="137"/>
      <c r="FNP105" s="137"/>
      <c r="FNQ105" s="137"/>
      <c r="FNS105" s="142"/>
      <c r="FNT105" s="160"/>
      <c r="FNU105" s="150"/>
      <c r="FNV105" s="137"/>
      <c r="FNW105" s="137"/>
      <c r="FNX105" s="137"/>
      <c r="FNZ105" s="142"/>
      <c r="FOA105" s="160"/>
      <c r="FOB105" s="150"/>
      <c r="FOC105" s="137"/>
      <c r="FOD105" s="137"/>
      <c r="FOE105" s="137"/>
      <c r="FOG105" s="142"/>
      <c r="FOH105" s="160"/>
      <c r="FOI105" s="150"/>
      <c r="FOJ105" s="137"/>
      <c r="FOK105" s="137"/>
      <c r="FOL105" s="137"/>
      <c r="FON105" s="142"/>
      <c r="FOO105" s="160"/>
      <c r="FOP105" s="150"/>
      <c r="FOQ105" s="137"/>
      <c r="FOR105" s="137"/>
      <c r="FOS105" s="137"/>
      <c r="FOU105" s="142"/>
      <c r="FOV105" s="160"/>
      <c r="FOW105" s="150"/>
      <c r="FOX105" s="137"/>
      <c r="FOY105" s="137"/>
      <c r="FOZ105" s="137"/>
      <c r="FPB105" s="142"/>
      <c r="FPC105" s="160"/>
      <c r="FPD105" s="150"/>
      <c r="FPE105" s="137"/>
      <c r="FPF105" s="137"/>
      <c r="FPG105" s="137"/>
      <c r="FPI105" s="142"/>
      <c r="FPJ105" s="160"/>
      <c r="FPK105" s="150"/>
      <c r="FPL105" s="137"/>
      <c r="FPM105" s="137"/>
      <c r="FPN105" s="137"/>
      <c r="FPP105" s="142"/>
      <c r="FPQ105" s="160"/>
      <c r="FPR105" s="150"/>
      <c r="FPS105" s="137"/>
      <c r="FPT105" s="137"/>
      <c r="FPU105" s="137"/>
      <c r="FPW105" s="142"/>
      <c r="FPX105" s="160"/>
      <c r="FPY105" s="150"/>
      <c r="FPZ105" s="137"/>
      <c r="FQA105" s="137"/>
      <c r="FQB105" s="137"/>
      <c r="FQD105" s="142"/>
      <c r="FQE105" s="160"/>
      <c r="FQF105" s="150"/>
      <c r="FQG105" s="137"/>
      <c r="FQH105" s="137"/>
      <c r="FQI105" s="137"/>
      <c r="FQK105" s="142"/>
      <c r="FQL105" s="160"/>
      <c r="FQM105" s="150"/>
      <c r="FQN105" s="137"/>
      <c r="FQO105" s="137"/>
      <c r="FQP105" s="137"/>
      <c r="FQR105" s="142"/>
      <c r="FQS105" s="160"/>
      <c r="FQT105" s="150"/>
      <c r="FQU105" s="137"/>
      <c r="FQV105" s="137"/>
      <c r="FQW105" s="137"/>
      <c r="FQY105" s="142"/>
      <c r="FQZ105" s="160"/>
      <c r="FRA105" s="150"/>
      <c r="FRB105" s="137"/>
      <c r="FRC105" s="137"/>
      <c r="FRD105" s="137"/>
      <c r="FRF105" s="142"/>
      <c r="FRG105" s="160"/>
      <c r="FRH105" s="150"/>
      <c r="FRI105" s="137"/>
      <c r="FRJ105" s="137"/>
      <c r="FRK105" s="137"/>
      <c r="FRM105" s="142"/>
      <c r="FRN105" s="160"/>
      <c r="FRO105" s="150"/>
      <c r="FRP105" s="137"/>
      <c r="FRQ105" s="137"/>
      <c r="FRR105" s="137"/>
      <c r="FRT105" s="142"/>
      <c r="FRU105" s="160"/>
      <c r="FRV105" s="150"/>
      <c r="FRW105" s="137"/>
      <c r="FRX105" s="137"/>
      <c r="FRY105" s="137"/>
      <c r="FSA105" s="142"/>
      <c r="FSB105" s="160"/>
      <c r="FSC105" s="150"/>
      <c r="FSD105" s="137"/>
      <c r="FSE105" s="137"/>
      <c r="FSF105" s="137"/>
      <c r="FSH105" s="142"/>
      <c r="FSI105" s="160"/>
      <c r="FSJ105" s="150"/>
      <c r="FSK105" s="137"/>
      <c r="FSL105" s="137"/>
      <c r="FSM105" s="137"/>
      <c r="FSO105" s="142"/>
      <c r="FSP105" s="160"/>
      <c r="FSQ105" s="150"/>
      <c r="FSR105" s="137"/>
      <c r="FSS105" s="137"/>
      <c r="FST105" s="137"/>
      <c r="FSV105" s="142"/>
      <c r="FSW105" s="160"/>
      <c r="FSX105" s="150"/>
      <c r="FSY105" s="137"/>
      <c r="FSZ105" s="137"/>
      <c r="FTA105" s="137"/>
      <c r="FTC105" s="142"/>
      <c r="FTD105" s="160"/>
      <c r="FTE105" s="150"/>
      <c r="FTF105" s="137"/>
      <c r="FTG105" s="137"/>
      <c r="FTH105" s="137"/>
      <c r="FTJ105" s="142"/>
      <c r="FTK105" s="160"/>
      <c r="FTL105" s="150"/>
      <c r="FTM105" s="137"/>
      <c r="FTN105" s="137"/>
      <c r="FTO105" s="137"/>
      <c r="FTQ105" s="142"/>
      <c r="FTR105" s="160"/>
      <c r="FTS105" s="150"/>
      <c r="FTT105" s="137"/>
      <c r="FTU105" s="137"/>
      <c r="FTV105" s="137"/>
      <c r="FTX105" s="142"/>
      <c r="FTY105" s="160"/>
      <c r="FTZ105" s="150"/>
      <c r="FUA105" s="137"/>
      <c r="FUB105" s="137"/>
      <c r="FUC105" s="137"/>
      <c r="FUE105" s="142"/>
      <c r="FUF105" s="160"/>
      <c r="FUG105" s="150"/>
      <c r="FUH105" s="137"/>
      <c r="FUI105" s="137"/>
      <c r="FUJ105" s="137"/>
      <c r="FUL105" s="142"/>
      <c r="FUM105" s="160"/>
      <c r="FUN105" s="150"/>
      <c r="FUO105" s="137"/>
      <c r="FUP105" s="137"/>
      <c r="FUQ105" s="137"/>
      <c r="FUS105" s="142"/>
      <c r="FUT105" s="160"/>
      <c r="FUU105" s="150"/>
      <c r="FUV105" s="137"/>
      <c r="FUW105" s="137"/>
      <c r="FUX105" s="137"/>
      <c r="FUZ105" s="142"/>
      <c r="FVA105" s="160"/>
      <c r="FVB105" s="150"/>
      <c r="FVC105" s="137"/>
      <c r="FVD105" s="137"/>
      <c r="FVE105" s="137"/>
      <c r="FVG105" s="142"/>
      <c r="FVH105" s="160"/>
      <c r="FVI105" s="150"/>
      <c r="FVJ105" s="137"/>
      <c r="FVK105" s="137"/>
      <c r="FVL105" s="137"/>
      <c r="FVN105" s="142"/>
      <c r="FVO105" s="160"/>
      <c r="FVP105" s="150"/>
      <c r="FVQ105" s="137"/>
      <c r="FVR105" s="137"/>
      <c r="FVS105" s="137"/>
      <c r="FVU105" s="142"/>
      <c r="FVV105" s="160"/>
      <c r="FVW105" s="150"/>
      <c r="FVX105" s="137"/>
      <c r="FVY105" s="137"/>
      <c r="FVZ105" s="137"/>
      <c r="FWB105" s="142"/>
      <c r="FWC105" s="160"/>
      <c r="FWD105" s="150"/>
      <c r="FWE105" s="137"/>
      <c r="FWF105" s="137"/>
      <c r="FWG105" s="137"/>
      <c r="FWI105" s="142"/>
      <c r="FWJ105" s="160"/>
      <c r="FWK105" s="150"/>
      <c r="FWL105" s="137"/>
      <c r="FWM105" s="137"/>
      <c r="FWN105" s="137"/>
      <c r="FWP105" s="142"/>
      <c r="FWQ105" s="160"/>
      <c r="FWR105" s="150"/>
      <c r="FWS105" s="137"/>
      <c r="FWT105" s="137"/>
      <c r="FWU105" s="137"/>
      <c r="FWW105" s="142"/>
      <c r="FWX105" s="160"/>
      <c r="FWY105" s="150"/>
      <c r="FWZ105" s="137"/>
      <c r="FXA105" s="137"/>
      <c r="FXB105" s="137"/>
      <c r="FXD105" s="142"/>
      <c r="FXE105" s="160"/>
      <c r="FXF105" s="150"/>
      <c r="FXG105" s="137"/>
      <c r="FXH105" s="137"/>
      <c r="FXI105" s="137"/>
      <c r="FXK105" s="142"/>
      <c r="FXL105" s="160"/>
      <c r="FXM105" s="150"/>
      <c r="FXN105" s="137"/>
      <c r="FXO105" s="137"/>
      <c r="FXP105" s="137"/>
      <c r="FXR105" s="142"/>
      <c r="FXS105" s="160"/>
      <c r="FXT105" s="150"/>
      <c r="FXU105" s="137"/>
      <c r="FXV105" s="137"/>
      <c r="FXW105" s="137"/>
      <c r="FXY105" s="142"/>
      <c r="FXZ105" s="160"/>
      <c r="FYA105" s="150"/>
      <c r="FYB105" s="137"/>
      <c r="FYC105" s="137"/>
      <c r="FYD105" s="137"/>
      <c r="FYF105" s="142"/>
      <c r="FYG105" s="160"/>
      <c r="FYH105" s="150"/>
      <c r="FYI105" s="137"/>
      <c r="FYJ105" s="137"/>
      <c r="FYK105" s="137"/>
      <c r="FYM105" s="142"/>
      <c r="FYN105" s="160"/>
      <c r="FYO105" s="150"/>
      <c r="FYP105" s="137"/>
      <c r="FYQ105" s="137"/>
      <c r="FYR105" s="137"/>
      <c r="FYT105" s="142"/>
      <c r="FYU105" s="160"/>
      <c r="FYV105" s="150"/>
      <c r="FYW105" s="137"/>
      <c r="FYX105" s="137"/>
      <c r="FYY105" s="137"/>
      <c r="FZA105" s="142"/>
      <c r="FZB105" s="160"/>
      <c r="FZC105" s="150"/>
      <c r="FZD105" s="137"/>
      <c r="FZE105" s="137"/>
      <c r="FZF105" s="137"/>
      <c r="FZH105" s="142"/>
      <c r="FZI105" s="160"/>
      <c r="FZJ105" s="150"/>
      <c r="FZK105" s="137"/>
      <c r="FZL105" s="137"/>
      <c r="FZM105" s="137"/>
      <c r="FZO105" s="142"/>
      <c r="FZP105" s="160"/>
      <c r="FZQ105" s="150"/>
      <c r="FZR105" s="137"/>
      <c r="FZS105" s="137"/>
      <c r="FZT105" s="137"/>
      <c r="FZV105" s="142"/>
      <c r="FZW105" s="160"/>
      <c r="FZX105" s="150"/>
      <c r="FZY105" s="137"/>
      <c r="FZZ105" s="137"/>
      <c r="GAA105" s="137"/>
      <c r="GAC105" s="142"/>
      <c r="GAD105" s="160"/>
      <c r="GAE105" s="150"/>
      <c r="GAF105" s="137"/>
      <c r="GAG105" s="137"/>
      <c r="GAH105" s="137"/>
      <c r="GAJ105" s="142"/>
      <c r="GAK105" s="160"/>
      <c r="GAL105" s="150"/>
      <c r="GAM105" s="137"/>
      <c r="GAN105" s="137"/>
      <c r="GAO105" s="137"/>
      <c r="GAQ105" s="142"/>
      <c r="GAR105" s="160"/>
      <c r="GAS105" s="150"/>
      <c r="GAT105" s="137"/>
      <c r="GAU105" s="137"/>
      <c r="GAV105" s="137"/>
      <c r="GAX105" s="142"/>
      <c r="GAY105" s="160"/>
      <c r="GAZ105" s="150"/>
      <c r="GBA105" s="137"/>
      <c r="GBB105" s="137"/>
      <c r="GBC105" s="137"/>
      <c r="GBE105" s="142"/>
      <c r="GBF105" s="160"/>
      <c r="GBG105" s="150"/>
      <c r="GBH105" s="137"/>
      <c r="GBI105" s="137"/>
      <c r="GBJ105" s="137"/>
      <c r="GBL105" s="142"/>
      <c r="GBM105" s="160"/>
      <c r="GBN105" s="150"/>
      <c r="GBO105" s="137"/>
      <c r="GBP105" s="137"/>
      <c r="GBQ105" s="137"/>
      <c r="GBS105" s="142"/>
      <c r="GBT105" s="160"/>
      <c r="GBU105" s="150"/>
      <c r="GBV105" s="137"/>
      <c r="GBW105" s="137"/>
      <c r="GBX105" s="137"/>
      <c r="GBZ105" s="142"/>
      <c r="GCA105" s="160"/>
      <c r="GCB105" s="150"/>
      <c r="GCC105" s="137"/>
      <c r="GCD105" s="137"/>
      <c r="GCE105" s="137"/>
      <c r="GCG105" s="142"/>
      <c r="GCH105" s="160"/>
      <c r="GCI105" s="150"/>
      <c r="GCJ105" s="137"/>
      <c r="GCK105" s="137"/>
      <c r="GCL105" s="137"/>
      <c r="GCN105" s="142"/>
      <c r="GCO105" s="160"/>
      <c r="GCP105" s="150"/>
      <c r="GCQ105" s="137"/>
      <c r="GCR105" s="137"/>
      <c r="GCS105" s="137"/>
      <c r="GCU105" s="142"/>
      <c r="GCV105" s="160"/>
      <c r="GCW105" s="150"/>
      <c r="GCX105" s="137"/>
      <c r="GCY105" s="137"/>
      <c r="GCZ105" s="137"/>
      <c r="GDB105" s="142"/>
      <c r="GDC105" s="160"/>
      <c r="GDD105" s="150"/>
      <c r="GDE105" s="137"/>
      <c r="GDF105" s="137"/>
      <c r="GDG105" s="137"/>
      <c r="GDI105" s="142"/>
      <c r="GDJ105" s="160"/>
      <c r="GDK105" s="150"/>
      <c r="GDL105" s="137"/>
      <c r="GDM105" s="137"/>
      <c r="GDN105" s="137"/>
      <c r="GDP105" s="142"/>
      <c r="GDQ105" s="160"/>
      <c r="GDR105" s="150"/>
      <c r="GDS105" s="137"/>
      <c r="GDT105" s="137"/>
      <c r="GDU105" s="137"/>
      <c r="GDW105" s="142"/>
      <c r="GDX105" s="160"/>
      <c r="GDY105" s="150"/>
      <c r="GDZ105" s="137"/>
      <c r="GEA105" s="137"/>
      <c r="GEB105" s="137"/>
      <c r="GED105" s="142"/>
      <c r="GEE105" s="160"/>
      <c r="GEF105" s="150"/>
      <c r="GEG105" s="137"/>
      <c r="GEH105" s="137"/>
      <c r="GEI105" s="137"/>
      <c r="GEK105" s="142"/>
      <c r="GEL105" s="160"/>
      <c r="GEM105" s="150"/>
      <c r="GEN105" s="137"/>
      <c r="GEO105" s="137"/>
      <c r="GEP105" s="137"/>
      <c r="GER105" s="142"/>
      <c r="GES105" s="160"/>
      <c r="GET105" s="150"/>
      <c r="GEU105" s="137"/>
      <c r="GEV105" s="137"/>
      <c r="GEW105" s="137"/>
      <c r="GEY105" s="142"/>
      <c r="GEZ105" s="160"/>
      <c r="GFA105" s="150"/>
      <c r="GFB105" s="137"/>
      <c r="GFC105" s="137"/>
      <c r="GFD105" s="137"/>
      <c r="GFF105" s="142"/>
      <c r="GFG105" s="160"/>
      <c r="GFH105" s="150"/>
      <c r="GFI105" s="137"/>
      <c r="GFJ105" s="137"/>
      <c r="GFK105" s="137"/>
      <c r="GFM105" s="142"/>
      <c r="GFN105" s="160"/>
      <c r="GFO105" s="150"/>
      <c r="GFP105" s="137"/>
      <c r="GFQ105" s="137"/>
      <c r="GFR105" s="137"/>
      <c r="GFT105" s="142"/>
      <c r="GFU105" s="160"/>
      <c r="GFV105" s="150"/>
      <c r="GFW105" s="137"/>
      <c r="GFX105" s="137"/>
      <c r="GFY105" s="137"/>
      <c r="GGA105" s="142"/>
      <c r="GGB105" s="160"/>
      <c r="GGC105" s="150"/>
      <c r="GGD105" s="137"/>
      <c r="GGE105" s="137"/>
      <c r="GGF105" s="137"/>
      <c r="GGH105" s="142"/>
      <c r="GGI105" s="160"/>
      <c r="GGJ105" s="150"/>
      <c r="GGK105" s="137"/>
      <c r="GGL105" s="137"/>
      <c r="GGM105" s="137"/>
      <c r="GGO105" s="142"/>
      <c r="GGP105" s="160"/>
      <c r="GGQ105" s="150"/>
      <c r="GGR105" s="137"/>
      <c r="GGS105" s="137"/>
      <c r="GGT105" s="137"/>
      <c r="GGV105" s="142"/>
      <c r="GGW105" s="160"/>
      <c r="GGX105" s="150"/>
      <c r="GGY105" s="137"/>
      <c r="GGZ105" s="137"/>
      <c r="GHA105" s="137"/>
      <c r="GHC105" s="142"/>
      <c r="GHD105" s="160"/>
      <c r="GHE105" s="150"/>
      <c r="GHF105" s="137"/>
      <c r="GHG105" s="137"/>
      <c r="GHH105" s="137"/>
      <c r="GHJ105" s="142"/>
      <c r="GHK105" s="160"/>
      <c r="GHL105" s="150"/>
      <c r="GHM105" s="137"/>
      <c r="GHN105" s="137"/>
      <c r="GHO105" s="137"/>
      <c r="GHQ105" s="142"/>
      <c r="GHR105" s="160"/>
      <c r="GHS105" s="150"/>
      <c r="GHT105" s="137"/>
      <c r="GHU105" s="137"/>
      <c r="GHV105" s="137"/>
      <c r="GHX105" s="142"/>
      <c r="GHY105" s="160"/>
      <c r="GHZ105" s="150"/>
      <c r="GIA105" s="137"/>
      <c r="GIB105" s="137"/>
      <c r="GIC105" s="137"/>
      <c r="GIE105" s="142"/>
      <c r="GIF105" s="160"/>
      <c r="GIG105" s="150"/>
      <c r="GIH105" s="137"/>
      <c r="GII105" s="137"/>
      <c r="GIJ105" s="137"/>
      <c r="GIL105" s="142"/>
      <c r="GIM105" s="160"/>
      <c r="GIN105" s="150"/>
      <c r="GIO105" s="137"/>
      <c r="GIP105" s="137"/>
      <c r="GIQ105" s="137"/>
      <c r="GIS105" s="142"/>
      <c r="GIT105" s="160"/>
      <c r="GIU105" s="150"/>
      <c r="GIV105" s="137"/>
      <c r="GIW105" s="137"/>
      <c r="GIX105" s="137"/>
      <c r="GIZ105" s="142"/>
      <c r="GJA105" s="160"/>
      <c r="GJB105" s="150"/>
      <c r="GJC105" s="137"/>
      <c r="GJD105" s="137"/>
      <c r="GJE105" s="137"/>
      <c r="GJG105" s="142"/>
      <c r="GJH105" s="160"/>
      <c r="GJI105" s="150"/>
      <c r="GJJ105" s="137"/>
      <c r="GJK105" s="137"/>
      <c r="GJL105" s="137"/>
      <c r="GJN105" s="142"/>
      <c r="GJO105" s="160"/>
      <c r="GJP105" s="150"/>
      <c r="GJQ105" s="137"/>
      <c r="GJR105" s="137"/>
      <c r="GJS105" s="137"/>
      <c r="GJU105" s="142"/>
      <c r="GJV105" s="160"/>
      <c r="GJW105" s="150"/>
      <c r="GJX105" s="137"/>
      <c r="GJY105" s="137"/>
      <c r="GJZ105" s="137"/>
      <c r="GKB105" s="142"/>
      <c r="GKC105" s="160"/>
      <c r="GKD105" s="150"/>
      <c r="GKE105" s="137"/>
      <c r="GKF105" s="137"/>
      <c r="GKG105" s="137"/>
      <c r="GKI105" s="142"/>
      <c r="GKJ105" s="160"/>
      <c r="GKK105" s="150"/>
      <c r="GKL105" s="137"/>
      <c r="GKM105" s="137"/>
      <c r="GKN105" s="137"/>
      <c r="GKP105" s="142"/>
      <c r="GKQ105" s="160"/>
      <c r="GKR105" s="150"/>
      <c r="GKS105" s="137"/>
      <c r="GKT105" s="137"/>
      <c r="GKU105" s="137"/>
      <c r="GKW105" s="142"/>
      <c r="GKX105" s="160"/>
      <c r="GKY105" s="150"/>
      <c r="GKZ105" s="137"/>
      <c r="GLA105" s="137"/>
      <c r="GLB105" s="137"/>
      <c r="GLD105" s="142"/>
      <c r="GLE105" s="160"/>
      <c r="GLF105" s="150"/>
      <c r="GLG105" s="137"/>
      <c r="GLH105" s="137"/>
      <c r="GLI105" s="137"/>
      <c r="GLK105" s="142"/>
      <c r="GLL105" s="160"/>
      <c r="GLM105" s="150"/>
      <c r="GLN105" s="137"/>
      <c r="GLO105" s="137"/>
      <c r="GLP105" s="137"/>
      <c r="GLR105" s="142"/>
      <c r="GLS105" s="160"/>
      <c r="GLT105" s="150"/>
      <c r="GLU105" s="137"/>
      <c r="GLV105" s="137"/>
      <c r="GLW105" s="137"/>
      <c r="GLY105" s="142"/>
      <c r="GLZ105" s="160"/>
      <c r="GMA105" s="150"/>
      <c r="GMB105" s="137"/>
      <c r="GMC105" s="137"/>
      <c r="GMD105" s="137"/>
      <c r="GMF105" s="142"/>
      <c r="GMG105" s="160"/>
      <c r="GMH105" s="150"/>
      <c r="GMI105" s="137"/>
      <c r="GMJ105" s="137"/>
      <c r="GMK105" s="137"/>
      <c r="GMM105" s="142"/>
      <c r="GMN105" s="160"/>
      <c r="GMO105" s="150"/>
      <c r="GMP105" s="137"/>
      <c r="GMQ105" s="137"/>
      <c r="GMR105" s="137"/>
      <c r="GMT105" s="142"/>
      <c r="GMU105" s="160"/>
      <c r="GMV105" s="150"/>
      <c r="GMW105" s="137"/>
      <c r="GMX105" s="137"/>
      <c r="GMY105" s="137"/>
      <c r="GNA105" s="142"/>
      <c r="GNB105" s="160"/>
      <c r="GNC105" s="150"/>
      <c r="GND105" s="137"/>
      <c r="GNE105" s="137"/>
      <c r="GNF105" s="137"/>
      <c r="GNH105" s="142"/>
      <c r="GNI105" s="160"/>
      <c r="GNJ105" s="150"/>
      <c r="GNK105" s="137"/>
      <c r="GNL105" s="137"/>
      <c r="GNM105" s="137"/>
      <c r="GNO105" s="142"/>
      <c r="GNP105" s="160"/>
      <c r="GNQ105" s="150"/>
      <c r="GNR105" s="137"/>
      <c r="GNS105" s="137"/>
      <c r="GNT105" s="137"/>
      <c r="GNV105" s="142"/>
      <c r="GNW105" s="160"/>
      <c r="GNX105" s="150"/>
      <c r="GNY105" s="137"/>
      <c r="GNZ105" s="137"/>
      <c r="GOA105" s="137"/>
      <c r="GOC105" s="142"/>
      <c r="GOD105" s="160"/>
      <c r="GOE105" s="150"/>
      <c r="GOF105" s="137"/>
      <c r="GOG105" s="137"/>
      <c r="GOH105" s="137"/>
      <c r="GOJ105" s="142"/>
      <c r="GOK105" s="160"/>
      <c r="GOL105" s="150"/>
      <c r="GOM105" s="137"/>
      <c r="GON105" s="137"/>
      <c r="GOO105" s="137"/>
      <c r="GOQ105" s="142"/>
      <c r="GOR105" s="160"/>
      <c r="GOS105" s="150"/>
      <c r="GOT105" s="137"/>
      <c r="GOU105" s="137"/>
      <c r="GOV105" s="137"/>
      <c r="GOX105" s="142"/>
      <c r="GOY105" s="160"/>
      <c r="GOZ105" s="150"/>
      <c r="GPA105" s="137"/>
      <c r="GPB105" s="137"/>
      <c r="GPC105" s="137"/>
      <c r="GPE105" s="142"/>
      <c r="GPF105" s="160"/>
      <c r="GPG105" s="150"/>
      <c r="GPH105" s="137"/>
      <c r="GPI105" s="137"/>
      <c r="GPJ105" s="137"/>
      <c r="GPL105" s="142"/>
      <c r="GPM105" s="160"/>
      <c r="GPN105" s="150"/>
      <c r="GPO105" s="137"/>
      <c r="GPP105" s="137"/>
      <c r="GPQ105" s="137"/>
      <c r="GPS105" s="142"/>
      <c r="GPT105" s="160"/>
      <c r="GPU105" s="150"/>
      <c r="GPV105" s="137"/>
      <c r="GPW105" s="137"/>
      <c r="GPX105" s="137"/>
      <c r="GPZ105" s="142"/>
      <c r="GQA105" s="160"/>
      <c r="GQB105" s="150"/>
      <c r="GQC105" s="137"/>
      <c r="GQD105" s="137"/>
      <c r="GQE105" s="137"/>
      <c r="GQG105" s="142"/>
      <c r="GQH105" s="160"/>
      <c r="GQI105" s="150"/>
      <c r="GQJ105" s="137"/>
      <c r="GQK105" s="137"/>
      <c r="GQL105" s="137"/>
      <c r="GQN105" s="142"/>
      <c r="GQO105" s="160"/>
      <c r="GQP105" s="150"/>
      <c r="GQQ105" s="137"/>
      <c r="GQR105" s="137"/>
      <c r="GQS105" s="137"/>
      <c r="GQU105" s="142"/>
      <c r="GQV105" s="160"/>
      <c r="GQW105" s="150"/>
      <c r="GQX105" s="137"/>
      <c r="GQY105" s="137"/>
      <c r="GQZ105" s="137"/>
      <c r="GRB105" s="142"/>
      <c r="GRC105" s="160"/>
      <c r="GRD105" s="150"/>
      <c r="GRE105" s="137"/>
      <c r="GRF105" s="137"/>
      <c r="GRG105" s="137"/>
      <c r="GRI105" s="142"/>
      <c r="GRJ105" s="160"/>
      <c r="GRK105" s="150"/>
      <c r="GRL105" s="137"/>
      <c r="GRM105" s="137"/>
      <c r="GRN105" s="137"/>
      <c r="GRP105" s="142"/>
      <c r="GRQ105" s="160"/>
      <c r="GRR105" s="150"/>
      <c r="GRS105" s="137"/>
      <c r="GRT105" s="137"/>
      <c r="GRU105" s="137"/>
      <c r="GRW105" s="142"/>
      <c r="GRX105" s="160"/>
      <c r="GRY105" s="150"/>
      <c r="GRZ105" s="137"/>
      <c r="GSA105" s="137"/>
      <c r="GSB105" s="137"/>
      <c r="GSD105" s="142"/>
      <c r="GSE105" s="160"/>
      <c r="GSF105" s="150"/>
      <c r="GSG105" s="137"/>
      <c r="GSH105" s="137"/>
      <c r="GSI105" s="137"/>
      <c r="GSK105" s="142"/>
      <c r="GSL105" s="160"/>
      <c r="GSM105" s="150"/>
      <c r="GSN105" s="137"/>
      <c r="GSO105" s="137"/>
      <c r="GSP105" s="137"/>
      <c r="GSR105" s="142"/>
      <c r="GSS105" s="160"/>
      <c r="GST105" s="150"/>
      <c r="GSU105" s="137"/>
      <c r="GSV105" s="137"/>
      <c r="GSW105" s="137"/>
      <c r="GSY105" s="142"/>
      <c r="GSZ105" s="160"/>
      <c r="GTA105" s="150"/>
      <c r="GTB105" s="137"/>
      <c r="GTC105" s="137"/>
      <c r="GTD105" s="137"/>
      <c r="GTF105" s="142"/>
      <c r="GTG105" s="160"/>
      <c r="GTH105" s="150"/>
      <c r="GTI105" s="137"/>
      <c r="GTJ105" s="137"/>
      <c r="GTK105" s="137"/>
      <c r="GTM105" s="142"/>
      <c r="GTN105" s="160"/>
      <c r="GTO105" s="150"/>
      <c r="GTP105" s="137"/>
      <c r="GTQ105" s="137"/>
      <c r="GTR105" s="137"/>
      <c r="GTT105" s="142"/>
      <c r="GTU105" s="160"/>
      <c r="GTV105" s="150"/>
      <c r="GTW105" s="137"/>
      <c r="GTX105" s="137"/>
      <c r="GTY105" s="137"/>
      <c r="GUA105" s="142"/>
      <c r="GUB105" s="160"/>
      <c r="GUC105" s="150"/>
      <c r="GUD105" s="137"/>
      <c r="GUE105" s="137"/>
      <c r="GUF105" s="137"/>
      <c r="GUH105" s="142"/>
      <c r="GUI105" s="160"/>
      <c r="GUJ105" s="150"/>
      <c r="GUK105" s="137"/>
      <c r="GUL105" s="137"/>
      <c r="GUM105" s="137"/>
      <c r="GUO105" s="142"/>
      <c r="GUP105" s="160"/>
      <c r="GUQ105" s="150"/>
      <c r="GUR105" s="137"/>
      <c r="GUS105" s="137"/>
      <c r="GUT105" s="137"/>
      <c r="GUV105" s="142"/>
      <c r="GUW105" s="160"/>
      <c r="GUX105" s="150"/>
      <c r="GUY105" s="137"/>
      <c r="GUZ105" s="137"/>
      <c r="GVA105" s="137"/>
      <c r="GVC105" s="142"/>
      <c r="GVD105" s="160"/>
      <c r="GVE105" s="150"/>
      <c r="GVF105" s="137"/>
      <c r="GVG105" s="137"/>
      <c r="GVH105" s="137"/>
      <c r="GVJ105" s="142"/>
      <c r="GVK105" s="160"/>
      <c r="GVL105" s="150"/>
      <c r="GVM105" s="137"/>
      <c r="GVN105" s="137"/>
      <c r="GVO105" s="137"/>
      <c r="GVQ105" s="142"/>
      <c r="GVR105" s="160"/>
      <c r="GVS105" s="150"/>
      <c r="GVT105" s="137"/>
      <c r="GVU105" s="137"/>
      <c r="GVV105" s="137"/>
      <c r="GVX105" s="142"/>
      <c r="GVY105" s="160"/>
      <c r="GVZ105" s="150"/>
      <c r="GWA105" s="137"/>
      <c r="GWB105" s="137"/>
      <c r="GWC105" s="137"/>
      <c r="GWE105" s="142"/>
      <c r="GWF105" s="160"/>
      <c r="GWG105" s="150"/>
      <c r="GWH105" s="137"/>
      <c r="GWI105" s="137"/>
      <c r="GWJ105" s="137"/>
      <c r="GWL105" s="142"/>
      <c r="GWM105" s="160"/>
      <c r="GWN105" s="150"/>
      <c r="GWO105" s="137"/>
      <c r="GWP105" s="137"/>
      <c r="GWQ105" s="137"/>
      <c r="GWS105" s="142"/>
      <c r="GWT105" s="160"/>
      <c r="GWU105" s="150"/>
      <c r="GWV105" s="137"/>
      <c r="GWW105" s="137"/>
      <c r="GWX105" s="137"/>
      <c r="GWZ105" s="142"/>
      <c r="GXA105" s="160"/>
      <c r="GXB105" s="150"/>
      <c r="GXC105" s="137"/>
      <c r="GXD105" s="137"/>
      <c r="GXE105" s="137"/>
      <c r="GXG105" s="142"/>
      <c r="GXH105" s="160"/>
      <c r="GXI105" s="150"/>
      <c r="GXJ105" s="137"/>
      <c r="GXK105" s="137"/>
      <c r="GXL105" s="137"/>
      <c r="GXN105" s="142"/>
      <c r="GXO105" s="160"/>
      <c r="GXP105" s="150"/>
      <c r="GXQ105" s="137"/>
      <c r="GXR105" s="137"/>
      <c r="GXS105" s="137"/>
      <c r="GXU105" s="142"/>
      <c r="GXV105" s="160"/>
      <c r="GXW105" s="150"/>
      <c r="GXX105" s="137"/>
      <c r="GXY105" s="137"/>
      <c r="GXZ105" s="137"/>
      <c r="GYB105" s="142"/>
      <c r="GYC105" s="160"/>
      <c r="GYD105" s="150"/>
      <c r="GYE105" s="137"/>
      <c r="GYF105" s="137"/>
      <c r="GYG105" s="137"/>
      <c r="GYI105" s="142"/>
      <c r="GYJ105" s="160"/>
      <c r="GYK105" s="150"/>
      <c r="GYL105" s="137"/>
      <c r="GYM105" s="137"/>
      <c r="GYN105" s="137"/>
      <c r="GYP105" s="142"/>
      <c r="GYQ105" s="160"/>
      <c r="GYR105" s="150"/>
      <c r="GYS105" s="137"/>
      <c r="GYT105" s="137"/>
      <c r="GYU105" s="137"/>
      <c r="GYW105" s="142"/>
      <c r="GYX105" s="160"/>
      <c r="GYY105" s="150"/>
      <c r="GYZ105" s="137"/>
      <c r="GZA105" s="137"/>
      <c r="GZB105" s="137"/>
      <c r="GZD105" s="142"/>
      <c r="GZE105" s="160"/>
      <c r="GZF105" s="150"/>
      <c r="GZG105" s="137"/>
      <c r="GZH105" s="137"/>
      <c r="GZI105" s="137"/>
      <c r="GZK105" s="142"/>
      <c r="GZL105" s="160"/>
      <c r="GZM105" s="150"/>
      <c r="GZN105" s="137"/>
      <c r="GZO105" s="137"/>
      <c r="GZP105" s="137"/>
      <c r="GZR105" s="142"/>
      <c r="GZS105" s="160"/>
      <c r="GZT105" s="150"/>
      <c r="GZU105" s="137"/>
      <c r="GZV105" s="137"/>
      <c r="GZW105" s="137"/>
      <c r="GZY105" s="142"/>
      <c r="GZZ105" s="160"/>
      <c r="HAA105" s="150"/>
      <c r="HAB105" s="137"/>
      <c r="HAC105" s="137"/>
      <c r="HAD105" s="137"/>
      <c r="HAF105" s="142"/>
      <c r="HAG105" s="160"/>
      <c r="HAH105" s="150"/>
      <c r="HAI105" s="137"/>
      <c r="HAJ105" s="137"/>
      <c r="HAK105" s="137"/>
      <c r="HAM105" s="142"/>
      <c r="HAN105" s="160"/>
      <c r="HAO105" s="150"/>
      <c r="HAP105" s="137"/>
      <c r="HAQ105" s="137"/>
      <c r="HAR105" s="137"/>
      <c r="HAT105" s="142"/>
      <c r="HAU105" s="160"/>
      <c r="HAV105" s="150"/>
      <c r="HAW105" s="137"/>
      <c r="HAX105" s="137"/>
      <c r="HAY105" s="137"/>
      <c r="HBA105" s="142"/>
      <c r="HBB105" s="160"/>
      <c r="HBC105" s="150"/>
      <c r="HBD105" s="137"/>
      <c r="HBE105" s="137"/>
      <c r="HBF105" s="137"/>
      <c r="HBH105" s="142"/>
      <c r="HBI105" s="160"/>
      <c r="HBJ105" s="150"/>
      <c r="HBK105" s="137"/>
      <c r="HBL105" s="137"/>
      <c r="HBM105" s="137"/>
      <c r="HBO105" s="142"/>
      <c r="HBP105" s="160"/>
      <c r="HBQ105" s="150"/>
      <c r="HBR105" s="137"/>
      <c r="HBS105" s="137"/>
      <c r="HBT105" s="137"/>
      <c r="HBV105" s="142"/>
      <c r="HBW105" s="160"/>
      <c r="HBX105" s="150"/>
      <c r="HBY105" s="137"/>
      <c r="HBZ105" s="137"/>
      <c r="HCA105" s="137"/>
      <c r="HCC105" s="142"/>
      <c r="HCD105" s="160"/>
      <c r="HCE105" s="150"/>
      <c r="HCF105" s="137"/>
      <c r="HCG105" s="137"/>
      <c r="HCH105" s="137"/>
      <c r="HCJ105" s="142"/>
      <c r="HCK105" s="160"/>
      <c r="HCL105" s="150"/>
      <c r="HCM105" s="137"/>
      <c r="HCN105" s="137"/>
      <c r="HCO105" s="137"/>
      <c r="HCQ105" s="142"/>
      <c r="HCR105" s="160"/>
      <c r="HCS105" s="150"/>
      <c r="HCT105" s="137"/>
      <c r="HCU105" s="137"/>
      <c r="HCV105" s="137"/>
      <c r="HCX105" s="142"/>
      <c r="HCY105" s="160"/>
      <c r="HCZ105" s="150"/>
      <c r="HDA105" s="137"/>
      <c r="HDB105" s="137"/>
      <c r="HDC105" s="137"/>
      <c r="HDE105" s="142"/>
      <c r="HDF105" s="160"/>
      <c r="HDG105" s="150"/>
      <c r="HDH105" s="137"/>
      <c r="HDI105" s="137"/>
      <c r="HDJ105" s="137"/>
      <c r="HDL105" s="142"/>
      <c r="HDM105" s="160"/>
      <c r="HDN105" s="150"/>
      <c r="HDO105" s="137"/>
      <c r="HDP105" s="137"/>
      <c r="HDQ105" s="137"/>
      <c r="HDS105" s="142"/>
      <c r="HDT105" s="160"/>
      <c r="HDU105" s="150"/>
      <c r="HDV105" s="137"/>
      <c r="HDW105" s="137"/>
      <c r="HDX105" s="137"/>
      <c r="HDZ105" s="142"/>
      <c r="HEA105" s="160"/>
      <c r="HEB105" s="150"/>
      <c r="HEC105" s="137"/>
      <c r="HED105" s="137"/>
      <c r="HEE105" s="137"/>
      <c r="HEG105" s="142"/>
      <c r="HEH105" s="160"/>
      <c r="HEI105" s="150"/>
      <c r="HEJ105" s="137"/>
      <c r="HEK105" s="137"/>
      <c r="HEL105" s="137"/>
      <c r="HEN105" s="142"/>
      <c r="HEO105" s="160"/>
      <c r="HEP105" s="150"/>
      <c r="HEQ105" s="137"/>
      <c r="HER105" s="137"/>
      <c r="HES105" s="137"/>
      <c r="HEU105" s="142"/>
      <c r="HEV105" s="160"/>
      <c r="HEW105" s="150"/>
      <c r="HEX105" s="137"/>
      <c r="HEY105" s="137"/>
      <c r="HEZ105" s="137"/>
      <c r="HFB105" s="142"/>
      <c r="HFC105" s="160"/>
      <c r="HFD105" s="150"/>
      <c r="HFE105" s="137"/>
      <c r="HFF105" s="137"/>
      <c r="HFG105" s="137"/>
      <c r="HFI105" s="142"/>
      <c r="HFJ105" s="160"/>
      <c r="HFK105" s="150"/>
      <c r="HFL105" s="137"/>
      <c r="HFM105" s="137"/>
      <c r="HFN105" s="137"/>
      <c r="HFP105" s="142"/>
      <c r="HFQ105" s="160"/>
      <c r="HFR105" s="150"/>
      <c r="HFS105" s="137"/>
      <c r="HFT105" s="137"/>
      <c r="HFU105" s="137"/>
      <c r="HFW105" s="142"/>
      <c r="HFX105" s="160"/>
      <c r="HFY105" s="150"/>
      <c r="HFZ105" s="137"/>
      <c r="HGA105" s="137"/>
      <c r="HGB105" s="137"/>
      <c r="HGD105" s="142"/>
      <c r="HGE105" s="160"/>
      <c r="HGF105" s="150"/>
      <c r="HGG105" s="137"/>
      <c r="HGH105" s="137"/>
      <c r="HGI105" s="137"/>
      <c r="HGK105" s="142"/>
      <c r="HGL105" s="160"/>
      <c r="HGM105" s="150"/>
      <c r="HGN105" s="137"/>
      <c r="HGO105" s="137"/>
      <c r="HGP105" s="137"/>
      <c r="HGR105" s="142"/>
      <c r="HGS105" s="160"/>
      <c r="HGT105" s="150"/>
      <c r="HGU105" s="137"/>
      <c r="HGV105" s="137"/>
      <c r="HGW105" s="137"/>
      <c r="HGY105" s="142"/>
      <c r="HGZ105" s="160"/>
      <c r="HHA105" s="150"/>
      <c r="HHB105" s="137"/>
      <c r="HHC105" s="137"/>
      <c r="HHD105" s="137"/>
      <c r="HHF105" s="142"/>
      <c r="HHG105" s="160"/>
      <c r="HHH105" s="150"/>
      <c r="HHI105" s="137"/>
      <c r="HHJ105" s="137"/>
      <c r="HHK105" s="137"/>
      <c r="HHM105" s="142"/>
      <c r="HHN105" s="160"/>
      <c r="HHO105" s="150"/>
      <c r="HHP105" s="137"/>
      <c r="HHQ105" s="137"/>
      <c r="HHR105" s="137"/>
      <c r="HHT105" s="142"/>
      <c r="HHU105" s="160"/>
      <c r="HHV105" s="150"/>
      <c r="HHW105" s="137"/>
      <c r="HHX105" s="137"/>
      <c r="HHY105" s="137"/>
      <c r="HIA105" s="142"/>
      <c r="HIB105" s="160"/>
      <c r="HIC105" s="150"/>
      <c r="HID105" s="137"/>
      <c r="HIE105" s="137"/>
      <c r="HIF105" s="137"/>
      <c r="HIH105" s="142"/>
      <c r="HII105" s="160"/>
      <c r="HIJ105" s="150"/>
      <c r="HIK105" s="137"/>
      <c r="HIL105" s="137"/>
      <c r="HIM105" s="137"/>
      <c r="HIO105" s="142"/>
      <c r="HIP105" s="160"/>
      <c r="HIQ105" s="150"/>
      <c r="HIR105" s="137"/>
      <c r="HIS105" s="137"/>
      <c r="HIT105" s="137"/>
      <c r="HIV105" s="142"/>
      <c r="HIW105" s="160"/>
      <c r="HIX105" s="150"/>
      <c r="HIY105" s="137"/>
      <c r="HIZ105" s="137"/>
      <c r="HJA105" s="137"/>
      <c r="HJC105" s="142"/>
      <c r="HJD105" s="160"/>
      <c r="HJE105" s="150"/>
      <c r="HJF105" s="137"/>
      <c r="HJG105" s="137"/>
      <c r="HJH105" s="137"/>
      <c r="HJJ105" s="142"/>
      <c r="HJK105" s="160"/>
      <c r="HJL105" s="150"/>
      <c r="HJM105" s="137"/>
      <c r="HJN105" s="137"/>
      <c r="HJO105" s="137"/>
      <c r="HJQ105" s="142"/>
      <c r="HJR105" s="160"/>
      <c r="HJS105" s="150"/>
      <c r="HJT105" s="137"/>
      <c r="HJU105" s="137"/>
      <c r="HJV105" s="137"/>
      <c r="HJX105" s="142"/>
      <c r="HJY105" s="160"/>
      <c r="HJZ105" s="150"/>
      <c r="HKA105" s="137"/>
      <c r="HKB105" s="137"/>
      <c r="HKC105" s="137"/>
      <c r="HKE105" s="142"/>
      <c r="HKF105" s="160"/>
      <c r="HKG105" s="150"/>
      <c r="HKH105" s="137"/>
      <c r="HKI105" s="137"/>
      <c r="HKJ105" s="137"/>
      <c r="HKL105" s="142"/>
      <c r="HKM105" s="160"/>
      <c r="HKN105" s="150"/>
      <c r="HKO105" s="137"/>
      <c r="HKP105" s="137"/>
      <c r="HKQ105" s="137"/>
      <c r="HKS105" s="142"/>
      <c r="HKT105" s="160"/>
      <c r="HKU105" s="150"/>
      <c r="HKV105" s="137"/>
      <c r="HKW105" s="137"/>
      <c r="HKX105" s="137"/>
      <c r="HKZ105" s="142"/>
      <c r="HLA105" s="160"/>
      <c r="HLB105" s="150"/>
      <c r="HLC105" s="137"/>
      <c r="HLD105" s="137"/>
      <c r="HLE105" s="137"/>
      <c r="HLG105" s="142"/>
      <c r="HLH105" s="160"/>
      <c r="HLI105" s="150"/>
      <c r="HLJ105" s="137"/>
      <c r="HLK105" s="137"/>
      <c r="HLL105" s="137"/>
      <c r="HLN105" s="142"/>
      <c r="HLO105" s="160"/>
      <c r="HLP105" s="150"/>
      <c r="HLQ105" s="137"/>
      <c r="HLR105" s="137"/>
      <c r="HLS105" s="137"/>
      <c r="HLU105" s="142"/>
      <c r="HLV105" s="160"/>
      <c r="HLW105" s="150"/>
      <c r="HLX105" s="137"/>
      <c r="HLY105" s="137"/>
      <c r="HLZ105" s="137"/>
      <c r="HMB105" s="142"/>
      <c r="HMC105" s="160"/>
      <c r="HMD105" s="150"/>
      <c r="HME105" s="137"/>
      <c r="HMF105" s="137"/>
      <c r="HMG105" s="137"/>
      <c r="HMI105" s="142"/>
      <c r="HMJ105" s="160"/>
      <c r="HMK105" s="150"/>
      <c r="HML105" s="137"/>
      <c r="HMM105" s="137"/>
      <c r="HMN105" s="137"/>
      <c r="HMP105" s="142"/>
      <c r="HMQ105" s="160"/>
      <c r="HMR105" s="150"/>
      <c r="HMS105" s="137"/>
      <c r="HMT105" s="137"/>
      <c r="HMU105" s="137"/>
      <c r="HMW105" s="142"/>
      <c r="HMX105" s="160"/>
      <c r="HMY105" s="150"/>
      <c r="HMZ105" s="137"/>
      <c r="HNA105" s="137"/>
      <c r="HNB105" s="137"/>
      <c r="HND105" s="142"/>
      <c r="HNE105" s="160"/>
      <c r="HNF105" s="150"/>
      <c r="HNG105" s="137"/>
      <c r="HNH105" s="137"/>
      <c r="HNI105" s="137"/>
      <c r="HNK105" s="142"/>
      <c r="HNL105" s="160"/>
      <c r="HNM105" s="150"/>
      <c r="HNN105" s="137"/>
      <c r="HNO105" s="137"/>
      <c r="HNP105" s="137"/>
      <c r="HNR105" s="142"/>
      <c r="HNS105" s="160"/>
      <c r="HNT105" s="150"/>
      <c r="HNU105" s="137"/>
      <c r="HNV105" s="137"/>
      <c r="HNW105" s="137"/>
      <c r="HNY105" s="142"/>
      <c r="HNZ105" s="160"/>
      <c r="HOA105" s="150"/>
      <c r="HOB105" s="137"/>
      <c r="HOC105" s="137"/>
      <c r="HOD105" s="137"/>
      <c r="HOF105" s="142"/>
      <c r="HOG105" s="160"/>
      <c r="HOH105" s="150"/>
      <c r="HOI105" s="137"/>
      <c r="HOJ105" s="137"/>
      <c r="HOK105" s="137"/>
      <c r="HOM105" s="142"/>
      <c r="HON105" s="160"/>
      <c r="HOO105" s="150"/>
      <c r="HOP105" s="137"/>
      <c r="HOQ105" s="137"/>
      <c r="HOR105" s="137"/>
      <c r="HOT105" s="142"/>
      <c r="HOU105" s="160"/>
      <c r="HOV105" s="150"/>
      <c r="HOW105" s="137"/>
      <c r="HOX105" s="137"/>
      <c r="HOY105" s="137"/>
      <c r="HPA105" s="142"/>
      <c r="HPB105" s="160"/>
      <c r="HPC105" s="150"/>
      <c r="HPD105" s="137"/>
      <c r="HPE105" s="137"/>
      <c r="HPF105" s="137"/>
      <c r="HPH105" s="142"/>
      <c r="HPI105" s="160"/>
      <c r="HPJ105" s="150"/>
      <c r="HPK105" s="137"/>
      <c r="HPL105" s="137"/>
      <c r="HPM105" s="137"/>
      <c r="HPO105" s="142"/>
      <c r="HPP105" s="160"/>
      <c r="HPQ105" s="150"/>
      <c r="HPR105" s="137"/>
      <c r="HPS105" s="137"/>
      <c r="HPT105" s="137"/>
      <c r="HPV105" s="142"/>
      <c r="HPW105" s="160"/>
      <c r="HPX105" s="150"/>
      <c r="HPY105" s="137"/>
      <c r="HPZ105" s="137"/>
      <c r="HQA105" s="137"/>
      <c r="HQC105" s="142"/>
      <c r="HQD105" s="160"/>
      <c r="HQE105" s="150"/>
      <c r="HQF105" s="137"/>
      <c r="HQG105" s="137"/>
      <c r="HQH105" s="137"/>
      <c r="HQJ105" s="142"/>
      <c r="HQK105" s="160"/>
      <c r="HQL105" s="150"/>
      <c r="HQM105" s="137"/>
      <c r="HQN105" s="137"/>
      <c r="HQO105" s="137"/>
      <c r="HQQ105" s="142"/>
      <c r="HQR105" s="160"/>
      <c r="HQS105" s="150"/>
      <c r="HQT105" s="137"/>
      <c r="HQU105" s="137"/>
      <c r="HQV105" s="137"/>
      <c r="HQX105" s="142"/>
      <c r="HQY105" s="160"/>
      <c r="HQZ105" s="150"/>
      <c r="HRA105" s="137"/>
      <c r="HRB105" s="137"/>
      <c r="HRC105" s="137"/>
      <c r="HRE105" s="142"/>
      <c r="HRF105" s="160"/>
      <c r="HRG105" s="150"/>
      <c r="HRH105" s="137"/>
      <c r="HRI105" s="137"/>
      <c r="HRJ105" s="137"/>
      <c r="HRL105" s="142"/>
      <c r="HRM105" s="160"/>
      <c r="HRN105" s="150"/>
      <c r="HRO105" s="137"/>
      <c r="HRP105" s="137"/>
      <c r="HRQ105" s="137"/>
      <c r="HRS105" s="142"/>
      <c r="HRT105" s="160"/>
      <c r="HRU105" s="150"/>
      <c r="HRV105" s="137"/>
      <c r="HRW105" s="137"/>
      <c r="HRX105" s="137"/>
      <c r="HRZ105" s="142"/>
      <c r="HSA105" s="160"/>
      <c r="HSB105" s="150"/>
      <c r="HSC105" s="137"/>
      <c r="HSD105" s="137"/>
      <c r="HSE105" s="137"/>
      <c r="HSG105" s="142"/>
      <c r="HSH105" s="160"/>
      <c r="HSI105" s="150"/>
      <c r="HSJ105" s="137"/>
      <c r="HSK105" s="137"/>
      <c r="HSL105" s="137"/>
      <c r="HSN105" s="142"/>
      <c r="HSO105" s="160"/>
      <c r="HSP105" s="150"/>
      <c r="HSQ105" s="137"/>
      <c r="HSR105" s="137"/>
      <c r="HSS105" s="137"/>
      <c r="HSU105" s="142"/>
      <c r="HSV105" s="160"/>
      <c r="HSW105" s="150"/>
      <c r="HSX105" s="137"/>
      <c r="HSY105" s="137"/>
      <c r="HSZ105" s="137"/>
      <c r="HTB105" s="142"/>
      <c r="HTC105" s="160"/>
      <c r="HTD105" s="150"/>
      <c r="HTE105" s="137"/>
      <c r="HTF105" s="137"/>
      <c r="HTG105" s="137"/>
      <c r="HTI105" s="142"/>
      <c r="HTJ105" s="160"/>
      <c r="HTK105" s="150"/>
      <c r="HTL105" s="137"/>
      <c r="HTM105" s="137"/>
      <c r="HTN105" s="137"/>
      <c r="HTP105" s="142"/>
      <c r="HTQ105" s="160"/>
      <c r="HTR105" s="150"/>
      <c r="HTS105" s="137"/>
      <c r="HTT105" s="137"/>
      <c r="HTU105" s="137"/>
      <c r="HTW105" s="142"/>
      <c r="HTX105" s="160"/>
      <c r="HTY105" s="150"/>
      <c r="HTZ105" s="137"/>
      <c r="HUA105" s="137"/>
      <c r="HUB105" s="137"/>
      <c r="HUD105" s="142"/>
      <c r="HUE105" s="160"/>
      <c r="HUF105" s="150"/>
      <c r="HUG105" s="137"/>
      <c r="HUH105" s="137"/>
      <c r="HUI105" s="137"/>
      <c r="HUK105" s="142"/>
      <c r="HUL105" s="160"/>
      <c r="HUM105" s="150"/>
      <c r="HUN105" s="137"/>
      <c r="HUO105" s="137"/>
      <c r="HUP105" s="137"/>
      <c r="HUR105" s="142"/>
      <c r="HUS105" s="160"/>
      <c r="HUT105" s="150"/>
      <c r="HUU105" s="137"/>
      <c r="HUV105" s="137"/>
      <c r="HUW105" s="137"/>
      <c r="HUY105" s="142"/>
      <c r="HUZ105" s="160"/>
      <c r="HVA105" s="150"/>
      <c r="HVB105" s="137"/>
      <c r="HVC105" s="137"/>
      <c r="HVD105" s="137"/>
      <c r="HVF105" s="142"/>
      <c r="HVG105" s="160"/>
      <c r="HVH105" s="150"/>
      <c r="HVI105" s="137"/>
      <c r="HVJ105" s="137"/>
      <c r="HVK105" s="137"/>
      <c r="HVM105" s="142"/>
      <c r="HVN105" s="160"/>
      <c r="HVO105" s="150"/>
      <c r="HVP105" s="137"/>
      <c r="HVQ105" s="137"/>
      <c r="HVR105" s="137"/>
      <c r="HVT105" s="142"/>
      <c r="HVU105" s="160"/>
      <c r="HVV105" s="150"/>
      <c r="HVW105" s="137"/>
      <c r="HVX105" s="137"/>
      <c r="HVY105" s="137"/>
      <c r="HWA105" s="142"/>
      <c r="HWB105" s="160"/>
      <c r="HWC105" s="150"/>
      <c r="HWD105" s="137"/>
      <c r="HWE105" s="137"/>
      <c r="HWF105" s="137"/>
      <c r="HWH105" s="142"/>
      <c r="HWI105" s="160"/>
      <c r="HWJ105" s="150"/>
      <c r="HWK105" s="137"/>
      <c r="HWL105" s="137"/>
      <c r="HWM105" s="137"/>
      <c r="HWO105" s="142"/>
      <c r="HWP105" s="160"/>
      <c r="HWQ105" s="150"/>
      <c r="HWR105" s="137"/>
      <c r="HWS105" s="137"/>
      <c r="HWT105" s="137"/>
      <c r="HWV105" s="142"/>
      <c r="HWW105" s="160"/>
      <c r="HWX105" s="150"/>
      <c r="HWY105" s="137"/>
      <c r="HWZ105" s="137"/>
      <c r="HXA105" s="137"/>
      <c r="HXC105" s="142"/>
      <c r="HXD105" s="160"/>
      <c r="HXE105" s="150"/>
      <c r="HXF105" s="137"/>
      <c r="HXG105" s="137"/>
      <c r="HXH105" s="137"/>
      <c r="HXJ105" s="142"/>
      <c r="HXK105" s="160"/>
      <c r="HXL105" s="150"/>
      <c r="HXM105" s="137"/>
      <c r="HXN105" s="137"/>
      <c r="HXO105" s="137"/>
      <c r="HXQ105" s="142"/>
      <c r="HXR105" s="160"/>
      <c r="HXS105" s="150"/>
      <c r="HXT105" s="137"/>
      <c r="HXU105" s="137"/>
      <c r="HXV105" s="137"/>
      <c r="HXX105" s="142"/>
      <c r="HXY105" s="160"/>
      <c r="HXZ105" s="150"/>
      <c r="HYA105" s="137"/>
      <c r="HYB105" s="137"/>
      <c r="HYC105" s="137"/>
      <c r="HYE105" s="142"/>
      <c r="HYF105" s="160"/>
      <c r="HYG105" s="150"/>
      <c r="HYH105" s="137"/>
      <c r="HYI105" s="137"/>
      <c r="HYJ105" s="137"/>
      <c r="HYL105" s="142"/>
      <c r="HYM105" s="160"/>
      <c r="HYN105" s="150"/>
      <c r="HYO105" s="137"/>
      <c r="HYP105" s="137"/>
      <c r="HYQ105" s="137"/>
      <c r="HYS105" s="142"/>
      <c r="HYT105" s="160"/>
      <c r="HYU105" s="150"/>
      <c r="HYV105" s="137"/>
      <c r="HYW105" s="137"/>
      <c r="HYX105" s="137"/>
      <c r="HYZ105" s="142"/>
      <c r="HZA105" s="160"/>
      <c r="HZB105" s="150"/>
      <c r="HZC105" s="137"/>
      <c r="HZD105" s="137"/>
      <c r="HZE105" s="137"/>
      <c r="HZG105" s="142"/>
      <c r="HZH105" s="160"/>
      <c r="HZI105" s="150"/>
      <c r="HZJ105" s="137"/>
      <c r="HZK105" s="137"/>
      <c r="HZL105" s="137"/>
      <c r="HZN105" s="142"/>
      <c r="HZO105" s="160"/>
      <c r="HZP105" s="150"/>
      <c r="HZQ105" s="137"/>
      <c r="HZR105" s="137"/>
      <c r="HZS105" s="137"/>
      <c r="HZU105" s="142"/>
      <c r="HZV105" s="160"/>
      <c r="HZW105" s="150"/>
      <c r="HZX105" s="137"/>
      <c r="HZY105" s="137"/>
      <c r="HZZ105" s="137"/>
      <c r="IAB105" s="142"/>
      <c r="IAC105" s="160"/>
      <c r="IAD105" s="150"/>
      <c r="IAE105" s="137"/>
      <c r="IAF105" s="137"/>
      <c r="IAG105" s="137"/>
      <c r="IAI105" s="142"/>
      <c r="IAJ105" s="160"/>
      <c r="IAK105" s="150"/>
      <c r="IAL105" s="137"/>
      <c r="IAM105" s="137"/>
      <c r="IAN105" s="137"/>
      <c r="IAP105" s="142"/>
      <c r="IAQ105" s="160"/>
      <c r="IAR105" s="150"/>
      <c r="IAS105" s="137"/>
      <c r="IAT105" s="137"/>
      <c r="IAU105" s="137"/>
      <c r="IAW105" s="142"/>
      <c r="IAX105" s="160"/>
      <c r="IAY105" s="150"/>
      <c r="IAZ105" s="137"/>
      <c r="IBA105" s="137"/>
      <c r="IBB105" s="137"/>
      <c r="IBD105" s="142"/>
      <c r="IBE105" s="160"/>
      <c r="IBF105" s="150"/>
      <c r="IBG105" s="137"/>
      <c r="IBH105" s="137"/>
      <c r="IBI105" s="137"/>
      <c r="IBK105" s="142"/>
      <c r="IBL105" s="160"/>
      <c r="IBM105" s="150"/>
      <c r="IBN105" s="137"/>
      <c r="IBO105" s="137"/>
      <c r="IBP105" s="137"/>
      <c r="IBR105" s="142"/>
      <c r="IBS105" s="160"/>
      <c r="IBT105" s="150"/>
      <c r="IBU105" s="137"/>
      <c r="IBV105" s="137"/>
      <c r="IBW105" s="137"/>
      <c r="IBY105" s="142"/>
      <c r="IBZ105" s="160"/>
      <c r="ICA105" s="150"/>
      <c r="ICB105" s="137"/>
      <c r="ICC105" s="137"/>
      <c r="ICD105" s="137"/>
      <c r="ICF105" s="142"/>
      <c r="ICG105" s="160"/>
      <c r="ICH105" s="150"/>
      <c r="ICI105" s="137"/>
      <c r="ICJ105" s="137"/>
      <c r="ICK105" s="137"/>
      <c r="ICM105" s="142"/>
      <c r="ICN105" s="160"/>
      <c r="ICO105" s="150"/>
      <c r="ICP105" s="137"/>
      <c r="ICQ105" s="137"/>
      <c r="ICR105" s="137"/>
      <c r="ICT105" s="142"/>
      <c r="ICU105" s="160"/>
      <c r="ICV105" s="150"/>
      <c r="ICW105" s="137"/>
      <c r="ICX105" s="137"/>
      <c r="ICY105" s="137"/>
      <c r="IDA105" s="142"/>
      <c r="IDB105" s="160"/>
      <c r="IDC105" s="150"/>
      <c r="IDD105" s="137"/>
      <c r="IDE105" s="137"/>
      <c r="IDF105" s="137"/>
      <c r="IDH105" s="142"/>
      <c r="IDI105" s="160"/>
      <c r="IDJ105" s="150"/>
      <c r="IDK105" s="137"/>
      <c r="IDL105" s="137"/>
      <c r="IDM105" s="137"/>
      <c r="IDO105" s="142"/>
      <c r="IDP105" s="160"/>
      <c r="IDQ105" s="150"/>
      <c r="IDR105" s="137"/>
      <c r="IDS105" s="137"/>
      <c r="IDT105" s="137"/>
      <c r="IDV105" s="142"/>
      <c r="IDW105" s="160"/>
      <c r="IDX105" s="150"/>
      <c r="IDY105" s="137"/>
      <c r="IDZ105" s="137"/>
      <c r="IEA105" s="137"/>
      <c r="IEC105" s="142"/>
      <c r="IED105" s="160"/>
      <c r="IEE105" s="150"/>
      <c r="IEF105" s="137"/>
      <c r="IEG105" s="137"/>
      <c r="IEH105" s="137"/>
      <c r="IEJ105" s="142"/>
      <c r="IEK105" s="160"/>
      <c r="IEL105" s="150"/>
      <c r="IEM105" s="137"/>
      <c r="IEN105" s="137"/>
      <c r="IEO105" s="137"/>
      <c r="IEQ105" s="142"/>
      <c r="IER105" s="160"/>
      <c r="IES105" s="150"/>
      <c r="IET105" s="137"/>
      <c r="IEU105" s="137"/>
      <c r="IEV105" s="137"/>
      <c r="IEX105" s="142"/>
      <c r="IEY105" s="160"/>
      <c r="IEZ105" s="150"/>
      <c r="IFA105" s="137"/>
      <c r="IFB105" s="137"/>
      <c r="IFC105" s="137"/>
      <c r="IFE105" s="142"/>
      <c r="IFF105" s="160"/>
      <c r="IFG105" s="150"/>
      <c r="IFH105" s="137"/>
      <c r="IFI105" s="137"/>
      <c r="IFJ105" s="137"/>
      <c r="IFL105" s="142"/>
      <c r="IFM105" s="160"/>
      <c r="IFN105" s="150"/>
      <c r="IFO105" s="137"/>
      <c r="IFP105" s="137"/>
      <c r="IFQ105" s="137"/>
      <c r="IFS105" s="142"/>
      <c r="IFT105" s="160"/>
      <c r="IFU105" s="150"/>
      <c r="IFV105" s="137"/>
      <c r="IFW105" s="137"/>
      <c r="IFX105" s="137"/>
      <c r="IFZ105" s="142"/>
      <c r="IGA105" s="160"/>
      <c r="IGB105" s="150"/>
      <c r="IGC105" s="137"/>
      <c r="IGD105" s="137"/>
      <c r="IGE105" s="137"/>
      <c r="IGG105" s="142"/>
      <c r="IGH105" s="160"/>
      <c r="IGI105" s="150"/>
      <c r="IGJ105" s="137"/>
      <c r="IGK105" s="137"/>
      <c r="IGL105" s="137"/>
      <c r="IGN105" s="142"/>
      <c r="IGO105" s="160"/>
      <c r="IGP105" s="150"/>
      <c r="IGQ105" s="137"/>
      <c r="IGR105" s="137"/>
      <c r="IGS105" s="137"/>
      <c r="IGU105" s="142"/>
      <c r="IGV105" s="160"/>
      <c r="IGW105" s="150"/>
      <c r="IGX105" s="137"/>
      <c r="IGY105" s="137"/>
      <c r="IGZ105" s="137"/>
      <c r="IHB105" s="142"/>
      <c r="IHC105" s="160"/>
      <c r="IHD105" s="150"/>
      <c r="IHE105" s="137"/>
      <c r="IHF105" s="137"/>
      <c r="IHG105" s="137"/>
      <c r="IHI105" s="142"/>
      <c r="IHJ105" s="160"/>
      <c r="IHK105" s="150"/>
      <c r="IHL105" s="137"/>
      <c r="IHM105" s="137"/>
      <c r="IHN105" s="137"/>
      <c r="IHP105" s="142"/>
      <c r="IHQ105" s="160"/>
      <c r="IHR105" s="150"/>
      <c r="IHS105" s="137"/>
      <c r="IHT105" s="137"/>
      <c r="IHU105" s="137"/>
      <c r="IHW105" s="142"/>
      <c r="IHX105" s="160"/>
      <c r="IHY105" s="150"/>
      <c r="IHZ105" s="137"/>
      <c r="IIA105" s="137"/>
      <c r="IIB105" s="137"/>
      <c r="IID105" s="142"/>
      <c r="IIE105" s="160"/>
      <c r="IIF105" s="150"/>
      <c r="IIG105" s="137"/>
      <c r="IIH105" s="137"/>
      <c r="III105" s="137"/>
      <c r="IIK105" s="142"/>
      <c r="IIL105" s="160"/>
      <c r="IIM105" s="150"/>
      <c r="IIN105" s="137"/>
      <c r="IIO105" s="137"/>
      <c r="IIP105" s="137"/>
      <c r="IIR105" s="142"/>
      <c r="IIS105" s="160"/>
      <c r="IIT105" s="150"/>
      <c r="IIU105" s="137"/>
      <c r="IIV105" s="137"/>
      <c r="IIW105" s="137"/>
      <c r="IIY105" s="142"/>
      <c r="IIZ105" s="160"/>
      <c r="IJA105" s="150"/>
      <c r="IJB105" s="137"/>
      <c r="IJC105" s="137"/>
      <c r="IJD105" s="137"/>
      <c r="IJF105" s="142"/>
      <c r="IJG105" s="160"/>
      <c r="IJH105" s="150"/>
      <c r="IJI105" s="137"/>
      <c r="IJJ105" s="137"/>
      <c r="IJK105" s="137"/>
      <c r="IJM105" s="142"/>
      <c r="IJN105" s="160"/>
      <c r="IJO105" s="150"/>
      <c r="IJP105" s="137"/>
      <c r="IJQ105" s="137"/>
      <c r="IJR105" s="137"/>
      <c r="IJT105" s="142"/>
      <c r="IJU105" s="160"/>
      <c r="IJV105" s="150"/>
      <c r="IJW105" s="137"/>
      <c r="IJX105" s="137"/>
      <c r="IJY105" s="137"/>
      <c r="IKA105" s="142"/>
      <c r="IKB105" s="160"/>
      <c r="IKC105" s="150"/>
      <c r="IKD105" s="137"/>
      <c r="IKE105" s="137"/>
      <c r="IKF105" s="137"/>
      <c r="IKH105" s="142"/>
      <c r="IKI105" s="160"/>
      <c r="IKJ105" s="150"/>
      <c r="IKK105" s="137"/>
      <c r="IKL105" s="137"/>
      <c r="IKM105" s="137"/>
      <c r="IKO105" s="142"/>
      <c r="IKP105" s="160"/>
      <c r="IKQ105" s="150"/>
      <c r="IKR105" s="137"/>
      <c r="IKS105" s="137"/>
      <c r="IKT105" s="137"/>
      <c r="IKV105" s="142"/>
      <c r="IKW105" s="160"/>
      <c r="IKX105" s="150"/>
      <c r="IKY105" s="137"/>
      <c r="IKZ105" s="137"/>
      <c r="ILA105" s="137"/>
      <c r="ILC105" s="142"/>
      <c r="ILD105" s="160"/>
      <c r="ILE105" s="150"/>
      <c r="ILF105" s="137"/>
      <c r="ILG105" s="137"/>
      <c r="ILH105" s="137"/>
      <c r="ILJ105" s="142"/>
      <c r="ILK105" s="160"/>
      <c r="ILL105" s="150"/>
      <c r="ILM105" s="137"/>
      <c r="ILN105" s="137"/>
      <c r="ILO105" s="137"/>
      <c r="ILQ105" s="142"/>
      <c r="ILR105" s="160"/>
      <c r="ILS105" s="150"/>
      <c r="ILT105" s="137"/>
      <c r="ILU105" s="137"/>
      <c r="ILV105" s="137"/>
      <c r="ILX105" s="142"/>
      <c r="ILY105" s="160"/>
      <c r="ILZ105" s="150"/>
      <c r="IMA105" s="137"/>
      <c r="IMB105" s="137"/>
      <c r="IMC105" s="137"/>
      <c r="IME105" s="142"/>
      <c r="IMF105" s="160"/>
      <c r="IMG105" s="150"/>
      <c r="IMH105" s="137"/>
      <c r="IMI105" s="137"/>
      <c r="IMJ105" s="137"/>
      <c r="IML105" s="142"/>
      <c r="IMM105" s="160"/>
      <c r="IMN105" s="150"/>
      <c r="IMO105" s="137"/>
      <c r="IMP105" s="137"/>
      <c r="IMQ105" s="137"/>
      <c r="IMS105" s="142"/>
      <c r="IMT105" s="160"/>
      <c r="IMU105" s="150"/>
      <c r="IMV105" s="137"/>
      <c r="IMW105" s="137"/>
      <c r="IMX105" s="137"/>
      <c r="IMZ105" s="142"/>
      <c r="INA105" s="160"/>
      <c r="INB105" s="150"/>
      <c r="INC105" s="137"/>
      <c r="IND105" s="137"/>
      <c r="INE105" s="137"/>
      <c r="ING105" s="142"/>
      <c r="INH105" s="160"/>
      <c r="INI105" s="150"/>
      <c r="INJ105" s="137"/>
      <c r="INK105" s="137"/>
      <c r="INL105" s="137"/>
      <c r="INN105" s="142"/>
      <c r="INO105" s="160"/>
      <c r="INP105" s="150"/>
      <c r="INQ105" s="137"/>
      <c r="INR105" s="137"/>
      <c r="INS105" s="137"/>
      <c r="INU105" s="142"/>
      <c r="INV105" s="160"/>
      <c r="INW105" s="150"/>
      <c r="INX105" s="137"/>
      <c r="INY105" s="137"/>
      <c r="INZ105" s="137"/>
      <c r="IOB105" s="142"/>
      <c r="IOC105" s="160"/>
      <c r="IOD105" s="150"/>
      <c r="IOE105" s="137"/>
      <c r="IOF105" s="137"/>
      <c r="IOG105" s="137"/>
      <c r="IOI105" s="142"/>
      <c r="IOJ105" s="160"/>
      <c r="IOK105" s="150"/>
      <c r="IOL105" s="137"/>
      <c r="IOM105" s="137"/>
      <c r="ION105" s="137"/>
      <c r="IOP105" s="142"/>
      <c r="IOQ105" s="160"/>
      <c r="IOR105" s="150"/>
      <c r="IOS105" s="137"/>
      <c r="IOT105" s="137"/>
      <c r="IOU105" s="137"/>
      <c r="IOW105" s="142"/>
      <c r="IOX105" s="160"/>
      <c r="IOY105" s="150"/>
      <c r="IOZ105" s="137"/>
      <c r="IPA105" s="137"/>
      <c r="IPB105" s="137"/>
      <c r="IPD105" s="142"/>
      <c r="IPE105" s="160"/>
      <c r="IPF105" s="150"/>
      <c r="IPG105" s="137"/>
      <c r="IPH105" s="137"/>
      <c r="IPI105" s="137"/>
      <c r="IPK105" s="142"/>
      <c r="IPL105" s="160"/>
      <c r="IPM105" s="150"/>
      <c r="IPN105" s="137"/>
      <c r="IPO105" s="137"/>
      <c r="IPP105" s="137"/>
      <c r="IPR105" s="142"/>
      <c r="IPS105" s="160"/>
      <c r="IPT105" s="150"/>
      <c r="IPU105" s="137"/>
      <c r="IPV105" s="137"/>
      <c r="IPW105" s="137"/>
      <c r="IPY105" s="142"/>
      <c r="IPZ105" s="160"/>
      <c r="IQA105" s="150"/>
      <c r="IQB105" s="137"/>
      <c r="IQC105" s="137"/>
      <c r="IQD105" s="137"/>
      <c r="IQF105" s="142"/>
      <c r="IQG105" s="160"/>
      <c r="IQH105" s="150"/>
      <c r="IQI105" s="137"/>
      <c r="IQJ105" s="137"/>
      <c r="IQK105" s="137"/>
      <c r="IQM105" s="142"/>
      <c r="IQN105" s="160"/>
      <c r="IQO105" s="150"/>
      <c r="IQP105" s="137"/>
      <c r="IQQ105" s="137"/>
      <c r="IQR105" s="137"/>
      <c r="IQT105" s="142"/>
      <c r="IQU105" s="160"/>
      <c r="IQV105" s="150"/>
      <c r="IQW105" s="137"/>
      <c r="IQX105" s="137"/>
      <c r="IQY105" s="137"/>
      <c r="IRA105" s="142"/>
      <c r="IRB105" s="160"/>
      <c r="IRC105" s="150"/>
      <c r="IRD105" s="137"/>
      <c r="IRE105" s="137"/>
      <c r="IRF105" s="137"/>
      <c r="IRH105" s="142"/>
      <c r="IRI105" s="160"/>
      <c r="IRJ105" s="150"/>
      <c r="IRK105" s="137"/>
      <c r="IRL105" s="137"/>
      <c r="IRM105" s="137"/>
      <c r="IRO105" s="142"/>
      <c r="IRP105" s="160"/>
      <c r="IRQ105" s="150"/>
      <c r="IRR105" s="137"/>
      <c r="IRS105" s="137"/>
      <c r="IRT105" s="137"/>
      <c r="IRV105" s="142"/>
      <c r="IRW105" s="160"/>
      <c r="IRX105" s="150"/>
      <c r="IRY105" s="137"/>
      <c r="IRZ105" s="137"/>
      <c r="ISA105" s="137"/>
      <c r="ISC105" s="142"/>
      <c r="ISD105" s="160"/>
      <c r="ISE105" s="150"/>
      <c r="ISF105" s="137"/>
      <c r="ISG105" s="137"/>
      <c r="ISH105" s="137"/>
      <c r="ISJ105" s="142"/>
      <c r="ISK105" s="160"/>
      <c r="ISL105" s="150"/>
      <c r="ISM105" s="137"/>
      <c r="ISN105" s="137"/>
      <c r="ISO105" s="137"/>
      <c r="ISQ105" s="142"/>
      <c r="ISR105" s="160"/>
      <c r="ISS105" s="150"/>
      <c r="IST105" s="137"/>
      <c r="ISU105" s="137"/>
      <c r="ISV105" s="137"/>
      <c r="ISX105" s="142"/>
      <c r="ISY105" s="160"/>
      <c r="ISZ105" s="150"/>
      <c r="ITA105" s="137"/>
      <c r="ITB105" s="137"/>
      <c r="ITC105" s="137"/>
      <c r="ITE105" s="142"/>
      <c r="ITF105" s="160"/>
      <c r="ITG105" s="150"/>
      <c r="ITH105" s="137"/>
      <c r="ITI105" s="137"/>
      <c r="ITJ105" s="137"/>
      <c r="ITL105" s="142"/>
      <c r="ITM105" s="160"/>
      <c r="ITN105" s="150"/>
      <c r="ITO105" s="137"/>
      <c r="ITP105" s="137"/>
      <c r="ITQ105" s="137"/>
      <c r="ITS105" s="142"/>
      <c r="ITT105" s="160"/>
      <c r="ITU105" s="150"/>
      <c r="ITV105" s="137"/>
      <c r="ITW105" s="137"/>
      <c r="ITX105" s="137"/>
      <c r="ITZ105" s="142"/>
      <c r="IUA105" s="160"/>
      <c r="IUB105" s="150"/>
      <c r="IUC105" s="137"/>
      <c r="IUD105" s="137"/>
      <c r="IUE105" s="137"/>
      <c r="IUG105" s="142"/>
      <c r="IUH105" s="160"/>
      <c r="IUI105" s="150"/>
      <c r="IUJ105" s="137"/>
      <c r="IUK105" s="137"/>
      <c r="IUL105" s="137"/>
      <c r="IUN105" s="142"/>
      <c r="IUO105" s="160"/>
      <c r="IUP105" s="150"/>
      <c r="IUQ105" s="137"/>
      <c r="IUR105" s="137"/>
      <c r="IUS105" s="137"/>
      <c r="IUU105" s="142"/>
      <c r="IUV105" s="160"/>
      <c r="IUW105" s="150"/>
      <c r="IUX105" s="137"/>
      <c r="IUY105" s="137"/>
      <c r="IUZ105" s="137"/>
      <c r="IVB105" s="142"/>
      <c r="IVC105" s="160"/>
      <c r="IVD105" s="150"/>
      <c r="IVE105" s="137"/>
      <c r="IVF105" s="137"/>
      <c r="IVG105" s="137"/>
      <c r="IVI105" s="142"/>
      <c r="IVJ105" s="160"/>
      <c r="IVK105" s="150"/>
      <c r="IVL105" s="137"/>
      <c r="IVM105" s="137"/>
      <c r="IVN105" s="137"/>
      <c r="IVP105" s="142"/>
      <c r="IVQ105" s="160"/>
      <c r="IVR105" s="150"/>
      <c r="IVS105" s="137"/>
      <c r="IVT105" s="137"/>
      <c r="IVU105" s="137"/>
      <c r="IVW105" s="142"/>
      <c r="IVX105" s="160"/>
      <c r="IVY105" s="150"/>
      <c r="IVZ105" s="137"/>
      <c r="IWA105" s="137"/>
      <c r="IWB105" s="137"/>
      <c r="IWD105" s="142"/>
      <c r="IWE105" s="160"/>
      <c r="IWF105" s="150"/>
      <c r="IWG105" s="137"/>
      <c r="IWH105" s="137"/>
      <c r="IWI105" s="137"/>
      <c r="IWK105" s="142"/>
      <c r="IWL105" s="160"/>
      <c r="IWM105" s="150"/>
      <c r="IWN105" s="137"/>
      <c r="IWO105" s="137"/>
      <c r="IWP105" s="137"/>
      <c r="IWR105" s="142"/>
      <c r="IWS105" s="160"/>
      <c r="IWT105" s="150"/>
      <c r="IWU105" s="137"/>
      <c r="IWV105" s="137"/>
      <c r="IWW105" s="137"/>
      <c r="IWY105" s="142"/>
      <c r="IWZ105" s="160"/>
      <c r="IXA105" s="150"/>
      <c r="IXB105" s="137"/>
      <c r="IXC105" s="137"/>
      <c r="IXD105" s="137"/>
      <c r="IXF105" s="142"/>
      <c r="IXG105" s="160"/>
      <c r="IXH105" s="150"/>
      <c r="IXI105" s="137"/>
      <c r="IXJ105" s="137"/>
      <c r="IXK105" s="137"/>
      <c r="IXM105" s="142"/>
      <c r="IXN105" s="160"/>
      <c r="IXO105" s="150"/>
      <c r="IXP105" s="137"/>
      <c r="IXQ105" s="137"/>
      <c r="IXR105" s="137"/>
      <c r="IXT105" s="142"/>
      <c r="IXU105" s="160"/>
      <c r="IXV105" s="150"/>
      <c r="IXW105" s="137"/>
      <c r="IXX105" s="137"/>
      <c r="IXY105" s="137"/>
      <c r="IYA105" s="142"/>
      <c r="IYB105" s="160"/>
      <c r="IYC105" s="150"/>
      <c r="IYD105" s="137"/>
      <c r="IYE105" s="137"/>
      <c r="IYF105" s="137"/>
      <c r="IYH105" s="142"/>
      <c r="IYI105" s="160"/>
      <c r="IYJ105" s="150"/>
      <c r="IYK105" s="137"/>
      <c r="IYL105" s="137"/>
      <c r="IYM105" s="137"/>
      <c r="IYO105" s="142"/>
      <c r="IYP105" s="160"/>
      <c r="IYQ105" s="150"/>
      <c r="IYR105" s="137"/>
      <c r="IYS105" s="137"/>
      <c r="IYT105" s="137"/>
      <c r="IYV105" s="142"/>
      <c r="IYW105" s="160"/>
      <c r="IYX105" s="150"/>
      <c r="IYY105" s="137"/>
      <c r="IYZ105" s="137"/>
      <c r="IZA105" s="137"/>
      <c r="IZC105" s="142"/>
      <c r="IZD105" s="160"/>
      <c r="IZE105" s="150"/>
      <c r="IZF105" s="137"/>
      <c r="IZG105" s="137"/>
      <c r="IZH105" s="137"/>
      <c r="IZJ105" s="142"/>
      <c r="IZK105" s="160"/>
      <c r="IZL105" s="150"/>
      <c r="IZM105" s="137"/>
      <c r="IZN105" s="137"/>
      <c r="IZO105" s="137"/>
      <c r="IZQ105" s="142"/>
      <c r="IZR105" s="160"/>
      <c r="IZS105" s="150"/>
      <c r="IZT105" s="137"/>
      <c r="IZU105" s="137"/>
      <c r="IZV105" s="137"/>
      <c r="IZX105" s="142"/>
      <c r="IZY105" s="160"/>
      <c r="IZZ105" s="150"/>
      <c r="JAA105" s="137"/>
      <c r="JAB105" s="137"/>
      <c r="JAC105" s="137"/>
      <c r="JAE105" s="142"/>
      <c r="JAF105" s="160"/>
      <c r="JAG105" s="150"/>
      <c r="JAH105" s="137"/>
      <c r="JAI105" s="137"/>
      <c r="JAJ105" s="137"/>
      <c r="JAL105" s="142"/>
      <c r="JAM105" s="160"/>
      <c r="JAN105" s="150"/>
      <c r="JAO105" s="137"/>
      <c r="JAP105" s="137"/>
      <c r="JAQ105" s="137"/>
      <c r="JAS105" s="142"/>
      <c r="JAT105" s="160"/>
      <c r="JAU105" s="150"/>
      <c r="JAV105" s="137"/>
      <c r="JAW105" s="137"/>
      <c r="JAX105" s="137"/>
      <c r="JAZ105" s="142"/>
      <c r="JBA105" s="160"/>
      <c r="JBB105" s="150"/>
      <c r="JBC105" s="137"/>
      <c r="JBD105" s="137"/>
      <c r="JBE105" s="137"/>
      <c r="JBG105" s="142"/>
      <c r="JBH105" s="160"/>
      <c r="JBI105" s="150"/>
      <c r="JBJ105" s="137"/>
      <c r="JBK105" s="137"/>
      <c r="JBL105" s="137"/>
      <c r="JBN105" s="142"/>
      <c r="JBO105" s="160"/>
      <c r="JBP105" s="150"/>
      <c r="JBQ105" s="137"/>
      <c r="JBR105" s="137"/>
      <c r="JBS105" s="137"/>
      <c r="JBU105" s="142"/>
      <c r="JBV105" s="160"/>
      <c r="JBW105" s="150"/>
      <c r="JBX105" s="137"/>
      <c r="JBY105" s="137"/>
      <c r="JBZ105" s="137"/>
      <c r="JCB105" s="142"/>
      <c r="JCC105" s="160"/>
      <c r="JCD105" s="150"/>
      <c r="JCE105" s="137"/>
      <c r="JCF105" s="137"/>
      <c r="JCG105" s="137"/>
      <c r="JCI105" s="142"/>
      <c r="JCJ105" s="160"/>
      <c r="JCK105" s="150"/>
      <c r="JCL105" s="137"/>
      <c r="JCM105" s="137"/>
      <c r="JCN105" s="137"/>
      <c r="JCP105" s="142"/>
      <c r="JCQ105" s="160"/>
      <c r="JCR105" s="150"/>
      <c r="JCS105" s="137"/>
      <c r="JCT105" s="137"/>
      <c r="JCU105" s="137"/>
      <c r="JCW105" s="142"/>
      <c r="JCX105" s="160"/>
      <c r="JCY105" s="150"/>
      <c r="JCZ105" s="137"/>
      <c r="JDA105" s="137"/>
      <c r="JDB105" s="137"/>
      <c r="JDD105" s="142"/>
      <c r="JDE105" s="160"/>
      <c r="JDF105" s="150"/>
      <c r="JDG105" s="137"/>
      <c r="JDH105" s="137"/>
      <c r="JDI105" s="137"/>
      <c r="JDK105" s="142"/>
      <c r="JDL105" s="160"/>
      <c r="JDM105" s="150"/>
      <c r="JDN105" s="137"/>
      <c r="JDO105" s="137"/>
      <c r="JDP105" s="137"/>
      <c r="JDR105" s="142"/>
      <c r="JDS105" s="160"/>
      <c r="JDT105" s="150"/>
      <c r="JDU105" s="137"/>
      <c r="JDV105" s="137"/>
      <c r="JDW105" s="137"/>
      <c r="JDY105" s="142"/>
      <c r="JDZ105" s="160"/>
      <c r="JEA105" s="150"/>
      <c r="JEB105" s="137"/>
      <c r="JEC105" s="137"/>
      <c r="JED105" s="137"/>
      <c r="JEF105" s="142"/>
      <c r="JEG105" s="160"/>
      <c r="JEH105" s="150"/>
      <c r="JEI105" s="137"/>
      <c r="JEJ105" s="137"/>
      <c r="JEK105" s="137"/>
      <c r="JEM105" s="142"/>
      <c r="JEN105" s="160"/>
      <c r="JEO105" s="150"/>
      <c r="JEP105" s="137"/>
      <c r="JEQ105" s="137"/>
      <c r="JER105" s="137"/>
      <c r="JET105" s="142"/>
      <c r="JEU105" s="160"/>
      <c r="JEV105" s="150"/>
      <c r="JEW105" s="137"/>
      <c r="JEX105" s="137"/>
      <c r="JEY105" s="137"/>
      <c r="JFA105" s="142"/>
      <c r="JFB105" s="160"/>
      <c r="JFC105" s="150"/>
      <c r="JFD105" s="137"/>
      <c r="JFE105" s="137"/>
      <c r="JFF105" s="137"/>
      <c r="JFH105" s="142"/>
      <c r="JFI105" s="160"/>
      <c r="JFJ105" s="150"/>
      <c r="JFK105" s="137"/>
      <c r="JFL105" s="137"/>
      <c r="JFM105" s="137"/>
      <c r="JFO105" s="142"/>
      <c r="JFP105" s="160"/>
      <c r="JFQ105" s="150"/>
      <c r="JFR105" s="137"/>
      <c r="JFS105" s="137"/>
      <c r="JFT105" s="137"/>
      <c r="JFV105" s="142"/>
      <c r="JFW105" s="160"/>
      <c r="JFX105" s="150"/>
      <c r="JFY105" s="137"/>
      <c r="JFZ105" s="137"/>
      <c r="JGA105" s="137"/>
      <c r="JGC105" s="142"/>
      <c r="JGD105" s="160"/>
      <c r="JGE105" s="150"/>
      <c r="JGF105" s="137"/>
      <c r="JGG105" s="137"/>
      <c r="JGH105" s="137"/>
      <c r="JGJ105" s="142"/>
      <c r="JGK105" s="160"/>
      <c r="JGL105" s="150"/>
      <c r="JGM105" s="137"/>
      <c r="JGN105" s="137"/>
      <c r="JGO105" s="137"/>
      <c r="JGQ105" s="142"/>
      <c r="JGR105" s="160"/>
      <c r="JGS105" s="150"/>
      <c r="JGT105" s="137"/>
      <c r="JGU105" s="137"/>
      <c r="JGV105" s="137"/>
      <c r="JGX105" s="142"/>
      <c r="JGY105" s="160"/>
      <c r="JGZ105" s="150"/>
      <c r="JHA105" s="137"/>
      <c r="JHB105" s="137"/>
      <c r="JHC105" s="137"/>
      <c r="JHE105" s="142"/>
      <c r="JHF105" s="160"/>
      <c r="JHG105" s="150"/>
      <c r="JHH105" s="137"/>
      <c r="JHI105" s="137"/>
      <c r="JHJ105" s="137"/>
      <c r="JHL105" s="142"/>
      <c r="JHM105" s="160"/>
      <c r="JHN105" s="150"/>
      <c r="JHO105" s="137"/>
      <c r="JHP105" s="137"/>
      <c r="JHQ105" s="137"/>
      <c r="JHS105" s="142"/>
      <c r="JHT105" s="160"/>
      <c r="JHU105" s="150"/>
      <c r="JHV105" s="137"/>
      <c r="JHW105" s="137"/>
      <c r="JHX105" s="137"/>
      <c r="JHZ105" s="142"/>
      <c r="JIA105" s="160"/>
      <c r="JIB105" s="150"/>
      <c r="JIC105" s="137"/>
      <c r="JID105" s="137"/>
      <c r="JIE105" s="137"/>
      <c r="JIG105" s="142"/>
      <c r="JIH105" s="160"/>
      <c r="JII105" s="150"/>
      <c r="JIJ105" s="137"/>
      <c r="JIK105" s="137"/>
      <c r="JIL105" s="137"/>
      <c r="JIN105" s="142"/>
      <c r="JIO105" s="160"/>
      <c r="JIP105" s="150"/>
      <c r="JIQ105" s="137"/>
      <c r="JIR105" s="137"/>
      <c r="JIS105" s="137"/>
      <c r="JIU105" s="142"/>
      <c r="JIV105" s="160"/>
      <c r="JIW105" s="150"/>
      <c r="JIX105" s="137"/>
      <c r="JIY105" s="137"/>
      <c r="JIZ105" s="137"/>
      <c r="JJB105" s="142"/>
      <c r="JJC105" s="160"/>
      <c r="JJD105" s="150"/>
      <c r="JJE105" s="137"/>
      <c r="JJF105" s="137"/>
      <c r="JJG105" s="137"/>
      <c r="JJI105" s="142"/>
      <c r="JJJ105" s="160"/>
      <c r="JJK105" s="150"/>
      <c r="JJL105" s="137"/>
      <c r="JJM105" s="137"/>
      <c r="JJN105" s="137"/>
      <c r="JJP105" s="142"/>
      <c r="JJQ105" s="160"/>
      <c r="JJR105" s="150"/>
      <c r="JJS105" s="137"/>
      <c r="JJT105" s="137"/>
      <c r="JJU105" s="137"/>
      <c r="JJW105" s="142"/>
      <c r="JJX105" s="160"/>
      <c r="JJY105" s="150"/>
      <c r="JJZ105" s="137"/>
      <c r="JKA105" s="137"/>
      <c r="JKB105" s="137"/>
      <c r="JKD105" s="142"/>
      <c r="JKE105" s="160"/>
      <c r="JKF105" s="150"/>
      <c r="JKG105" s="137"/>
      <c r="JKH105" s="137"/>
      <c r="JKI105" s="137"/>
      <c r="JKK105" s="142"/>
      <c r="JKL105" s="160"/>
      <c r="JKM105" s="150"/>
      <c r="JKN105" s="137"/>
      <c r="JKO105" s="137"/>
      <c r="JKP105" s="137"/>
      <c r="JKR105" s="142"/>
      <c r="JKS105" s="160"/>
      <c r="JKT105" s="150"/>
      <c r="JKU105" s="137"/>
      <c r="JKV105" s="137"/>
      <c r="JKW105" s="137"/>
      <c r="JKY105" s="142"/>
      <c r="JKZ105" s="160"/>
      <c r="JLA105" s="150"/>
      <c r="JLB105" s="137"/>
      <c r="JLC105" s="137"/>
      <c r="JLD105" s="137"/>
      <c r="JLF105" s="142"/>
      <c r="JLG105" s="160"/>
      <c r="JLH105" s="150"/>
      <c r="JLI105" s="137"/>
      <c r="JLJ105" s="137"/>
      <c r="JLK105" s="137"/>
      <c r="JLM105" s="142"/>
      <c r="JLN105" s="160"/>
      <c r="JLO105" s="150"/>
      <c r="JLP105" s="137"/>
      <c r="JLQ105" s="137"/>
      <c r="JLR105" s="137"/>
      <c r="JLT105" s="142"/>
      <c r="JLU105" s="160"/>
      <c r="JLV105" s="150"/>
      <c r="JLW105" s="137"/>
      <c r="JLX105" s="137"/>
      <c r="JLY105" s="137"/>
      <c r="JMA105" s="142"/>
      <c r="JMB105" s="160"/>
      <c r="JMC105" s="150"/>
      <c r="JMD105" s="137"/>
      <c r="JME105" s="137"/>
      <c r="JMF105" s="137"/>
      <c r="JMH105" s="142"/>
      <c r="JMI105" s="160"/>
      <c r="JMJ105" s="150"/>
      <c r="JMK105" s="137"/>
      <c r="JML105" s="137"/>
      <c r="JMM105" s="137"/>
      <c r="JMO105" s="142"/>
      <c r="JMP105" s="160"/>
      <c r="JMQ105" s="150"/>
      <c r="JMR105" s="137"/>
      <c r="JMS105" s="137"/>
      <c r="JMT105" s="137"/>
      <c r="JMV105" s="142"/>
      <c r="JMW105" s="160"/>
      <c r="JMX105" s="150"/>
      <c r="JMY105" s="137"/>
      <c r="JMZ105" s="137"/>
      <c r="JNA105" s="137"/>
      <c r="JNC105" s="142"/>
      <c r="JND105" s="160"/>
      <c r="JNE105" s="150"/>
      <c r="JNF105" s="137"/>
      <c r="JNG105" s="137"/>
      <c r="JNH105" s="137"/>
      <c r="JNJ105" s="142"/>
      <c r="JNK105" s="160"/>
      <c r="JNL105" s="150"/>
      <c r="JNM105" s="137"/>
      <c r="JNN105" s="137"/>
      <c r="JNO105" s="137"/>
      <c r="JNQ105" s="142"/>
      <c r="JNR105" s="160"/>
      <c r="JNS105" s="150"/>
      <c r="JNT105" s="137"/>
      <c r="JNU105" s="137"/>
      <c r="JNV105" s="137"/>
      <c r="JNX105" s="142"/>
      <c r="JNY105" s="160"/>
      <c r="JNZ105" s="150"/>
      <c r="JOA105" s="137"/>
      <c r="JOB105" s="137"/>
      <c r="JOC105" s="137"/>
      <c r="JOE105" s="142"/>
      <c r="JOF105" s="160"/>
      <c r="JOG105" s="150"/>
      <c r="JOH105" s="137"/>
      <c r="JOI105" s="137"/>
      <c r="JOJ105" s="137"/>
      <c r="JOL105" s="142"/>
      <c r="JOM105" s="160"/>
      <c r="JON105" s="150"/>
      <c r="JOO105" s="137"/>
      <c r="JOP105" s="137"/>
      <c r="JOQ105" s="137"/>
      <c r="JOS105" s="142"/>
      <c r="JOT105" s="160"/>
      <c r="JOU105" s="150"/>
      <c r="JOV105" s="137"/>
      <c r="JOW105" s="137"/>
      <c r="JOX105" s="137"/>
      <c r="JOZ105" s="142"/>
      <c r="JPA105" s="160"/>
      <c r="JPB105" s="150"/>
      <c r="JPC105" s="137"/>
      <c r="JPD105" s="137"/>
      <c r="JPE105" s="137"/>
      <c r="JPG105" s="142"/>
      <c r="JPH105" s="160"/>
      <c r="JPI105" s="150"/>
      <c r="JPJ105" s="137"/>
      <c r="JPK105" s="137"/>
      <c r="JPL105" s="137"/>
      <c r="JPN105" s="142"/>
      <c r="JPO105" s="160"/>
      <c r="JPP105" s="150"/>
      <c r="JPQ105" s="137"/>
      <c r="JPR105" s="137"/>
      <c r="JPS105" s="137"/>
      <c r="JPU105" s="142"/>
      <c r="JPV105" s="160"/>
      <c r="JPW105" s="150"/>
      <c r="JPX105" s="137"/>
      <c r="JPY105" s="137"/>
      <c r="JPZ105" s="137"/>
      <c r="JQB105" s="142"/>
      <c r="JQC105" s="160"/>
      <c r="JQD105" s="150"/>
      <c r="JQE105" s="137"/>
      <c r="JQF105" s="137"/>
      <c r="JQG105" s="137"/>
      <c r="JQI105" s="142"/>
      <c r="JQJ105" s="160"/>
      <c r="JQK105" s="150"/>
      <c r="JQL105" s="137"/>
      <c r="JQM105" s="137"/>
      <c r="JQN105" s="137"/>
      <c r="JQP105" s="142"/>
      <c r="JQQ105" s="160"/>
      <c r="JQR105" s="150"/>
      <c r="JQS105" s="137"/>
      <c r="JQT105" s="137"/>
      <c r="JQU105" s="137"/>
      <c r="JQW105" s="142"/>
      <c r="JQX105" s="160"/>
      <c r="JQY105" s="150"/>
      <c r="JQZ105" s="137"/>
      <c r="JRA105" s="137"/>
      <c r="JRB105" s="137"/>
      <c r="JRD105" s="142"/>
      <c r="JRE105" s="160"/>
      <c r="JRF105" s="150"/>
      <c r="JRG105" s="137"/>
      <c r="JRH105" s="137"/>
      <c r="JRI105" s="137"/>
      <c r="JRK105" s="142"/>
      <c r="JRL105" s="160"/>
      <c r="JRM105" s="150"/>
      <c r="JRN105" s="137"/>
      <c r="JRO105" s="137"/>
      <c r="JRP105" s="137"/>
      <c r="JRR105" s="142"/>
      <c r="JRS105" s="160"/>
      <c r="JRT105" s="150"/>
      <c r="JRU105" s="137"/>
      <c r="JRV105" s="137"/>
      <c r="JRW105" s="137"/>
      <c r="JRY105" s="142"/>
      <c r="JRZ105" s="160"/>
      <c r="JSA105" s="150"/>
      <c r="JSB105" s="137"/>
      <c r="JSC105" s="137"/>
      <c r="JSD105" s="137"/>
      <c r="JSF105" s="142"/>
      <c r="JSG105" s="160"/>
      <c r="JSH105" s="150"/>
      <c r="JSI105" s="137"/>
      <c r="JSJ105" s="137"/>
      <c r="JSK105" s="137"/>
      <c r="JSM105" s="142"/>
      <c r="JSN105" s="160"/>
      <c r="JSO105" s="150"/>
      <c r="JSP105" s="137"/>
      <c r="JSQ105" s="137"/>
      <c r="JSR105" s="137"/>
      <c r="JST105" s="142"/>
      <c r="JSU105" s="160"/>
      <c r="JSV105" s="150"/>
      <c r="JSW105" s="137"/>
      <c r="JSX105" s="137"/>
      <c r="JSY105" s="137"/>
      <c r="JTA105" s="142"/>
      <c r="JTB105" s="160"/>
      <c r="JTC105" s="150"/>
      <c r="JTD105" s="137"/>
      <c r="JTE105" s="137"/>
      <c r="JTF105" s="137"/>
      <c r="JTH105" s="142"/>
      <c r="JTI105" s="160"/>
      <c r="JTJ105" s="150"/>
      <c r="JTK105" s="137"/>
      <c r="JTL105" s="137"/>
      <c r="JTM105" s="137"/>
      <c r="JTO105" s="142"/>
      <c r="JTP105" s="160"/>
      <c r="JTQ105" s="150"/>
      <c r="JTR105" s="137"/>
      <c r="JTS105" s="137"/>
      <c r="JTT105" s="137"/>
      <c r="JTV105" s="142"/>
      <c r="JTW105" s="160"/>
      <c r="JTX105" s="150"/>
      <c r="JTY105" s="137"/>
      <c r="JTZ105" s="137"/>
      <c r="JUA105" s="137"/>
      <c r="JUC105" s="142"/>
      <c r="JUD105" s="160"/>
      <c r="JUE105" s="150"/>
      <c r="JUF105" s="137"/>
      <c r="JUG105" s="137"/>
      <c r="JUH105" s="137"/>
      <c r="JUJ105" s="142"/>
      <c r="JUK105" s="160"/>
      <c r="JUL105" s="150"/>
      <c r="JUM105" s="137"/>
      <c r="JUN105" s="137"/>
      <c r="JUO105" s="137"/>
      <c r="JUQ105" s="142"/>
      <c r="JUR105" s="160"/>
      <c r="JUS105" s="150"/>
      <c r="JUT105" s="137"/>
      <c r="JUU105" s="137"/>
      <c r="JUV105" s="137"/>
      <c r="JUX105" s="142"/>
      <c r="JUY105" s="160"/>
      <c r="JUZ105" s="150"/>
      <c r="JVA105" s="137"/>
      <c r="JVB105" s="137"/>
      <c r="JVC105" s="137"/>
      <c r="JVE105" s="142"/>
      <c r="JVF105" s="160"/>
      <c r="JVG105" s="150"/>
      <c r="JVH105" s="137"/>
      <c r="JVI105" s="137"/>
      <c r="JVJ105" s="137"/>
      <c r="JVL105" s="142"/>
      <c r="JVM105" s="160"/>
      <c r="JVN105" s="150"/>
      <c r="JVO105" s="137"/>
      <c r="JVP105" s="137"/>
      <c r="JVQ105" s="137"/>
      <c r="JVS105" s="142"/>
      <c r="JVT105" s="160"/>
      <c r="JVU105" s="150"/>
      <c r="JVV105" s="137"/>
      <c r="JVW105" s="137"/>
      <c r="JVX105" s="137"/>
      <c r="JVZ105" s="142"/>
      <c r="JWA105" s="160"/>
      <c r="JWB105" s="150"/>
      <c r="JWC105" s="137"/>
      <c r="JWD105" s="137"/>
      <c r="JWE105" s="137"/>
      <c r="JWG105" s="142"/>
      <c r="JWH105" s="160"/>
      <c r="JWI105" s="150"/>
      <c r="JWJ105" s="137"/>
      <c r="JWK105" s="137"/>
      <c r="JWL105" s="137"/>
      <c r="JWN105" s="142"/>
      <c r="JWO105" s="160"/>
      <c r="JWP105" s="150"/>
      <c r="JWQ105" s="137"/>
      <c r="JWR105" s="137"/>
      <c r="JWS105" s="137"/>
      <c r="JWU105" s="142"/>
      <c r="JWV105" s="160"/>
      <c r="JWW105" s="150"/>
      <c r="JWX105" s="137"/>
      <c r="JWY105" s="137"/>
      <c r="JWZ105" s="137"/>
      <c r="JXB105" s="142"/>
      <c r="JXC105" s="160"/>
      <c r="JXD105" s="150"/>
      <c r="JXE105" s="137"/>
      <c r="JXF105" s="137"/>
      <c r="JXG105" s="137"/>
      <c r="JXI105" s="142"/>
      <c r="JXJ105" s="160"/>
      <c r="JXK105" s="150"/>
      <c r="JXL105" s="137"/>
      <c r="JXM105" s="137"/>
      <c r="JXN105" s="137"/>
      <c r="JXP105" s="142"/>
      <c r="JXQ105" s="160"/>
      <c r="JXR105" s="150"/>
      <c r="JXS105" s="137"/>
      <c r="JXT105" s="137"/>
      <c r="JXU105" s="137"/>
      <c r="JXW105" s="142"/>
      <c r="JXX105" s="160"/>
      <c r="JXY105" s="150"/>
      <c r="JXZ105" s="137"/>
      <c r="JYA105" s="137"/>
      <c r="JYB105" s="137"/>
      <c r="JYD105" s="142"/>
      <c r="JYE105" s="160"/>
      <c r="JYF105" s="150"/>
      <c r="JYG105" s="137"/>
      <c r="JYH105" s="137"/>
      <c r="JYI105" s="137"/>
      <c r="JYK105" s="142"/>
      <c r="JYL105" s="160"/>
      <c r="JYM105" s="150"/>
      <c r="JYN105" s="137"/>
      <c r="JYO105" s="137"/>
      <c r="JYP105" s="137"/>
      <c r="JYR105" s="142"/>
      <c r="JYS105" s="160"/>
      <c r="JYT105" s="150"/>
      <c r="JYU105" s="137"/>
      <c r="JYV105" s="137"/>
      <c r="JYW105" s="137"/>
      <c r="JYY105" s="142"/>
      <c r="JYZ105" s="160"/>
      <c r="JZA105" s="150"/>
      <c r="JZB105" s="137"/>
      <c r="JZC105" s="137"/>
      <c r="JZD105" s="137"/>
      <c r="JZF105" s="142"/>
      <c r="JZG105" s="160"/>
      <c r="JZH105" s="150"/>
      <c r="JZI105" s="137"/>
      <c r="JZJ105" s="137"/>
      <c r="JZK105" s="137"/>
      <c r="JZM105" s="142"/>
      <c r="JZN105" s="160"/>
      <c r="JZO105" s="150"/>
      <c r="JZP105" s="137"/>
      <c r="JZQ105" s="137"/>
      <c r="JZR105" s="137"/>
      <c r="JZT105" s="142"/>
      <c r="JZU105" s="160"/>
      <c r="JZV105" s="150"/>
      <c r="JZW105" s="137"/>
      <c r="JZX105" s="137"/>
      <c r="JZY105" s="137"/>
      <c r="KAA105" s="142"/>
      <c r="KAB105" s="160"/>
      <c r="KAC105" s="150"/>
      <c r="KAD105" s="137"/>
      <c r="KAE105" s="137"/>
      <c r="KAF105" s="137"/>
      <c r="KAH105" s="142"/>
      <c r="KAI105" s="160"/>
      <c r="KAJ105" s="150"/>
      <c r="KAK105" s="137"/>
      <c r="KAL105" s="137"/>
      <c r="KAM105" s="137"/>
      <c r="KAO105" s="142"/>
      <c r="KAP105" s="160"/>
      <c r="KAQ105" s="150"/>
      <c r="KAR105" s="137"/>
      <c r="KAS105" s="137"/>
      <c r="KAT105" s="137"/>
      <c r="KAV105" s="142"/>
      <c r="KAW105" s="160"/>
      <c r="KAX105" s="150"/>
      <c r="KAY105" s="137"/>
      <c r="KAZ105" s="137"/>
      <c r="KBA105" s="137"/>
      <c r="KBC105" s="142"/>
      <c r="KBD105" s="160"/>
      <c r="KBE105" s="150"/>
      <c r="KBF105" s="137"/>
      <c r="KBG105" s="137"/>
      <c r="KBH105" s="137"/>
      <c r="KBJ105" s="142"/>
      <c r="KBK105" s="160"/>
      <c r="KBL105" s="150"/>
      <c r="KBM105" s="137"/>
      <c r="KBN105" s="137"/>
      <c r="KBO105" s="137"/>
      <c r="KBQ105" s="142"/>
      <c r="KBR105" s="160"/>
      <c r="KBS105" s="150"/>
      <c r="KBT105" s="137"/>
      <c r="KBU105" s="137"/>
      <c r="KBV105" s="137"/>
      <c r="KBX105" s="142"/>
      <c r="KBY105" s="160"/>
      <c r="KBZ105" s="150"/>
      <c r="KCA105" s="137"/>
      <c r="KCB105" s="137"/>
      <c r="KCC105" s="137"/>
      <c r="KCE105" s="142"/>
      <c r="KCF105" s="160"/>
      <c r="KCG105" s="150"/>
      <c r="KCH105" s="137"/>
      <c r="KCI105" s="137"/>
      <c r="KCJ105" s="137"/>
      <c r="KCL105" s="142"/>
      <c r="KCM105" s="160"/>
      <c r="KCN105" s="150"/>
      <c r="KCO105" s="137"/>
      <c r="KCP105" s="137"/>
      <c r="KCQ105" s="137"/>
      <c r="KCS105" s="142"/>
      <c r="KCT105" s="160"/>
      <c r="KCU105" s="150"/>
      <c r="KCV105" s="137"/>
      <c r="KCW105" s="137"/>
      <c r="KCX105" s="137"/>
      <c r="KCZ105" s="142"/>
      <c r="KDA105" s="160"/>
      <c r="KDB105" s="150"/>
      <c r="KDC105" s="137"/>
      <c r="KDD105" s="137"/>
      <c r="KDE105" s="137"/>
      <c r="KDG105" s="142"/>
      <c r="KDH105" s="160"/>
      <c r="KDI105" s="150"/>
      <c r="KDJ105" s="137"/>
      <c r="KDK105" s="137"/>
      <c r="KDL105" s="137"/>
      <c r="KDN105" s="142"/>
      <c r="KDO105" s="160"/>
      <c r="KDP105" s="150"/>
      <c r="KDQ105" s="137"/>
      <c r="KDR105" s="137"/>
      <c r="KDS105" s="137"/>
      <c r="KDU105" s="142"/>
      <c r="KDV105" s="160"/>
      <c r="KDW105" s="150"/>
      <c r="KDX105" s="137"/>
      <c r="KDY105" s="137"/>
      <c r="KDZ105" s="137"/>
      <c r="KEB105" s="142"/>
      <c r="KEC105" s="160"/>
      <c r="KED105" s="150"/>
      <c r="KEE105" s="137"/>
      <c r="KEF105" s="137"/>
      <c r="KEG105" s="137"/>
      <c r="KEI105" s="142"/>
      <c r="KEJ105" s="160"/>
      <c r="KEK105" s="150"/>
      <c r="KEL105" s="137"/>
      <c r="KEM105" s="137"/>
      <c r="KEN105" s="137"/>
      <c r="KEP105" s="142"/>
      <c r="KEQ105" s="160"/>
      <c r="KER105" s="150"/>
      <c r="KES105" s="137"/>
      <c r="KET105" s="137"/>
      <c r="KEU105" s="137"/>
      <c r="KEW105" s="142"/>
      <c r="KEX105" s="160"/>
      <c r="KEY105" s="150"/>
      <c r="KEZ105" s="137"/>
      <c r="KFA105" s="137"/>
      <c r="KFB105" s="137"/>
      <c r="KFD105" s="142"/>
      <c r="KFE105" s="160"/>
      <c r="KFF105" s="150"/>
      <c r="KFG105" s="137"/>
      <c r="KFH105" s="137"/>
      <c r="KFI105" s="137"/>
      <c r="KFK105" s="142"/>
      <c r="KFL105" s="160"/>
      <c r="KFM105" s="150"/>
      <c r="KFN105" s="137"/>
      <c r="KFO105" s="137"/>
      <c r="KFP105" s="137"/>
      <c r="KFR105" s="142"/>
      <c r="KFS105" s="160"/>
      <c r="KFT105" s="150"/>
      <c r="KFU105" s="137"/>
      <c r="KFV105" s="137"/>
      <c r="KFW105" s="137"/>
      <c r="KFY105" s="142"/>
      <c r="KFZ105" s="160"/>
      <c r="KGA105" s="150"/>
      <c r="KGB105" s="137"/>
      <c r="KGC105" s="137"/>
      <c r="KGD105" s="137"/>
      <c r="KGF105" s="142"/>
      <c r="KGG105" s="160"/>
      <c r="KGH105" s="150"/>
      <c r="KGI105" s="137"/>
      <c r="KGJ105" s="137"/>
      <c r="KGK105" s="137"/>
      <c r="KGM105" s="142"/>
      <c r="KGN105" s="160"/>
      <c r="KGO105" s="150"/>
      <c r="KGP105" s="137"/>
      <c r="KGQ105" s="137"/>
      <c r="KGR105" s="137"/>
      <c r="KGT105" s="142"/>
      <c r="KGU105" s="160"/>
      <c r="KGV105" s="150"/>
      <c r="KGW105" s="137"/>
      <c r="KGX105" s="137"/>
      <c r="KGY105" s="137"/>
      <c r="KHA105" s="142"/>
      <c r="KHB105" s="160"/>
      <c r="KHC105" s="150"/>
      <c r="KHD105" s="137"/>
      <c r="KHE105" s="137"/>
      <c r="KHF105" s="137"/>
      <c r="KHH105" s="142"/>
      <c r="KHI105" s="160"/>
      <c r="KHJ105" s="150"/>
      <c r="KHK105" s="137"/>
      <c r="KHL105" s="137"/>
      <c r="KHM105" s="137"/>
      <c r="KHO105" s="142"/>
      <c r="KHP105" s="160"/>
      <c r="KHQ105" s="150"/>
      <c r="KHR105" s="137"/>
      <c r="KHS105" s="137"/>
      <c r="KHT105" s="137"/>
      <c r="KHV105" s="142"/>
      <c r="KHW105" s="160"/>
      <c r="KHX105" s="150"/>
      <c r="KHY105" s="137"/>
      <c r="KHZ105" s="137"/>
      <c r="KIA105" s="137"/>
      <c r="KIC105" s="142"/>
      <c r="KID105" s="160"/>
      <c r="KIE105" s="150"/>
      <c r="KIF105" s="137"/>
      <c r="KIG105" s="137"/>
      <c r="KIH105" s="137"/>
      <c r="KIJ105" s="142"/>
      <c r="KIK105" s="160"/>
      <c r="KIL105" s="150"/>
      <c r="KIM105" s="137"/>
      <c r="KIN105" s="137"/>
      <c r="KIO105" s="137"/>
      <c r="KIQ105" s="142"/>
      <c r="KIR105" s="160"/>
      <c r="KIS105" s="150"/>
      <c r="KIT105" s="137"/>
      <c r="KIU105" s="137"/>
      <c r="KIV105" s="137"/>
      <c r="KIX105" s="142"/>
      <c r="KIY105" s="160"/>
      <c r="KIZ105" s="150"/>
      <c r="KJA105" s="137"/>
      <c r="KJB105" s="137"/>
      <c r="KJC105" s="137"/>
      <c r="KJE105" s="142"/>
      <c r="KJF105" s="160"/>
      <c r="KJG105" s="150"/>
      <c r="KJH105" s="137"/>
      <c r="KJI105" s="137"/>
      <c r="KJJ105" s="137"/>
      <c r="KJL105" s="142"/>
      <c r="KJM105" s="160"/>
      <c r="KJN105" s="150"/>
      <c r="KJO105" s="137"/>
      <c r="KJP105" s="137"/>
      <c r="KJQ105" s="137"/>
      <c r="KJS105" s="142"/>
      <c r="KJT105" s="160"/>
      <c r="KJU105" s="150"/>
      <c r="KJV105" s="137"/>
      <c r="KJW105" s="137"/>
      <c r="KJX105" s="137"/>
      <c r="KJZ105" s="142"/>
      <c r="KKA105" s="160"/>
      <c r="KKB105" s="150"/>
      <c r="KKC105" s="137"/>
      <c r="KKD105" s="137"/>
      <c r="KKE105" s="137"/>
      <c r="KKG105" s="142"/>
      <c r="KKH105" s="160"/>
      <c r="KKI105" s="150"/>
      <c r="KKJ105" s="137"/>
      <c r="KKK105" s="137"/>
      <c r="KKL105" s="137"/>
      <c r="KKN105" s="142"/>
      <c r="KKO105" s="160"/>
      <c r="KKP105" s="150"/>
      <c r="KKQ105" s="137"/>
      <c r="KKR105" s="137"/>
      <c r="KKS105" s="137"/>
      <c r="KKU105" s="142"/>
      <c r="KKV105" s="160"/>
      <c r="KKW105" s="150"/>
      <c r="KKX105" s="137"/>
      <c r="KKY105" s="137"/>
      <c r="KKZ105" s="137"/>
      <c r="KLB105" s="142"/>
      <c r="KLC105" s="160"/>
      <c r="KLD105" s="150"/>
      <c r="KLE105" s="137"/>
      <c r="KLF105" s="137"/>
      <c r="KLG105" s="137"/>
      <c r="KLI105" s="142"/>
      <c r="KLJ105" s="160"/>
      <c r="KLK105" s="150"/>
      <c r="KLL105" s="137"/>
      <c r="KLM105" s="137"/>
      <c r="KLN105" s="137"/>
      <c r="KLP105" s="142"/>
      <c r="KLQ105" s="160"/>
      <c r="KLR105" s="150"/>
      <c r="KLS105" s="137"/>
      <c r="KLT105" s="137"/>
      <c r="KLU105" s="137"/>
      <c r="KLW105" s="142"/>
      <c r="KLX105" s="160"/>
      <c r="KLY105" s="150"/>
      <c r="KLZ105" s="137"/>
      <c r="KMA105" s="137"/>
      <c r="KMB105" s="137"/>
      <c r="KMD105" s="142"/>
      <c r="KME105" s="160"/>
      <c r="KMF105" s="150"/>
      <c r="KMG105" s="137"/>
      <c r="KMH105" s="137"/>
      <c r="KMI105" s="137"/>
      <c r="KMK105" s="142"/>
      <c r="KML105" s="160"/>
      <c r="KMM105" s="150"/>
      <c r="KMN105" s="137"/>
      <c r="KMO105" s="137"/>
      <c r="KMP105" s="137"/>
      <c r="KMR105" s="142"/>
      <c r="KMS105" s="160"/>
      <c r="KMT105" s="150"/>
      <c r="KMU105" s="137"/>
      <c r="KMV105" s="137"/>
      <c r="KMW105" s="137"/>
      <c r="KMY105" s="142"/>
      <c r="KMZ105" s="160"/>
      <c r="KNA105" s="150"/>
      <c r="KNB105" s="137"/>
      <c r="KNC105" s="137"/>
      <c r="KND105" s="137"/>
      <c r="KNF105" s="142"/>
      <c r="KNG105" s="160"/>
      <c r="KNH105" s="150"/>
      <c r="KNI105" s="137"/>
      <c r="KNJ105" s="137"/>
      <c r="KNK105" s="137"/>
      <c r="KNM105" s="142"/>
      <c r="KNN105" s="160"/>
      <c r="KNO105" s="150"/>
      <c r="KNP105" s="137"/>
      <c r="KNQ105" s="137"/>
      <c r="KNR105" s="137"/>
      <c r="KNT105" s="142"/>
      <c r="KNU105" s="160"/>
      <c r="KNV105" s="150"/>
      <c r="KNW105" s="137"/>
      <c r="KNX105" s="137"/>
      <c r="KNY105" s="137"/>
      <c r="KOA105" s="142"/>
      <c r="KOB105" s="160"/>
      <c r="KOC105" s="150"/>
      <c r="KOD105" s="137"/>
      <c r="KOE105" s="137"/>
      <c r="KOF105" s="137"/>
      <c r="KOH105" s="142"/>
      <c r="KOI105" s="160"/>
      <c r="KOJ105" s="150"/>
      <c r="KOK105" s="137"/>
      <c r="KOL105" s="137"/>
      <c r="KOM105" s="137"/>
      <c r="KOO105" s="142"/>
      <c r="KOP105" s="160"/>
      <c r="KOQ105" s="150"/>
      <c r="KOR105" s="137"/>
      <c r="KOS105" s="137"/>
      <c r="KOT105" s="137"/>
      <c r="KOV105" s="142"/>
      <c r="KOW105" s="160"/>
      <c r="KOX105" s="150"/>
      <c r="KOY105" s="137"/>
      <c r="KOZ105" s="137"/>
      <c r="KPA105" s="137"/>
      <c r="KPC105" s="142"/>
      <c r="KPD105" s="160"/>
      <c r="KPE105" s="150"/>
      <c r="KPF105" s="137"/>
      <c r="KPG105" s="137"/>
      <c r="KPH105" s="137"/>
      <c r="KPJ105" s="142"/>
      <c r="KPK105" s="160"/>
      <c r="KPL105" s="150"/>
      <c r="KPM105" s="137"/>
      <c r="KPN105" s="137"/>
      <c r="KPO105" s="137"/>
      <c r="KPQ105" s="142"/>
      <c r="KPR105" s="160"/>
      <c r="KPS105" s="150"/>
      <c r="KPT105" s="137"/>
      <c r="KPU105" s="137"/>
      <c r="KPV105" s="137"/>
      <c r="KPX105" s="142"/>
      <c r="KPY105" s="160"/>
      <c r="KPZ105" s="150"/>
      <c r="KQA105" s="137"/>
      <c r="KQB105" s="137"/>
      <c r="KQC105" s="137"/>
      <c r="KQE105" s="142"/>
      <c r="KQF105" s="160"/>
      <c r="KQG105" s="150"/>
      <c r="KQH105" s="137"/>
      <c r="KQI105" s="137"/>
      <c r="KQJ105" s="137"/>
      <c r="KQL105" s="142"/>
      <c r="KQM105" s="160"/>
      <c r="KQN105" s="150"/>
      <c r="KQO105" s="137"/>
      <c r="KQP105" s="137"/>
      <c r="KQQ105" s="137"/>
      <c r="KQS105" s="142"/>
      <c r="KQT105" s="160"/>
      <c r="KQU105" s="150"/>
      <c r="KQV105" s="137"/>
      <c r="KQW105" s="137"/>
      <c r="KQX105" s="137"/>
      <c r="KQZ105" s="142"/>
      <c r="KRA105" s="160"/>
      <c r="KRB105" s="150"/>
      <c r="KRC105" s="137"/>
      <c r="KRD105" s="137"/>
      <c r="KRE105" s="137"/>
      <c r="KRG105" s="142"/>
      <c r="KRH105" s="160"/>
      <c r="KRI105" s="150"/>
      <c r="KRJ105" s="137"/>
      <c r="KRK105" s="137"/>
      <c r="KRL105" s="137"/>
      <c r="KRN105" s="142"/>
      <c r="KRO105" s="160"/>
      <c r="KRP105" s="150"/>
      <c r="KRQ105" s="137"/>
      <c r="KRR105" s="137"/>
      <c r="KRS105" s="137"/>
      <c r="KRU105" s="142"/>
      <c r="KRV105" s="160"/>
      <c r="KRW105" s="150"/>
      <c r="KRX105" s="137"/>
      <c r="KRY105" s="137"/>
      <c r="KRZ105" s="137"/>
      <c r="KSB105" s="142"/>
      <c r="KSC105" s="160"/>
      <c r="KSD105" s="150"/>
      <c r="KSE105" s="137"/>
      <c r="KSF105" s="137"/>
      <c r="KSG105" s="137"/>
      <c r="KSI105" s="142"/>
      <c r="KSJ105" s="160"/>
      <c r="KSK105" s="150"/>
      <c r="KSL105" s="137"/>
      <c r="KSM105" s="137"/>
      <c r="KSN105" s="137"/>
      <c r="KSP105" s="142"/>
      <c r="KSQ105" s="160"/>
      <c r="KSR105" s="150"/>
      <c r="KSS105" s="137"/>
      <c r="KST105" s="137"/>
      <c r="KSU105" s="137"/>
      <c r="KSW105" s="142"/>
      <c r="KSX105" s="160"/>
      <c r="KSY105" s="150"/>
      <c r="KSZ105" s="137"/>
      <c r="KTA105" s="137"/>
      <c r="KTB105" s="137"/>
      <c r="KTD105" s="142"/>
      <c r="KTE105" s="160"/>
      <c r="KTF105" s="150"/>
      <c r="KTG105" s="137"/>
      <c r="KTH105" s="137"/>
      <c r="KTI105" s="137"/>
      <c r="KTK105" s="142"/>
      <c r="KTL105" s="160"/>
      <c r="KTM105" s="150"/>
      <c r="KTN105" s="137"/>
      <c r="KTO105" s="137"/>
      <c r="KTP105" s="137"/>
      <c r="KTR105" s="142"/>
      <c r="KTS105" s="160"/>
      <c r="KTT105" s="150"/>
      <c r="KTU105" s="137"/>
      <c r="KTV105" s="137"/>
      <c r="KTW105" s="137"/>
      <c r="KTY105" s="142"/>
      <c r="KTZ105" s="160"/>
      <c r="KUA105" s="150"/>
      <c r="KUB105" s="137"/>
      <c r="KUC105" s="137"/>
      <c r="KUD105" s="137"/>
      <c r="KUF105" s="142"/>
      <c r="KUG105" s="160"/>
      <c r="KUH105" s="150"/>
      <c r="KUI105" s="137"/>
      <c r="KUJ105" s="137"/>
      <c r="KUK105" s="137"/>
      <c r="KUM105" s="142"/>
      <c r="KUN105" s="160"/>
      <c r="KUO105" s="150"/>
      <c r="KUP105" s="137"/>
      <c r="KUQ105" s="137"/>
      <c r="KUR105" s="137"/>
      <c r="KUT105" s="142"/>
      <c r="KUU105" s="160"/>
      <c r="KUV105" s="150"/>
      <c r="KUW105" s="137"/>
      <c r="KUX105" s="137"/>
      <c r="KUY105" s="137"/>
      <c r="KVA105" s="142"/>
      <c r="KVB105" s="160"/>
      <c r="KVC105" s="150"/>
      <c r="KVD105" s="137"/>
      <c r="KVE105" s="137"/>
      <c r="KVF105" s="137"/>
      <c r="KVH105" s="142"/>
      <c r="KVI105" s="160"/>
      <c r="KVJ105" s="150"/>
      <c r="KVK105" s="137"/>
      <c r="KVL105" s="137"/>
      <c r="KVM105" s="137"/>
      <c r="KVO105" s="142"/>
      <c r="KVP105" s="160"/>
      <c r="KVQ105" s="150"/>
      <c r="KVR105" s="137"/>
      <c r="KVS105" s="137"/>
      <c r="KVT105" s="137"/>
      <c r="KVV105" s="142"/>
      <c r="KVW105" s="160"/>
      <c r="KVX105" s="150"/>
      <c r="KVY105" s="137"/>
      <c r="KVZ105" s="137"/>
      <c r="KWA105" s="137"/>
      <c r="KWC105" s="142"/>
      <c r="KWD105" s="160"/>
      <c r="KWE105" s="150"/>
      <c r="KWF105" s="137"/>
      <c r="KWG105" s="137"/>
      <c r="KWH105" s="137"/>
      <c r="KWJ105" s="142"/>
      <c r="KWK105" s="160"/>
      <c r="KWL105" s="150"/>
      <c r="KWM105" s="137"/>
      <c r="KWN105" s="137"/>
      <c r="KWO105" s="137"/>
      <c r="KWQ105" s="142"/>
      <c r="KWR105" s="160"/>
      <c r="KWS105" s="150"/>
      <c r="KWT105" s="137"/>
      <c r="KWU105" s="137"/>
      <c r="KWV105" s="137"/>
      <c r="KWX105" s="142"/>
      <c r="KWY105" s="160"/>
      <c r="KWZ105" s="150"/>
      <c r="KXA105" s="137"/>
      <c r="KXB105" s="137"/>
      <c r="KXC105" s="137"/>
      <c r="KXE105" s="142"/>
      <c r="KXF105" s="160"/>
      <c r="KXG105" s="150"/>
      <c r="KXH105" s="137"/>
      <c r="KXI105" s="137"/>
      <c r="KXJ105" s="137"/>
      <c r="KXL105" s="142"/>
      <c r="KXM105" s="160"/>
      <c r="KXN105" s="150"/>
      <c r="KXO105" s="137"/>
      <c r="KXP105" s="137"/>
      <c r="KXQ105" s="137"/>
      <c r="KXS105" s="142"/>
      <c r="KXT105" s="160"/>
      <c r="KXU105" s="150"/>
      <c r="KXV105" s="137"/>
      <c r="KXW105" s="137"/>
      <c r="KXX105" s="137"/>
      <c r="KXZ105" s="142"/>
      <c r="KYA105" s="160"/>
      <c r="KYB105" s="150"/>
      <c r="KYC105" s="137"/>
      <c r="KYD105" s="137"/>
      <c r="KYE105" s="137"/>
      <c r="KYG105" s="142"/>
      <c r="KYH105" s="160"/>
      <c r="KYI105" s="150"/>
      <c r="KYJ105" s="137"/>
      <c r="KYK105" s="137"/>
      <c r="KYL105" s="137"/>
      <c r="KYN105" s="142"/>
      <c r="KYO105" s="160"/>
      <c r="KYP105" s="150"/>
      <c r="KYQ105" s="137"/>
      <c r="KYR105" s="137"/>
      <c r="KYS105" s="137"/>
      <c r="KYU105" s="142"/>
      <c r="KYV105" s="160"/>
      <c r="KYW105" s="150"/>
      <c r="KYX105" s="137"/>
      <c r="KYY105" s="137"/>
      <c r="KYZ105" s="137"/>
      <c r="KZB105" s="142"/>
      <c r="KZC105" s="160"/>
      <c r="KZD105" s="150"/>
      <c r="KZE105" s="137"/>
      <c r="KZF105" s="137"/>
      <c r="KZG105" s="137"/>
      <c r="KZI105" s="142"/>
      <c r="KZJ105" s="160"/>
      <c r="KZK105" s="150"/>
      <c r="KZL105" s="137"/>
      <c r="KZM105" s="137"/>
      <c r="KZN105" s="137"/>
      <c r="KZP105" s="142"/>
      <c r="KZQ105" s="160"/>
      <c r="KZR105" s="150"/>
      <c r="KZS105" s="137"/>
      <c r="KZT105" s="137"/>
      <c r="KZU105" s="137"/>
      <c r="KZW105" s="142"/>
      <c r="KZX105" s="160"/>
      <c r="KZY105" s="150"/>
      <c r="KZZ105" s="137"/>
      <c r="LAA105" s="137"/>
      <c r="LAB105" s="137"/>
      <c r="LAD105" s="142"/>
      <c r="LAE105" s="160"/>
      <c r="LAF105" s="150"/>
      <c r="LAG105" s="137"/>
      <c r="LAH105" s="137"/>
      <c r="LAI105" s="137"/>
      <c r="LAK105" s="142"/>
      <c r="LAL105" s="160"/>
      <c r="LAM105" s="150"/>
      <c r="LAN105" s="137"/>
      <c r="LAO105" s="137"/>
      <c r="LAP105" s="137"/>
      <c r="LAR105" s="142"/>
      <c r="LAS105" s="160"/>
      <c r="LAT105" s="150"/>
      <c r="LAU105" s="137"/>
      <c r="LAV105" s="137"/>
      <c r="LAW105" s="137"/>
      <c r="LAY105" s="142"/>
      <c r="LAZ105" s="160"/>
      <c r="LBA105" s="150"/>
      <c r="LBB105" s="137"/>
      <c r="LBC105" s="137"/>
      <c r="LBD105" s="137"/>
      <c r="LBF105" s="142"/>
      <c r="LBG105" s="160"/>
      <c r="LBH105" s="150"/>
      <c r="LBI105" s="137"/>
      <c r="LBJ105" s="137"/>
      <c r="LBK105" s="137"/>
      <c r="LBM105" s="142"/>
      <c r="LBN105" s="160"/>
      <c r="LBO105" s="150"/>
      <c r="LBP105" s="137"/>
      <c r="LBQ105" s="137"/>
      <c r="LBR105" s="137"/>
      <c r="LBT105" s="142"/>
      <c r="LBU105" s="160"/>
      <c r="LBV105" s="150"/>
      <c r="LBW105" s="137"/>
      <c r="LBX105" s="137"/>
      <c r="LBY105" s="137"/>
      <c r="LCA105" s="142"/>
      <c r="LCB105" s="160"/>
      <c r="LCC105" s="150"/>
      <c r="LCD105" s="137"/>
      <c r="LCE105" s="137"/>
      <c r="LCF105" s="137"/>
      <c r="LCH105" s="142"/>
      <c r="LCI105" s="160"/>
      <c r="LCJ105" s="150"/>
      <c r="LCK105" s="137"/>
      <c r="LCL105" s="137"/>
      <c r="LCM105" s="137"/>
      <c r="LCO105" s="142"/>
      <c r="LCP105" s="160"/>
      <c r="LCQ105" s="150"/>
      <c r="LCR105" s="137"/>
      <c r="LCS105" s="137"/>
      <c r="LCT105" s="137"/>
      <c r="LCV105" s="142"/>
      <c r="LCW105" s="160"/>
      <c r="LCX105" s="150"/>
      <c r="LCY105" s="137"/>
      <c r="LCZ105" s="137"/>
      <c r="LDA105" s="137"/>
      <c r="LDC105" s="142"/>
      <c r="LDD105" s="160"/>
      <c r="LDE105" s="150"/>
      <c r="LDF105" s="137"/>
      <c r="LDG105" s="137"/>
      <c r="LDH105" s="137"/>
      <c r="LDJ105" s="142"/>
      <c r="LDK105" s="160"/>
      <c r="LDL105" s="150"/>
      <c r="LDM105" s="137"/>
      <c r="LDN105" s="137"/>
      <c r="LDO105" s="137"/>
      <c r="LDQ105" s="142"/>
      <c r="LDR105" s="160"/>
      <c r="LDS105" s="150"/>
      <c r="LDT105" s="137"/>
      <c r="LDU105" s="137"/>
      <c r="LDV105" s="137"/>
      <c r="LDX105" s="142"/>
      <c r="LDY105" s="160"/>
      <c r="LDZ105" s="150"/>
      <c r="LEA105" s="137"/>
      <c r="LEB105" s="137"/>
      <c r="LEC105" s="137"/>
      <c r="LEE105" s="142"/>
      <c r="LEF105" s="160"/>
      <c r="LEG105" s="150"/>
      <c r="LEH105" s="137"/>
      <c r="LEI105" s="137"/>
      <c r="LEJ105" s="137"/>
      <c r="LEL105" s="142"/>
      <c r="LEM105" s="160"/>
      <c r="LEN105" s="150"/>
      <c r="LEO105" s="137"/>
      <c r="LEP105" s="137"/>
      <c r="LEQ105" s="137"/>
      <c r="LES105" s="142"/>
      <c r="LET105" s="160"/>
      <c r="LEU105" s="150"/>
      <c r="LEV105" s="137"/>
      <c r="LEW105" s="137"/>
      <c r="LEX105" s="137"/>
      <c r="LEZ105" s="142"/>
      <c r="LFA105" s="160"/>
      <c r="LFB105" s="150"/>
      <c r="LFC105" s="137"/>
      <c r="LFD105" s="137"/>
      <c r="LFE105" s="137"/>
      <c r="LFG105" s="142"/>
      <c r="LFH105" s="160"/>
      <c r="LFI105" s="150"/>
      <c r="LFJ105" s="137"/>
      <c r="LFK105" s="137"/>
      <c r="LFL105" s="137"/>
      <c r="LFN105" s="142"/>
      <c r="LFO105" s="160"/>
      <c r="LFP105" s="150"/>
      <c r="LFQ105" s="137"/>
      <c r="LFR105" s="137"/>
      <c r="LFS105" s="137"/>
      <c r="LFU105" s="142"/>
      <c r="LFV105" s="160"/>
      <c r="LFW105" s="150"/>
      <c r="LFX105" s="137"/>
      <c r="LFY105" s="137"/>
      <c r="LFZ105" s="137"/>
      <c r="LGB105" s="142"/>
      <c r="LGC105" s="160"/>
      <c r="LGD105" s="150"/>
      <c r="LGE105" s="137"/>
      <c r="LGF105" s="137"/>
      <c r="LGG105" s="137"/>
      <c r="LGI105" s="142"/>
      <c r="LGJ105" s="160"/>
      <c r="LGK105" s="150"/>
      <c r="LGL105" s="137"/>
      <c r="LGM105" s="137"/>
      <c r="LGN105" s="137"/>
      <c r="LGP105" s="142"/>
      <c r="LGQ105" s="160"/>
      <c r="LGR105" s="150"/>
      <c r="LGS105" s="137"/>
      <c r="LGT105" s="137"/>
      <c r="LGU105" s="137"/>
      <c r="LGW105" s="142"/>
      <c r="LGX105" s="160"/>
      <c r="LGY105" s="150"/>
      <c r="LGZ105" s="137"/>
      <c r="LHA105" s="137"/>
      <c r="LHB105" s="137"/>
      <c r="LHD105" s="142"/>
      <c r="LHE105" s="160"/>
      <c r="LHF105" s="150"/>
      <c r="LHG105" s="137"/>
      <c r="LHH105" s="137"/>
      <c r="LHI105" s="137"/>
      <c r="LHK105" s="142"/>
      <c r="LHL105" s="160"/>
      <c r="LHM105" s="150"/>
      <c r="LHN105" s="137"/>
      <c r="LHO105" s="137"/>
      <c r="LHP105" s="137"/>
      <c r="LHR105" s="142"/>
      <c r="LHS105" s="160"/>
      <c r="LHT105" s="150"/>
      <c r="LHU105" s="137"/>
      <c r="LHV105" s="137"/>
      <c r="LHW105" s="137"/>
      <c r="LHY105" s="142"/>
      <c r="LHZ105" s="160"/>
      <c r="LIA105" s="150"/>
      <c r="LIB105" s="137"/>
      <c r="LIC105" s="137"/>
      <c r="LID105" s="137"/>
      <c r="LIF105" s="142"/>
      <c r="LIG105" s="160"/>
      <c r="LIH105" s="150"/>
      <c r="LII105" s="137"/>
      <c r="LIJ105" s="137"/>
      <c r="LIK105" s="137"/>
      <c r="LIM105" s="142"/>
      <c r="LIN105" s="160"/>
      <c r="LIO105" s="150"/>
      <c r="LIP105" s="137"/>
      <c r="LIQ105" s="137"/>
      <c r="LIR105" s="137"/>
      <c r="LIT105" s="142"/>
      <c r="LIU105" s="160"/>
      <c r="LIV105" s="150"/>
      <c r="LIW105" s="137"/>
      <c r="LIX105" s="137"/>
      <c r="LIY105" s="137"/>
      <c r="LJA105" s="142"/>
      <c r="LJB105" s="160"/>
      <c r="LJC105" s="150"/>
      <c r="LJD105" s="137"/>
      <c r="LJE105" s="137"/>
      <c r="LJF105" s="137"/>
      <c r="LJH105" s="142"/>
      <c r="LJI105" s="160"/>
      <c r="LJJ105" s="150"/>
      <c r="LJK105" s="137"/>
      <c r="LJL105" s="137"/>
      <c r="LJM105" s="137"/>
      <c r="LJO105" s="142"/>
      <c r="LJP105" s="160"/>
      <c r="LJQ105" s="150"/>
      <c r="LJR105" s="137"/>
      <c r="LJS105" s="137"/>
      <c r="LJT105" s="137"/>
      <c r="LJV105" s="142"/>
      <c r="LJW105" s="160"/>
      <c r="LJX105" s="150"/>
      <c r="LJY105" s="137"/>
      <c r="LJZ105" s="137"/>
      <c r="LKA105" s="137"/>
      <c r="LKC105" s="142"/>
      <c r="LKD105" s="160"/>
      <c r="LKE105" s="150"/>
      <c r="LKF105" s="137"/>
      <c r="LKG105" s="137"/>
      <c r="LKH105" s="137"/>
      <c r="LKJ105" s="142"/>
      <c r="LKK105" s="160"/>
      <c r="LKL105" s="150"/>
      <c r="LKM105" s="137"/>
      <c r="LKN105" s="137"/>
      <c r="LKO105" s="137"/>
      <c r="LKQ105" s="142"/>
      <c r="LKR105" s="160"/>
      <c r="LKS105" s="150"/>
      <c r="LKT105" s="137"/>
      <c r="LKU105" s="137"/>
      <c r="LKV105" s="137"/>
      <c r="LKX105" s="142"/>
      <c r="LKY105" s="160"/>
      <c r="LKZ105" s="150"/>
      <c r="LLA105" s="137"/>
      <c r="LLB105" s="137"/>
      <c r="LLC105" s="137"/>
      <c r="LLE105" s="142"/>
      <c r="LLF105" s="160"/>
      <c r="LLG105" s="150"/>
      <c r="LLH105" s="137"/>
      <c r="LLI105" s="137"/>
      <c r="LLJ105" s="137"/>
      <c r="LLL105" s="142"/>
      <c r="LLM105" s="160"/>
      <c r="LLN105" s="150"/>
      <c r="LLO105" s="137"/>
      <c r="LLP105" s="137"/>
      <c r="LLQ105" s="137"/>
      <c r="LLS105" s="142"/>
      <c r="LLT105" s="160"/>
      <c r="LLU105" s="150"/>
      <c r="LLV105" s="137"/>
      <c r="LLW105" s="137"/>
      <c r="LLX105" s="137"/>
      <c r="LLZ105" s="142"/>
      <c r="LMA105" s="160"/>
      <c r="LMB105" s="150"/>
      <c r="LMC105" s="137"/>
      <c r="LMD105" s="137"/>
      <c r="LME105" s="137"/>
      <c r="LMG105" s="142"/>
      <c r="LMH105" s="160"/>
      <c r="LMI105" s="150"/>
      <c r="LMJ105" s="137"/>
      <c r="LMK105" s="137"/>
      <c r="LML105" s="137"/>
      <c r="LMN105" s="142"/>
      <c r="LMO105" s="160"/>
      <c r="LMP105" s="150"/>
      <c r="LMQ105" s="137"/>
      <c r="LMR105" s="137"/>
      <c r="LMS105" s="137"/>
      <c r="LMU105" s="142"/>
      <c r="LMV105" s="160"/>
      <c r="LMW105" s="150"/>
      <c r="LMX105" s="137"/>
      <c r="LMY105" s="137"/>
      <c r="LMZ105" s="137"/>
      <c r="LNB105" s="142"/>
      <c r="LNC105" s="160"/>
      <c r="LND105" s="150"/>
      <c r="LNE105" s="137"/>
      <c r="LNF105" s="137"/>
      <c r="LNG105" s="137"/>
      <c r="LNI105" s="142"/>
      <c r="LNJ105" s="160"/>
      <c r="LNK105" s="150"/>
      <c r="LNL105" s="137"/>
      <c r="LNM105" s="137"/>
      <c r="LNN105" s="137"/>
      <c r="LNP105" s="142"/>
      <c r="LNQ105" s="160"/>
      <c r="LNR105" s="150"/>
      <c r="LNS105" s="137"/>
      <c r="LNT105" s="137"/>
      <c r="LNU105" s="137"/>
      <c r="LNW105" s="142"/>
      <c r="LNX105" s="160"/>
      <c r="LNY105" s="150"/>
      <c r="LNZ105" s="137"/>
      <c r="LOA105" s="137"/>
      <c r="LOB105" s="137"/>
      <c r="LOD105" s="142"/>
      <c r="LOE105" s="160"/>
      <c r="LOF105" s="150"/>
      <c r="LOG105" s="137"/>
      <c r="LOH105" s="137"/>
      <c r="LOI105" s="137"/>
      <c r="LOK105" s="142"/>
      <c r="LOL105" s="160"/>
      <c r="LOM105" s="150"/>
      <c r="LON105" s="137"/>
      <c r="LOO105" s="137"/>
      <c r="LOP105" s="137"/>
      <c r="LOR105" s="142"/>
      <c r="LOS105" s="160"/>
      <c r="LOT105" s="150"/>
      <c r="LOU105" s="137"/>
      <c r="LOV105" s="137"/>
      <c r="LOW105" s="137"/>
      <c r="LOY105" s="142"/>
      <c r="LOZ105" s="160"/>
      <c r="LPA105" s="150"/>
      <c r="LPB105" s="137"/>
      <c r="LPC105" s="137"/>
      <c r="LPD105" s="137"/>
      <c r="LPF105" s="142"/>
      <c r="LPG105" s="160"/>
      <c r="LPH105" s="150"/>
      <c r="LPI105" s="137"/>
      <c r="LPJ105" s="137"/>
      <c r="LPK105" s="137"/>
      <c r="LPM105" s="142"/>
      <c r="LPN105" s="160"/>
      <c r="LPO105" s="150"/>
      <c r="LPP105" s="137"/>
      <c r="LPQ105" s="137"/>
      <c r="LPR105" s="137"/>
      <c r="LPT105" s="142"/>
      <c r="LPU105" s="160"/>
      <c r="LPV105" s="150"/>
      <c r="LPW105" s="137"/>
      <c r="LPX105" s="137"/>
      <c r="LPY105" s="137"/>
      <c r="LQA105" s="142"/>
      <c r="LQB105" s="160"/>
      <c r="LQC105" s="150"/>
      <c r="LQD105" s="137"/>
      <c r="LQE105" s="137"/>
      <c r="LQF105" s="137"/>
      <c r="LQH105" s="142"/>
      <c r="LQI105" s="160"/>
      <c r="LQJ105" s="150"/>
      <c r="LQK105" s="137"/>
      <c r="LQL105" s="137"/>
      <c r="LQM105" s="137"/>
      <c r="LQO105" s="142"/>
      <c r="LQP105" s="160"/>
      <c r="LQQ105" s="150"/>
      <c r="LQR105" s="137"/>
      <c r="LQS105" s="137"/>
      <c r="LQT105" s="137"/>
      <c r="LQV105" s="142"/>
      <c r="LQW105" s="160"/>
      <c r="LQX105" s="150"/>
      <c r="LQY105" s="137"/>
      <c r="LQZ105" s="137"/>
      <c r="LRA105" s="137"/>
      <c r="LRC105" s="142"/>
      <c r="LRD105" s="160"/>
      <c r="LRE105" s="150"/>
      <c r="LRF105" s="137"/>
      <c r="LRG105" s="137"/>
      <c r="LRH105" s="137"/>
      <c r="LRJ105" s="142"/>
      <c r="LRK105" s="160"/>
      <c r="LRL105" s="150"/>
      <c r="LRM105" s="137"/>
      <c r="LRN105" s="137"/>
      <c r="LRO105" s="137"/>
      <c r="LRQ105" s="142"/>
      <c r="LRR105" s="160"/>
      <c r="LRS105" s="150"/>
      <c r="LRT105" s="137"/>
      <c r="LRU105" s="137"/>
      <c r="LRV105" s="137"/>
      <c r="LRX105" s="142"/>
      <c r="LRY105" s="160"/>
      <c r="LRZ105" s="150"/>
      <c r="LSA105" s="137"/>
      <c r="LSB105" s="137"/>
      <c r="LSC105" s="137"/>
      <c r="LSE105" s="142"/>
      <c r="LSF105" s="160"/>
      <c r="LSG105" s="150"/>
      <c r="LSH105" s="137"/>
      <c r="LSI105" s="137"/>
      <c r="LSJ105" s="137"/>
      <c r="LSL105" s="142"/>
      <c r="LSM105" s="160"/>
      <c r="LSN105" s="150"/>
      <c r="LSO105" s="137"/>
      <c r="LSP105" s="137"/>
      <c r="LSQ105" s="137"/>
      <c r="LSS105" s="142"/>
      <c r="LST105" s="160"/>
      <c r="LSU105" s="150"/>
      <c r="LSV105" s="137"/>
      <c r="LSW105" s="137"/>
      <c r="LSX105" s="137"/>
      <c r="LSZ105" s="142"/>
      <c r="LTA105" s="160"/>
      <c r="LTB105" s="150"/>
      <c r="LTC105" s="137"/>
      <c r="LTD105" s="137"/>
      <c r="LTE105" s="137"/>
      <c r="LTG105" s="142"/>
      <c r="LTH105" s="160"/>
      <c r="LTI105" s="150"/>
      <c r="LTJ105" s="137"/>
      <c r="LTK105" s="137"/>
      <c r="LTL105" s="137"/>
      <c r="LTN105" s="142"/>
      <c r="LTO105" s="160"/>
      <c r="LTP105" s="150"/>
      <c r="LTQ105" s="137"/>
      <c r="LTR105" s="137"/>
      <c r="LTS105" s="137"/>
      <c r="LTU105" s="142"/>
      <c r="LTV105" s="160"/>
      <c r="LTW105" s="150"/>
      <c r="LTX105" s="137"/>
      <c r="LTY105" s="137"/>
      <c r="LTZ105" s="137"/>
      <c r="LUB105" s="142"/>
      <c r="LUC105" s="160"/>
      <c r="LUD105" s="150"/>
      <c r="LUE105" s="137"/>
      <c r="LUF105" s="137"/>
      <c r="LUG105" s="137"/>
      <c r="LUI105" s="142"/>
      <c r="LUJ105" s="160"/>
      <c r="LUK105" s="150"/>
      <c r="LUL105" s="137"/>
      <c r="LUM105" s="137"/>
      <c r="LUN105" s="137"/>
      <c r="LUP105" s="142"/>
      <c r="LUQ105" s="160"/>
      <c r="LUR105" s="150"/>
      <c r="LUS105" s="137"/>
      <c r="LUT105" s="137"/>
      <c r="LUU105" s="137"/>
      <c r="LUW105" s="142"/>
      <c r="LUX105" s="160"/>
      <c r="LUY105" s="150"/>
      <c r="LUZ105" s="137"/>
      <c r="LVA105" s="137"/>
      <c r="LVB105" s="137"/>
      <c r="LVD105" s="142"/>
      <c r="LVE105" s="160"/>
      <c r="LVF105" s="150"/>
      <c r="LVG105" s="137"/>
      <c r="LVH105" s="137"/>
      <c r="LVI105" s="137"/>
      <c r="LVK105" s="142"/>
      <c r="LVL105" s="160"/>
      <c r="LVM105" s="150"/>
      <c r="LVN105" s="137"/>
      <c r="LVO105" s="137"/>
      <c r="LVP105" s="137"/>
      <c r="LVR105" s="142"/>
      <c r="LVS105" s="160"/>
      <c r="LVT105" s="150"/>
      <c r="LVU105" s="137"/>
      <c r="LVV105" s="137"/>
      <c r="LVW105" s="137"/>
      <c r="LVY105" s="142"/>
      <c r="LVZ105" s="160"/>
      <c r="LWA105" s="150"/>
      <c r="LWB105" s="137"/>
      <c r="LWC105" s="137"/>
      <c r="LWD105" s="137"/>
      <c r="LWF105" s="142"/>
      <c r="LWG105" s="160"/>
      <c r="LWH105" s="150"/>
      <c r="LWI105" s="137"/>
      <c r="LWJ105" s="137"/>
      <c r="LWK105" s="137"/>
      <c r="LWM105" s="142"/>
      <c r="LWN105" s="160"/>
      <c r="LWO105" s="150"/>
      <c r="LWP105" s="137"/>
      <c r="LWQ105" s="137"/>
      <c r="LWR105" s="137"/>
      <c r="LWT105" s="142"/>
      <c r="LWU105" s="160"/>
      <c r="LWV105" s="150"/>
      <c r="LWW105" s="137"/>
      <c r="LWX105" s="137"/>
      <c r="LWY105" s="137"/>
      <c r="LXA105" s="142"/>
      <c r="LXB105" s="160"/>
      <c r="LXC105" s="150"/>
      <c r="LXD105" s="137"/>
      <c r="LXE105" s="137"/>
      <c r="LXF105" s="137"/>
      <c r="LXH105" s="142"/>
      <c r="LXI105" s="160"/>
      <c r="LXJ105" s="150"/>
      <c r="LXK105" s="137"/>
      <c r="LXL105" s="137"/>
      <c r="LXM105" s="137"/>
      <c r="LXO105" s="142"/>
      <c r="LXP105" s="160"/>
      <c r="LXQ105" s="150"/>
      <c r="LXR105" s="137"/>
      <c r="LXS105" s="137"/>
      <c r="LXT105" s="137"/>
      <c r="LXV105" s="142"/>
      <c r="LXW105" s="160"/>
      <c r="LXX105" s="150"/>
      <c r="LXY105" s="137"/>
      <c r="LXZ105" s="137"/>
      <c r="LYA105" s="137"/>
      <c r="LYC105" s="142"/>
      <c r="LYD105" s="160"/>
      <c r="LYE105" s="150"/>
      <c r="LYF105" s="137"/>
      <c r="LYG105" s="137"/>
      <c r="LYH105" s="137"/>
      <c r="LYJ105" s="142"/>
      <c r="LYK105" s="160"/>
      <c r="LYL105" s="150"/>
      <c r="LYM105" s="137"/>
      <c r="LYN105" s="137"/>
      <c r="LYO105" s="137"/>
      <c r="LYQ105" s="142"/>
      <c r="LYR105" s="160"/>
      <c r="LYS105" s="150"/>
      <c r="LYT105" s="137"/>
      <c r="LYU105" s="137"/>
      <c r="LYV105" s="137"/>
      <c r="LYX105" s="142"/>
      <c r="LYY105" s="160"/>
      <c r="LYZ105" s="150"/>
      <c r="LZA105" s="137"/>
      <c r="LZB105" s="137"/>
      <c r="LZC105" s="137"/>
      <c r="LZE105" s="142"/>
      <c r="LZF105" s="160"/>
      <c r="LZG105" s="150"/>
      <c r="LZH105" s="137"/>
      <c r="LZI105" s="137"/>
      <c r="LZJ105" s="137"/>
      <c r="LZL105" s="142"/>
      <c r="LZM105" s="160"/>
      <c r="LZN105" s="150"/>
      <c r="LZO105" s="137"/>
      <c r="LZP105" s="137"/>
      <c r="LZQ105" s="137"/>
      <c r="LZS105" s="142"/>
      <c r="LZT105" s="160"/>
      <c r="LZU105" s="150"/>
      <c r="LZV105" s="137"/>
      <c r="LZW105" s="137"/>
      <c r="LZX105" s="137"/>
      <c r="LZZ105" s="142"/>
      <c r="MAA105" s="160"/>
      <c r="MAB105" s="150"/>
      <c r="MAC105" s="137"/>
      <c r="MAD105" s="137"/>
      <c r="MAE105" s="137"/>
      <c r="MAG105" s="142"/>
      <c r="MAH105" s="160"/>
      <c r="MAI105" s="150"/>
      <c r="MAJ105" s="137"/>
      <c r="MAK105" s="137"/>
      <c r="MAL105" s="137"/>
      <c r="MAN105" s="142"/>
      <c r="MAO105" s="160"/>
      <c r="MAP105" s="150"/>
      <c r="MAQ105" s="137"/>
      <c r="MAR105" s="137"/>
      <c r="MAS105" s="137"/>
      <c r="MAU105" s="142"/>
      <c r="MAV105" s="160"/>
      <c r="MAW105" s="150"/>
      <c r="MAX105" s="137"/>
      <c r="MAY105" s="137"/>
      <c r="MAZ105" s="137"/>
      <c r="MBB105" s="142"/>
      <c r="MBC105" s="160"/>
      <c r="MBD105" s="150"/>
      <c r="MBE105" s="137"/>
      <c r="MBF105" s="137"/>
      <c r="MBG105" s="137"/>
      <c r="MBI105" s="142"/>
      <c r="MBJ105" s="160"/>
      <c r="MBK105" s="150"/>
      <c r="MBL105" s="137"/>
      <c r="MBM105" s="137"/>
      <c r="MBN105" s="137"/>
      <c r="MBP105" s="142"/>
      <c r="MBQ105" s="160"/>
      <c r="MBR105" s="150"/>
      <c r="MBS105" s="137"/>
      <c r="MBT105" s="137"/>
      <c r="MBU105" s="137"/>
      <c r="MBW105" s="142"/>
      <c r="MBX105" s="160"/>
      <c r="MBY105" s="150"/>
      <c r="MBZ105" s="137"/>
      <c r="MCA105" s="137"/>
      <c r="MCB105" s="137"/>
      <c r="MCD105" s="142"/>
      <c r="MCE105" s="160"/>
      <c r="MCF105" s="150"/>
      <c r="MCG105" s="137"/>
      <c r="MCH105" s="137"/>
      <c r="MCI105" s="137"/>
      <c r="MCK105" s="142"/>
      <c r="MCL105" s="160"/>
      <c r="MCM105" s="150"/>
      <c r="MCN105" s="137"/>
      <c r="MCO105" s="137"/>
      <c r="MCP105" s="137"/>
      <c r="MCR105" s="142"/>
      <c r="MCS105" s="160"/>
      <c r="MCT105" s="150"/>
      <c r="MCU105" s="137"/>
      <c r="MCV105" s="137"/>
      <c r="MCW105" s="137"/>
      <c r="MCY105" s="142"/>
      <c r="MCZ105" s="160"/>
      <c r="MDA105" s="150"/>
      <c r="MDB105" s="137"/>
      <c r="MDC105" s="137"/>
      <c r="MDD105" s="137"/>
      <c r="MDF105" s="142"/>
      <c r="MDG105" s="160"/>
      <c r="MDH105" s="150"/>
      <c r="MDI105" s="137"/>
      <c r="MDJ105" s="137"/>
      <c r="MDK105" s="137"/>
      <c r="MDM105" s="142"/>
      <c r="MDN105" s="160"/>
      <c r="MDO105" s="150"/>
      <c r="MDP105" s="137"/>
      <c r="MDQ105" s="137"/>
      <c r="MDR105" s="137"/>
      <c r="MDT105" s="142"/>
      <c r="MDU105" s="160"/>
      <c r="MDV105" s="150"/>
      <c r="MDW105" s="137"/>
      <c r="MDX105" s="137"/>
      <c r="MDY105" s="137"/>
      <c r="MEA105" s="142"/>
      <c r="MEB105" s="160"/>
      <c r="MEC105" s="150"/>
      <c r="MED105" s="137"/>
      <c r="MEE105" s="137"/>
      <c r="MEF105" s="137"/>
      <c r="MEH105" s="142"/>
      <c r="MEI105" s="160"/>
      <c r="MEJ105" s="150"/>
      <c r="MEK105" s="137"/>
      <c r="MEL105" s="137"/>
      <c r="MEM105" s="137"/>
      <c r="MEO105" s="142"/>
      <c r="MEP105" s="160"/>
      <c r="MEQ105" s="150"/>
      <c r="MER105" s="137"/>
      <c r="MES105" s="137"/>
      <c r="MET105" s="137"/>
      <c r="MEV105" s="142"/>
      <c r="MEW105" s="160"/>
      <c r="MEX105" s="150"/>
      <c r="MEY105" s="137"/>
      <c r="MEZ105" s="137"/>
      <c r="MFA105" s="137"/>
      <c r="MFC105" s="142"/>
      <c r="MFD105" s="160"/>
      <c r="MFE105" s="150"/>
      <c r="MFF105" s="137"/>
      <c r="MFG105" s="137"/>
      <c r="MFH105" s="137"/>
      <c r="MFJ105" s="142"/>
      <c r="MFK105" s="160"/>
      <c r="MFL105" s="150"/>
      <c r="MFM105" s="137"/>
      <c r="MFN105" s="137"/>
      <c r="MFO105" s="137"/>
      <c r="MFQ105" s="142"/>
      <c r="MFR105" s="160"/>
      <c r="MFS105" s="150"/>
      <c r="MFT105" s="137"/>
      <c r="MFU105" s="137"/>
      <c r="MFV105" s="137"/>
      <c r="MFX105" s="142"/>
      <c r="MFY105" s="160"/>
      <c r="MFZ105" s="150"/>
      <c r="MGA105" s="137"/>
      <c r="MGB105" s="137"/>
      <c r="MGC105" s="137"/>
      <c r="MGE105" s="142"/>
      <c r="MGF105" s="160"/>
      <c r="MGG105" s="150"/>
      <c r="MGH105" s="137"/>
      <c r="MGI105" s="137"/>
      <c r="MGJ105" s="137"/>
      <c r="MGL105" s="142"/>
      <c r="MGM105" s="160"/>
      <c r="MGN105" s="150"/>
      <c r="MGO105" s="137"/>
      <c r="MGP105" s="137"/>
      <c r="MGQ105" s="137"/>
      <c r="MGS105" s="142"/>
      <c r="MGT105" s="160"/>
      <c r="MGU105" s="150"/>
      <c r="MGV105" s="137"/>
      <c r="MGW105" s="137"/>
      <c r="MGX105" s="137"/>
      <c r="MGZ105" s="142"/>
      <c r="MHA105" s="160"/>
      <c r="MHB105" s="150"/>
      <c r="MHC105" s="137"/>
      <c r="MHD105" s="137"/>
      <c r="MHE105" s="137"/>
      <c r="MHG105" s="142"/>
      <c r="MHH105" s="160"/>
      <c r="MHI105" s="150"/>
      <c r="MHJ105" s="137"/>
      <c r="MHK105" s="137"/>
      <c r="MHL105" s="137"/>
      <c r="MHN105" s="142"/>
      <c r="MHO105" s="160"/>
      <c r="MHP105" s="150"/>
      <c r="MHQ105" s="137"/>
      <c r="MHR105" s="137"/>
      <c r="MHS105" s="137"/>
      <c r="MHU105" s="142"/>
      <c r="MHV105" s="160"/>
      <c r="MHW105" s="150"/>
      <c r="MHX105" s="137"/>
      <c r="MHY105" s="137"/>
      <c r="MHZ105" s="137"/>
      <c r="MIB105" s="142"/>
      <c r="MIC105" s="160"/>
      <c r="MID105" s="150"/>
      <c r="MIE105" s="137"/>
      <c r="MIF105" s="137"/>
      <c r="MIG105" s="137"/>
      <c r="MII105" s="142"/>
      <c r="MIJ105" s="160"/>
      <c r="MIK105" s="150"/>
      <c r="MIL105" s="137"/>
      <c r="MIM105" s="137"/>
      <c r="MIN105" s="137"/>
      <c r="MIP105" s="142"/>
      <c r="MIQ105" s="160"/>
      <c r="MIR105" s="150"/>
      <c r="MIS105" s="137"/>
      <c r="MIT105" s="137"/>
      <c r="MIU105" s="137"/>
      <c r="MIW105" s="142"/>
      <c r="MIX105" s="160"/>
      <c r="MIY105" s="150"/>
      <c r="MIZ105" s="137"/>
      <c r="MJA105" s="137"/>
      <c r="MJB105" s="137"/>
      <c r="MJD105" s="142"/>
      <c r="MJE105" s="160"/>
      <c r="MJF105" s="150"/>
      <c r="MJG105" s="137"/>
      <c r="MJH105" s="137"/>
      <c r="MJI105" s="137"/>
      <c r="MJK105" s="142"/>
      <c r="MJL105" s="160"/>
      <c r="MJM105" s="150"/>
      <c r="MJN105" s="137"/>
      <c r="MJO105" s="137"/>
      <c r="MJP105" s="137"/>
      <c r="MJR105" s="142"/>
      <c r="MJS105" s="160"/>
      <c r="MJT105" s="150"/>
      <c r="MJU105" s="137"/>
      <c r="MJV105" s="137"/>
      <c r="MJW105" s="137"/>
      <c r="MJY105" s="142"/>
      <c r="MJZ105" s="160"/>
      <c r="MKA105" s="150"/>
      <c r="MKB105" s="137"/>
      <c r="MKC105" s="137"/>
      <c r="MKD105" s="137"/>
      <c r="MKF105" s="142"/>
      <c r="MKG105" s="160"/>
      <c r="MKH105" s="150"/>
      <c r="MKI105" s="137"/>
      <c r="MKJ105" s="137"/>
      <c r="MKK105" s="137"/>
      <c r="MKM105" s="142"/>
      <c r="MKN105" s="160"/>
      <c r="MKO105" s="150"/>
      <c r="MKP105" s="137"/>
      <c r="MKQ105" s="137"/>
      <c r="MKR105" s="137"/>
      <c r="MKT105" s="142"/>
      <c r="MKU105" s="160"/>
      <c r="MKV105" s="150"/>
      <c r="MKW105" s="137"/>
      <c r="MKX105" s="137"/>
      <c r="MKY105" s="137"/>
      <c r="MLA105" s="142"/>
      <c r="MLB105" s="160"/>
      <c r="MLC105" s="150"/>
      <c r="MLD105" s="137"/>
      <c r="MLE105" s="137"/>
      <c r="MLF105" s="137"/>
      <c r="MLH105" s="142"/>
      <c r="MLI105" s="160"/>
      <c r="MLJ105" s="150"/>
      <c r="MLK105" s="137"/>
      <c r="MLL105" s="137"/>
      <c r="MLM105" s="137"/>
      <c r="MLO105" s="142"/>
      <c r="MLP105" s="160"/>
      <c r="MLQ105" s="150"/>
      <c r="MLR105" s="137"/>
      <c r="MLS105" s="137"/>
      <c r="MLT105" s="137"/>
      <c r="MLV105" s="142"/>
      <c r="MLW105" s="160"/>
      <c r="MLX105" s="150"/>
      <c r="MLY105" s="137"/>
      <c r="MLZ105" s="137"/>
      <c r="MMA105" s="137"/>
      <c r="MMC105" s="142"/>
      <c r="MMD105" s="160"/>
      <c r="MME105" s="150"/>
      <c r="MMF105" s="137"/>
      <c r="MMG105" s="137"/>
      <c r="MMH105" s="137"/>
      <c r="MMJ105" s="142"/>
      <c r="MMK105" s="160"/>
      <c r="MML105" s="150"/>
      <c r="MMM105" s="137"/>
      <c r="MMN105" s="137"/>
      <c r="MMO105" s="137"/>
      <c r="MMQ105" s="142"/>
      <c r="MMR105" s="160"/>
      <c r="MMS105" s="150"/>
      <c r="MMT105" s="137"/>
      <c r="MMU105" s="137"/>
      <c r="MMV105" s="137"/>
      <c r="MMX105" s="142"/>
      <c r="MMY105" s="160"/>
      <c r="MMZ105" s="150"/>
      <c r="MNA105" s="137"/>
      <c r="MNB105" s="137"/>
      <c r="MNC105" s="137"/>
      <c r="MNE105" s="142"/>
      <c r="MNF105" s="160"/>
      <c r="MNG105" s="150"/>
      <c r="MNH105" s="137"/>
      <c r="MNI105" s="137"/>
      <c r="MNJ105" s="137"/>
      <c r="MNL105" s="142"/>
      <c r="MNM105" s="160"/>
      <c r="MNN105" s="150"/>
      <c r="MNO105" s="137"/>
      <c r="MNP105" s="137"/>
      <c r="MNQ105" s="137"/>
      <c r="MNS105" s="142"/>
      <c r="MNT105" s="160"/>
      <c r="MNU105" s="150"/>
      <c r="MNV105" s="137"/>
      <c r="MNW105" s="137"/>
      <c r="MNX105" s="137"/>
      <c r="MNZ105" s="142"/>
      <c r="MOA105" s="160"/>
      <c r="MOB105" s="150"/>
      <c r="MOC105" s="137"/>
      <c r="MOD105" s="137"/>
      <c r="MOE105" s="137"/>
      <c r="MOG105" s="142"/>
      <c r="MOH105" s="160"/>
      <c r="MOI105" s="150"/>
      <c r="MOJ105" s="137"/>
      <c r="MOK105" s="137"/>
      <c r="MOL105" s="137"/>
      <c r="MON105" s="142"/>
      <c r="MOO105" s="160"/>
      <c r="MOP105" s="150"/>
      <c r="MOQ105" s="137"/>
      <c r="MOR105" s="137"/>
      <c r="MOS105" s="137"/>
      <c r="MOU105" s="142"/>
      <c r="MOV105" s="160"/>
      <c r="MOW105" s="150"/>
      <c r="MOX105" s="137"/>
      <c r="MOY105" s="137"/>
      <c r="MOZ105" s="137"/>
      <c r="MPB105" s="142"/>
      <c r="MPC105" s="160"/>
      <c r="MPD105" s="150"/>
      <c r="MPE105" s="137"/>
      <c r="MPF105" s="137"/>
      <c r="MPG105" s="137"/>
      <c r="MPI105" s="142"/>
      <c r="MPJ105" s="160"/>
      <c r="MPK105" s="150"/>
      <c r="MPL105" s="137"/>
      <c r="MPM105" s="137"/>
      <c r="MPN105" s="137"/>
      <c r="MPP105" s="142"/>
      <c r="MPQ105" s="160"/>
      <c r="MPR105" s="150"/>
      <c r="MPS105" s="137"/>
      <c r="MPT105" s="137"/>
      <c r="MPU105" s="137"/>
      <c r="MPW105" s="142"/>
      <c r="MPX105" s="160"/>
      <c r="MPY105" s="150"/>
      <c r="MPZ105" s="137"/>
      <c r="MQA105" s="137"/>
      <c r="MQB105" s="137"/>
      <c r="MQD105" s="142"/>
      <c r="MQE105" s="160"/>
      <c r="MQF105" s="150"/>
      <c r="MQG105" s="137"/>
      <c r="MQH105" s="137"/>
      <c r="MQI105" s="137"/>
      <c r="MQK105" s="142"/>
      <c r="MQL105" s="160"/>
      <c r="MQM105" s="150"/>
      <c r="MQN105" s="137"/>
      <c r="MQO105" s="137"/>
      <c r="MQP105" s="137"/>
      <c r="MQR105" s="142"/>
      <c r="MQS105" s="160"/>
      <c r="MQT105" s="150"/>
      <c r="MQU105" s="137"/>
      <c r="MQV105" s="137"/>
      <c r="MQW105" s="137"/>
      <c r="MQY105" s="142"/>
      <c r="MQZ105" s="160"/>
      <c r="MRA105" s="150"/>
      <c r="MRB105" s="137"/>
      <c r="MRC105" s="137"/>
      <c r="MRD105" s="137"/>
      <c r="MRF105" s="142"/>
      <c r="MRG105" s="160"/>
      <c r="MRH105" s="150"/>
      <c r="MRI105" s="137"/>
      <c r="MRJ105" s="137"/>
      <c r="MRK105" s="137"/>
      <c r="MRM105" s="142"/>
      <c r="MRN105" s="160"/>
      <c r="MRO105" s="150"/>
      <c r="MRP105" s="137"/>
      <c r="MRQ105" s="137"/>
      <c r="MRR105" s="137"/>
      <c r="MRT105" s="142"/>
      <c r="MRU105" s="160"/>
      <c r="MRV105" s="150"/>
      <c r="MRW105" s="137"/>
      <c r="MRX105" s="137"/>
      <c r="MRY105" s="137"/>
      <c r="MSA105" s="142"/>
      <c r="MSB105" s="160"/>
      <c r="MSC105" s="150"/>
      <c r="MSD105" s="137"/>
      <c r="MSE105" s="137"/>
      <c r="MSF105" s="137"/>
      <c r="MSH105" s="142"/>
      <c r="MSI105" s="160"/>
      <c r="MSJ105" s="150"/>
      <c r="MSK105" s="137"/>
      <c r="MSL105" s="137"/>
      <c r="MSM105" s="137"/>
      <c r="MSO105" s="142"/>
      <c r="MSP105" s="160"/>
      <c r="MSQ105" s="150"/>
      <c r="MSR105" s="137"/>
      <c r="MSS105" s="137"/>
      <c r="MST105" s="137"/>
      <c r="MSV105" s="142"/>
      <c r="MSW105" s="160"/>
      <c r="MSX105" s="150"/>
      <c r="MSY105" s="137"/>
      <c r="MSZ105" s="137"/>
      <c r="MTA105" s="137"/>
      <c r="MTC105" s="142"/>
      <c r="MTD105" s="160"/>
      <c r="MTE105" s="150"/>
      <c r="MTF105" s="137"/>
      <c r="MTG105" s="137"/>
      <c r="MTH105" s="137"/>
      <c r="MTJ105" s="142"/>
      <c r="MTK105" s="160"/>
      <c r="MTL105" s="150"/>
      <c r="MTM105" s="137"/>
      <c r="MTN105" s="137"/>
      <c r="MTO105" s="137"/>
      <c r="MTQ105" s="142"/>
      <c r="MTR105" s="160"/>
      <c r="MTS105" s="150"/>
      <c r="MTT105" s="137"/>
      <c r="MTU105" s="137"/>
      <c r="MTV105" s="137"/>
      <c r="MTX105" s="142"/>
      <c r="MTY105" s="160"/>
      <c r="MTZ105" s="150"/>
      <c r="MUA105" s="137"/>
      <c r="MUB105" s="137"/>
      <c r="MUC105" s="137"/>
      <c r="MUE105" s="142"/>
      <c r="MUF105" s="160"/>
      <c r="MUG105" s="150"/>
      <c r="MUH105" s="137"/>
      <c r="MUI105" s="137"/>
      <c r="MUJ105" s="137"/>
      <c r="MUL105" s="142"/>
      <c r="MUM105" s="160"/>
      <c r="MUN105" s="150"/>
      <c r="MUO105" s="137"/>
      <c r="MUP105" s="137"/>
      <c r="MUQ105" s="137"/>
      <c r="MUS105" s="142"/>
      <c r="MUT105" s="160"/>
      <c r="MUU105" s="150"/>
      <c r="MUV105" s="137"/>
      <c r="MUW105" s="137"/>
      <c r="MUX105" s="137"/>
      <c r="MUZ105" s="142"/>
      <c r="MVA105" s="160"/>
      <c r="MVB105" s="150"/>
      <c r="MVC105" s="137"/>
      <c r="MVD105" s="137"/>
      <c r="MVE105" s="137"/>
      <c r="MVG105" s="142"/>
      <c r="MVH105" s="160"/>
      <c r="MVI105" s="150"/>
      <c r="MVJ105" s="137"/>
      <c r="MVK105" s="137"/>
      <c r="MVL105" s="137"/>
      <c r="MVN105" s="142"/>
      <c r="MVO105" s="160"/>
      <c r="MVP105" s="150"/>
      <c r="MVQ105" s="137"/>
      <c r="MVR105" s="137"/>
      <c r="MVS105" s="137"/>
      <c r="MVU105" s="142"/>
      <c r="MVV105" s="160"/>
      <c r="MVW105" s="150"/>
      <c r="MVX105" s="137"/>
      <c r="MVY105" s="137"/>
      <c r="MVZ105" s="137"/>
      <c r="MWB105" s="142"/>
      <c r="MWC105" s="160"/>
      <c r="MWD105" s="150"/>
      <c r="MWE105" s="137"/>
      <c r="MWF105" s="137"/>
      <c r="MWG105" s="137"/>
      <c r="MWI105" s="142"/>
      <c r="MWJ105" s="160"/>
      <c r="MWK105" s="150"/>
      <c r="MWL105" s="137"/>
      <c r="MWM105" s="137"/>
      <c r="MWN105" s="137"/>
      <c r="MWP105" s="142"/>
      <c r="MWQ105" s="160"/>
      <c r="MWR105" s="150"/>
      <c r="MWS105" s="137"/>
      <c r="MWT105" s="137"/>
      <c r="MWU105" s="137"/>
      <c r="MWW105" s="142"/>
      <c r="MWX105" s="160"/>
      <c r="MWY105" s="150"/>
      <c r="MWZ105" s="137"/>
      <c r="MXA105" s="137"/>
      <c r="MXB105" s="137"/>
      <c r="MXD105" s="142"/>
      <c r="MXE105" s="160"/>
      <c r="MXF105" s="150"/>
      <c r="MXG105" s="137"/>
      <c r="MXH105" s="137"/>
      <c r="MXI105" s="137"/>
      <c r="MXK105" s="142"/>
      <c r="MXL105" s="160"/>
      <c r="MXM105" s="150"/>
      <c r="MXN105" s="137"/>
      <c r="MXO105" s="137"/>
      <c r="MXP105" s="137"/>
      <c r="MXR105" s="142"/>
      <c r="MXS105" s="160"/>
      <c r="MXT105" s="150"/>
      <c r="MXU105" s="137"/>
      <c r="MXV105" s="137"/>
      <c r="MXW105" s="137"/>
      <c r="MXY105" s="142"/>
      <c r="MXZ105" s="160"/>
      <c r="MYA105" s="150"/>
      <c r="MYB105" s="137"/>
      <c r="MYC105" s="137"/>
      <c r="MYD105" s="137"/>
      <c r="MYF105" s="142"/>
      <c r="MYG105" s="160"/>
      <c r="MYH105" s="150"/>
      <c r="MYI105" s="137"/>
      <c r="MYJ105" s="137"/>
      <c r="MYK105" s="137"/>
      <c r="MYM105" s="142"/>
      <c r="MYN105" s="160"/>
      <c r="MYO105" s="150"/>
      <c r="MYP105" s="137"/>
      <c r="MYQ105" s="137"/>
      <c r="MYR105" s="137"/>
      <c r="MYT105" s="142"/>
      <c r="MYU105" s="160"/>
      <c r="MYV105" s="150"/>
      <c r="MYW105" s="137"/>
      <c r="MYX105" s="137"/>
      <c r="MYY105" s="137"/>
      <c r="MZA105" s="142"/>
      <c r="MZB105" s="160"/>
      <c r="MZC105" s="150"/>
      <c r="MZD105" s="137"/>
      <c r="MZE105" s="137"/>
      <c r="MZF105" s="137"/>
      <c r="MZH105" s="142"/>
      <c r="MZI105" s="160"/>
      <c r="MZJ105" s="150"/>
      <c r="MZK105" s="137"/>
      <c r="MZL105" s="137"/>
      <c r="MZM105" s="137"/>
      <c r="MZO105" s="142"/>
      <c r="MZP105" s="160"/>
      <c r="MZQ105" s="150"/>
      <c r="MZR105" s="137"/>
      <c r="MZS105" s="137"/>
      <c r="MZT105" s="137"/>
      <c r="MZV105" s="142"/>
      <c r="MZW105" s="160"/>
      <c r="MZX105" s="150"/>
      <c r="MZY105" s="137"/>
      <c r="MZZ105" s="137"/>
      <c r="NAA105" s="137"/>
      <c r="NAC105" s="142"/>
      <c r="NAD105" s="160"/>
      <c r="NAE105" s="150"/>
      <c r="NAF105" s="137"/>
      <c r="NAG105" s="137"/>
      <c r="NAH105" s="137"/>
      <c r="NAJ105" s="142"/>
      <c r="NAK105" s="160"/>
      <c r="NAL105" s="150"/>
      <c r="NAM105" s="137"/>
      <c r="NAN105" s="137"/>
      <c r="NAO105" s="137"/>
      <c r="NAQ105" s="142"/>
      <c r="NAR105" s="160"/>
      <c r="NAS105" s="150"/>
      <c r="NAT105" s="137"/>
      <c r="NAU105" s="137"/>
      <c r="NAV105" s="137"/>
      <c r="NAX105" s="142"/>
      <c r="NAY105" s="160"/>
      <c r="NAZ105" s="150"/>
      <c r="NBA105" s="137"/>
      <c r="NBB105" s="137"/>
      <c r="NBC105" s="137"/>
      <c r="NBE105" s="142"/>
      <c r="NBF105" s="160"/>
      <c r="NBG105" s="150"/>
      <c r="NBH105" s="137"/>
      <c r="NBI105" s="137"/>
      <c r="NBJ105" s="137"/>
      <c r="NBL105" s="142"/>
      <c r="NBM105" s="160"/>
      <c r="NBN105" s="150"/>
      <c r="NBO105" s="137"/>
      <c r="NBP105" s="137"/>
      <c r="NBQ105" s="137"/>
      <c r="NBS105" s="142"/>
      <c r="NBT105" s="160"/>
      <c r="NBU105" s="150"/>
      <c r="NBV105" s="137"/>
      <c r="NBW105" s="137"/>
      <c r="NBX105" s="137"/>
      <c r="NBZ105" s="142"/>
      <c r="NCA105" s="160"/>
      <c r="NCB105" s="150"/>
      <c r="NCC105" s="137"/>
      <c r="NCD105" s="137"/>
      <c r="NCE105" s="137"/>
      <c r="NCG105" s="142"/>
      <c r="NCH105" s="160"/>
      <c r="NCI105" s="150"/>
      <c r="NCJ105" s="137"/>
      <c r="NCK105" s="137"/>
      <c r="NCL105" s="137"/>
      <c r="NCN105" s="142"/>
      <c r="NCO105" s="160"/>
      <c r="NCP105" s="150"/>
      <c r="NCQ105" s="137"/>
      <c r="NCR105" s="137"/>
      <c r="NCS105" s="137"/>
      <c r="NCU105" s="142"/>
      <c r="NCV105" s="160"/>
      <c r="NCW105" s="150"/>
      <c r="NCX105" s="137"/>
      <c r="NCY105" s="137"/>
      <c r="NCZ105" s="137"/>
      <c r="NDB105" s="142"/>
      <c r="NDC105" s="160"/>
      <c r="NDD105" s="150"/>
      <c r="NDE105" s="137"/>
      <c r="NDF105" s="137"/>
      <c r="NDG105" s="137"/>
      <c r="NDI105" s="142"/>
      <c r="NDJ105" s="160"/>
      <c r="NDK105" s="150"/>
      <c r="NDL105" s="137"/>
      <c r="NDM105" s="137"/>
      <c r="NDN105" s="137"/>
      <c r="NDP105" s="142"/>
      <c r="NDQ105" s="160"/>
      <c r="NDR105" s="150"/>
      <c r="NDS105" s="137"/>
      <c r="NDT105" s="137"/>
      <c r="NDU105" s="137"/>
      <c r="NDW105" s="142"/>
      <c r="NDX105" s="160"/>
      <c r="NDY105" s="150"/>
      <c r="NDZ105" s="137"/>
      <c r="NEA105" s="137"/>
      <c r="NEB105" s="137"/>
      <c r="NED105" s="142"/>
      <c r="NEE105" s="160"/>
      <c r="NEF105" s="150"/>
      <c r="NEG105" s="137"/>
      <c r="NEH105" s="137"/>
      <c r="NEI105" s="137"/>
      <c r="NEK105" s="142"/>
      <c r="NEL105" s="160"/>
      <c r="NEM105" s="150"/>
      <c r="NEN105" s="137"/>
      <c r="NEO105" s="137"/>
      <c r="NEP105" s="137"/>
      <c r="NER105" s="142"/>
      <c r="NES105" s="160"/>
      <c r="NET105" s="150"/>
      <c r="NEU105" s="137"/>
      <c r="NEV105" s="137"/>
      <c r="NEW105" s="137"/>
      <c r="NEY105" s="142"/>
      <c r="NEZ105" s="160"/>
      <c r="NFA105" s="150"/>
      <c r="NFB105" s="137"/>
      <c r="NFC105" s="137"/>
      <c r="NFD105" s="137"/>
      <c r="NFF105" s="142"/>
      <c r="NFG105" s="160"/>
      <c r="NFH105" s="150"/>
      <c r="NFI105" s="137"/>
      <c r="NFJ105" s="137"/>
      <c r="NFK105" s="137"/>
      <c r="NFM105" s="142"/>
      <c r="NFN105" s="160"/>
      <c r="NFO105" s="150"/>
      <c r="NFP105" s="137"/>
      <c r="NFQ105" s="137"/>
      <c r="NFR105" s="137"/>
      <c r="NFT105" s="142"/>
      <c r="NFU105" s="160"/>
      <c r="NFV105" s="150"/>
      <c r="NFW105" s="137"/>
      <c r="NFX105" s="137"/>
      <c r="NFY105" s="137"/>
      <c r="NGA105" s="142"/>
      <c r="NGB105" s="160"/>
      <c r="NGC105" s="150"/>
      <c r="NGD105" s="137"/>
      <c r="NGE105" s="137"/>
      <c r="NGF105" s="137"/>
      <c r="NGH105" s="142"/>
      <c r="NGI105" s="160"/>
      <c r="NGJ105" s="150"/>
      <c r="NGK105" s="137"/>
      <c r="NGL105" s="137"/>
      <c r="NGM105" s="137"/>
      <c r="NGO105" s="142"/>
      <c r="NGP105" s="160"/>
      <c r="NGQ105" s="150"/>
      <c r="NGR105" s="137"/>
      <c r="NGS105" s="137"/>
      <c r="NGT105" s="137"/>
      <c r="NGV105" s="142"/>
      <c r="NGW105" s="160"/>
      <c r="NGX105" s="150"/>
      <c r="NGY105" s="137"/>
      <c r="NGZ105" s="137"/>
      <c r="NHA105" s="137"/>
      <c r="NHC105" s="142"/>
      <c r="NHD105" s="160"/>
      <c r="NHE105" s="150"/>
      <c r="NHF105" s="137"/>
      <c r="NHG105" s="137"/>
      <c r="NHH105" s="137"/>
      <c r="NHJ105" s="142"/>
      <c r="NHK105" s="160"/>
      <c r="NHL105" s="150"/>
      <c r="NHM105" s="137"/>
      <c r="NHN105" s="137"/>
      <c r="NHO105" s="137"/>
      <c r="NHQ105" s="142"/>
      <c r="NHR105" s="160"/>
      <c r="NHS105" s="150"/>
      <c r="NHT105" s="137"/>
      <c r="NHU105" s="137"/>
      <c r="NHV105" s="137"/>
      <c r="NHX105" s="142"/>
      <c r="NHY105" s="160"/>
      <c r="NHZ105" s="150"/>
      <c r="NIA105" s="137"/>
      <c r="NIB105" s="137"/>
      <c r="NIC105" s="137"/>
      <c r="NIE105" s="142"/>
      <c r="NIF105" s="160"/>
      <c r="NIG105" s="150"/>
      <c r="NIH105" s="137"/>
      <c r="NII105" s="137"/>
      <c r="NIJ105" s="137"/>
      <c r="NIL105" s="142"/>
      <c r="NIM105" s="160"/>
      <c r="NIN105" s="150"/>
      <c r="NIO105" s="137"/>
      <c r="NIP105" s="137"/>
      <c r="NIQ105" s="137"/>
      <c r="NIS105" s="142"/>
      <c r="NIT105" s="160"/>
      <c r="NIU105" s="150"/>
      <c r="NIV105" s="137"/>
      <c r="NIW105" s="137"/>
      <c r="NIX105" s="137"/>
      <c r="NIZ105" s="142"/>
      <c r="NJA105" s="160"/>
      <c r="NJB105" s="150"/>
      <c r="NJC105" s="137"/>
      <c r="NJD105" s="137"/>
      <c r="NJE105" s="137"/>
      <c r="NJG105" s="142"/>
      <c r="NJH105" s="160"/>
      <c r="NJI105" s="150"/>
      <c r="NJJ105" s="137"/>
      <c r="NJK105" s="137"/>
      <c r="NJL105" s="137"/>
      <c r="NJN105" s="142"/>
      <c r="NJO105" s="160"/>
      <c r="NJP105" s="150"/>
      <c r="NJQ105" s="137"/>
      <c r="NJR105" s="137"/>
      <c r="NJS105" s="137"/>
      <c r="NJU105" s="142"/>
      <c r="NJV105" s="160"/>
      <c r="NJW105" s="150"/>
      <c r="NJX105" s="137"/>
      <c r="NJY105" s="137"/>
      <c r="NJZ105" s="137"/>
      <c r="NKB105" s="142"/>
      <c r="NKC105" s="160"/>
      <c r="NKD105" s="150"/>
      <c r="NKE105" s="137"/>
      <c r="NKF105" s="137"/>
      <c r="NKG105" s="137"/>
      <c r="NKI105" s="142"/>
      <c r="NKJ105" s="160"/>
      <c r="NKK105" s="150"/>
      <c r="NKL105" s="137"/>
      <c r="NKM105" s="137"/>
      <c r="NKN105" s="137"/>
      <c r="NKP105" s="142"/>
      <c r="NKQ105" s="160"/>
      <c r="NKR105" s="150"/>
      <c r="NKS105" s="137"/>
      <c r="NKT105" s="137"/>
      <c r="NKU105" s="137"/>
      <c r="NKW105" s="142"/>
      <c r="NKX105" s="160"/>
      <c r="NKY105" s="150"/>
      <c r="NKZ105" s="137"/>
      <c r="NLA105" s="137"/>
      <c r="NLB105" s="137"/>
      <c r="NLD105" s="142"/>
      <c r="NLE105" s="160"/>
      <c r="NLF105" s="150"/>
      <c r="NLG105" s="137"/>
      <c r="NLH105" s="137"/>
      <c r="NLI105" s="137"/>
      <c r="NLK105" s="142"/>
      <c r="NLL105" s="160"/>
      <c r="NLM105" s="150"/>
      <c r="NLN105" s="137"/>
      <c r="NLO105" s="137"/>
      <c r="NLP105" s="137"/>
      <c r="NLR105" s="142"/>
      <c r="NLS105" s="160"/>
      <c r="NLT105" s="150"/>
      <c r="NLU105" s="137"/>
      <c r="NLV105" s="137"/>
      <c r="NLW105" s="137"/>
      <c r="NLY105" s="142"/>
      <c r="NLZ105" s="160"/>
      <c r="NMA105" s="150"/>
      <c r="NMB105" s="137"/>
      <c r="NMC105" s="137"/>
      <c r="NMD105" s="137"/>
      <c r="NMF105" s="142"/>
      <c r="NMG105" s="160"/>
      <c r="NMH105" s="150"/>
      <c r="NMI105" s="137"/>
      <c r="NMJ105" s="137"/>
      <c r="NMK105" s="137"/>
      <c r="NMM105" s="142"/>
      <c r="NMN105" s="160"/>
      <c r="NMO105" s="150"/>
      <c r="NMP105" s="137"/>
      <c r="NMQ105" s="137"/>
      <c r="NMR105" s="137"/>
      <c r="NMT105" s="142"/>
      <c r="NMU105" s="160"/>
      <c r="NMV105" s="150"/>
      <c r="NMW105" s="137"/>
      <c r="NMX105" s="137"/>
      <c r="NMY105" s="137"/>
      <c r="NNA105" s="142"/>
      <c r="NNB105" s="160"/>
      <c r="NNC105" s="150"/>
      <c r="NND105" s="137"/>
      <c r="NNE105" s="137"/>
      <c r="NNF105" s="137"/>
      <c r="NNH105" s="142"/>
      <c r="NNI105" s="160"/>
      <c r="NNJ105" s="150"/>
      <c r="NNK105" s="137"/>
      <c r="NNL105" s="137"/>
      <c r="NNM105" s="137"/>
      <c r="NNO105" s="142"/>
      <c r="NNP105" s="160"/>
      <c r="NNQ105" s="150"/>
      <c r="NNR105" s="137"/>
      <c r="NNS105" s="137"/>
      <c r="NNT105" s="137"/>
      <c r="NNV105" s="142"/>
      <c r="NNW105" s="160"/>
      <c r="NNX105" s="150"/>
      <c r="NNY105" s="137"/>
      <c r="NNZ105" s="137"/>
      <c r="NOA105" s="137"/>
      <c r="NOC105" s="142"/>
      <c r="NOD105" s="160"/>
      <c r="NOE105" s="150"/>
      <c r="NOF105" s="137"/>
      <c r="NOG105" s="137"/>
      <c r="NOH105" s="137"/>
      <c r="NOJ105" s="142"/>
      <c r="NOK105" s="160"/>
      <c r="NOL105" s="150"/>
      <c r="NOM105" s="137"/>
      <c r="NON105" s="137"/>
      <c r="NOO105" s="137"/>
      <c r="NOQ105" s="142"/>
      <c r="NOR105" s="160"/>
      <c r="NOS105" s="150"/>
      <c r="NOT105" s="137"/>
      <c r="NOU105" s="137"/>
      <c r="NOV105" s="137"/>
      <c r="NOX105" s="142"/>
      <c r="NOY105" s="160"/>
      <c r="NOZ105" s="150"/>
      <c r="NPA105" s="137"/>
      <c r="NPB105" s="137"/>
      <c r="NPC105" s="137"/>
      <c r="NPE105" s="142"/>
      <c r="NPF105" s="160"/>
      <c r="NPG105" s="150"/>
      <c r="NPH105" s="137"/>
      <c r="NPI105" s="137"/>
      <c r="NPJ105" s="137"/>
      <c r="NPL105" s="142"/>
      <c r="NPM105" s="160"/>
      <c r="NPN105" s="150"/>
      <c r="NPO105" s="137"/>
      <c r="NPP105" s="137"/>
      <c r="NPQ105" s="137"/>
      <c r="NPS105" s="142"/>
      <c r="NPT105" s="160"/>
      <c r="NPU105" s="150"/>
      <c r="NPV105" s="137"/>
      <c r="NPW105" s="137"/>
      <c r="NPX105" s="137"/>
      <c r="NPZ105" s="142"/>
      <c r="NQA105" s="160"/>
      <c r="NQB105" s="150"/>
      <c r="NQC105" s="137"/>
      <c r="NQD105" s="137"/>
      <c r="NQE105" s="137"/>
      <c r="NQG105" s="142"/>
      <c r="NQH105" s="160"/>
      <c r="NQI105" s="150"/>
      <c r="NQJ105" s="137"/>
      <c r="NQK105" s="137"/>
      <c r="NQL105" s="137"/>
      <c r="NQN105" s="142"/>
      <c r="NQO105" s="160"/>
      <c r="NQP105" s="150"/>
      <c r="NQQ105" s="137"/>
      <c r="NQR105" s="137"/>
      <c r="NQS105" s="137"/>
      <c r="NQU105" s="142"/>
      <c r="NQV105" s="160"/>
      <c r="NQW105" s="150"/>
      <c r="NQX105" s="137"/>
      <c r="NQY105" s="137"/>
      <c r="NQZ105" s="137"/>
      <c r="NRB105" s="142"/>
      <c r="NRC105" s="160"/>
      <c r="NRD105" s="150"/>
      <c r="NRE105" s="137"/>
      <c r="NRF105" s="137"/>
      <c r="NRG105" s="137"/>
      <c r="NRI105" s="142"/>
      <c r="NRJ105" s="160"/>
      <c r="NRK105" s="150"/>
      <c r="NRL105" s="137"/>
      <c r="NRM105" s="137"/>
      <c r="NRN105" s="137"/>
      <c r="NRP105" s="142"/>
      <c r="NRQ105" s="160"/>
      <c r="NRR105" s="150"/>
      <c r="NRS105" s="137"/>
      <c r="NRT105" s="137"/>
      <c r="NRU105" s="137"/>
      <c r="NRW105" s="142"/>
      <c r="NRX105" s="160"/>
      <c r="NRY105" s="150"/>
      <c r="NRZ105" s="137"/>
      <c r="NSA105" s="137"/>
      <c r="NSB105" s="137"/>
      <c r="NSD105" s="142"/>
      <c r="NSE105" s="160"/>
      <c r="NSF105" s="150"/>
      <c r="NSG105" s="137"/>
      <c r="NSH105" s="137"/>
      <c r="NSI105" s="137"/>
      <c r="NSK105" s="142"/>
      <c r="NSL105" s="160"/>
      <c r="NSM105" s="150"/>
      <c r="NSN105" s="137"/>
      <c r="NSO105" s="137"/>
      <c r="NSP105" s="137"/>
      <c r="NSR105" s="142"/>
      <c r="NSS105" s="160"/>
      <c r="NST105" s="150"/>
      <c r="NSU105" s="137"/>
      <c r="NSV105" s="137"/>
      <c r="NSW105" s="137"/>
      <c r="NSY105" s="142"/>
      <c r="NSZ105" s="160"/>
      <c r="NTA105" s="150"/>
      <c r="NTB105" s="137"/>
      <c r="NTC105" s="137"/>
      <c r="NTD105" s="137"/>
      <c r="NTF105" s="142"/>
      <c r="NTG105" s="160"/>
      <c r="NTH105" s="150"/>
      <c r="NTI105" s="137"/>
      <c r="NTJ105" s="137"/>
      <c r="NTK105" s="137"/>
      <c r="NTM105" s="142"/>
      <c r="NTN105" s="160"/>
      <c r="NTO105" s="150"/>
      <c r="NTP105" s="137"/>
      <c r="NTQ105" s="137"/>
      <c r="NTR105" s="137"/>
      <c r="NTT105" s="142"/>
      <c r="NTU105" s="160"/>
      <c r="NTV105" s="150"/>
      <c r="NTW105" s="137"/>
      <c r="NTX105" s="137"/>
      <c r="NTY105" s="137"/>
      <c r="NUA105" s="142"/>
      <c r="NUB105" s="160"/>
      <c r="NUC105" s="150"/>
      <c r="NUD105" s="137"/>
      <c r="NUE105" s="137"/>
      <c r="NUF105" s="137"/>
      <c r="NUH105" s="142"/>
      <c r="NUI105" s="160"/>
      <c r="NUJ105" s="150"/>
      <c r="NUK105" s="137"/>
      <c r="NUL105" s="137"/>
      <c r="NUM105" s="137"/>
      <c r="NUO105" s="142"/>
      <c r="NUP105" s="160"/>
      <c r="NUQ105" s="150"/>
      <c r="NUR105" s="137"/>
      <c r="NUS105" s="137"/>
      <c r="NUT105" s="137"/>
      <c r="NUV105" s="142"/>
      <c r="NUW105" s="160"/>
      <c r="NUX105" s="150"/>
      <c r="NUY105" s="137"/>
      <c r="NUZ105" s="137"/>
      <c r="NVA105" s="137"/>
      <c r="NVC105" s="142"/>
      <c r="NVD105" s="160"/>
      <c r="NVE105" s="150"/>
      <c r="NVF105" s="137"/>
      <c r="NVG105" s="137"/>
      <c r="NVH105" s="137"/>
      <c r="NVJ105" s="142"/>
      <c r="NVK105" s="160"/>
      <c r="NVL105" s="150"/>
      <c r="NVM105" s="137"/>
      <c r="NVN105" s="137"/>
      <c r="NVO105" s="137"/>
      <c r="NVQ105" s="142"/>
      <c r="NVR105" s="160"/>
      <c r="NVS105" s="150"/>
      <c r="NVT105" s="137"/>
      <c r="NVU105" s="137"/>
      <c r="NVV105" s="137"/>
      <c r="NVX105" s="142"/>
      <c r="NVY105" s="160"/>
      <c r="NVZ105" s="150"/>
      <c r="NWA105" s="137"/>
      <c r="NWB105" s="137"/>
      <c r="NWC105" s="137"/>
      <c r="NWE105" s="142"/>
      <c r="NWF105" s="160"/>
      <c r="NWG105" s="150"/>
      <c r="NWH105" s="137"/>
      <c r="NWI105" s="137"/>
      <c r="NWJ105" s="137"/>
      <c r="NWL105" s="142"/>
      <c r="NWM105" s="160"/>
      <c r="NWN105" s="150"/>
      <c r="NWO105" s="137"/>
      <c r="NWP105" s="137"/>
      <c r="NWQ105" s="137"/>
      <c r="NWS105" s="142"/>
      <c r="NWT105" s="160"/>
      <c r="NWU105" s="150"/>
      <c r="NWV105" s="137"/>
      <c r="NWW105" s="137"/>
      <c r="NWX105" s="137"/>
      <c r="NWZ105" s="142"/>
      <c r="NXA105" s="160"/>
      <c r="NXB105" s="150"/>
      <c r="NXC105" s="137"/>
      <c r="NXD105" s="137"/>
      <c r="NXE105" s="137"/>
      <c r="NXG105" s="142"/>
      <c r="NXH105" s="160"/>
      <c r="NXI105" s="150"/>
      <c r="NXJ105" s="137"/>
      <c r="NXK105" s="137"/>
      <c r="NXL105" s="137"/>
      <c r="NXN105" s="142"/>
      <c r="NXO105" s="160"/>
      <c r="NXP105" s="150"/>
      <c r="NXQ105" s="137"/>
      <c r="NXR105" s="137"/>
      <c r="NXS105" s="137"/>
      <c r="NXU105" s="142"/>
      <c r="NXV105" s="160"/>
      <c r="NXW105" s="150"/>
      <c r="NXX105" s="137"/>
      <c r="NXY105" s="137"/>
      <c r="NXZ105" s="137"/>
      <c r="NYB105" s="142"/>
      <c r="NYC105" s="160"/>
      <c r="NYD105" s="150"/>
      <c r="NYE105" s="137"/>
      <c r="NYF105" s="137"/>
      <c r="NYG105" s="137"/>
      <c r="NYI105" s="142"/>
      <c r="NYJ105" s="160"/>
      <c r="NYK105" s="150"/>
      <c r="NYL105" s="137"/>
      <c r="NYM105" s="137"/>
      <c r="NYN105" s="137"/>
      <c r="NYP105" s="142"/>
      <c r="NYQ105" s="160"/>
      <c r="NYR105" s="150"/>
      <c r="NYS105" s="137"/>
      <c r="NYT105" s="137"/>
      <c r="NYU105" s="137"/>
      <c r="NYW105" s="142"/>
      <c r="NYX105" s="160"/>
      <c r="NYY105" s="150"/>
      <c r="NYZ105" s="137"/>
      <c r="NZA105" s="137"/>
      <c r="NZB105" s="137"/>
      <c r="NZD105" s="142"/>
      <c r="NZE105" s="160"/>
      <c r="NZF105" s="150"/>
      <c r="NZG105" s="137"/>
      <c r="NZH105" s="137"/>
      <c r="NZI105" s="137"/>
      <c r="NZK105" s="142"/>
      <c r="NZL105" s="160"/>
      <c r="NZM105" s="150"/>
      <c r="NZN105" s="137"/>
      <c r="NZO105" s="137"/>
      <c r="NZP105" s="137"/>
      <c r="NZR105" s="142"/>
      <c r="NZS105" s="160"/>
      <c r="NZT105" s="150"/>
      <c r="NZU105" s="137"/>
      <c r="NZV105" s="137"/>
      <c r="NZW105" s="137"/>
      <c r="NZY105" s="142"/>
      <c r="NZZ105" s="160"/>
      <c r="OAA105" s="150"/>
      <c r="OAB105" s="137"/>
      <c r="OAC105" s="137"/>
      <c r="OAD105" s="137"/>
      <c r="OAF105" s="142"/>
      <c r="OAG105" s="160"/>
      <c r="OAH105" s="150"/>
      <c r="OAI105" s="137"/>
      <c r="OAJ105" s="137"/>
      <c r="OAK105" s="137"/>
      <c r="OAM105" s="142"/>
      <c r="OAN105" s="160"/>
      <c r="OAO105" s="150"/>
      <c r="OAP105" s="137"/>
      <c r="OAQ105" s="137"/>
      <c r="OAR105" s="137"/>
      <c r="OAT105" s="142"/>
      <c r="OAU105" s="160"/>
      <c r="OAV105" s="150"/>
      <c r="OAW105" s="137"/>
      <c r="OAX105" s="137"/>
      <c r="OAY105" s="137"/>
      <c r="OBA105" s="142"/>
      <c r="OBB105" s="160"/>
      <c r="OBC105" s="150"/>
      <c r="OBD105" s="137"/>
      <c r="OBE105" s="137"/>
      <c r="OBF105" s="137"/>
      <c r="OBH105" s="142"/>
      <c r="OBI105" s="160"/>
      <c r="OBJ105" s="150"/>
      <c r="OBK105" s="137"/>
      <c r="OBL105" s="137"/>
      <c r="OBM105" s="137"/>
      <c r="OBO105" s="142"/>
      <c r="OBP105" s="160"/>
      <c r="OBQ105" s="150"/>
      <c r="OBR105" s="137"/>
      <c r="OBS105" s="137"/>
      <c r="OBT105" s="137"/>
      <c r="OBV105" s="142"/>
      <c r="OBW105" s="160"/>
      <c r="OBX105" s="150"/>
      <c r="OBY105" s="137"/>
      <c r="OBZ105" s="137"/>
      <c r="OCA105" s="137"/>
      <c r="OCC105" s="142"/>
      <c r="OCD105" s="160"/>
      <c r="OCE105" s="150"/>
      <c r="OCF105" s="137"/>
      <c r="OCG105" s="137"/>
      <c r="OCH105" s="137"/>
      <c r="OCJ105" s="142"/>
      <c r="OCK105" s="160"/>
      <c r="OCL105" s="150"/>
      <c r="OCM105" s="137"/>
      <c r="OCN105" s="137"/>
      <c r="OCO105" s="137"/>
      <c r="OCQ105" s="142"/>
      <c r="OCR105" s="160"/>
      <c r="OCS105" s="150"/>
      <c r="OCT105" s="137"/>
      <c r="OCU105" s="137"/>
      <c r="OCV105" s="137"/>
      <c r="OCX105" s="142"/>
      <c r="OCY105" s="160"/>
      <c r="OCZ105" s="150"/>
      <c r="ODA105" s="137"/>
      <c r="ODB105" s="137"/>
      <c r="ODC105" s="137"/>
      <c r="ODE105" s="142"/>
      <c r="ODF105" s="160"/>
      <c r="ODG105" s="150"/>
      <c r="ODH105" s="137"/>
      <c r="ODI105" s="137"/>
      <c r="ODJ105" s="137"/>
      <c r="ODL105" s="142"/>
      <c r="ODM105" s="160"/>
      <c r="ODN105" s="150"/>
      <c r="ODO105" s="137"/>
      <c r="ODP105" s="137"/>
      <c r="ODQ105" s="137"/>
      <c r="ODS105" s="142"/>
      <c r="ODT105" s="160"/>
      <c r="ODU105" s="150"/>
      <c r="ODV105" s="137"/>
      <c r="ODW105" s="137"/>
      <c r="ODX105" s="137"/>
      <c r="ODZ105" s="142"/>
      <c r="OEA105" s="160"/>
      <c r="OEB105" s="150"/>
      <c r="OEC105" s="137"/>
      <c r="OED105" s="137"/>
      <c r="OEE105" s="137"/>
      <c r="OEG105" s="142"/>
      <c r="OEH105" s="160"/>
      <c r="OEI105" s="150"/>
      <c r="OEJ105" s="137"/>
      <c r="OEK105" s="137"/>
      <c r="OEL105" s="137"/>
      <c r="OEN105" s="142"/>
      <c r="OEO105" s="160"/>
      <c r="OEP105" s="150"/>
      <c r="OEQ105" s="137"/>
      <c r="OER105" s="137"/>
      <c r="OES105" s="137"/>
      <c r="OEU105" s="142"/>
      <c r="OEV105" s="160"/>
      <c r="OEW105" s="150"/>
      <c r="OEX105" s="137"/>
      <c r="OEY105" s="137"/>
      <c r="OEZ105" s="137"/>
      <c r="OFB105" s="142"/>
      <c r="OFC105" s="160"/>
      <c r="OFD105" s="150"/>
      <c r="OFE105" s="137"/>
      <c r="OFF105" s="137"/>
      <c r="OFG105" s="137"/>
      <c r="OFI105" s="142"/>
      <c r="OFJ105" s="160"/>
      <c r="OFK105" s="150"/>
      <c r="OFL105" s="137"/>
      <c r="OFM105" s="137"/>
      <c r="OFN105" s="137"/>
      <c r="OFP105" s="142"/>
      <c r="OFQ105" s="160"/>
      <c r="OFR105" s="150"/>
      <c r="OFS105" s="137"/>
      <c r="OFT105" s="137"/>
      <c r="OFU105" s="137"/>
      <c r="OFW105" s="142"/>
      <c r="OFX105" s="160"/>
      <c r="OFY105" s="150"/>
      <c r="OFZ105" s="137"/>
      <c r="OGA105" s="137"/>
      <c r="OGB105" s="137"/>
      <c r="OGD105" s="142"/>
      <c r="OGE105" s="160"/>
      <c r="OGF105" s="150"/>
      <c r="OGG105" s="137"/>
      <c r="OGH105" s="137"/>
      <c r="OGI105" s="137"/>
      <c r="OGK105" s="142"/>
      <c r="OGL105" s="160"/>
      <c r="OGM105" s="150"/>
      <c r="OGN105" s="137"/>
      <c r="OGO105" s="137"/>
      <c r="OGP105" s="137"/>
      <c r="OGR105" s="142"/>
      <c r="OGS105" s="160"/>
      <c r="OGT105" s="150"/>
      <c r="OGU105" s="137"/>
      <c r="OGV105" s="137"/>
      <c r="OGW105" s="137"/>
      <c r="OGY105" s="142"/>
      <c r="OGZ105" s="160"/>
      <c r="OHA105" s="150"/>
      <c r="OHB105" s="137"/>
      <c r="OHC105" s="137"/>
      <c r="OHD105" s="137"/>
      <c r="OHF105" s="142"/>
      <c r="OHG105" s="160"/>
      <c r="OHH105" s="150"/>
      <c r="OHI105" s="137"/>
      <c r="OHJ105" s="137"/>
      <c r="OHK105" s="137"/>
      <c r="OHM105" s="142"/>
      <c r="OHN105" s="160"/>
      <c r="OHO105" s="150"/>
      <c r="OHP105" s="137"/>
      <c r="OHQ105" s="137"/>
      <c r="OHR105" s="137"/>
      <c r="OHT105" s="142"/>
      <c r="OHU105" s="160"/>
      <c r="OHV105" s="150"/>
      <c r="OHW105" s="137"/>
      <c r="OHX105" s="137"/>
      <c r="OHY105" s="137"/>
      <c r="OIA105" s="142"/>
      <c r="OIB105" s="160"/>
      <c r="OIC105" s="150"/>
      <c r="OID105" s="137"/>
      <c r="OIE105" s="137"/>
      <c r="OIF105" s="137"/>
      <c r="OIH105" s="142"/>
      <c r="OII105" s="160"/>
      <c r="OIJ105" s="150"/>
      <c r="OIK105" s="137"/>
      <c r="OIL105" s="137"/>
      <c r="OIM105" s="137"/>
      <c r="OIO105" s="142"/>
      <c r="OIP105" s="160"/>
      <c r="OIQ105" s="150"/>
      <c r="OIR105" s="137"/>
      <c r="OIS105" s="137"/>
      <c r="OIT105" s="137"/>
      <c r="OIV105" s="142"/>
      <c r="OIW105" s="160"/>
      <c r="OIX105" s="150"/>
      <c r="OIY105" s="137"/>
      <c r="OIZ105" s="137"/>
      <c r="OJA105" s="137"/>
      <c r="OJC105" s="142"/>
      <c r="OJD105" s="160"/>
      <c r="OJE105" s="150"/>
      <c r="OJF105" s="137"/>
      <c r="OJG105" s="137"/>
      <c r="OJH105" s="137"/>
      <c r="OJJ105" s="142"/>
      <c r="OJK105" s="160"/>
      <c r="OJL105" s="150"/>
      <c r="OJM105" s="137"/>
      <c r="OJN105" s="137"/>
      <c r="OJO105" s="137"/>
      <c r="OJQ105" s="142"/>
      <c r="OJR105" s="160"/>
      <c r="OJS105" s="150"/>
      <c r="OJT105" s="137"/>
      <c r="OJU105" s="137"/>
      <c r="OJV105" s="137"/>
      <c r="OJX105" s="142"/>
      <c r="OJY105" s="160"/>
      <c r="OJZ105" s="150"/>
      <c r="OKA105" s="137"/>
      <c r="OKB105" s="137"/>
      <c r="OKC105" s="137"/>
      <c r="OKE105" s="142"/>
      <c r="OKF105" s="160"/>
      <c r="OKG105" s="150"/>
      <c r="OKH105" s="137"/>
      <c r="OKI105" s="137"/>
      <c r="OKJ105" s="137"/>
      <c r="OKL105" s="142"/>
      <c r="OKM105" s="160"/>
      <c r="OKN105" s="150"/>
      <c r="OKO105" s="137"/>
      <c r="OKP105" s="137"/>
      <c r="OKQ105" s="137"/>
      <c r="OKS105" s="142"/>
      <c r="OKT105" s="160"/>
      <c r="OKU105" s="150"/>
      <c r="OKV105" s="137"/>
      <c r="OKW105" s="137"/>
      <c r="OKX105" s="137"/>
      <c r="OKZ105" s="142"/>
      <c r="OLA105" s="160"/>
      <c r="OLB105" s="150"/>
      <c r="OLC105" s="137"/>
      <c r="OLD105" s="137"/>
      <c r="OLE105" s="137"/>
      <c r="OLG105" s="142"/>
      <c r="OLH105" s="160"/>
      <c r="OLI105" s="150"/>
      <c r="OLJ105" s="137"/>
      <c r="OLK105" s="137"/>
      <c r="OLL105" s="137"/>
      <c r="OLN105" s="142"/>
      <c r="OLO105" s="160"/>
      <c r="OLP105" s="150"/>
      <c r="OLQ105" s="137"/>
      <c r="OLR105" s="137"/>
      <c r="OLS105" s="137"/>
      <c r="OLU105" s="142"/>
      <c r="OLV105" s="160"/>
      <c r="OLW105" s="150"/>
      <c r="OLX105" s="137"/>
      <c r="OLY105" s="137"/>
      <c r="OLZ105" s="137"/>
      <c r="OMB105" s="142"/>
      <c r="OMC105" s="160"/>
      <c r="OMD105" s="150"/>
      <c r="OME105" s="137"/>
      <c r="OMF105" s="137"/>
      <c r="OMG105" s="137"/>
      <c r="OMI105" s="142"/>
      <c r="OMJ105" s="160"/>
      <c r="OMK105" s="150"/>
      <c r="OML105" s="137"/>
      <c r="OMM105" s="137"/>
      <c r="OMN105" s="137"/>
      <c r="OMP105" s="142"/>
      <c r="OMQ105" s="160"/>
      <c r="OMR105" s="150"/>
      <c r="OMS105" s="137"/>
      <c r="OMT105" s="137"/>
      <c r="OMU105" s="137"/>
      <c r="OMW105" s="142"/>
      <c r="OMX105" s="160"/>
      <c r="OMY105" s="150"/>
      <c r="OMZ105" s="137"/>
      <c r="ONA105" s="137"/>
      <c r="ONB105" s="137"/>
      <c r="OND105" s="142"/>
      <c r="ONE105" s="160"/>
      <c r="ONF105" s="150"/>
      <c r="ONG105" s="137"/>
      <c r="ONH105" s="137"/>
      <c r="ONI105" s="137"/>
      <c r="ONK105" s="142"/>
      <c r="ONL105" s="160"/>
      <c r="ONM105" s="150"/>
      <c r="ONN105" s="137"/>
      <c r="ONO105" s="137"/>
      <c r="ONP105" s="137"/>
      <c r="ONR105" s="142"/>
      <c r="ONS105" s="160"/>
      <c r="ONT105" s="150"/>
      <c r="ONU105" s="137"/>
      <c r="ONV105" s="137"/>
      <c r="ONW105" s="137"/>
      <c r="ONY105" s="142"/>
      <c r="ONZ105" s="160"/>
      <c r="OOA105" s="150"/>
      <c r="OOB105" s="137"/>
      <c r="OOC105" s="137"/>
      <c r="OOD105" s="137"/>
      <c r="OOF105" s="142"/>
      <c r="OOG105" s="160"/>
      <c r="OOH105" s="150"/>
      <c r="OOI105" s="137"/>
      <c r="OOJ105" s="137"/>
      <c r="OOK105" s="137"/>
      <c r="OOM105" s="142"/>
      <c r="OON105" s="160"/>
      <c r="OOO105" s="150"/>
      <c r="OOP105" s="137"/>
      <c r="OOQ105" s="137"/>
      <c r="OOR105" s="137"/>
      <c r="OOT105" s="142"/>
      <c r="OOU105" s="160"/>
      <c r="OOV105" s="150"/>
      <c r="OOW105" s="137"/>
      <c r="OOX105" s="137"/>
      <c r="OOY105" s="137"/>
      <c r="OPA105" s="142"/>
      <c r="OPB105" s="160"/>
      <c r="OPC105" s="150"/>
      <c r="OPD105" s="137"/>
      <c r="OPE105" s="137"/>
      <c r="OPF105" s="137"/>
      <c r="OPH105" s="142"/>
      <c r="OPI105" s="160"/>
      <c r="OPJ105" s="150"/>
      <c r="OPK105" s="137"/>
      <c r="OPL105" s="137"/>
      <c r="OPM105" s="137"/>
      <c r="OPO105" s="142"/>
      <c r="OPP105" s="160"/>
      <c r="OPQ105" s="150"/>
      <c r="OPR105" s="137"/>
      <c r="OPS105" s="137"/>
      <c r="OPT105" s="137"/>
      <c r="OPV105" s="142"/>
      <c r="OPW105" s="160"/>
      <c r="OPX105" s="150"/>
      <c r="OPY105" s="137"/>
      <c r="OPZ105" s="137"/>
      <c r="OQA105" s="137"/>
      <c r="OQC105" s="142"/>
      <c r="OQD105" s="160"/>
      <c r="OQE105" s="150"/>
      <c r="OQF105" s="137"/>
      <c r="OQG105" s="137"/>
      <c r="OQH105" s="137"/>
      <c r="OQJ105" s="142"/>
      <c r="OQK105" s="160"/>
      <c r="OQL105" s="150"/>
      <c r="OQM105" s="137"/>
      <c r="OQN105" s="137"/>
      <c r="OQO105" s="137"/>
      <c r="OQQ105" s="142"/>
      <c r="OQR105" s="160"/>
      <c r="OQS105" s="150"/>
      <c r="OQT105" s="137"/>
      <c r="OQU105" s="137"/>
      <c r="OQV105" s="137"/>
      <c r="OQX105" s="142"/>
      <c r="OQY105" s="160"/>
      <c r="OQZ105" s="150"/>
      <c r="ORA105" s="137"/>
      <c r="ORB105" s="137"/>
      <c r="ORC105" s="137"/>
      <c r="ORE105" s="142"/>
      <c r="ORF105" s="160"/>
      <c r="ORG105" s="150"/>
      <c r="ORH105" s="137"/>
      <c r="ORI105" s="137"/>
      <c r="ORJ105" s="137"/>
      <c r="ORL105" s="142"/>
      <c r="ORM105" s="160"/>
      <c r="ORN105" s="150"/>
      <c r="ORO105" s="137"/>
      <c r="ORP105" s="137"/>
      <c r="ORQ105" s="137"/>
      <c r="ORS105" s="142"/>
      <c r="ORT105" s="160"/>
      <c r="ORU105" s="150"/>
      <c r="ORV105" s="137"/>
      <c r="ORW105" s="137"/>
      <c r="ORX105" s="137"/>
      <c r="ORZ105" s="142"/>
      <c r="OSA105" s="160"/>
      <c r="OSB105" s="150"/>
      <c r="OSC105" s="137"/>
      <c r="OSD105" s="137"/>
      <c r="OSE105" s="137"/>
      <c r="OSG105" s="142"/>
      <c r="OSH105" s="160"/>
      <c r="OSI105" s="150"/>
      <c r="OSJ105" s="137"/>
      <c r="OSK105" s="137"/>
      <c r="OSL105" s="137"/>
      <c r="OSN105" s="142"/>
      <c r="OSO105" s="160"/>
      <c r="OSP105" s="150"/>
      <c r="OSQ105" s="137"/>
      <c r="OSR105" s="137"/>
      <c r="OSS105" s="137"/>
      <c r="OSU105" s="142"/>
      <c r="OSV105" s="160"/>
      <c r="OSW105" s="150"/>
      <c r="OSX105" s="137"/>
      <c r="OSY105" s="137"/>
      <c r="OSZ105" s="137"/>
      <c r="OTB105" s="142"/>
      <c r="OTC105" s="160"/>
      <c r="OTD105" s="150"/>
      <c r="OTE105" s="137"/>
      <c r="OTF105" s="137"/>
      <c r="OTG105" s="137"/>
      <c r="OTI105" s="142"/>
      <c r="OTJ105" s="160"/>
      <c r="OTK105" s="150"/>
      <c r="OTL105" s="137"/>
      <c r="OTM105" s="137"/>
      <c r="OTN105" s="137"/>
      <c r="OTP105" s="142"/>
      <c r="OTQ105" s="160"/>
      <c r="OTR105" s="150"/>
      <c r="OTS105" s="137"/>
      <c r="OTT105" s="137"/>
      <c r="OTU105" s="137"/>
      <c r="OTW105" s="142"/>
      <c r="OTX105" s="160"/>
      <c r="OTY105" s="150"/>
      <c r="OTZ105" s="137"/>
      <c r="OUA105" s="137"/>
      <c r="OUB105" s="137"/>
      <c r="OUD105" s="142"/>
      <c r="OUE105" s="160"/>
      <c r="OUF105" s="150"/>
      <c r="OUG105" s="137"/>
      <c r="OUH105" s="137"/>
      <c r="OUI105" s="137"/>
      <c r="OUK105" s="142"/>
      <c r="OUL105" s="160"/>
      <c r="OUM105" s="150"/>
      <c r="OUN105" s="137"/>
      <c r="OUO105" s="137"/>
      <c r="OUP105" s="137"/>
      <c r="OUR105" s="142"/>
      <c r="OUS105" s="160"/>
      <c r="OUT105" s="150"/>
      <c r="OUU105" s="137"/>
      <c r="OUV105" s="137"/>
      <c r="OUW105" s="137"/>
      <c r="OUY105" s="142"/>
      <c r="OUZ105" s="160"/>
      <c r="OVA105" s="150"/>
      <c r="OVB105" s="137"/>
      <c r="OVC105" s="137"/>
      <c r="OVD105" s="137"/>
      <c r="OVF105" s="142"/>
      <c r="OVG105" s="160"/>
      <c r="OVH105" s="150"/>
      <c r="OVI105" s="137"/>
      <c r="OVJ105" s="137"/>
      <c r="OVK105" s="137"/>
      <c r="OVM105" s="142"/>
      <c r="OVN105" s="160"/>
      <c r="OVO105" s="150"/>
      <c r="OVP105" s="137"/>
      <c r="OVQ105" s="137"/>
      <c r="OVR105" s="137"/>
      <c r="OVT105" s="142"/>
      <c r="OVU105" s="160"/>
      <c r="OVV105" s="150"/>
      <c r="OVW105" s="137"/>
      <c r="OVX105" s="137"/>
      <c r="OVY105" s="137"/>
      <c r="OWA105" s="142"/>
      <c r="OWB105" s="160"/>
      <c r="OWC105" s="150"/>
      <c r="OWD105" s="137"/>
      <c r="OWE105" s="137"/>
      <c r="OWF105" s="137"/>
      <c r="OWH105" s="142"/>
      <c r="OWI105" s="160"/>
      <c r="OWJ105" s="150"/>
      <c r="OWK105" s="137"/>
      <c r="OWL105" s="137"/>
      <c r="OWM105" s="137"/>
      <c r="OWO105" s="142"/>
      <c r="OWP105" s="160"/>
      <c r="OWQ105" s="150"/>
      <c r="OWR105" s="137"/>
      <c r="OWS105" s="137"/>
      <c r="OWT105" s="137"/>
      <c r="OWV105" s="142"/>
      <c r="OWW105" s="160"/>
      <c r="OWX105" s="150"/>
      <c r="OWY105" s="137"/>
      <c r="OWZ105" s="137"/>
      <c r="OXA105" s="137"/>
      <c r="OXC105" s="142"/>
      <c r="OXD105" s="160"/>
      <c r="OXE105" s="150"/>
      <c r="OXF105" s="137"/>
      <c r="OXG105" s="137"/>
      <c r="OXH105" s="137"/>
      <c r="OXJ105" s="142"/>
      <c r="OXK105" s="160"/>
      <c r="OXL105" s="150"/>
      <c r="OXM105" s="137"/>
      <c r="OXN105" s="137"/>
      <c r="OXO105" s="137"/>
      <c r="OXQ105" s="142"/>
      <c r="OXR105" s="160"/>
      <c r="OXS105" s="150"/>
      <c r="OXT105" s="137"/>
      <c r="OXU105" s="137"/>
      <c r="OXV105" s="137"/>
      <c r="OXX105" s="142"/>
      <c r="OXY105" s="160"/>
      <c r="OXZ105" s="150"/>
      <c r="OYA105" s="137"/>
      <c r="OYB105" s="137"/>
      <c r="OYC105" s="137"/>
      <c r="OYE105" s="142"/>
      <c r="OYF105" s="160"/>
      <c r="OYG105" s="150"/>
      <c r="OYH105" s="137"/>
      <c r="OYI105" s="137"/>
      <c r="OYJ105" s="137"/>
      <c r="OYL105" s="142"/>
      <c r="OYM105" s="160"/>
      <c r="OYN105" s="150"/>
      <c r="OYO105" s="137"/>
      <c r="OYP105" s="137"/>
      <c r="OYQ105" s="137"/>
      <c r="OYS105" s="142"/>
      <c r="OYT105" s="160"/>
      <c r="OYU105" s="150"/>
      <c r="OYV105" s="137"/>
      <c r="OYW105" s="137"/>
      <c r="OYX105" s="137"/>
      <c r="OYZ105" s="142"/>
      <c r="OZA105" s="160"/>
      <c r="OZB105" s="150"/>
      <c r="OZC105" s="137"/>
      <c r="OZD105" s="137"/>
      <c r="OZE105" s="137"/>
      <c r="OZG105" s="142"/>
      <c r="OZH105" s="160"/>
      <c r="OZI105" s="150"/>
      <c r="OZJ105" s="137"/>
      <c r="OZK105" s="137"/>
      <c r="OZL105" s="137"/>
      <c r="OZN105" s="142"/>
      <c r="OZO105" s="160"/>
      <c r="OZP105" s="150"/>
      <c r="OZQ105" s="137"/>
      <c r="OZR105" s="137"/>
      <c r="OZS105" s="137"/>
      <c r="OZU105" s="142"/>
      <c r="OZV105" s="160"/>
      <c r="OZW105" s="150"/>
      <c r="OZX105" s="137"/>
      <c r="OZY105" s="137"/>
      <c r="OZZ105" s="137"/>
      <c r="PAB105" s="142"/>
      <c r="PAC105" s="160"/>
      <c r="PAD105" s="150"/>
      <c r="PAE105" s="137"/>
      <c r="PAF105" s="137"/>
      <c r="PAG105" s="137"/>
      <c r="PAI105" s="142"/>
      <c r="PAJ105" s="160"/>
      <c r="PAK105" s="150"/>
      <c r="PAL105" s="137"/>
      <c r="PAM105" s="137"/>
      <c r="PAN105" s="137"/>
      <c r="PAP105" s="142"/>
      <c r="PAQ105" s="160"/>
      <c r="PAR105" s="150"/>
      <c r="PAS105" s="137"/>
      <c r="PAT105" s="137"/>
      <c r="PAU105" s="137"/>
      <c r="PAW105" s="142"/>
      <c r="PAX105" s="160"/>
      <c r="PAY105" s="150"/>
      <c r="PAZ105" s="137"/>
      <c r="PBA105" s="137"/>
      <c r="PBB105" s="137"/>
      <c r="PBD105" s="142"/>
      <c r="PBE105" s="160"/>
      <c r="PBF105" s="150"/>
      <c r="PBG105" s="137"/>
      <c r="PBH105" s="137"/>
      <c r="PBI105" s="137"/>
      <c r="PBK105" s="142"/>
      <c r="PBL105" s="160"/>
      <c r="PBM105" s="150"/>
      <c r="PBN105" s="137"/>
      <c r="PBO105" s="137"/>
      <c r="PBP105" s="137"/>
      <c r="PBR105" s="142"/>
      <c r="PBS105" s="160"/>
      <c r="PBT105" s="150"/>
      <c r="PBU105" s="137"/>
      <c r="PBV105" s="137"/>
      <c r="PBW105" s="137"/>
      <c r="PBY105" s="142"/>
      <c r="PBZ105" s="160"/>
      <c r="PCA105" s="150"/>
      <c r="PCB105" s="137"/>
      <c r="PCC105" s="137"/>
      <c r="PCD105" s="137"/>
      <c r="PCF105" s="142"/>
      <c r="PCG105" s="160"/>
      <c r="PCH105" s="150"/>
      <c r="PCI105" s="137"/>
      <c r="PCJ105" s="137"/>
      <c r="PCK105" s="137"/>
      <c r="PCM105" s="142"/>
      <c r="PCN105" s="160"/>
      <c r="PCO105" s="150"/>
      <c r="PCP105" s="137"/>
      <c r="PCQ105" s="137"/>
      <c r="PCR105" s="137"/>
      <c r="PCT105" s="142"/>
      <c r="PCU105" s="160"/>
      <c r="PCV105" s="150"/>
      <c r="PCW105" s="137"/>
      <c r="PCX105" s="137"/>
      <c r="PCY105" s="137"/>
      <c r="PDA105" s="142"/>
      <c r="PDB105" s="160"/>
      <c r="PDC105" s="150"/>
      <c r="PDD105" s="137"/>
      <c r="PDE105" s="137"/>
      <c r="PDF105" s="137"/>
      <c r="PDH105" s="142"/>
      <c r="PDI105" s="160"/>
      <c r="PDJ105" s="150"/>
      <c r="PDK105" s="137"/>
      <c r="PDL105" s="137"/>
      <c r="PDM105" s="137"/>
      <c r="PDO105" s="142"/>
      <c r="PDP105" s="160"/>
      <c r="PDQ105" s="150"/>
      <c r="PDR105" s="137"/>
      <c r="PDS105" s="137"/>
      <c r="PDT105" s="137"/>
      <c r="PDV105" s="142"/>
      <c r="PDW105" s="160"/>
      <c r="PDX105" s="150"/>
      <c r="PDY105" s="137"/>
      <c r="PDZ105" s="137"/>
      <c r="PEA105" s="137"/>
      <c r="PEC105" s="142"/>
      <c r="PED105" s="160"/>
      <c r="PEE105" s="150"/>
      <c r="PEF105" s="137"/>
      <c r="PEG105" s="137"/>
      <c r="PEH105" s="137"/>
      <c r="PEJ105" s="142"/>
      <c r="PEK105" s="160"/>
      <c r="PEL105" s="150"/>
      <c r="PEM105" s="137"/>
      <c r="PEN105" s="137"/>
      <c r="PEO105" s="137"/>
      <c r="PEQ105" s="142"/>
      <c r="PER105" s="160"/>
      <c r="PES105" s="150"/>
      <c r="PET105" s="137"/>
      <c r="PEU105" s="137"/>
      <c r="PEV105" s="137"/>
      <c r="PEX105" s="142"/>
      <c r="PEY105" s="160"/>
      <c r="PEZ105" s="150"/>
      <c r="PFA105" s="137"/>
      <c r="PFB105" s="137"/>
      <c r="PFC105" s="137"/>
      <c r="PFE105" s="142"/>
      <c r="PFF105" s="160"/>
      <c r="PFG105" s="150"/>
      <c r="PFH105" s="137"/>
      <c r="PFI105" s="137"/>
      <c r="PFJ105" s="137"/>
      <c r="PFL105" s="142"/>
      <c r="PFM105" s="160"/>
      <c r="PFN105" s="150"/>
      <c r="PFO105" s="137"/>
      <c r="PFP105" s="137"/>
      <c r="PFQ105" s="137"/>
      <c r="PFS105" s="142"/>
      <c r="PFT105" s="160"/>
      <c r="PFU105" s="150"/>
      <c r="PFV105" s="137"/>
      <c r="PFW105" s="137"/>
      <c r="PFX105" s="137"/>
      <c r="PFZ105" s="142"/>
      <c r="PGA105" s="160"/>
      <c r="PGB105" s="150"/>
      <c r="PGC105" s="137"/>
      <c r="PGD105" s="137"/>
      <c r="PGE105" s="137"/>
      <c r="PGG105" s="142"/>
      <c r="PGH105" s="160"/>
      <c r="PGI105" s="150"/>
      <c r="PGJ105" s="137"/>
      <c r="PGK105" s="137"/>
      <c r="PGL105" s="137"/>
      <c r="PGN105" s="142"/>
      <c r="PGO105" s="160"/>
      <c r="PGP105" s="150"/>
      <c r="PGQ105" s="137"/>
      <c r="PGR105" s="137"/>
      <c r="PGS105" s="137"/>
      <c r="PGU105" s="142"/>
      <c r="PGV105" s="160"/>
      <c r="PGW105" s="150"/>
      <c r="PGX105" s="137"/>
      <c r="PGY105" s="137"/>
      <c r="PGZ105" s="137"/>
      <c r="PHB105" s="142"/>
      <c r="PHC105" s="160"/>
      <c r="PHD105" s="150"/>
      <c r="PHE105" s="137"/>
      <c r="PHF105" s="137"/>
      <c r="PHG105" s="137"/>
      <c r="PHI105" s="142"/>
      <c r="PHJ105" s="160"/>
      <c r="PHK105" s="150"/>
      <c r="PHL105" s="137"/>
      <c r="PHM105" s="137"/>
      <c r="PHN105" s="137"/>
      <c r="PHP105" s="142"/>
      <c r="PHQ105" s="160"/>
      <c r="PHR105" s="150"/>
      <c r="PHS105" s="137"/>
      <c r="PHT105" s="137"/>
      <c r="PHU105" s="137"/>
      <c r="PHW105" s="142"/>
      <c r="PHX105" s="160"/>
      <c r="PHY105" s="150"/>
      <c r="PHZ105" s="137"/>
      <c r="PIA105" s="137"/>
      <c r="PIB105" s="137"/>
      <c r="PID105" s="142"/>
      <c r="PIE105" s="160"/>
      <c r="PIF105" s="150"/>
      <c r="PIG105" s="137"/>
      <c r="PIH105" s="137"/>
      <c r="PII105" s="137"/>
      <c r="PIK105" s="142"/>
      <c r="PIL105" s="160"/>
      <c r="PIM105" s="150"/>
      <c r="PIN105" s="137"/>
      <c r="PIO105" s="137"/>
      <c r="PIP105" s="137"/>
      <c r="PIR105" s="142"/>
      <c r="PIS105" s="160"/>
      <c r="PIT105" s="150"/>
      <c r="PIU105" s="137"/>
      <c r="PIV105" s="137"/>
      <c r="PIW105" s="137"/>
      <c r="PIY105" s="142"/>
      <c r="PIZ105" s="160"/>
      <c r="PJA105" s="150"/>
      <c r="PJB105" s="137"/>
      <c r="PJC105" s="137"/>
      <c r="PJD105" s="137"/>
      <c r="PJF105" s="142"/>
      <c r="PJG105" s="160"/>
      <c r="PJH105" s="150"/>
      <c r="PJI105" s="137"/>
      <c r="PJJ105" s="137"/>
      <c r="PJK105" s="137"/>
      <c r="PJM105" s="142"/>
      <c r="PJN105" s="160"/>
      <c r="PJO105" s="150"/>
      <c r="PJP105" s="137"/>
      <c r="PJQ105" s="137"/>
      <c r="PJR105" s="137"/>
      <c r="PJT105" s="142"/>
      <c r="PJU105" s="160"/>
      <c r="PJV105" s="150"/>
      <c r="PJW105" s="137"/>
      <c r="PJX105" s="137"/>
      <c r="PJY105" s="137"/>
      <c r="PKA105" s="142"/>
      <c r="PKB105" s="160"/>
      <c r="PKC105" s="150"/>
      <c r="PKD105" s="137"/>
      <c r="PKE105" s="137"/>
      <c r="PKF105" s="137"/>
      <c r="PKH105" s="142"/>
      <c r="PKI105" s="160"/>
      <c r="PKJ105" s="150"/>
      <c r="PKK105" s="137"/>
      <c r="PKL105" s="137"/>
      <c r="PKM105" s="137"/>
      <c r="PKO105" s="142"/>
      <c r="PKP105" s="160"/>
      <c r="PKQ105" s="150"/>
      <c r="PKR105" s="137"/>
      <c r="PKS105" s="137"/>
      <c r="PKT105" s="137"/>
      <c r="PKV105" s="142"/>
      <c r="PKW105" s="160"/>
      <c r="PKX105" s="150"/>
      <c r="PKY105" s="137"/>
      <c r="PKZ105" s="137"/>
      <c r="PLA105" s="137"/>
      <c r="PLC105" s="142"/>
      <c r="PLD105" s="160"/>
      <c r="PLE105" s="150"/>
      <c r="PLF105" s="137"/>
      <c r="PLG105" s="137"/>
      <c r="PLH105" s="137"/>
      <c r="PLJ105" s="142"/>
      <c r="PLK105" s="160"/>
      <c r="PLL105" s="150"/>
      <c r="PLM105" s="137"/>
      <c r="PLN105" s="137"/>
      <c r="PLO105" s="137"/>
      <c r="PLQ105" s="142"/>
      <c r="PLR105" s="160"/>
      <c r="PLS105" s="150"/>
      <c r="PLT105" s="137"/>
      <c r="PLU105" s="137"/>
      <c r="PLV105" s="137"/>
      <c r="PLX105" s="142"/>
      <c r="PLY105" s="160"/>
      <c r="PLZ105" s="150"/>
      <c r="PMA105" s="137"/>
      <c r="PMB105" s="137"/>
      <c r="PMC105" s="137"/>
      <c r="PME105" s="142"/>
      <c r="PMF105" s="160"/>
      <c r="PMG105" s="150"/>
      <c r="PMH105" s="137"/>
      <c r="PMI105" s="137"/>
      <c r="PMJ105" s="137"/>
      <c r="PML105" s="142"/>
      <c r="PMM105" s="160"/>
      <c r="PMN105" s="150"/>
      <c r="PMO105" s="137"/>
      <c r="PMP105" s="137"/>
      <c r="PMQ105" s="137"/>
      <c r="PMS105" s="142"/>
      <c r="PMT105" s="160"/>
      <c r="PMU105" s="150"/>
      <c r="PMV105" s="137"/>
      <c r="PMW105" s="137"/>
      <c r="PMX105" s="137"/>
      <c r="PMZ105" s="142"/>
      <c r="PNA105" s="160"/>
      <c r="PNB105" s="150"/>
      <c r="PNC105" s="137"/>
      <c r="PND105" s="137"/>
      <c r="PNE105" s="137"/>
      <c r="PNG105" s="142"/>
      <c r="PNH105" s="160"/>
      <c r="PNI105" s="150"/>
      <c r="PNJ105" s="137"/>
      <c r="PNK105" s="137"/>
      <c r="PNL105" s="137"/>
      <c r="PNN105" s="142"/>
      <c r="PNO105" s="160"/>
      <c r="PNP105" s="150"/>
      <c r="PNQ105" s="137"/>
      <c r="PNR105" s="137"/>
      <c r="PNS105" s="137"/>
      <c r="PNU105" s="142"/>
      <c r="PNV105" s="160"/>
      <c r="PNW105" s="150"/>
      <c r="PNX105" s="137"/>
      <c r="PNY105" s="137"/>
      <c r="PNZ105" s="137"/>
      <c r="POB105" s="142"/>
      <c r="POC105" s="160"/>
      <c r="POD105" s="150"/>
      <c r="POE105" s="137"/>
      <c r="POF105" s="137"/>
      <c r="POG105" s="137"/>
      <c r="POI105" s="142"/>
      <c r="POJ105" s="160"/>
      <c r="POK105" s="150"/>
      <c r="POL105" s="137"/>
      <c r="POM105" s="137"/>
      <c r="PON105" s="137"/>
      <c r="POP105" s="142"/>
      <c r="POQ105" s="160"/>
      <c r="POR105" s="150"/>
      <c r="POS105" s="137"/>
      <c r="POT105" s="137"/>
      <c r="POU105" s="137"/>
      <c r="POW105" s="142"/>
      <c r="POX105" s="160"/>
      <c r="POY105" s="150"/>
      <c r="POZ105" s="137"/>
      <c r="PPA105" s="137"/>
      <c r="PPB105" s="137"/>
      <c r="PPD105" s="142"/>
      <c r="PPE105" s="160"/>
      <c r="PPF105" s="150"/>
      <c r="PPG105" s="137"/>
      <c r="PPH105" s="137"/>
      <c r="PPI105" s="137"/>
      <c r="PPK105" s="142"/>
      <c r="PPL105" s="160"/>
      <c r="PPM105" s="150"/>
      <c r="PPN105" s="137"/>
      <c r="PPO105" s="137"/>
      <c r="PPP105" s="137"/>
      <c r="PPR105" s="142"/>
      <c r="PPS105" s="160"/>
      <c r="PPT105" s="150"/>
      <c r="PPU105" s="137"/>
      <c r="PPV105" s="137"/>
      <c r="PPW105" s="137"/>
      <c r="PPY105" s="142"/>
      <c r="PPZ105" s="160"/>
      <c r="PQA105" s="150"/>
      <c r="PQB105" s="137"/>
      <c r="PQC105" s="137"/>
      <c r="PQD105" s="137"/>
      <c r="PQF105" s="142"/>
      <c r="PQG105" s="160"/>
      <c r="PQH105" s="150"/>
      <c r="PQI105" s="137"/>
      <c r="PQJ105" s="137"/>
      <c r="PQK105" s="137"/>
      <c r="PQM105" s="142"/>
      <c r="PQN105" s="160"/>
      <c r="PQO105" s="150"/>
      <c r="PQP105" s="137"/>
      <c r="PQQ105" s="137"/>
      <c r="PQR105" s="137"/>
      <c r="PQT105" s="142"/>
      <c r="PQU105" s="160"/>
      <c r="PQV105" s="150"/>
      <c r="PQW105" s="137"/>
      <c r="PQX105" s="137"/>
      <c r="PQY105" s="137"/>
      <c r="PRA105" s="142"/>
      <c r="PRB105" s="160"/>
      <c r="PRC105" s="150"/>
      <c r="PRD105" s="137"/>
      <c r="PRE105" s="137"/>
      <c r="PRF105" s="137"/>
      <c r="PRH105" s="142"/>
      <c r="PRI105" s="160"/>
      <c r="PRJ105" s="150"/>
      <c r="PRK105" s="137"/>
      <c r="PRL105" s="137"/>
      <c r="PRM105" s="137"/>
      <c r="PRO105" s="142"/>
      <c r="PRP105" s="160"/>
      <c r="PRQ105" s="150"/>
      <c r="PRR105" s="137"/>
      <c r="PRS105" s="137"/>
      <c r="PRT105" s="137"/>
      <c r="PRV105" s="142"/>
      <c r="PRW105" s="160"/>
      <c r="PRX105" s="150"/>
      <c r="PRY105" s="137"/>
      <c r="PRZ105" s="137"/>
      <c r="PSA105" s="137"/>
      <c r="PSC105" s="142"/>
      <c r="PSD105" s="160"/>
      <c r="PSE105" s="150"/>
      <c r="PSF105" s="137"/>
      <c r="PSG105" s="137"/>
      <c r="PSH105" s="137"/>
      <c r="PSJ105" s="142"/>
      <c r="PSK105" s="160"/>
      <c r="PSL105" s="150"/>
      <c r="PSM105" s="137"/>
      <c r="PSN105" s="137"/>
      <c r="PSO105" s="137"/>
      <c r="PSQ105" s="142"/>
      <c r="PSR105" s="160"/>
      <c r="PSS105" s="150"/>
      <c r="PST105" s="137"/>
      <c r="PSU105" s="137"/>
      <c r="PSV105" s="137"/>
      <c r="PSX105" s="142"/>
      <c r="PSY105" s="160"/>
      <c r="PSZ105" s="150"/>
      <c r="PTA105" s="137"/>
      <c r="PTB105" s="137"/>
      <c r="PTC105" s="137"/>
      <c r="PTE105" s="142"/>
      <c r="PTF105" s="160"/>
      <c r="PTG105" s="150"/>
      <c r="PTH105" s="137"/>
      <c r="PTI105" s="137"/>
      <c r="PTJ105" s="137"/>
      <c r="PTL105" s="142"/>
      <c r="PTM105" s="160"/>
      <c r="PTN105" s="150"/>
      <c r="PTO105" s="137"/>
      <c r="PTP105" s="137"/>
      <c r="PTQ105" s="137"/>
      <c r="PTS105" s="142"/>
      <c r="PTT105" s="160"/>
      <c r="PTU105" s="150"/>
      <c r="PTV105" s="137"/>
      <c r="PTW105" s="137"/>
      <c r="PTX105" s="137"/>
      <c r="PTZ105" s="142"/>
      <c r="PUA105" s="160"/>
      <c r="PUB105" s="150"/>
      <c r="PUC105" s="137"/>
      <c r="PUD105" s="137"/>
      <c r="PUE105" s="137"/>
      <c r="PUG105" s="142"/>
      <c r="PUH105" s="160"/>
      <c r="PUI105" s="150"/>
      <c r="PUJ105" s="137"/>
      <c r="PUK105" s="137"/>
      <c r="PUL105" s="137"/>
      <c r="PUN105" s="142"/>
      <c r="PUO105" s="160"/>
      <c r="PUP105" s="150"/>
      <c r="PUQ105" s="137"/>
      <c r="PUR105" s="137"/>
      <c r="PUS105" s="137"/>
      <c r="PUU105" s="142"/>
      <c r="PUV105" s="160"/>
      <c r="PUW105" s="150"/>
      <c r="PUX105" s="137"/>
      <c r="PUY105" s="137"/>
      <c r="PUZ105" s="137"/>
      <c r="PVB105" s="142"/>
      <c r="PVC105" s="160"/>
      <c r="PVD105" s="150"/>
      <c r="PVE105" s="137"/>
      <c r="PVF105" s="137"/>
      <c r="PVG105" s="137"/>
      <c r="PVI105" s="142"/>
      <c r="PVJ105" s="160"/>
      <c r="PVK105" s="150"/>
      <c r="PVL105" s="137"/>
      <c r="PVM105" s="137"/>
      <c r="PVN105" s="137"/>
      <c r="PVP105" s="142"/>
      <c r="PVQ105" s="160"/>
      <c r="PVR105" s="150"/>
      <c r="PVS105" s="137"/>
      <c r="PVT105" s="137"/>
      <c r="PVU105" s="137"/>
      <c r="PVW105" s="142"/>
      <c r="PVX105" s="160"/>
      <c r="PVY105" s="150"/>
      <c r="PVZ105" s="137"/>
      <c r="PWA105" s="137"/>
      <c r="PWB105" s="137"/>
      <c r="PWD105" s="142"/>
      <c r="PWE105" s="160"/>
      <c r="PWF105" s="150"/>
      <c r="PWG105" s="137"/>
      <c r="PWH105" s="137"/>
      <c r="PWI105" s="137"/>
      <c r="PWK105" s="142"/>
      <c r="PWL105" s="160"/>
      <c r="PWM105" s="150"/>
      <c r="PWN105" s="137"/>
      <c r="PWO105" s="137"/>
      <c r="PWP105" s="137"/>
      <c r="PWR105" s="142"/>
      <c r="PWS105" s="160"/>
      <c r="PWT105" s="150"/>
      <c r="PWU105" s="137"/>
      <c r="PWV105" s="137"/>
      <c r="PWW105" s="137"/>
      <c r="PWY105" s="142"/>
      <c r="PWZ105" s="160"/>
      <c r="PXA105" s="150"/>
      <c r="PXB105" s="137"/>
      <c r="PXC105" s="137"/>
      <c r="PXD105" s="137"/>
      <c r="PXF105" s="142"/>
      <c r="PXG105" s="160"/>
      <c r="PXH105" s="150"/>
      <c r="PXI105" s="137"/>
      <c r="PXJ105" s="137"/>
      <c r="PXK105" s="137"/>
      <c r="PXM105" s="142"/>
      <c r="PXN105" s="160"/>
      <c r="PXO105" s="150"/>
      <c r="PXP105" s="137"/>
      <c r="PXQ105" s="137"/>
      <c r="PXR105" s="137"/>
      <c r="PXT105" s="142"/>
      <c r="PXU105" s="160"/>
      <c r="PXV105" s="150"/>
      <c r="PXW105" s="137"/>
      <c r="PXX105" s="137"/>
      <c r="PXY105" s="137"/>
      <c r="PYA105" s="142"/>
      <c r="PYB105" s="160"/>
      <c r="PYC105" s="150"/>
      <c r="PYD105" s="137"/>
      <c r="PYE105" s="137"/>
      <c r="PYF105" s="137"/>
      <c r="PYH105" s="142"/>
      <c r="PYI105" s="160"/>
      <c r="PYJ105" s="150"/>
      <c r="PYK105" s="137"/>
      <c r="PYL105" s="137"/>
      <c r="PYM105" s="137"/>
      <c r="PYO105" s="142"/>
      <c r="PYP105" s="160"/>
      <c r="PYQ105" s="150"/>
      <c r="PYR105" s="137"/>
      <c r="PYS105" s="137"/>
      <c r="PYT105" s="137"/>
      <c r="PYV105" s="142"/>
      <c r="PYW105" s="160"/>
      <c r="PYX105" s="150"/>
      <c r="PYY105" s="137"/>
      <c r="PYZ105" s="137"/>
      <c r="PZA105" s="137"/>
      <c r="PZC105" s="142"/>
      <c r="PZD105" s="160"/>
      <c r="PZE105" s="150"/>
      <c r="PZF105" s="137"/>
      <c r="PZG105" s="137"/>
      <c r="PZH105" s="137"/>
      <c r="PZJ105" s="142"/>
      <c r="PZK105" s="160"/>
      <c r="PZL105" s="150"/>
      <c r="PZM105" s="137"/>
      <c r="PZN105" s="137"/>
      <c r="PZO105" s="137"/>
      <c r="PZQ105" s="142"/>
      <c r="PZR105" s="160"/>
      <c r="PZS105" s="150"/>
      <c r="PZT105" s="137"/>
      <c r="PZU105" s="137"/>
      <c r="PZV105" s="137"/>
      <c r="PZX105" s="142"/>
      <c r="PZY105" s="160"/>
      <c r="PZZ105" s="150"/>
      <c r="QAA105" s="137"/>
      <c r="QAB105" s="137"/>
      <c r="QAC105" s="137"/>
      <c r="QAE105" s="142"/>
      <c r="QAF105" s="160"/>
      <c r="QAG105" s="150"/>
      <c r="QAH105" s="137"/>
      <c r="QAI105" s="137"/>
      <c r="QAJ105" s="137"/>
      <c r="QAL105" s="142"/>
      <c r="QAM105" s="160"/>
      <c r="QAN105" s="150"/>
      <c r="QAO105" s="137"/>
      <c r="QAP105" s="137"/>
      <c r="QAQ105" s="137"/>
      <c r="QAS105" s="142"/>
      <c r="QAT105" s="160"/>
      <c r="QAU105" s="150"/>
      <c r="QAV105" s="137"/>
      <c r="QAW105" s="137"/>
      <c r="QAX105" s="137"/>
      <c r="QAZ105" s="142"/>
      <c r="QBA105" s="160"/>
      <c r="QBB105" s="150"/>
      <c r="QBC105" s="137"/>
      <c r="QBD105" s="137"/>
      <c r="QBE105" s="137"/>
      <c r="QBG105" s="142"/>
      <c r="QBH105" s="160"/>
      <c r="QBI105" s="150"/>
      <c r="QBJ105" s="137"/>
      <c r="QBK105" s="137"/>
      <c r="QBL105" s="137"/>
      <c r="QBN105" s="142"/>
      <c r="QBO105" s="160"/>
      <c r="QBP105" s="150"/>
      <c r="QBQ105" s="137"/>
      <c r="QBR105" s="137"/>
      <c r="QBS105" s="137"/>
      <c r="QBU105" s="142"/>
      <c r="QBV105" s="160"/>
      <c r="QBW105" s="150"/>
      <c r="QBX105" s="137"/>
      <c r="QBY105" s="137"/>
      <c r="QBZ105" s="137"/>
      <c r="QCB105" s="142"/>
      <c r="QCC105" s="160"/>
      <c r="QCD105" s="150"/>
      <c r="QCE105" s="137"/>
      <c r="QCF105" s="137"/>
      <c r="QCG105" s="137"/>
      <c r="QCI105" s="142"/>
      <c r="QCJ105" s="160"/>
      <c r="QCK105" s="150"/>
      <c r="QCL105" s="137"/>
      <c r="QCM105" s="137"/>
      <c r="QCN105" s="137"/>
      <c r="QCP105" s="142"/>
      <c r="QCQ105" s="160"/>
      <c r="QCR105" s="150"/>
      <c r="QCS105" s="137"/>
      <c r="QCT105" s="137"/>
      <c r="QCU105" s="137"/>
      <c r="QCW105" s="142"/>
      <c r="QCX105" s="160"/>
      <c r="QCY105" s="150"/>
      <c r="QCZ105" s="137"/>
      <c r="QDA105" s="137"/>
      <c r="QDB105" s="137"/>
      <c r="QDD105" s="142"/>
      <c r="QDE105" s="160"/>
      <c r="QDF105" s="150"/>
      <c r="QDG105" s="137"/>
      <c r="QDH105" s="137"/>
      <c r="QDI105" s="137"/>
      <c r="QDK105" s="142"/>
      <c r="QDL105" s="160"/>
      <c r="QDM105" s="150"/>
      <c r="QDN105" s="137"/>
      <c r="QDO105" s="137"/>
      <c r="QDP105" s="137"/>
      <c r="QDR105" s="142"/>
      <c r="QDS105" s="160"/>
      <c r="QDT105" s="150"/>
      <c r="QDU105" s="137"/>
      <c r="QDV105" s="137"/>
      <c r="QDW105" s="137"/>
      <c r="QDY105" s="142"/>
      <c r="QDZ105" s="160"/>
      <c r="QEA105" s="150"/>
      <c r="QEB105" s="137"/>
      <c r="QEC105" s="137"/>
      <c r="QED105" s="137"/>
      <c r="QEF105" s="142"/>
      <c r="QEG105" s="160"/>
      <c r="QEH105" s="150"/>
      <c r="QEI105" s="137"/>
      <c r="QEJ105" s="137"/>
      <c r="QEK105" s="137"/>
      <c r="QEM105" s="142"/>
      <c r="QEN105" s="160"/>
      <c r="QEO105" s="150"/>
      <c r="QEP105" s="137"/>
      <c r="QEQ105" s="137"/>
      <c r="QER105" s="137"/>
      <c r="QET105" s="142"/>
      <c r="QEU105" s="160"/>
      <c r="QEV105" s="150"/>
      <c r="QEW105" s="137"/>
      <c r="QEX105" s="137"/>
      <c r="QEY105" s="137"/>
      <c r="QFA105" s="142"/>
      <c r="QFB105" s="160"/>
      <c r="QFC105" s="150"/>
      <c r="QFD105" s="137"/>
      <c r="QFE105" s="137"/>
      <c r="QFF105" s="137"/>
      <c r="QFH105" s="142"/>
      <c r="QFI105" s="160"/>
      <c r="QFJ105" s="150"/>
      <c r="QFK105" s="137"/>
      <c r="QFL105" s="137"/>
      <c r="QFM105" s="137"/>
      <c r="QFO105" s="142"/>
      <c r="QFP105" s="160"/>
      <c r="QFQ105" s="150"/>
      <c r="QFR105" s="137"/>
      <c r="QFS105" s="137"/>
      <c r="QFT105" s="137"/>
      <c r="QFV105" s="142"/>
      <c r="QFW105" s="160"/>
      <c r="QFX105" s="150"/>
      <c r="QFY105" s="137"/>
      <c r="QFZ105" s="137"/>
      <c r="QGA105" s="137"/>
      <c r="QGC105" s="142"/>
      <c r="QGD105" s="160"/>
      <c r="QGE105" s="150"/>
      <c r="QGF105" s="137"/>
      <c r="QGG105" s="137"/>
      <c r="QGH105" s="137"/>
      <c r="QGJ105" s="142"/>
      <c r="QGK105" s="160"/>
      <c r="QGL105" s="150"/>
      <c r="QGM105" s="137"/>
      <c r="QGN105" s="137"/>
      <c r="QGO105" s="137"/>
      <c r="QGQ105" s="142"/>
      <c r="QGR105" s="160"/>
      <c r="QGS105" s="150"/>
      <c r="QGT105" s="137"/>
      <c r="QGU105" s="137"/>
      <c r="QGV105" s="137"/>
      <c r="QGX105" s="142"/>
      <c r="QGY105" s="160"/>
      <c r="QGZ105" s="150"/>
      <c r="QHA105" s="137"/>
      <c r="QHB105" s="137"/>
      <c r="QHC105" s="137"/>
      <c r="QHE105" s="142"/>
      <c r="QHF105" s="160"/>
      <c r="QHG105" s="150"/>
      <c r="QHH105" s="137"/>
      <c r="QHI105" s="137"/>
      <c r="QHJ105" s="137"/>
      <c r="QHL105" s="142"/>
      <c r="QHM105" s="160"/>
      <c r="QHN105" s="150"/>
      <c r="QHO105" s="137"/>
      <c r="QHP105" s="137"/>
      <c r="QHQ105" s="137"/>
      <c r="QHS105" s="142"/>
      <c r="QHT105" s="160"/>
      <c r="QHU105" s="150"/>
      <c r="QHV105" s="137"/>
      <c r="QHW105" s="137"/>
      <c r="QHX105" s="137"/>
      <c r="QHZ105" s="142"/>
      <c r="QIA105" s="160"/>
      <c r="QIB105" s="150"/>
      <c r="QIC105" s="137"/>
      <c r="QID105" s="137"/>
      <c r="QIE105" s="137"/>
      <c r="QIG105" s="142"/>
      <c r="QIH105" s="160"/>
      <c r="QII105" s="150"/>
      <c r="QIJ105" s="137"/>
      <c r="QIK105" s="137"/>
      <c r="QIL105" s="137"/>
      <c r="QIN105" s="142"/>
      <c r="QIO105" s="160"/>
      <c r="QIP105" s="150"/>
      <c r="QIQ105" s="137"/>
      <c r="QIR105" s="137"/>
      <c r="QIS105" s="137"/>
      <c r="QIU105" s="142"/>
      <c r="QIV105" s="160"/>
      <c r="QIW105" s="150"/>
      <c r="QIX105" s="137"/>
      <c r="QIY105" s="137"/>
      <c r="QIZ105" s="137"/>
      <c r="QJB105" s="142"/>
      <c r="QJC105" s="160"/>
      <c r="QJD105" s="150"/>
      <c r="QJE105" s="137"/>
      <c r="QJF105" s="137"/>
      <c r="QJG105" s="137"/>
      <c r="QJI105" s="142"/>
      <c r="QJJ105" s="160"/>
      <c r="QJK105" s="150"/>
      <c r="QJL105" s="137"/>
      <c r="QJM105" s="137"/>
      <c r="QJN105" s="137"/>
      <c r="QJP105" s="142"/>
      <c r="QJQ105" s="160"/>
      <c r="QJR105" s="150"/>
      <c r="QJS105" s="137"/>
      <c r="QJT105" s="137"/>
      <c r="QJU105" s="137"/>
      <c r="QJW105" s="142"/>
      <c r="QJX105" s="160"/>
      <c r="QJY105" s="150"/>
      <c r="QJZ105" s="137"/>
      <c r="QKA105" s="137"/>
      <c r="QKB105" s="137"/>
      <c r="QKD105" s="142"/>
      <c r="QKE105" s="160"/>
      <c r="QKF105" s="150"/>
      <c r="QKG105" s="137"/>
      <c r="QKH105" s="137"/>
      <c r="QKI105" s="137"/>
      <c r="QKK105" s="142"/>
      <c r="QKL105" s="160"/>
      <c r="QKM105" s="150"/>
      <c r="QKN105" s="137"/>
      <c r="QKO105" s="137"/>
      <c r="QKP105" s="137"/>
      <c r="QKR105" s="142"/>
      <c r="QKS105" s="160"/>
      <c r="QKT105" s="150"/>
      <c r="QKU105" s="137"/>
      <c r="QKV105" s="137"/>
      <c r="QKW105" s="137"/>
      <c r="QKY105" s="142"/>
      <c r="QKZ105" s="160"/>
      <c r="QLA105" s="150"/>
      <c r="QLB105" s="137"/>
      <c r="QLC105" s="137"/>
      <c r="QLD105" s="137"/>
      <c r="QLF105" s="142"/>
      <c r="QLG105" s="160"/>
      <c r="QLH105" s="150"/>
      <c r="QLI105" s="137"/>
      <c r="QLJ105" s="137"/>
      <c r="QLK105" s="137"/>
      <c r="QLM105" s="142"/>
      <c r="QLN105" s="160"/>
      <c r="QLO105" s="150"/>
      <c r="QLP105" s="137"/>
      <c r="QLQ105" s="137"/>
      <c r="QLR105" s="137"/>
      <c r="QLT105" s="142"/>
      <c r="QLU105" s="160"/>
      <c r="QLV105" s="150"/>
      <c r="QLW105" s="137"/>
      <c r="QLX105" s="137"/>
      <c r="QLY105" s="137"/>
      <c r="QMA105" s="142"/>
      <c r="QMB105" s="160"/>
      <c r="QMC105" s="150"/>
      <c r="QMD105" s="137"/>
      <c r="QME105" s="137"/>
      <c r="QMF105" s="137"/>
      <c r="QMH105" s="142"/>
      <c r="QMI105" s="160"/>
      <c r="QMJ105" s="150"/>
      <c r="QMK105" s="137"/>
      <c r="QML105" s="137"/>
      <c r="QMM105" s="137"/>
      <c r="QMO105" s="142"/>
      <c r="QMP105" s="160"/>
      <c r="QMQ105" s="150"/>
      <c r="QMR105" s="137"/>
      <c r="QMS105" s="137"/>
      <c r="QMT105" s="137"/>
      <c r="QMV105" s="142"/>
      <c r="QMW105" s="160"/>
      <c r="QMX105" s="150"/>
      <c r="QMY105" s="137"/>
      <c r="QMZ105" s="137"/>
      <c r="QNA105" s="137"/>
      <c r="QNC105" s="142"/>
      <c r="QND105" s="160"/>
      <c r="QNE105" s="150"/>
      <c r="QNF105" s="137"/>
      <c r="QNG105" s="137"/>
      <c r="QNH105" s="137"/>
      <c r="QNJ105" s="142"/>
      <c r="QNK105" s="160"/>
      <c r="QNL105" s="150"/>
      <c r="QNM105" s="137"/>
      <c r="QNN105" s="137"/>
      <c r="QNO105" s="137"/>
      <c r="QNQ105" s="142"/>
      <c r="QNR105" s="160"/>
      <c r="QNS105" s="150"/>
      <c r="QNT105" s="137"/>
      <c r="QNU105" s="137"/>
      <c r="QNV105" s="137"/>
      <c r="QNX105" s="142"/>
      <c r="QNY105" s="160"/>
      <c r="QNZ105" s="150"/>
      <c r="QOA105" s="137"/>
      <c r="QOB105" s="137"/>
      <c r="QOC105" s="137"/>
      <c r="QOE105" s="142"/>
      <c r="QOF105" s="160"/>
      <c r="QOG105" s="150"/>
      <c r="QOH105" s="137"/>
      <c r="QOI105" s="137"/>
      <c r="QOJ105" s="137"/>
      <c r="QOL105" s="142"/>
      <c r="QOM105" s="160"/>
      <c r="QON105" s="150"/>
      <c r="QOO105" s="137"/>
      <c r="QOP105" s="137"/>
      <c r="QOQ105" s="137"/>
      <c r="QOS105" s="142"/>
      <c r="QOT105" s="160"/>
      <c r="QOU105" s="150"/>
      <c r="QOV105" s="137"/>
      <c r="QOW105" s="137"/>
      <c r="QOX105" s="137"/>
      <c r="QOZ105" s="142"/>
      <c r="QPA105" s="160"/>
      <c r="QPB105" s="150"/>
      <c r="QPC105" s="137"/>
      <c r="QPD105" s="137"/>
      <c r="QPE105" s="137"/>
      <c r="QPG105" s="142"/>
      <c r="QPH105" s="160"/>
      <c r="QPI105" s="150"/>
      <c r="QPJ105" s="137"/>
      <c r="QPK105" s="137"/>
      <c r="QPL105" s="137"/>
      <c r="QPN105" s="142"/>
      <c r="QPO105" s="160"/>
      <c r="QPP105" s="150"/>
      <c r="QPQ105" s="137"/>
      <c r="QPR105" s="137"/>
      <c r="QPS105" s="137"/>
      <c r="QPU105" s="142"/>
      <c r="QPV105" s="160"/>
      <c r="QPW105" s="150"/>
      <c r="QPX105" s="137"/>
      <c r="QPY105" s="137"/>
      <c r="QPZ105" s="137"/>
      <c r="QQB105" s="142"/>
      <c r="QQC105" s="160"/>
      <c r="QQD105" s="150"/>
      <c r="QQE105" s="137"/>
      <c r="QQF105" s="137"/>
      <c r="QQG105" s="137"/>
      <c r="QQI105" s="142"/>
      <c r="QQJ105" s="160"/>
      <c r="QQK105" s="150"/>
      <c r="QQL105" s="137"/>
      <c r="QQM105" s="137"/>
      <c r="QQN105" s="137"/>
      <c r="QQP105" s="142"/>
      <c r="QQQ105" s="160"/>
      <c r="QQR105" s="150"/>
      <c r="QQS105" s="137"/>
      <c r="QQT105" s="137"/>
      <c r="QQU105" s="137"/>
      <c r="QQW105" s="142"/>
      <c r="QQX105" s="160"/>
      <c r="QQY105" s="150"/>
      <c r="QQZ105" s="137"/>
      <c r="QRA105" s="137"/>
      <c r="QRB105" s="137"/>
      <c r="QRD105" s="142"/>
      <c r="QRE105" s="160"/>
      <c r="QRF105" s="150"/>
      <c r="QRG105" s="137"/>
      <c r="QRH105" s="137"/>
      <c r="QRI105" s="137"/>
      <c r="QRK105" s="142"/>
      <c r="QRL105" s="160"/>
      <c r="QRM105" s="150"/>
      <c r="QRN105" s="137"/>
      <c r="QRO105" s="137"/>
      <c r="QRP105" s="137"/>
      <c r="QRR105" s="142"/>
      <c r="QRS105" s="160"/>
      <c r="QRT105" s="150"/>
      <c r="QRU105" s="137"/>
      <c r="QRV105" s="137"/>
      <c r="QRW105" s="137"/>
      <c r="QRY105" s="142"/>
      <c r="QRZ105" s="160"/>
      <c r="QSA105" s="150"/>
      <c r="QSB105" s="137"/>
      <c r="QSC105" s="137"/>
      <c r="QSD105" s="137"/>
      <c r="QSF105" s="142"/>
      <c r="QSG105" s="160"/>
      <c r="QSH105" s="150"/>
      <c r="QSI105" s="137"/>
      <c r="QSJ105" s="137"/>
      <c r="QSK105" s="137"/>
      <c r="QSM105" s="142"/>
      <c r="QSN105" s="160"/>
      <c r="QSO105" s="150"/>
      <c r="QSP105" s="137"/>
      <c r="QSQ105" s="137"/>
      <c r="QSR105" s="137"/>
      <c r="QST105" s="142"/>
      <c r="QSU105" s="160"/>
      <c r="QSV105" s="150"/>
      <c r="QSW105" s="137"/>
      <c r="QSX105" s="137"/>
      <c r="QSY105" s="137"/>
      <c r="QTA105" s="142"/>
      <c r="QTB105" s="160"/>
      <c r="QTC105" s="150"/>
      <c r="QTD105" s="137"/>
      <c r="QTE105" s="137"/>
      <c r="QTF105" s="137"/>
      <c r="QTH105" s="142"/>
      <c r="QTI105" s="160"/>
      <c r="QTJ105" s="150"/>
      <c r="QTK105" s="137"/>
      <c r="QTL105" s="137"/>
      <c r="QTM105" s="137"/>
      <c r="QTO105" s="142"/>
      <c r="QTP105" s="160"/>
      <c r="QTQ105" s="150"/>
      <c r="QTR105" s="137"/>
      <c r="QTS105" s="137"/>
      <c r="QTT105" s="137"/>
      <c r="QTV105" s="142"/>
      <c r="QTW105" s="160"/>
      <c r="QTX105" s="150"/>
      <c r="QTY105" s="137"/>
      <c r="QTZ105" s="137"/>
      <c r="QUA105" s="137"/>
      <c r="QUC105" s="142"/>
      <c r="QUD105" s="160"/>
      <c r="QUE105" s="150"/>
      <c r="QUF105" s="137"/>
      <c r="QUG105" s="137"/>
      <c r="QUH105" s="137"/>
      <c r="QUJ105" s="142"/>
      <c r="QUK105" s="160"/>
      <c r="QUL105" s="150"/>
      <c r="QUM105" s="137"/>
      <c r="QUN105" s="137"/>
      <c r="QUO105" s="137"/>
      <c r="QUQ105" s="142"/>
      <c r="QUR105" s="160"/>
      <c r="QUS105" s="150"/>
      <c r="QUT105" s="137"/>
      <c r="QUU105" s="137"/>
      <c r="QUV105" s="137"/>
      <c r="QUX105" s="142"/>
      <c r="QUY105" s="160"/>
      <c r="QUZ105" s="150"/>
      <c r="QVA105" s="137"/>
      <c r="QVB105" s="137"/>
      <c r="QVC105" s="137"/>
      <c r="QVE105" s="142"/>
      <c r="QVF105" s="160"/>
      <c r="QVG105" s="150"/>
      <c r="QVH105" s="137"/>
      <c r="QVI105" s="137"/>
      <c r="QVJ105" s="137"/>
      <c r="QVL105" s="142"/>
      <c r="QVM105" s="160"/>
      <c r="QVN105" s="150"/>
      <c r="QVO105" s="137"/>
      <c r="QVP105" s="137"/>
      <c r="QVQ105" s="137"/>
      <c r="QVS105" s="142"/>
      <c r="QVT105" s="160"/>
      <c r="QVU105" s="150"/>
      <c r="QVV105" s="137"/>
      <c r="QVW105" s="137"/>
      <c r="QVX105" s="137"/>
      <c r="QVZ105" s="142"/>
      <c r="QWA105" s="160"/>
      <c r="QWB105" s="150"/>
      <c r="QWC105" s="137"/>
      <c r="QWD105" s="137"/>
      <c r="QWE105" s="137"/>
      <c r="QWG105" s="142"/>
      <c r="QWH105" s="160"/>
      <c r="QWI105" s="150"/>
      <c r="QWJ105" s="137"/>
      <c r="QWK105" s="137"/>
      <c r="QWL105" s="137"/>
      <c r="QWN105" s="142"/>
      <c r="QWO105" s="160"/>
      <c r="QWP105" s="150"/>
      <c r="QWQ105" s="137"/>
      <c r="QWR105" s="137"/>
      <c r="QWS105" s="137"/>
      <c r="QWU105" s="142"/>
      <c r="QWV105" s="160"/>
      <c r="QWW105" s="150"/>
      <c r="QWX105" s="137"/>
      <c r="QWY105" s="137"/>
      <c r="QWZ105" s="137"/>
      <c r="QXB105" s="142"/>
      <c r="QXC105" s="160"/>
      <c r="QXD105" s="150"/>
      <c r="QXE105" s="137"/>
      <c r="QXF105" s="137"/>
      <c r="QXG105" s="137"/>
      <c r="QXI105" s="142"/>
      <c r="QXJ105" s="160"/>
      <c r="QXK105" s="150"/>
      <c r="QXL105" s="137"/>
      <c r="QXM105" s="137"/>
      <c r="QXN105" s="137"/>
      <c r="QXP105" s="142"/>
      <c r="QXQ105" s="160"/>
      <c r="QXR105" s="150"/>
      <c r="QXS105" s="137"/>
      <c r="QXT105" s="137"/>
      <c r="QXU105" s="137"/>
      <c r="QXW105" s="142"/>
      <c r="QXX105" s="160"/>
      <c r="QXY105" s="150"/>
      <c r="QXZ105" s="137"/>
      <c r="QYA105" s="137"/>
      <c r="QYB105" s="137"/>
      <c r="QYD105" s="142"/>
      <c r="QYE105" s="160"/>
      <c r="QYF105" s="150"/>
      <c r="QYG105" s="137"/>
      <c r="QYH105" s="137"/>
      <c r="QYI105" s="137"/>
      <c r="QYK105" s="142"/>
      <c r="QYL105" s="160"/>
      <c r="QYM105" s="150"/>
      <c r="QYN105" s="137"/>
      <c r="QYO105" s="137"/>
      <c r="QYP105" s="137"/>
      <c r="QYR105" s="142"/>
      <c r="QYS105" s="160"/>
      <c r="QYT105" s="150"/>
      <c r="QYU105" s="137"/>
      <c r="QYV105" s="137"/>
      <c r="QYW105" s="137"/>
      <c r="QYY105" s="142"/>
      <c r="QYZ105" s="160"/>
      <c r="QZA105" s="150"/>
      <c r="QZB105" s="137"/>
      <c r="QZC105" s="137"/>
      <c r="QZD105" s="137"/>
      <c r="QZF105" s="142"/>
      <c r="QZG105" s="160"/>
      <c r="QZH105" s="150"/>
      <c r="QZI105" s="137"/>
      <c r="QZJ105" s="137"/>
      <c r="QZK105" s="137"/>
      <c r="QZM105" s="142"/>
      <c r="QZN105" s="160"/>
      <c r="QZO105" s="150"/>
      <c r="QZP105" s="137"/>
      <c r="QZQ105" s="137"/>
      <c r="QZR105" s="137"/>
      <c r="QZT105" s="142"/>
      <c r="QZU105" s="160"/>
      <c r="QZV105" s="150"/>
      <c r="QZW105" s="137"/>
      <c r="QZX105" s="137"/>
      <c r="QZY105" s="137"/>
      <c r="RAA105" s="142"/>
      <c r="RAB105" s="160"/>
      <c r="RAC105" s="150"/>
      <c r="RAD105" s="137"/>
      <c r="RAE105" s="137"/>
      <c r="RAF105" s="137"/>
      <c r="RAH105" s="142"/>
      <c r="RAI105" s="160"/>
      <c r="RAJ105" s="150"/>
      <c r="RAK105" s="137"/>
      <c r="RAL105" s="137"/>
      <c r="RAM105" s="137"/>
      <c r="RAO105" s="142"/>
      <c r="RAP105" s="160"/>
      <c r="RAQ105" s="150"/>
      <c r="RAR105" s="137"/>
      <c r="RAS105" s="137"/>
      <c r="RAT105" s="137"/>
      <c r="RAV105" s="142"/>
      <c r="RAW105" s="160"/>
      <c r="RAX105" s="150"/>
      <c r="RAY105" s="137"/>
      <c r="RAZ105" s="137"/>
      <c r="RBA105" s="137"/>
      <c r="RBC105" s="142"/>
      <c r="RBD105" s="160"/>
      <c r="RBE105" s="150"/>
      <c r="RBF105" s="137"/>
      <c r="RBG105" s="137"/>
      <c r="RBH105" s="137"/>
      <c r="RBJ105" s="142"/>
      <c r="RBK105" s="160"/>
      <c r="RBL105" s="150"/>
      <c r="RBM105" s="137"/>
      <c r="RBN105" s="137"/>
      <c r="RBO105" s="137"/>
      <c r="RBQ105" s="142"/>
      <c r="RBR105" s="160"/>
      <c r="RBS105" s="150"/>
      <c r="RBT105" s="137"/>
      <c r="RBU105" s="137"/>
      <c r="RBV105" s="137"/>
      <c r="RBX105" s="142"/>
      <c r="RBY105" s="160"/>
      <c r="RBZ105" s="150"/>
      <c r="RCA105" s="137"/>
      <c r="RCB105" s="137"/>
      <c r="RCC105" s="137"/>
      <c r="RCE105" s="142"/>
      <c r="RCF105" s="160"/>
      <c r="RCG105" s="150"/>
      <c r="RCH105" s="137"/>
      <c r="RCI105" s="137"/>
      <c r="RCJ105" s="137"/>
      <c r="RCL105" s="142"/>
      <c r="RCM105" s="160"/>
      <c r="RCN105" s="150"/>
      <c r="RCO105" s="137"/>
      <c r="RCP105" s="137"/>
      <c r="RCQ105" s="137"/>
      <c r="RCS105" s="142"/>
      <c r="RCT105" s="160"/>
      <c r="RCU105" s="150"/>
      <c r="RCV105" s="137"/>
      <c r="RCW105" s="137"/>
      <c r="RCX105" s="137"/>
      <c r="RCZ105" s="142"/>
      <c r="RDA105" s="160"/>
      <c r="RDB105" s="150"/>
      <c r="RDC105" s="137"/>
      <c r="RDD105" s="137"/>
      <c r="RDE105" s="137"/>
      <c r="RDG105" s="142"/>
      <c r="RDH105" s="160"/>
      <c r="RDI105" s="150"/>
      <c r="RDJ105" s="137"/>
      <c r="RDK105" s="137"/>
      <c r="RDL105" s="137"/>
      <c r="RDN105" s="142"/>
      <c r="RDO105" s="160"/>
      <c r="RDP105" s="150"/>
      <c r="RDQ105" s="137"/>
      <c r="RDR105" s="137"/>
      <c r="RDS105" s="137"/>
      <c r="RDU105" s="142"/>
      <c r="RDV105" s="160"/>
      <c r="RDW105" s="150"/>
      <c r="RDX105" s="137"/>
      <c r="RDY105" s="137"/>
      <c r="RDZ105" s="137"/>
      <c r="REB105" s="142"/>
      <c r="REC105" s="160"/>
      <c r="RED105" s="150"/>
      <c r="REE105" s="137"/>
      <c r="REF105" s="137"/>
      <c r="REG105" s="137"/>
      <c r="REI105" s="142"/>
      <c r="REJ105" s="160"/>
      <c r="REK105" s="150"/>
      <c r="REL105" s="137"/>
      <c r="REM105" s="137"/>
      <c r="REN105" s="137"/>
      <c r="REP105" s="142"/>
      <c r="REQ105" s="160"/>
      <c r="RER105" s="150"/>
      <c r="RES105" s="137"/>
      <c r="RET105" s="137"/>
      <c r="REU105" s="137"/>
      <c r="REW105" s="142"/>
      <c r="REX105" s="160"/>
      <c r="REY105" s="150"/>
      <c r="REZ105" s="137"/>
      <c r="RFA105" s="137"/>
      <c r="RFB105" s="137"/>
      <c r="RFD105" s="142"/>
      <c r="RFE105" s="160"/>
      <c r="RFF105" s="150"/>
      <c r="RFG105" s="137"/>
      <c r="RFH105" s="137"/>
      <c r="RFI105" s="137"/>
      <c r="RFK105" s="142"/>
      <c r="RFL105" s="160"/>
      <c r="RFM105" s="150"/>
      <c r="RFN105" s="137"/>
      <c r="RFO105" s="137"/>
      <c r="RFP105" s="137"/>
      <c r="RFR105" s="142"/>
      <c r="RFS105" s="160"/>
      <c r="RFT105" s="150"/>
      <c r="RFU105" s="137"/>
      <c r="RFV105" s="137"/>
      <c r="RFW105" s="137"/>
      <c r="RFY105" s="142"/>
      <c r="RFZ105" s="160"/>
      <c r="RGA105" s="150"/>
      <c r="RGB105" s="137"/>
      <c r="RGC105" s="137"/>
      <c r="RGD105" s="137"/>
      <c r="RGF105" s="142"/>
      <c r="RGG105" s="160"/>
      <c r="RGH105" s="150"/>
      <c r="RGI105" s="137"/>
      <c r="RGJ105" s="137"/>
      <c r="RGK105" s="137"/>
      <c r="RGM105" s="142"/>
      <c r="RGN105" s="160"/>
      <c r="RGO105" s="150"/>
      <c r="RGP105" s="137"/>
      <c r="RGQ105" s="137"/>
      <c r="RGR105" s="137"/>
      <c r="RGT105" s="142"/>
      <c r="RGU105" s="160"/>
      <c r="RGV105" s="150"/>
      <c r="RGW105" s="137"/>
      <c r="RGX105" s="137"/>
      <c r="RGY105" s="137"/>
      <c r="RHA105" s="142"/>
      <c r="RHB105" s="160"/>
      <c r="RHC105" s="150"/>
      <c r="RHD105" s="137"/>
      <c r="RHE105" s="137"/>
      <c r="RHF105" s="137"/>
      <c r="RHH105" s="142"/>
      <c r="RHI105" s="160"/>
      <c r="RHJ105" s="150"/>
      <c r="RHK105" s="137"/>
      <c r="RHL105" s="137"/>
      <c r="RHM105" s="137"/>
      <c r="RHO105" s="142"/>
      <c r="RHP105" s="160"/>
      <c r="RHQ105" s="150"/>
      <c r="RHR105" s="137"/>
      <c r="RHS105" s="137"/>
      <c r="RHT105" s="137"/>
      <c r="RHV105" s="142"/>
      <c r="RHW105" s="160"/>
      <c r="RHX105" s="150"/>
      <c r="RHY105" s="137"/>
      <c r="RHZ105" s="137"/>
      <c r="RIA105" s="137"/>
      <c r="RIC105" s="142"/>
      <c r="RID105" s="160"/>
      <c r="RIE105" s="150"/>
      <c r="RIF105" s="137"/>
      <c r="RIG105" s="137"/>
      <c r="RIH105" s="137"/>
      <c r="RIJ105" s="142"/>
      <c r="RIK105" s="160"/>
      <c r="RIL105" s="150"/>
      <c r="RIM105" s="137"/>
      <c r="RIN105" s="137"/>
      <c r="RIO105" s="137"/>
      <c r="RIQ105" s="142"/>
      <c r="RIR105" s="160"/>
      <c r="RIS105" s="150"/>
      <c r="RIT105" s="137"/>
      <c r="RIU105" s="137"/>
      <c r="RIV105" s="137"/>
      <c r="RIX105" s="142"/>
      <c r="RIY105" s="160"/>
      <c r="RIZ105" s="150"/>
      <c r="RJA105" s="137"/>
      <c r="RJB105" s="137"/>
      <c r="RJC105" s="137"/>
      <c r="RJE105" s="142"/>
      <c r="RJF105" s="160"/>
      <c r="RJG105" s="150"/>
      <c r="RJH105" s="137"/>
      <c r="RJI105" s="137"/>
      <c r="RJJ105" s="137"/>
      <c r="RJL105" s="142"/>
      <c r="RJM105" s="160"/>
      <c r="RJN105" s="150"/>
      <c r="RJO105" s="137"/>
      <c r="RJP105" s="137"/>
      <c r="RJQ105" s="137"/>
      <c r="RJS105" s="142"/>
      <c r="RJT105" s="160"/>
      <c r="RJU105" s="150"/>
      <c r="RJV105" s="137"/>
      <c r="RJW105" s="137"/>
      <c r="RJX105" s="137"/>
      <c r="RJZ105" s="142"/>
      <c r="RKA105" s="160"/>
      <c r="RKB105" s="150"/>
      <c r="RKC105" s="137"/>
      <c r="RKD105" s="137"/>
      <c r="RKE105" s="137"/>
      <c r="RKG105" s="142"/>
      <c r="RKH105" s="160"/>
      <c r="RKI105" s="150"/>
      <c r="RKJ105" s="137"/>
      <c r="RKK105" s="137"/>
      <c r="RKL105" s="137"/>
      <c r="RKN105" s="142"/>
      <c r="RKO105" s="160"/>
      <c r="RKP105" s="150"/>
      <c r="RKQ105" s="137"/>
      <c r="RKR105" s="137"/>
      <c r="RKS105" s="137"/>
      <c r="RKU105" s="142"/>
      <c r="RKV105" s="160"/>
      <c r="RKW105" s="150"/>
      <c r="RKX105" s="137"/>
      <c r="RKY105" s="137"/>
      <c r="RKZ105" s="137"/>
      <c r="RLB105" s="142"/>
      <c r="RLC105" s="160"/>
      <c r="RLD105" s="150"/>
      <c r="RLE105" s="137"/>
      <c r="RLF105" s="137"/>
      <c r="RLG105" s="137"/>
      <c r="RLI105" s="142"/>
      <c r="RLJ105" s="160"/>
      <c r="RLK105" s="150"/>
      <c r="RLL105" s="137"/>
      <c r="RLM105" s="137"/>
      <c r="RLN105" s="137"/>
      <c r="RLP105" s="142"/>
      <c r="RLQ105" s="160"/>
      <c r="RLR105" s="150"/>
      <c r="RLS105" s="137"/>
      <c r="RLT105" s="137"/>
      <c r="RLU105" s="137"/>
      <c r="RLW105" s="142"/>
      <c r="RLX105" s="160"/>
      <c r="RLY105" s="150"/>
      <c r="RLZ105" s="137"/>
      <c r="RMA105" s="137"/>
      <c r="RMB105" s="137"/>
      <c r="RMD105" s="142"/>
      <c r="RME105" s="160"/>
      <c r="RMF105" s="150"/>
      <c r="RMG105" s="137"/>
      <c r="RMH105" s="137"/>
      <c r="RMI105" s="137"/>
      <c r="RMK105" s="142"/>
      <c r="RML105" s="160"/>
      <c r="RMM105" s="150"/>
      <c r="RMN105" s="137"/>
      <c r="RMO105" s="137"/>
      <c r="RMP105" s="137"/>
      <c r="RMR105" s="142"/>
      <c r="RMS105" s="160"/>
      <c r="RMT105" s="150"/>
      <c r="RMU105" s="137"/>
      <c r="RMV105" s="137"/>
      <c r="RMW105" s="137"/>
      <c r="RMY105" s="142"/>
      <c r="RMZ105" s="160"/>
      <c r="RNA105" s="150"/>
      <c r="RNB105" s="137"/>
      <c r="RNC105" s="137"/>
      <c r="RND105" s="137"/>
      <c r="RNF105" s="142"/>
      <c r="RNG105" s="160"/>
      <c r="RNH105" s="150"/>
      <c r="RNI105" s="137"/>
      <c r="RNJ105" s="137"/>
      <c r="RNK105" s="137"/>
      <c r="RNM105" s="142"/>
      <c r="RNN105" s="160"/>
      <c r="RNO105" s="150"/>
      <c r="RNP105" s="137"/>
      <c r="RNQ105" s="137"/>
      <c r="RNR105" s="137"/>
      <c r="RNT105" s="142"/>
      <c r="RNU105" s="160"/>
      <c r="RNV105" s="150"/>
      <c r="RNW105" s="137"/>
      <c r="RNX105" s="137"/>
      <c r="RNY105" s="137"/>
      <c r="ROA105" s="142"/>
      <c r="ROB105" s="160"/>
      <c r="ROC105" s="150"/>
      <c r="ROD105" s="137"/>
      <c r="ROE105" s="137"/>
      <c r="ROF105" s="137"/>
      <c r="ROH105" s="142"/>
      <c r="ROI105" s="160"/>
      <c r="ROJ105" s="150"/>
      <c r="ROK105" s="137"/>
      <c r="ROL105" s="137"/>
      <c r="ROM105" s="137"/>
      <c r="ROO105" s="142"/>
      <c r="ROP105" s="160"/>
      <c r="ROQ105" s="150"/>
      <c r="ROR105" s="137"/>
      <c r="ROS105" s="137"/>
      <c r="ROT105" s="137"/>
      <c r="ROV105" s="142"/>
      <c r="ROW105" s="160"/>
      <c r="ROX105" s="150"/>
      <c r="ROY105" s="137"/>
      <c r="ROZ105" s="137"/>
      <c r="RPA105" s="137"/>
      <c r="RPC105" s="142"/>
      <c r="RPD105" s="160"/>
      <c r="RPE105" s="150"/>
      <c r="RPF105" s="137"/>
      <c r="RPG105" s="137"/>
      <c r="RPH105" s="137"/>
      <c r="RPJ105" s="142"/>
      <c r="RPK105" s="160"/>
      <c r="RPL105" s="150"/>
      <c r="RPM105" s="137"/>
      <c r="RPN105" s="137"/>
      <c r="RPO105" s="137"/>
      <c r="RPQ105" s="142"/>
      <c r="RPR105" s="160"/>
      <c r="RPS105" s="150"/>
      <c r="RPT105" s="137"/>
      <c r="RPU105" s="137"/>
      <c r="RPV105" s="137"/>
      <c r="RPX105" s="142"/>
      <c r="RPY105" s="160"/>
      <c r="RPZ105" s="150"/>
      <c r="RQA105" s="137"/>
      <c r="RQB105" s="137"/>
      <c r="RQC105" s="137"/>
      <c r="RQE105" s="142"/>
      <c r="RQF105" s="160"/>
      <c r="RQG105" s="150"/>
      <c r="RQH105" s="137"/>
      <c r="RQI105" s="137"/>
      <c r="RQJ105" s="137"/>
      <c r="RQL105" s="142"/>
      <c r="RQM105" s="160"/>
      <c r="RQN105" s="150"/>
      <c r="RQO105" s="137"/>
      <c r="RQP105" s="137"/>
      <c r="RQQ105" s="137"/>
      <c r="RQS105" s="142"/>
      <c r="RQT105" s="160"/>
      <c r="RQU105" s="150"/>
      <c r="RQV105" s="137"/>
      <c r="RQW105" s="137"/>
      <c r="RQX105" s="137"/>
      <c r="RQZ105" s="142"/>
      <c r="RRA105" s="160"/>
      <c r="RRB105" s="150"/>
      <c r="RRC105" s="137"/>
      <c r="RRD105" s="137"/>
      <c r="RRE105" s="137"/>
      <c r="RRG105" s="142"/>
      <c r="RRH105" s="160"/>
      <c r="RRI105" s="150"/>
      <c r="RRJ105" s="137"/>
      <c r="RRK105" s="137"/>
      <c r="RRL105" s="137"/>
      <c r="RRN105" s="142"/>
      <c r="RRO105" s="160"/>
      <c r="RRP105" s="150"/>
      <c r="RRQ105" s="137"/>
      <c r="RRR105" s="137"/>
      <c r="RRS105" s="137"/>
      <c r="RRU105" s="142"/>
      <c r="RRV105" s="160"/>
      <c r="RRW105" s="150"/>
      <c r="RRX105" s="137"/>
      <c r="RRY105" s="137"/>
      <c r="RRZ105" s="137"/>
      <c r="RSB105" s="142"/>
      <c r="RSC105" s="160"/>
      <c r="RSD105" s="150"/>
      <c r="RSE105" s="137"/>
      <c r="RSF105" s="137"/>
      <c r="RSG105" s="137"/>
      <c r="RSI105" s="142"/>
      <c r="RSJ105" s="160"/>
      <c r="RSK105" s="150"/>
      <c r="RSL105" s="137"/>
      <c r="RSM105" s="137"/>
      <c r="RSN105" s="137"/>
      <c r="RSP105" s="142"/>
      <c r="RSQ105" s="160"/>
      <c r="RSR105" s="150"/>
      <c r="RSS105" s="137"/>
      <c r="RST105" s="137"/>
      <c r="RSU105" s="137"/>
      <c r="RSW105" s="142"/>
      <c r="RSX105" s="160"/>
      <c r="RSY105" s="150"/>
      <c r="RSZ105" s="137"/>
      <c r="RTA105" s="137"/>
      <c r="RTB105" s="137"/>
      <c r="RTD105" s="142"/>
      <c r="RTE105" s="160"/>
      <c r="RTF105" s="150"/>
      <c r="RTG105" s="137"/>
      <c r="RTH105" s="137"/>
      <c r="RTI105" s="137"/>
      <c r="RTK105" s="142"/>
      <c r="RTL105" s="160"/>
      <c r="RTM105" s="150"/>
      <c r="RTN105" s="137"/>
      <c r="RTO105" s="137"/>
      <c r="RTP105" s="137"/>
      <c r="RTR105" s="142"/>
      <c r="RTS105" s="160"/>
      <c r="RTT105" s="150"/>
      <c r="RTU105" s="137"/>
      <c r="RTV105" s="137"/>
      <c r="RTW105" s="137"/>
      <c r="RTY105" s="142"/>
      <c r="RTZ105" s="160"/>
      <c r="RUA105" s="150"/>
      <c r="RUB105" s="137"/>
      <c r="RUC105" s="137"/>
      <c r="RUD105" s="137"/>
      <c r="RUF105" s="142"/>
      <c r="RUG105" s="160"/>
      <c r="RUH105" s="150"/>
      <c r="RUI105" s="137"/>
      <c r="RUJ105" s="137"/>
      <c r="RUK105" s="137"/>
      <c r="RUM105" s="142"/>
      <c r="RUN105" s="160"/>
      <c r="RUO105" s="150"/>
      <c r="RUP105" s="137"/>
      <c r="RUQ105" s="137"/>
      <c r="RUR105" s="137"/>
      <c r="RUT105" s="142"/>
      <c r="RUU105" s="160"/>
      <c r="RUV105" s="150"/>
      <c r="RUW105" s="137"/>
      <c r="RUX105" s="137"/>
      <c r="RUY105" s="137"/>
      <c r="RVA105" s="142"/>
      <c r="RVB105" s="160"/>
      <c r="RVC105" s="150"/>
      <c r="RVD105" s="137"/>
      <c r="RVE105" s="137"/>
      <c r="RVF105" s="137"/>
      <c r="RVH105" s="142"/>
      <c r="RVI105" s="160"/>
      <c r="RVJ105" s="150"/>
      <c r="RVK105" s="137"/>
      <c r="RVL105" s="137"/>
      <c r="RVM105" s="137"/>
      <c r="RVO105" s="142"/>
      <c r="RVP105" s="160"/>
      <c r="RVQ105" s="150"/>
      <c r="RVR105" s="137"/>
      <c r="RVS105" s="137"/>
      <c r="RVT105" s="137"/>
      <c r="RVV105" s="142"/>
      <c r="RVW105" s="160"/>
      <c r="RVX105" s="150"/>
      <c r="RVY105" s="137"/>
      <c r="RVZ105" s="137"/>
      <c r="RWA105" s="137"/>
      <c r="RWC105" s="142"/>
      <c r="RWD105" s="160"/>
      <c r="RWE105" s="150"/>
      <c r="RWF105" s="137"/>
      <c r="RWG105" s="137"/>
      <c r="RWH105" s="137"/>
      <c r="RWJ105" s="142"/>
      <c r="RWK105" s="160"/>
      <c r="RWL105" s="150"/>
      <c r="RWM105" s="137"/>
      <c r="RWN105" s="137"/>
      <c r="RWO105" s="137"/>
      <c r="RWQ105" s="142"/>
      <c r="RWR105" s="160"/>
      <c r="RWS105" s="150"/>
      <c r="RWT105" s="137"/>
      <c r="RWU105" s="137"/>
      <c r="RWV105" s="137"/>
      <c r="RWX105" s="142"/>
      <c r="RWY105" s="160"/>
      <c r="RWZ105" s="150"/>
      <c r="RXA105" s="137"/>
      <c r="RXB105" s="137"/>
      <c r="RXC105" s="137"/>
      <c r="RXE105" s="142"/>
      <c r="RXF105" s="160"/>
      <c r="RXG105" s="150"/>
      <c r="RXH105" s="137"/>
      <c r="RXI105" s="137"/>
      <c r="RXJ105" s="137"/>
      <c r="RXL105" s="142"/>
      <c r="RXM105" s="160"/>
      <c r="RXN105" s="150"/>
      <c r="RXO105" s="137"/>
      <c r="RXP105" s="137"/>
      <c r="RXQ105" s="137"/>
      <c r="RXS105" s="142"/>
      <c r="RXT105" s="160"/>
      <c r="RXU105" s="150"/>
      <c r="RXV105" s="137"/>
      <c r="RXW105" s="137"/>
      <c r="RXX105" s="137"/>
      <c r="RXZ105" s="142"/>
      <c r="RYA105" s="160"/>
      <c r="RYB105" s="150"/>
      <c r="RYC105" s="137"/>
      <c r="RYD105" s="137"/>
      <c r="RYE105" s="137"/>
      <c r="RYG105" s="142"/>
      <c r="RYH105" s="160"/>
      <c r="RYI105" s="150"/>
      <c r="RYJ105" s="137"/>
      <c r="RYK105" s="137"/>
      <c r="RYL105" s="137"/>
      <c r="RYN105" s="142"/>
      <c r="RYO105" s="160"/>
      <c r="RYP105" s="150"/>
      <c r="RYQ105" s="137"/>
      <c r="RYR105" s="137"/>
      <c r="RYS105" s="137"/>
      <c r="RYU105" s="142"/>
      <c r="RYV105" s="160"/>
      <c r="RYW105" s="150"/>
      <c r="RYX105" s="137"/>
      <c r="RYY105" s="137"/>
      <c r="RYZ105" s="137"/>
      <c r="RZB105" s="142"/>
      <c r="RZC105" s="160"/>
      <c r="RZD105" s="150"/>
      <c r="RZE105" s="137"/>
      <c r="RZF105" s="137"/>
      <c r="RZG105" s="137"/>
      <c r="RZI105" s="142"/>
      <c r="RZJ105" s="160"/>
      <c r="RZK105" s="150"/>
      <c r="RZL105" s="137"/>
      <c r="RZM105" s="137"/>
      <c r="RZN105" s="137"/>
      <c r="RZP105" s="142"/>
      <c r="RZQ105" s="160"/>
      <c r="RZR105" s="150"/>
      <c r="RZS105" s="137"/>
      <c r="RZT105" s="137"/>
      <c r="RZU105" s="137"/>
      <c r="RZW105" s="142"/>
      <c r="RZX105" s="160"/>
      <c r="RZY105" s="150"/>
      <c r="RZZ105" s="137"/>
      <c r="SAA105" s="137"/>
      <c r="SAB105" s="137"/>
      <c r="SAD105" s="142"/>
      <c r="SAE105" s="160"/>
      <c r="SAF105" s="150"/>
      <c r="SAG105" s="137"/>
      <c r="SAH105" s="137"/>
      <c r="SAI105" s="137"/>
      <c r="SAK105" s="142"/>
      <c r="SAL105" s="160"/>
      <c r="SAM105" s="150"/>
      <c r="SAN105" s="137"/>
      <c r="SAO105" s="137"/>
      <c r="SAP105" s="137"/>
      <c r="SAR105" s="142"/>
      <c r="SAS105" s="160"/>
      <c r="SAT105" s="150"/>
      <c r="SAU105" s="137"/>
      <c r="SAV105" s="137"/>
      <c r="SAW105" s="137"/>
      <c r="SAY105" s="142"/>
      <c r="SAZ105" s="160"/>
      <c r="SBA105" s="150"/>
      <c r="SBB105" s="137"/>
      <c r="SBC105" s="137"/>
      <c r="SBD105" s="137"/>
      <c r="SBF105" s="142"/>
      <c r="SBG105" s="160"/>
      <c r="SBH105" s="150"/>
      <c r="SBI105" s="137"/>
      <c r="SBJ105" s="137"/>
      <c r="SBK105" s="137"/>
      <c r="SBM105" s="142"/>
      <c r="SBN105" s="160"/>
      <c r="SBO105" s="150"/>
      <c r="SBP105" s="137"/>
      <c r="SBQ105" s="137"/>
      <c r="SBR105" s="137"/>
      <c r="SBT105" s="142"/>
      <c r="SBU105" s="160"/>
      <c r="SBV105" s="150"/>
      <c r="SBW105" s="137"/>
      <c r="SBX105" s="137"/>
      <c r="SBY105" s="137"/>
      <c r="SCA105" s="142"/>
      <c r="SCB105" s="160"/>
      <c r="SCC105" s="150"/>
      <c r="SCD105" s="137"/>
      <c r="SCE105" s="137"/>
      <c r="SCF105" s="137"/>
      <c r="SCH105" s="142"/>
      <c r="SCI105" s="160"/>
      <c r="SCJ105" s="150"/>
      <c r="SCK105" s="137"/>
      <c r="SCL105" s="137"/>
      <c r="SCM105" s="137"/>
      <c r="SCO105" s="142"/>
      <c r="SCP105" s="160"/>
      <c r="SCQ105" s="150"/>
      <c r="SCR105" s="137"/>
      <c r="SCS105" s="137"/>
      <c r="SCT105" s="137"/>
      <c r="SCV105" s="142"/>
      <c r="SCW105" s="160"/>
      <c r="SCX105" s="150"/>
      <c r="SCY105" s="137"/>
      <c r="SCZ105" s="137"/>
      <c r="SDA105" s="137"/>
      <c r="SDC105" s="142"/>
      <c r="SDD105" s="160"/>
      <c r="SDE105" s="150"/>
      <c r="SDF105" s="137"/>
      <c r="SDG105" s="137"/>
      <c r="SDH105" s="137"/>
      <c r="SDJ105" s="142"/>
      <c r="SDK105" s="160"/>
      <c r="SDL105" s="150"/>
      <c r="SDM105" s="137"/>
      <c r="SDN105" s="137"/>
      <c r="SDO105" s="137"/>
      <c r="SDQ105" s="142"/>
      <c r="SDR105" s="160"/>
      <c r="SDS105" s="150"/>
      <c r="SDT105" s="137"/>
      <c r="SDU105" s="137"/>
      <c r="SDV105" s="137"/>
      <c r="SDX105" s="142"/>
      <c r="SDY105" s="160"/>
      <c r="SDZ105" s="150"/>
      <c r="SEA105" s="137"/>
      <c r="SEB105" s="137"/>
      <c r="SEC105" s="137"/>
      <c r="SEE105" s="142"/>
      <c r="SEF105" s="160"/>
      <c r="SEG105" s="150"/>
      <c r="SEH105" s="137"/>
      <c r="SEI105" s="137"/>
      <c r="SEJ105" s="137"/>
      <c r="SEL105" s="142"/>
      <c r="SEM105" s="160"/>
      <c r="SEN105" s="150"/>
      <c r="SEO105" s="137"/>
      <c r="SEP105" s="137"/>
      <c r="SEQ105" s="137"/>
      <c r="SES105" s="142"/>
      <c r="SET105" s="160"/>
      <c r="SEU105" s="150"/>
      <c r="SEV105" s="137"/>
      <c r="SEW105" s="137"/>
      <c r="SEX105" s="137"/>
      <c r="SEZ105" s="142"/>
      <c r="SFA105" s="160"/>
      <c r="SFB105" s="150"/>
      <c r="SFC105" s="137"/>
      <c r="SFD105" s="137"/>
      <c r="SFE105" s="137"/>
      <c r="SFG105" s="142"/>
      <c r="SFH105" s="160"/>
      <c r="SFI105" s="150"/>
      <c r="SFJ105" s="137"/>
      <c r="SFK105" s="137"/>
      <c r="SFL105" s="137"/>
      <c r="SFN105" s="142"/>
      <c r="SFO105" s="160"/>
      <c r="SFP105" s="150"/>
      <c r="SFQ105" s="137"/>
      <c r="SFR105" s="137"/>
      <c r="SFS105" s="137"/>
      <c r="SFU105" s="142"/>
      <c r="SFV105" s="160"/>
      <c r="SFW105" s="150"/>
      <c r="SFX105" s="137"/>
      <c r="SFY105" s="137"/>
      <c r="SFZ105" s="137"/>
      <c r="SGB105" s="142"/>
      <c r="SGC105" s="160"/>
      <c r="SGD105" s="150"/>
      <c r="SGE105" s="137"/>
      <c r="SGF105" s="137"/>
      <c r="SGG105" s="137"/>
      <c r="SGI105" s="142"/>
      <c r="SGJ105" s="160"/>
      <c r="SGK105" s="150"/>
      <c r="SGL105" s="137"/>
      <c r="SGM105" s="137"/>
      <c r="SGN105" s="137"/>
      <c r="SGP105" s="142"/>
      <c r="SGQ105" s="160"/>
      <c r="SGR105" s="150"/>
      <c r="SGS105" s="137"/>
      <c r="SGT105" s="137"/>
      <c r="SGU105" s="137"/>
      <c r="SGW105" s="142"/>
      <c r="SGX105" s="160"/>
      <c r="SGY105" s="150"/>
      <c r="SGZ105" s="137"/>
      <c r="SHA105" s="137"/>
      <c r="SHB105" s="137"/>
      <c r="SHD105" s="142"/>
      <c r="SHE105" s="160"/>
      <c r="SHF105" s="150"/>
      <c r="SHG105" s="137"/>
      <c r="SHH105" s="137"/>
      <c r="SHI105" s="137"/>
      <c r="SHK105" s="142"/>
      <c r="SHL105" s="160"/>
      <c r="SHM105" s="150"/>
      <c r="SHN105" s="137"/>
      <c r="SHO105" s="137"/>
      <c r="SHP105" s="137"/>
      <c r="SHR105" s="142"/>
      <c r="SHS105" s="160"/>
      <c r="SHT105" s="150"/>
      <c r="SHU105" s="137"/>
      <c r="SHV105" s="137"/>
      <c r="SHW105" s="137"/>
      <c r="SHY105" s="142"/>
      <c r="SHZ105" s="160"/>
      <c r="SIA105" s="150"/>
      <c r="SIB105" s="137"/>
      <c r="SIC105" s="137"/>
      <c r="SID105" s="137"/>
      <c r="SIF105" s="142"/>
      <c r="SIG105" s="160"/>
      <c r="SIH105" s="150"/>
      <c r="SII105" s="137"/>
      <c r="SIJ105" s="137"/>
      <c r="SIK105" s="137"/>
      <c r="SIM105" s="142"/>
      <c r="SIN105" s="160"/>
      <c r="SIO105" s="150"/>
      <c r="SIP105" s="137"/>
      <c r="SIQ105" s="137"/>
      <c r="SIR105" s="137"/>
      <c r="SIT105" s="142"/>
      <c r="SIU105" s="160"/>
      <c r="SIV105" s="150"/>
      <c r="SIW105" s="137"/>
      <c r="SIX105" s="137"/>
      <c r="SIY105" s="137"/>
      <c r="SJA105" s="142"/>
      <c r="SJB105" s="160"/>
      <c r="SJC105" s="150"/>
      <c r="SJD105" s="137"/>
      <c r="SJE105" s="137"/>
      <c r="SJF105" s="137"/>
      <c r="SJH105" s="142"/>
      <c r="SJI105" s="160"/>
      <c r="SJJ105" s="150"/>
      <c r="SJK105" s="137"/>
      <c r="SJL105" s="137"/>
      <c r="SJM105" s="137"/>
      <c r="SJO105" s="142"/>
      <c r="SJP105" s="160"/>
      <c r="SJQ105" s="150"/>
      <c r="SJR105" s="137"/>
      <c r="SJS105" s="137"/>
      <c r="SJT105" s="137"/>
      <c r="SJV105" s="142"/>
      <c r="SJW105" s="160"/>
      <c r="SJX105" s="150"/>
      <c r="SJY105" s="137"/>
      <c r="SJZ105" s="137"/>
      <c r="SKA105" s="137"/>
      <c r="SKC105" s="142"/>
      <c r="SKD105" s="160"/>
      <c r="SKE105" s="150"/>
      <c r="SKF105" s="137"/>
      <c r="SKG105" s="137"/>
      <c r="SKH105" s="137"/>
      <c r="SKJ105" s="142"/>
      <c r="SKK105" s="160"/>
      <c r="SKL105" s="150"/>
      <c r="SKM105" s="137"/>
      <c r="SKN105" s="137"/>
      <c r="SKO105" s="137"/>
      <c r="SKQ105" s="142"/>
      <c r="SKR105" s="160"/>
      <c r="SKS105" s="150"/>
      <c r="SKT105" s="137"/>
      <c r="SKU105" s="137"/>
      <c r="SKV105" s="137"/>
      <c r="SKX105" s="142"/>
      <c r="SKY105" s="160"/>
      <c r="SKZ105" s="150"/>
      <c r="SLA105" s="137"/>
      <c r="SLB105" s="137"/>
      <c r="SLC105" s="137"/>
      <c r="SLE105" s="142"/>
      <c r="SLF105" s="160"/>
      <c r="SLG105" s="150"/>
      <c r="SLH105" s="137"/>
      <c r="SLI105" s="137"/>
      <c r="SLJ105" s="137"/>
      <c r="SLL105" s="142"/>
      <c r="SLM105" s="160"/>
      <c r="SLN105" s="150"/>
      <c r="SLO105" s="137"/>
      <c r="SLP105" s="137"/>
      <c r="SLQ105" s="137"/>
      <c r="SLS105" s="142"/>
      <c r="SLT105" s="160"/>
      <c r="SLU105" s="150"/>
      <c r="SLV105" s="137"/>
      <c r="SLW105" s="137"/>
      <c r="SLX105" s="137"/>
      <c r="SLZ105" s="142"/>
      <c r="SMA105" s="160"/>
      <c r="SMB105" s="150"/>
      <c r="SMC105" s="137"/>
      <c r="SMD105" s="137"/>
      <c r="SME105" s="137"/>
      <c r="SMG105" s="142"/>
      <c r="SMH105" s="160"/>
      <c r="SMI105" s="150"/>
      <c r="SMJ105" s="137"/>
      <c r="SMK105" s="137"/>
      <c r="SML105" s="137"/>
      <c r="SMN105" s="142"/>
      <c r="SMO105" s="160"/>
      <c r="SMP105" s="150"/>
      <c r="SMQ105" s="137"/>
      <c r="SMR105" s="137"/>
      <c r="SMS105" s="137"/>
      <c r="SMU105" s="142"/>
      <c r="SMV105" s="160"/>
      <c r="SMW105" s="150"/>
      <c r="SMX105" s="137"/>
      <c r="SMY105" s="137"/>
      <c r="SMZ105" s="137"/>
      <c r="SNB105" s="142"/>
      <c r="SNC105" s="160"/>
      <c r="SND105" s="150"/>
      <c r="SNE105" s="137"/>
      <c r="SNF105" s="137"/>
      <c r="SNG105" s="137"/>
      <c r="SNI105" s="142"/>
      <c r="SNJ105" s="160"/>
      <c r="SNK105" s="150"/>
      <c r="SNL105" s="137"/>
      <c r="SNM105" s="137"/>
      <c r="SNN105" s="137"/>
      <c r="SNP105" s="142"/>
      <c r="SNQ105" s="160"/>
      <c r="SNR105" s="150"/>
      <c r="SNS105" s="137"/>
      <c r="SNT105" s="137"/>
      <c r="SNU105" s="137"/>
      <c r="SNW105" s="142"/>
      <c r="SNX105" s="160"/>
      <c r="SNY105" s="150"/>
      <c r="SNZ105" s="137"/>
      <c r="SOA105" s="137"/>
      <c r="SOB105" s="137"/>
      <c r="SOD105" s="142"/>
      <c r="SOE105" s="160"/>
      <c r="SOF105" s="150"/>
      <c r="SOG105" s="137"/>
      <c r="SOH105" s="137"/>
      <c r="SOI105" s="137"/>
      <c r="SOK105" s="142"/>
      <c r="SOL105" s="160"/>
      <c r="SOM105" s="150"/>
      <c r="SON105" s="137"/>
      <c r="SOO105" s="137"/>
      <c r="SOP105" s="137"/>
      <c r="SOR105" s="142"/>
      <c r="SOS105" s="160"/>
      <c r="SOT105" s="150"/>
      <c r="SOU105" s="137"/>
      <c r="SOV105" s="137"/>
      <c r="SOW105" s="137"/>
      <c r="SOY105" s="142"/>
      <c r="SOZ105" s="160"/>
      <c r="SPA105" s="150"/>
      <c r="SPB105" s="137"/>
      <c r="SPC105" s="137"/>
      <c r="SPD105" s="137"/>
      <c r="SPF105" s="142"/>
      <c r="SPG105" s="160"/>
      <c r="SPH105" s="150"/>
      <c r="SPI105" s="137"/>
      <c r="SPJ105" s="137"/>
      <c r="SPK105" s="137"/>
      <c r="SPM105" s="142"/>
      <c r="SPN105" s="160"/>
      <c r="SPO105" s="150"/>
      <c r="SPP105" s="137"/>
      <c r="SPQ105" s="137"/>
      <c r="SPR105" s="137"/>
      <c r="SPT105" s="142"/>
      <c r="SPU105" s="160"/>
      <c r="SPV105" s="150"/>
      <c r="SPW105" s="137"/>
      <c r="SPX105" s="137"/>
      <c r="SPY105" s="137"/>
      <c r="SQA105" s="142"/>
      <c r="SQB105" s="160"/>
      <c r="SQC105" s="150"/>
      <c r="SQD105" s="137"/>
      <c r="SQE105" s="137"/>
      <c r="SQF105" s="137"/>
      <c r="SQH105" s="142"/>
      <c r="SQI105" s="160"/>
      <c r="SQJ105" s="150"/>
      <c r="SQK105" s="137"/>
      <c r="SQL105" s="137"/>
      <c r="SQM105" s="137"/>
      <c r="SQO105" s="142"/>
      <c r="SQP105" s="160"/>
      <c r="SQQ105" s="150"/>
      <c r="SQR105" s="137"/>
      <c r="SQS105" s="137"/>
      <c r="SQT105" s="137"/>
      <c r="SQV105" s="142"/>
      <c r="SQW105" s="160"/>
      <c r="SQX105" s="150"/>
      <c r="SQY105" s="137"/>
      <c r="SQZ105" s="137"/>
      <c r="SRA105" s="137"/>
      <c r="SRC105" s="142"/>
      <c r="SRD105" s="160"/>
      <c r="SRE105" s="150"/>
      <c r="SRF105" s="137"/>
      <c r="SRG105" s="137"/>
      <c r="SRH105" s="137"/>
      <c r="SRJ105" s="142"/>
      <c r="SRK105" s="160"/>
      <c r="SRL105" s="150"/>
      <c r="SRM105" s="137"/>
      <c r="SRN105" s="137"/>
      <c r="SRO105" s="137"/>
      <c r="SRQ105" s="142"/>
      <c r="SRR105" s="160"/>
      <c r="SRS105" s="150"/>
      <c r="SRT105" s="137"/>
      <c r="SRU105" s="137"/>
      <c r="SRV105" s="137"/>
      <c r="SRX105" s="142"/>
      <c r="SRY105" s="160"/>
      <c r="SRZ105" s="150"/>
      <c r="SSA105" s="137"/>
      <c r="SSB105" s="137"/>
      <c r="SSC105" s="137"/>
      <c r="SSE105" s="142"/>
      <c r="SSF105" s="160"/>
      <c r="SSG105" s="150"/>
      <c r="SSH105" s="137"/>
      <c r="SSI105" s="137"/>
      <c r="SSJ105" s="137"/>
      <c r="SSL105" s="142"/>
      <c r="SSM105" s="160"/>
      <c r="SSN105" s="150"/>
      <c r="SSO105" s="137"/>
      <c r="SSP105" s="137"/>
      <c r="SSQ105" s="137"/>
      <c r="SSS105" s="142"/>
      <c r="SST105" s="160"/>
      <c r="SSU105" s="150"/>
      <c r="SSV105" s="137"/>
      <c r="SSW105" s="137"/>
      <c r="SSX105" s="137"/>
      <c r="SSZ105" s="142"/>
      <c r="STA105" s="160"/>
      <c r="STB105" s="150"/>
      <c r="STC105" s="137"/>
      <c r="STD105" s="137"/>
      <c r="STE105" s="137"/>
      <c r="STG105" s="142"/>
      <c r="STH105" s="160"/>
      <c r="STI105" s="150"/>
      <c r="STJ105" s="137"/>
      <c r="STK105" s="137"/>
      <c r="STL105" s="137"/>
      <c r="STN105" s="142"/>
      <c r="STO105" s="160"/>
      <c r="STP105" s="150"/>
      <c r="STQ105" s="137"/>
      <c r="STR105" s="137"/>
      <c r="STS105" s="137"/>
      <c r="STU105" s="142"/>
      <c r="STV105" s="160"/>
      <c r="STW105" s="150"/>
      <c r="STX105" s="137"/>
      <c r="STY105" s="137"/>
      <c r="STZ105" s="137"/>
      <c r="SUB105" s="142"/>
      <c r="SUC105" s="160"/>
      <c r="SUD105" s="150"/>
      <c r="SUE105" s="137"/>
      <c r="SUF105" s="137"/>
      <c r="SUG105" s="137"/>
      <c r="SUI105" s="142"/>
      <c r="SUJ105" s="160"/>
      <c r="SUK105" s="150"/>
      <c r="SUL105" s="137"/>
      <c r="SUM105" s="137"/>
      <c r="SUN105" s="137"/>
      <c r="SUP105" s="142"/>
      <c r="SUQ105" s="160"/>
      <c r="SUR105" s="150"/>
      <c r="SUS105" s="137"/>
      <c r="SUT105" s="137"/>
      <c r="SUU105" s="137"/>
      <c r="SUW105" s="142"/>
      <c r="SUX105" s="160"/>
      <c r="SUY105" s="150"/>
      <c r="SUZ105" s="137"/>
      <c r="SVA105" s="137"/>
      <c r="SVB105" s="137"/>
      <c r="SVD105" s="142"/>
      <c r="SVE105" s="160"/>
      <c r="SVF105" s="150"/>
      <c r="SVG105" s="137"/>
      <c r="SVH105" s="137"/>
      <c r="SVI105" s="137"/>
      <c r="SVK105" s="142"/>
      <c r="SVL105" s="160"/>
      <c r="SVM105" s="150"/>
      <c r="SVN105" s="137"/>
      <c r="SVO105" s="137"/>
      <c r="SVP105" s="137"/>
      <c r="SVR105" s="142"/>
      <c r="SVS105" s="160"/>
      <c r="SVT105" s="150"/>
      <c r="SVU105" s="137"/>
      <c r="SVV105" s="137"/>
      <c r="SVW105" s="137"/>
      <c r="SVY105" s="142"/>
      <c r="SVZ105" s="160"/>
      <c r="SWA105" s="150"/>
      <c r="SWB105" s="137"/>
      <c r="SWC105" s="137"/>
      <c r="SWD105" s="137"/>
      <c r="SWF105" s="142"/>
      <c r="SWG105" s="160"/>
      <c r="SWH105" s="150"/>
      <c r="SWI105" s="137"/>
      <c r="SWJ105" s="137"/>
      <c r="SWK105" s="137"/>
      <c r="SWM105" s="142"/>
      <c r="SWN105" s="160"/>
      <c r="SWO105" s="150"/>
      <c r="SWP105" s="137"/>
      <c r="SWQ105" s="137"/>
      <c r="SWR105" s="137"/>
      <c r="SWT105" s="142"/>
      <c r="SWU105" s="160"/>
      <c r="SWV105" s="150"/>
      <c r="SWW105" s="137"/>
      <c r="SWX105" s="137"/>
      <c r="SWY105" s="137"/>
      <c r="SXA105" s="142"/>
      <c r="SXB105" s="160"/>
      <c r="SXC105" s="150"/>
      <c r="SXD105" s="137"/>
      <c r="SXE105" s="137"/>
      <c r="SXF105" s="137"/>
      <c r="SXH105" s="142"/>
      <c r="SXI105" s="160"/>
      <c r="SXJ105" s="150"/>
      <c r="SXK105" s="137"/>
      <c r="SXL105" s="137"/>
      <c r="SXM105" s="137"/>
      <c r="SXO105" s="142"/>
      <c r="SXP105" s="160"/>
      <c r="SXQ105" s="150"/>
      <c r="SXR105" s="137"/>
      <c r="SXS105" s="137"/>
      <c r="SXT105" s="137"/>
      <c r="SXV105" s="142"/>
      <c r="SXW105" s="160"/>
      <c r="SXX105" s="150"/>
      <c r="SXY105" s="137"/>
      <c r="SXZ105" s="137"/>
      <c r="SYA105" s="137"/>
      <c r="SYC105" s="142"/>
      <c r="SYD105" s="160"/>
      <c r="SYE105" s="150"/>
      <c r="SYF105" s="137"/>
      <c r="SYG105" s="137"/>
      <c r="SYH105" s="137"/>
      <c r="SYJ105" s="142"/>
      <c r="SYK105" s="160"/>
      <c r="SYL105" s="150"/>
      <c r="SYM105" s="137"/>
      <c r="SYN105" s="137"/>
      <c r="SYO105" s="137"/>
      <c r="SYQ105" s="142"/>
      <c r="SYR105" s="160"/>
      <c r="SYS105" s="150"/>
      <c r="SYT105" s="137"/>
      <c r="SYU105" s="137"/>
      <c r="SYV105" s="137"/>
      <c r="SYX105" s="142"/>
      <c r="SYY105" s="160"/>
      <c r="SYZ105" s="150"/>
      <c r="SZA105" s="137"/>
      <c r="SZB105" s="137"/>
      <c r="SZC105" s="137"/>
      <c r="SZE105" s="142"/>
      <c r="SZF105" s="160"/>
      <c r="SZG105" s="150"/>
      <c r="SZH105" s="137"/>
      <c r="SZI105" s="137"/>
      <c r="SZJ105" s="137"/>
      <c r="SZL105" s="142"/>
      <c r="SZM105" s="160"/>
      <c r="SZN105" s="150"/>
      <c r="SZO105" s="137"/>
      <c r="SZP105" s="137"/>
      <c r="SZQ105" s="137"/>
      <c r="SZS105" s="142"/>
      <c r="SZT105" s="160"/>
      <c r="SZU105" s="150"/>
      <c r="SZV105" s="137"/>
      <c r="SZW105" s="137"/>
      <c r="SZX105" s="137"/>
      <c r="SZZ105" s="142"/>
      <c r="TAA105" s="160"/>
      <c r="TAB105" s="150"/>
      <c r="TAC105" s="137"/>
      <c r="TAD105" s="137"/>
      <c r="TAE105" s="137"/>
      <c r="TAG105" s="142"/>
      <c r="TAH105" s="160"/>
      <c r="TAI105" s="150"/>
      <c r="TAJ105" s="137"/>
      <c r="TAK105" s="137"/>
      <c r="TAL105" s="137"/>
      <c r="TAN105" s="142"/>
      <c r="TAO105" s="160"/>
      <c r="TAP105" s="150"/>
      <c r="TAQ105" s="137"/>
      <c r="TAR105" s="137"/>
      <c r="TAS105" s="137"/>
      <c r="TAU105" s="142"/>
      <c r="TAV105" s="160"/>
      <c r="TAW105" s="150"/>
      <c r="TAX105" s="137"/>
      <c r="TAY105" s="137"/>
      <c r="TAZ105" s="137"/>
      <c r="TBB105" s="142"/>
      <c r="TBC105" s="160"/>
      <c r="TBD105" s="150"/>
      <c r="TBE105" s="137"/>
      <c r="TBF105" s="137"/>
      <c r="TBG105" s="137"/>
      <c r="TBI105" s="142"/>
      <c r="TBJ105" s="160"/>
      <c r="TBK105" s="150"/>
      <c r="TBL105" s="137"/>
      <c r="TBM105" s="137"/>
      <c r="TBN105" s="137"/>
      <c r="TBP105" s="142"/>
      <c r="TBQ105" s="160"/>
      <c r="TBR105" s="150"/>
      <c r="TBS105" s="137"/>
      <c r="TBT105" s="137"/>
      <c r="TBU105" s="137"/>
      <c r="TBW105" s="142"/>
      <c r="TBX105" s="160"/>
      <c r="TBY105" s="150"/>
      <c r="TBZ105" s="137"/>
      <c r="TCA105" s="137"/>
      <c r="TCB105" s="137"/>
      <c r="TCD105" s="142"/>
      <c r="TCE105" s="160"/>
      <c r="TCF105" s="150"/>
      <c r="TCG105" s="137"/>
      <c r="TCH105" s="137"/>
      <c r="TCI105" s="137"/>
      <c r="TCK105" s="142"/>
      <c r="TCL105" s="160"/>
      <c r="TCM105" s="150"/>
      <c r="TCN105" s="137"/>
      <c r="TCO105" s="137"/>
      <c r="TCP105" s="137"/>
      <c r="TCR105" s="142"/>
      <c r="TCS105" s="160"/>
      <c r="TCT105" s="150"/>
      <c r="TCU105" s="137"/>
      <c r="TCV105" s="137"/>
      <c r="TCW105" s="137"/>
      <c r="TCY105" s="142"/>
      <c r="TCZ105" s="160"/>
      <c r="TDA105" s="150"/>
      <c r="TDB105" s="137"/>
      <c r="TDC105" s="137"/>
      <c r="TDD105" s="137"/>
      <c r="TDF105" s="142"/>
      <c r="TDG105" s="160"/>
      <c r="TDH105" s="150"/>
      <c r="TDI105" s="137"/>
      <c r="TDJ105" s="137"/>
      <c r="TDK105" s="137"/>
      <c r="TDM105" s="142"/>
      <c r="TDN105" s="160"/>
      <c r="TDO105" s="150"/>
      <c r="TDP105" s="137"/>
      <c r="TDQ105" s="137"/>
      <c r="TDR105" s="137"/>
      <c r="TDT105" s="142"/>
      <c r="TDU105" s="160"/>
      <c r="TDV105" s="150"/>
      <c r="TDW105" s="137"/>
      <c r="TDX105" s="137"/>
      <c r="TDY105" s="137"/>
      <c r="TEA105" s="142"/>
      <c r="TEB105" s="160"/>
      <c r="TEC105" s="150"/>
      <c r="TED105" s="137"/>
      <c r="TEE105" s="137"/>
      <c r="TEF105" s="137"/>
      <c r="TEH105" s="142"/>
      <c r="TEI105" s="160"/>
      <c r="TEJ105" s="150"/>
      <c r="TEK105" s="137"/>
      <c r="TEL105" s="137"/>
      <c r="TEM105" s="137"/>
      <c r="TEO105" s="142"/>
      <c r="TEP105" s="160"/>
      <c r="TEQ105" s="150"/>
      <c r="TER105" s="137"/>
      <c r="TES105" s="137"/>
      <c r="TET105" s="137"/>
      <c r="TEV105" s="142"/>
      <c r="TEW105" s="160"/>
      <c r="TEX105" s="150"/>
      <c r="TEY105" s="137"/>
      <c r="TEZ105" s="137"/>
      <c r="TFA105" s="137"/>
      <c r="TFC105" s="142"/>
      <c r="TFD105" s="160"/>
      <c r="TFE105" s="150"/>
      <c r="TFF105" s="137"/>
      <c r="TFG105" s="137"/>
      <c r="TFH105" s="137"/>
      <c r="TFJ105" s="142"/>
      <c r="TFK105" s="160"/>
      <c r="TFL105" s="150"/>
      <c r="TFM105" s="137"/>
      <c r="TFN105" s="137"/>
      <c r="TFO105" s="137"/>
      <c r="TFQ105" s="142"/>
      <c r="TFR105" s="160"/>
      <c r="TFS105" s="150"/>
      <c r="TFT105" s="137"/>
      <c r="TFU105" s="137"/>
      <c r="TFV105" s="137"/>
      <c r="TFX105" s="142"/>
      <c r="TFY105" s="160"/>
      <c r="TFZ105" s="150"/>
      <c r="TGA105" s="137"/>
      <c r="TGB105" s="137"/>
      <c r="TGC105" s="137"/>
      <c r="TGE105" s="142"/>
      <c r="TGF105" s="160"/>
      <c r="TGG105" s="150"/>
      <c r="TGH105" s="137"/>
      <c r="TGI105" s="137"/>
      <c r="TGJ105" s="137"/>
      <c r="TGL105" s="142"/>
      <c r="TGM105" s="160"/>
      <c r="TGN105" s="150"/>
      <c r="TGO105" s="137"/>
      <c r="TGP105" s="137"/>
      <c r="TGQ105" s="137"/>
      <c r="TGS105" s="142"/>
      <c r="TGT105" s="160"/>
      <c r="TGU105" s="150"/>
      <c r="TGV105" s="137"/>
      <c r="TGW105" s="137"/>
      <c r="TGX105" s="137"/>
      <c r="TGZ105" s="142"/>
      <c r="THA105" s="160"/>
      <c r="THB105" s="150"/>
      <c r="THC105" s="137"/>
      <c r="THD105" s="137"/>
      <c r="THE105" s="137"/>
      <c r="THG105" s="142"/>
      <c r="THH105" s="160"/>
      <c r="THI105" s="150"/>
      <c r="THJ105" s="137"/>
      <c r="THK105" s="137"/>
      <c r="THL105" s="137"/>
      <c r="THN105" s="142"/>
      <c r="THO105" s="160"/>
      <c r="THP105" s="150"/>
      <c r="THQ105" s="137"/>
      <c r="THR105" s="137"/>
      <c r="THS105" s="137"/>
      <c r="THU105" s="142"/>
      <c r="THV105" s="160"/>
      <c r="THW105" s="150"/>
      <c r="THX105" s="137"/>
      <c r="THY105" s="137"/>
      <c r="THZ105" s="137"/>
      <c r="TIB105" s="142"/>
      <c r="TIC105" s="160"/>
      <c r="TID105" s="150"/>
      <c r="TIE105" s="137"/>
      <c r="TIF105" s="137"/>
      <c r="TIG105" s="137"/>
      <c r="TII105" s="142"/>
      <c r="TIJ105" s="160"/>
      <c r="TIK105" s="150"/>
      <c r="TIL105" s="137"/>
      <c r="TIM105" s="137"/>
      <c r="TIN105" s="137"/>
      <c r="TIP105" s="142"/>
      <c r="TIQ105" s="160"/>
      <c r="TIR105" s="150"/>
      <c r="TIS105" s="137"/>
      <c r="TIT105" s="137"/>
      <c r="TIU105" s="137"/>
      <c r="TIW105" s="142"/>
      <c r="TIX105" s="160"/>
      <c r="TIY105" s="150"/>
      <c r="TIZ105" s="137"/>
      <c r="TJA105" s="137"/>
      <c r="TJB105" s="137"/>
      <c r="TJD105" s="142"/>
      <c r="TJE105" s="160"/>
      <c r="TJF105" s="150"/>
      <c r="TJG105" s="137"/>
      <c r="TJH105" s="137"/>
      <c r="TJI105" s="137"/>
      <c r="TJK105" s="142"/>
      <c r="TJL105" s="160"/>
      <c r="TJM105" s="150"/>
      <c r="TJN105" s="137"/>
      <c r="TJO105" s="137"/>
      <c r="TJP105" s="137"/>
      <c r="TJR105" s="142"/>
      <c r="TJS105" s="160"/>
      <c r="TJT105" s="150"/>
      <c r="TJU105" s="137"/>
      <c r="TJV105" s="137"/>
      <c r="TJW105" s="137"/>
      <c r="TJY105" s="142"/>
      <c r="TJZ105" s="160"/>
      <c r="TKA105" s="150"/>
      <c r="TKB105" s="137"/>
      <c r="TKC105" s="137"/>
      <c r="TKD105" s="137"/>
      <c r="TKF105" s="142"/>
      <c r="TKG105" s="160"/>
      <c r="TKH105" s="150"/>
      <c r="TKI105" s="137"/>
      <c r="TKJ105" s="137"/>
      <c r="TKK105" s="137"/>
      <c r="TKM105" s="142"/>
      <c r="TKN105" s="160"/>
      <c r="TKO105" s="150"/>
      <c r="TKP105" s="137"/>
      <c r="TKQ105" s="137"/>
      <c r="TKR105" s="137"/>
      <c r="TKT105" s="142"/>
      <c r="TKU105" s="160"/>
      <c r="TKV105" s="150"/>
      <c r="TKW105" s="137"/>
      <c r="TKX105" s="137"/>
      <c r="TKY105" s="137"/>
      <c r="TLA105" s="142"/>
      <c r="TLB105" s="160"/>
      <c r="TLC105" s="150"/>
      <c r="TLD105" s="137"/>
      <c r="TLE105" s="137"/>
      <c r="TLF105" s="137"/>
      <c r="TLH105" s="142"/>
      <c r="TLI105" s="160"/>
      <c r="TLJ105" s="150"/>
      <c r="TLK105" s="137"/>
      <c r="TLL105" s="137"/>
      <c r="TLM105" s="137"/>
      <c r="TLO105" s="142"/>
      <c r="TLP105" s="160"/>
      <c r="TLQ105" s="150"/>
      <c r="TLR105" s="137"/>
      <c r="TLS105" s="137"/>
      <c r="TLT105" s="137"/>
      <c r="TLV105" s="142"/>
      <c r="TLW105" s="160"/>
      <c r="TLX105" s="150"/>
      <c r="TLY105" s="137"/>
      <c r="TLZ105" s="137"/>
      <c r="TMA105" s="137"/>
      <c r="TMC105" s="142"/>
      <c r="TMD105" s="160"/>
      <c r="TME105" s="150"/>
      <c r="TMF105" s="137"/>
      <c r="TMG105" s="137"/>
      <c r="TMH105" s="137"/>
      <c r="TMJ105" s="142"/>
      <c r="TMK105" s="160"/>
      <c r="TML105" s="150"/>
      <c r="TMM105" s="137"/>
      <c r="TMN105" s="137"/>
      <c r="TMO105" s="137"/>
      <c r="TMQ105" s="142"/>
      <c r="TMR105" s="160"/>
      <c r="TMS105" s="150"/>
      <c r="TMT105" s="137"/>
      <c r="TMU105" s="137"/>
      <c r="TMV105" s="137"/>
      <c r="TMX105" s="142"/>
      <c r="TMY105" s="160"/>
      <c r="TMZ105" s="150"/>
      <c r="TNA105" s="137"/>
      <c r="TNB105" s="137"/>
      <c r="TNC105" s="137"/>
      <c r="TNE105" s="142"/>
      <c r="TNF105" s="160"/>
      <c r="TNG105" s="150"/>
      <c r="TNH105" s="137"/>
      <c r="TNI105" s="137"/>
      <c r="TNJ105" s="137"/>
      <c r="TNL105" s="142"/>
      <c r="TNM105" s="160"/>
      <c r="TNN105" s="150"/>
      <c r="TNO105" s="137"/>
      <c r="TNP105" s="137"/>
      <c r="TNQ105" s="137"/>
      <c r="TNS105" s="142"/>
      <c r="TNT105" s="160"/>
      <c r="TNU105" s="150"/>
      <c r="TNV105" s="137"/>
      <c r="TNW105" s="137"/>
      <c r="TNX105" s="137"/>
      <c r="TNZ105" s="142"/>
      <c r="TOA105" s="160"/>
      <c r="TOB105" s="150"/>
      <c r="TOC105" s="137"/>
      <c r="TOD105" s="137"/>
      <c r="TOE105" s="137"/>
      <c r="TOG105" s="142"/>
      <c r="TOH105" s="160"/>
      <c r="TOI105" s="150"/>
      <c r="TOJ105" s="137"/>
      <c r="TOK105" s="137"/>
      <c r="TOL105" s="137"/>
      <c r="TON105" s="142"/>
      <c r="TOO105" s="160"/>
      <c r="TOP105" s="150"/>
      <c r="TOQ105" s="137"/>
      <c r="TOR105" s="137"/>
      <c r="TOS105" s="137"/>
      <c r="TOU105" s="142"/>
      <c r="TOV105" s="160"/>
      <c r="TOW105" s="150"/>
      <c r="TOX105" s="137"/>
      <c r="TOY105" s="137"/>
      <c r="TOZ105" s="137"/>
      <c r="TPB105" s="142"/>
      <c r="TPC105" s="160"/>
      <c r="TPD105" s="150"/>
      <c r="TPE105" s="137"/>
      <c r="TPF105" s="137"/>
      <c r="TPG105" s="137"/>
      <c r="TPI105" s="142"/>
      <c r="TPJ105" s="160"/>
      <c r="TPK105" s="150"/>
      <c r="TPL105" s="137"/>
      <c r="TPM105" s="137"/>
      <c r="TPN105" s="137"/>
      <c r="TPP105" s="142"/>
      <c r="TPQ105" s="160"/>
      <c r="TPR105" s="150"/>
      <c r="TPS105" s="137"/>
      <c r="TPT105" s="137"/>
      <c r="TPU105" s="137"/>
      <c r="TPW105" s="142"/>
      <c r="TPX105" s="160"/>
      <c r="TPY105" s="150"/>
      <c r="TPZ105" s="137"/>
      <c r="TQA105" s="137"/>
      <c r="TQB105" s="137"/>
      <c r="TQD105" s="142"/>
      <c r="TQE105" s="160"/>
      <c r="TQF105" s="150"/>
      <c r="TQG105" s="137"/>
      <c r="TQH105" s="137"/>
      <c r="TQI105" s="137"/>
      <c r="TQK105" s="142"/>
      <c r="TQL105" s="160"/>
      <c r="TQM105" s="150"/>
      <c r="TQN105" s="137"/>
      <c r="TQO105" s="137"/>
      <c r="TQP105" s="137"/>
      <c r="TQR105" s="142"/>
      <c r="TQS105" s="160"/>
      <c r="TQT105" s="150"/>
      <c r="TQU105" s="137"/>
      <c r="TQV105" s="137"/>
      <c r="TQW105" s="137"/>
      <c r="TQY105" s="142"/>
      <c r="TQZ105" s="160"/>
      <c r="TRA105" s="150"/>
      <c r="TRB105" s="137"/>
      <c r="TRC105" s="137"/>
      <c r="TRD105" s="137"/>
      <c r="TRF105" s="142"/>
      <c r="TRG105" s="160"/>
      <c r="TRH105" s="150"/>
      <c r="TRI105" s="137"/>
      <c r="TRJ105" s="137"/>
      <c r="TRK105" s="137"/>
      <c r="TRM105" s="142"/>
      <c r="TRN105" s="160"/>
      <c r="TRO105" s="150"/>
      <c r="TRP105" s="137"/>
      <c r="TRQ105" s="137"/>
      <c r="TRR105" s="137"/>
      <c r="TRT105" s="142"/>
      <c r="TRU105" s="160"/>
      <c r="TRV105" s="150"/>
      <c r="TRW105" s="137"/>
      <c r="TRX105" s="137"/>
      <c r="TRY105" s="137"/>
      <c r="TSA105" s="142"/>
      <c r="TSB105" s="160"/>
      <c r="TSC105" s="150"/>
      <c r="TSD105" s="137"/>
      <c r="TSE105" s="137"/>
      <c r="TSF105" s="137"/>
      <c r="TSH105" s="142"/>
      <c r="TSI105" s="160"/>
      <c r="TSJ105" s="150"/>
      <c r="TSK105" s="137"/>
      <c r="TSL105" s="137"/>
      <c r="TSM105" s="137"/>
      <c r="TSO105" s="142"/>
      <c r="TSP105" s="160"/>
      <c r="TSQ105" s="150"/>
      <c r="TSR105" s="137"/>
      <c r="TSS105" s="137"/>
      <c r="TST105" s="137"/>
      <c r="TSV105" s="142"/>
      <c r="TSW105" s="160"/>
      <c r="TSX105" s="150"/>
      <c r="TSY105" s="137"/>
      <c r="TSZ105" s="137"/>
      <c r="TTA105" s="137"/>
      <c r="TTC105" s="142"/>
      <c r="TTD105" s="160"/>
      <c r="TTE105" s="150"/>
      <c r="TTF105" s="137"/>
      <c r="TTG105" s="137"/>
      <c r="TTH105" s="137"/>
      <c r="TTJ105" s="142"/>
      <c r="TTK105" s="160"/>
      <c r="TTL105" s="150"/>
      <c r="TTM105" s="137"/>
      <c r="TTN105" s="137"/>
      <c r="TTO105" s="137"/>
      <c r="TTQ105" s="142"/>
      <c r="TTR105" s="160"/>
      <c r="TTS105" s="150"/>
      <c r="TTT105" s="137"/>
      <c r="TTU105" s="137"/>
      <c r="TTV105" s="137"/>
      <c r="TTX105" s="142"/>
      <c r="TTY105" s="160"/>
      <c r="TTZ105" s="150"/>
      <c r="TUA105" s="137"/>
      <c r="TUB105" s="137"/>
      <c r="TUC105" s="137"/>
      <c r="TUE105" s="142"/>
      <c r="TUF105" s="160"/>
      <c r="TUG105" s="150"/>
      <c r="TUH105" s="137"/>
      <c r="TUI105" s="137"/>
      <c r="TUJ105" s="137"/>
      <c r="TUL105" s="142"/>
      <c r="TUM105" s="160"/>
      <c r="TUN105" s="150"/>
      <c r="TUO105" s="137"/>
      <c r="TUP105" s="137"/>
      <c r="TUQ105" s="137"/>
      <c r="TUS105" s="142"/>
      <c r="TUT105" s="160"/>
      <c r="TUU105" s="150"/>
      <c r="TUV105" s="137"/>
      <c r="TUW105" s="137"/>
      <c r="TUX105" s="137"/>
      <c r="TUZ105" s="142"/>
      <c r="TVA105" s="160"/>
      <c r="TVB105" s="150"/>
      <c r="TVC105" s="137"/>
      <c r="TVD105" s="137"/>
      <c r="TVE105" s="137"/>
      <c r="TVG105" s="142"/>
      <c r="TVH105" s="160"/>
      <c r="TVI105" s="150"/>
      <c r="TVJ105" s="137"/>
      <c r="TVK105" s="137"/>
      <c r="TVL105" s="137"/>
      <c r="TVN105" s="142"/>
      <c r="TVO105" s="160"/>
      <c r="TVP105" s="150"/>
      <c r="TVQ105" s="137"/>
      <c r="TVR105" s="137"/>
      <c r="TVS105" s="137"/>
      <c r="TVU105" s="142"/>
      <c r="TVV105" s="160"/>
      <c r="TVW105" s="150"/>
      <c r="TVX105" s="137"/>
      <c r="TVY105" s="137"/>
      <c r="TVZ105" s="137"/>
      <c r="TWB105" s="142"/>
      <c r="TWC105" s="160"/>
      <c r="TWD105" s="150"/>
      <c r="TWE105" s="137"/>
      <c r="TWF105" s="137"/>
      <c r="TWG105" s="137"/>
      <c r="TWI105" s="142"/>
      <c r="TWJ105" s="160"/>
      <c r="TWK105" s="150"/>
      <c r="TWL105" s="137"/>
      <c r="TWM105" s="137"/>
      <c r="TWN105" s="137"/>
      <c r="TWP105" s="142"/>
      <c r="TWQ105" s="160"/>
      <c r="TWR105" s="150"/>
      <c r="TWS105" s="137"/>
      <c r="TWT105" s="137"/>
      <c r="TWU105" s="137"/>
      <c r="TWW105" s="142"/>
      <c r="TWX105" s="160"/>
      <c r="TWY105" s="150"/>
      <c r="TWZ105" s="137"/>
      <c r="TXA105" s="137"/>
      <c r="TXB105" s="137"/>
      <c r="TXD105" s="142"/>
      <c r="TXE105" s="160"/>
      <c r="TXF105" s="150"/>
      <c r="TXG105" s="137"/>
      <c r="TXH105" s="137"/>
      <c r="TXI105" s="137"/>
      <c r="TXK105" s="142"/>
      <c r="TXL105" s="160"/>
      <c r="TXM105" s="150"/>
      <c r="TXN105" s="137"/>
      <c r="TXO105" s="137"/>
      <c r="TXP105" s="137"/>
      <c r="TXR105" s="142"/>
      <c r="TXS105" s="160"/>
      <c r="TXT105" s="150"/>
      <c r="TXU105" s="137"/>
      <c r="TXV105" s="137"/>
      <c r="TXW105" s="137"/>
      <c r="TXY105" s="142"/>
      <c r="TXZ105" s="160"/>
      <c r="TYA105" s="150"/>
      <c r="TYB105" s="137"/>
      <c r="TYC105" s="137"/>
      <c r="TYD105" s="137"/>
      <c r="TYF105" s="142"/>
      <c r="TYG105" s="160"/>
      <c r="TYH105" s="150"/>
      <c r="TYI105" s="137"/>
      <c r="TYJ105" s="137"/>
      <c r="TYK105" s="137"/>
      <c r="TYM105" s="142"/>
      <c r="TYN105" s="160"/>
      <c r="TYO105" s="150"/>
      <c r="TYP105" s="137"/>
      <c r="TYQ105" s="137"/>
      <c r="TYR105" s="137"/>
      <c r="TYT105" s="142"/>
      <c r="TYU105" s="160"/>
      <c r="TYV105" s="150"/>
      <c r="TYW105" s="137"/>
      <c r="TYX105" s="137"/>
      <c r="TYY105" s="137"/>
      <c r="TZA105" s="142"/>
      <c r="TZB105" s="160"/>
      <c r="TZC105" s="150"/>
      <c r="TZD105" s="137"/>
      <c r="TZE105" s="137"/>
      <c r="TZF105" s="137"/>
      <c r="TZH105" s="142"/>
      <c r="TZI105" s="160"/>
      <c r="TZJ105" s="150"/>
      <c r="TZK105" s="137"/>
      <c r="TZL105" s="137"/>
      <c r="TZM105" s="137"/>
      <c r="TZO105" s="142"/>
      <c r="TZP105" s="160"/>
      <c r="TZQ105" s="150"/>
      <c r="TZR105" s="137"/>
      <c r="TZS105" s="137"/>
      <c r="TZT105" s="137"/>
      <c r="TZV105" s="142"/>
      <c r="TZW105" s="160"/>
      <c r="TZX105" s="150"/>
      <c r="TZY105" s="137"/>
      <c r="TZZ105" s="137"/>
      <c r="UAA105" s="137"/>
      <c r="UAC105" s="142"/>
      <c r="UAD105" s="160"/>
      <c r="UAE105" s="150"/>
      <c r="UAF105" s="137"/>
      <c r="UAG105" s="137"/>
      <c r="UAH105" s="137"/>
      <c r="UAJ105" s="142"/>
      <c r="UAK105" s="160"/>
      <c r="UAL105" s="150"/>
      <c r="UAM105" s="137"/>
      <c r="UAN105" s="137"/>
      <c r="UAO105" s="137"/>
      <c r="UAQ105" s="142"/>
      <c r="UAR105" s="160"/>
      <c r="UAS105" s="150"/>
      <c r="UAT105" s="137"/>
      <c r="UAU105" s="137"/>
      <c r="UAV105" s="137"/>
      <c r="UAX105" s="142"/>
      <c r="UAY105" s="160"/>
      <c r="UAZ105" s="150"/>
      <c r="UBA105" s="137"/>
      <c r="UBB105" s="137"/>
      <c r="UBC105" s="137"/>
      <c r="UBE105" s="142"/>
      <c r="UBF105" s="160"/>
      <c r="UBG105" s="150"/>
      <c r="UBH105" s="137"/>
      <c r="UBI105" s="137"/>
      <c r="UBJ105" s="137"/>
      <c r="UBL105" s="142"/>
      <c r="UBM105" s="160"/>
      <c r="UBN105" s="150"/>
      <c r="UBO105" s="137"/>
      <c r="UBP105" s="137"/>
      <c r="UBQ105" s="137"/>
      <c r="UBS105" s="142"/>
      <c r="UBT105" s="160"/>
      <c r="UBU105" s="150"/>
      <c r="UBV105" s="137"/>
      <c r="UBW105" s="137"/>
      <c r="UBX105" s="137"/>
      <c r="UBZ105" s="142"/>
      <c r="UCA105" s="160"/>
      <c r="UCB105" s="150"/>
      <c r="UCC105" s="137"/>
      <c r="UCD105" s="137"/>
      <c r="UCE105" s="137"/>
      <c r="UCG105" s="142"/>
      <c r="UCH105" s="160"/>
      <c r="UCI105" s="150"/>
      <c r="UCJ105" s="137"/>
      <c r="UCK105" s="137"/>
      <c r="UCL105" s="137"/>
      <c r="UCN105" s="142"/>
      <c r="UCO105" s="160"/>
      <c r="UCP105" s="150"/>
      <c r="UCQ105" s="137"/>
      <c r="UCR105" s="137"/>
      <c r="UCS105" s="137"/>
      <c r="UCU105" s="142"/>
      <c r="UCV105" s="160"/>
      <c r="UCW105" s="150"/>
      <c r="UCX105" s="137"/>
      <c r="UCY105" s="137"/>
      <c r="UCZ105" s="137"/>
      <c r="UDB105" s="142"/>
      <c r="UDC105" s="160"/>
      <c r="UDD105" s="150"/>
      <c r="UDE105" s="137"/>
      <c r="UDF105" s="137"/>
      <c r="UDG105" s="137"/>
      <c r="UDI105" s="142"/>
      <c r="UDJ105" s="160"/>
      <c r="UDK105" s="150"/>
      <c r="UDL105" s="137"/>
      <c r="UDM105" s="137"/>
      <c r="UDN105" s="137"/>
      <c r="UDP105" s="142"/>
      <c r="UDQ105" s="160"/>
      <c r="UDR105" s="150"/>
      <c r="UDS105" s="137"/>
      <c r="UDT105" s="137"/>
      <c r="UDU105" s="137"/>
      <c r="UDW105" s="142"/>
      <c r="UDX105" s="160"/>
      <c r="UDY105" s="150"/>
      <c r="UDZ105" s="137"/>
      <c r="UEA105" s="137"/>
      <c r="UEB105" s="137"/>
      <c r="UED105" s="142"/>
      <c r="UEE105" s="160"/>
      <c r="UEF105" s="150"/>
      <c r="UEG105" s="137"/>
      <c r="UEH105" s="137"/>
      <c r="UEI105" s="137"/>
      <c r="UEK105" s="142"/>
      <c r="UEL105" s="160"/>
      <c r="UEM105" s="150"/>
      <c r="UEN105" s="137"/>
      <c r="UEO105" s="137"/>
      <c r="UEP105" s="137"/>
      <c r="UER105" s="142"/>
      <c r="UES105" s="160"/>
      <c r="UET105" s="150"/>
      <c r="UEU105" s="137"/>
      <c r="UEV105" s="137"/>
      <c r="UEW105" s="137"/>
      <c r="UEY105" s="142"/>
      <c r="UEZ105" s="160"/>
      <c r="UFA105" s="150"/>
      <c r="UFB105" s="137"/>
      <c r="UFC105" s="137"/>
      <c r="UFD105" s="137"/>
      <c r="UFF105" s="142"/>
      <c r="UFG105" s="160"/>
      <c r="UFH105" s="150"/>
      <c r="UFI105" s="137"/>
      <c r="UFJ105" s="137"/>
      <c r="UFK105" s="137"/>
      <c r="UFM105" s="142"/>
      <c r="UFN105" s="160"/>
      <c r="UFO105" s="150"/>
      <c r="UFP105" s="137"/>
      <c r="UFQ105" s="137"/>
      <c r="UFR105" s="137"/>
      <c r="UFT105" s="142"/>
      <c r="UFU105" s="160"/>
      <c r="UFV105" s="150"/>
      <c r="UFW105" s="137"/>
      <c r="UFX105" s="137"/>
      <c r="UFY105" s="137"/>
      <c r="UGA105" s="142"/>
      <c r="UGB105" s="160"/>
      <c r="UGC105" s="150"/>
      <c r="UGD105" s="137"/>
      <c r="UGE105" s="137"/>
      <c r="UGF105" s="137"/>
      <c r="UGH105" s="142"/>
      <c r="UGI105" s="160"/>
      <c r="UGJ105" s="150"/>
      <c r="UGK105" s="137"/>
      <c r="UGL105" s="137"/>
      <c r="UGM105" s="137"/>
      <c r="UGO105" s="142"/>
      <c r="UGP105" s="160"/>
      <c r="UGQ105" s="150"/>
      <c r="UGR105" s="137"/>
      <c r="UGS105" s="137"/>
      <c r="UGT105" s="137"/>
      <c r="UGV105" s="142"/>
      <c r="UGW105" s="160"/>
      <c r="UGX105" s="150"/>
      <c r="UGY105" s="137"/>
      <c r="UGZ105" s="137"/>
      <c r="UHA105" s="137"/>
      <c r="UHC105" s="142"/>
      <c r="UHD105" s="160"/>
      <c r="UHE105" s="150"/>
      <c r="UHF105" s="137"/>
      <c r="UHG105" s="137"/>
      <c r="UHH105" s="137"/>
      <c r="UHJ105" s="142"/>
      <c r="UHK105" s="160"/>
      <c r="UHL105" s="150"/>
      <c r="UHM105" s="137"/>
      <c r="UHN105" s="137"/>
      <c r="UHO105" s="137"/>
      <c r="UHQ105" s="142"/>
      <c r="UHR105" s="160"/>
      <c r="UHS105" s="150"/>
      <c r="UHT105" s="137"/>
      <c r="UHU105" s="137"/>
      <c r="UHV105" s="137"/>
      <c r="UHX105" s="142"/>
      <c r="UHY105" s="160"/>
      <c r="UHZ105" s="150"/>
      <c r="UIA105" s="137"/>
      <c r="UIB105" s="137"/>
      <c r="UIC105" s="137"/>
      <c r="UIE105" s="142"/>
      <c r="UIF105" s="160"/>
      <c r="UIG105" s="150"/>
      <c r="UIH105" s="137"/>
      <c r="UII105" s="137"/>
      <c r="UIJ105" s="137"/>
      <c r="UIL105" s="142"/>
      <c r="UIM105" s="160"/>
      <c r="UIN105" s="150"/>
      <c r="UIO105" s="137"/>
      <c r="UIP105" s="137"/>
      <c r="UIQ105" s="137"/>
      <c r="UIS105" s="142"/>
      <c r="UIT105" s="160"/>
      <c r="UIU105" s="150"/>
      <c r="UIV105" s="137"/>
      <c r="UIW105" s="137"/>
      <c r="UIX105" s="137"/>
      <c r="UIZ105" s="142"/>
      <c r="UJA105" s="160"/>
      <c r="UJB105" s="150"/>
      <c r="UJC105" s="137"/>
      <c r="UJD105" s="137"/>
      <c r="UJE105" s="137"/>
      <c r="UJG105" s="142"/>
      <c r="UJH105" s="160"/>
      <c r="UJI105" s="150"/>
      <c r="UJJ105" s="137"/>
      <c r="UJK105" s="137"/>
      <c r="UJL105" s="137"/>
      <c r="UJN105" s="142"/>
      <c r="UJO105" s="160"/>
      <c r="UJP105" s="150"/>
      <c r="UJQ105" s="137"/>
      <c r="UJR105" s="137"/>
      <c r="UJS105" s="137"/>
      <c r="UJU105" s="142"/>
      <c r="UJV105" s="160"/>
      <c r="UJW105" s="150"/>
      <c r="UJX105" s="137"/>
      <c r="UJY105" s="137"/>
      <c r="UJZ105" s="137"/>
      <c r="UKB105" s="142"/>
      <c r="UKC105" s="160"/>
      <c r="UKD105" s="150"/>
      <c r="UKE105" s="137"/>
      <c r="UKF105" s="137"/>
      <c r="UKG105" s="137"/>
      <c r="UKI105" s="142"/>
      <c r="UKJ105" s="160"/>
      <c r="UKK105" s="150"/>
      <c r="UKL105" s="137"/>
      <c r="UKM105" s="137"/>
      <c r="UKN105" s="137"/>
      <c r="UKP105" s="142"/>
      <c r="UKQ105" s="160"/>
      <c r="UKR105" s="150"/>
      <c r="UKS105" s="137"/>
      <c r="UKT105" s="137"/>
      <c r="UKU105" s="137"/>
      <c r="UKW105" s="142"/>
      <c r="UKX105" s="160"/>
      <c r="UKY105" s="150"/>
      <c r="UKZ105" s="137"/>
      <c r="ULA105" s="137"/>
      <c r="ULB105" s="137"/>
      <c r="ULD105" s="142"/>
      <c r="ULE105" s="160"/>
      <c r="ULF105" s="150"/>
      <c r="ULG105" s="137"/>
      <c r="ULH105" s="137"/>
      <c r="ULI105" s="137"/>
      <c r="ULK105" s="142"/>
      <c r="ULL105" s="160"/>
      <c r="ULM105" s="150"/>
      <c r="ULN105" s="137"/>
      <c r="ULO105" s="137"/>
      <c r="ULP105" s="137"/>
      <c r="ULR105" s="142"/>
      <c r="ULS105" s="160"/>
      <c r="ULT105" s="150"/>
      <c r="ULU105" s="137"/>
      <c r="ULV105" s="137"/>
      <c r="ULW105" s="137"/>
      <c r="ULY105" s="142"/>
      <c r="ULZ105" s="160"/>
      <c r="UMA105" s="150"/>
      <c r="UMB105" s="137"/>
      <c r="UMC105" s="137"/>
      <c r="UMD105" s="137"/>
      <c r="UMF105" s="142"/>
      <c r="UMG105" s="160"/>
      <c r="UMH105" s="150"/>
      <c r="UMI105" s="137"/>
      <c r="UMJ105" s="137"/>
      <c r="UMK105" s="137"/>
      <c r="UMM105" s="142"/>
      <c r="UMN105" s="160"/>
      <c r="UMO105" s="150"/>
      <c r="UMP105" s="137"/>
      <c r="UMQ105" s="137"/>
      <c r="UMR105" s="137"/>
      <c r="UMT105" s="142"/>
      <c r="UMU105" s="160"/>
      <c r="UMV105" s="150"/>
      <c r="UMW105" s="137"/>
      <c r="UMX105" s="137"/>
      <c r="UMY105" s="137"/>
      <c r="UNA105" s="142"/>
      <c r="UNB105" s="160"/>
      <c r="UNC105" s="150"/>
      <c r="UND105" s="137"/>
      <c r="UNE105" s="137"/>
      <c r="UNF105" s="137"/>
      <c r="UNH105" s="142"/>
      <c r="UNI105" s="160"/>
      <c r="UNJ105" s="150"/>
      <c r="UNK105" s="137"/>
      <c r="UNL105" s="137"/>
      <c r="UNM105" s="137"/>
      <c r="UNO105" s="142"/>
      <c r="UNP105" s="160"/>
      <c r="UNQ105" s="150"/>
      <c r="UNR105" s="137"/>
      <c r="UNS105" s="137"/>
      <c r="UNT105" s="137"/>
      <c r="UNV105" s="142"/>
      <c r="UNW105" s="160"/>
      <c r="UNX105" s="150"/>
      <c r="UNY105" s="137"/>
      <c r="UNZ105" s="137"/>
      <c r="UOA105" s="137"/>
      <c r="UOC105" s="142"/>
      <c r="UOD105" s="160"/>
      <c r="UOE105" s="150"/>
      <c r="UOF105" s="137"/>
      <c r="UOG105" s="137"/>
      <c r="UOH105" s="137"/>
      <c r="UOJ105" s="142"/>
      <c r="UOK105" s="160"/>
      <c r="UOL105" s="150"/>
      <c r="UOM105" s="137"/>
      <c r="UON105" s="137"/>
      <c r="UOO105" s="137"/>
      <c r="UOQ105" s="142"/>
      <c r="UOR105" s="160"/>
      <c r="UOS105" s="150"/>
      <c r="UOT105" s="137"/>
      <c r="UOU105" s="137"/>
      <c r="UOV105" s="137"/>
      <c r="UOX105" s="142"/>
      <c r="UOY105" s="160"/>
      <c r="UOZ105" s="150"/>
      <c r="UPA105" s="137"/>
      <c r="UPB105" s="137"/>
      <c r="UPC105" s="137"/>
      <c r="UPE105" s="142"/>
      <c r="UPF105" s="160"/>
      <c r="UPG105" s="150"/>
      <c r="UPH105" s="137"/>
      <c r="UPI105" s="137"/>
      <c r="UPJ105" s="137"/>
      <c r="UPL105" s="142"/>
      <c r="UPM105" s="160"/>
      <c r="UPN105" s="150"/>
      <c r="UPO105" s="137"/>
      <c r="UPP105" s="137"/>
      <c r="UPQ105" s="137"/>
      <c r="UPS105" s="142"/>
      <c r="UPT105" s="160"/>
      <c r="UPU105" s="150"/>
      <c r="UPV105" s="137"/>
      <c r="UPW105" s="137"/>
      <c r="UPX105" s="137"/>
      <c r="UPZ105" s="142"/>
      <c r="UQA105" s="160"/>
      <c r="UQB105" s="150"/>
      <c r="UQC105" s="137"/>
      <c r="UQD105" s="137"/>
      <c r="UQE105" s="137"/>
      <c r="UQG105" s="142"/>
      <c r="UQH105" s="160"/>
      <c r="UQI105" s="150"/>
      <c r="UQJ105" s="137"/>
      <c r="UQK105" s="137"/>
      <c r="UQL105" s="137"/>
      <c r="UQN105" s="142"/>
      <c r="UQO105" s="160"/>
      <c r="UQP105" s="150"/>
      <c r="UQQ105" s="137"/>
      <c r="UQR105" s="137"/>
      <c r="UQS105" s="137"/>
      <c r="UQU105" s="142"/>
      <c r="UQV105" s="160"/>
      <c r="UQW105" s="150"/>
      <c r="UQX105" s="137"/>
      <c r="UQY105" s="137"/>
      <c r="UQZ105" s="137"/>
      <c r="URB105" s="142"/>
      <c r="URC105" s="160"/>
      <c r="URD105" s="150"/>
      <c r="URE105" s="137"/>
      <c r="URF105" s="137"/>
      <c r="URG105" s="137"/>
      <c r="URI105" s="142"/>
      <c r="URJ105" s="160"/>
      <c r="URK105" s="150"/>
      <c r="URL105" s="137"/>
      <c r="URM105" s="137"/>
      <c r="URN105" s="137"/>
      <c r="URP105" s="142"/>
      <c r="URQ105" s="160"/>
      <c r="URR105" s="150"/>
      <c r="URS105" s="137"/>
      <c r="URT105" s="137"/>
      <c r="URU105" s="137"/>
      <c r="URW105" s="142"/>
      <c r="URX105" s="160"/>
      <c r="URY105" s="150"/>
      <c r="URZ105" s="137"/>
      <c r="USA105" s="137"/>
      <c r="USB105" s="137"/>
      <c r="USD105" s="142"/>
      <c r="USE105" s="160"/>
      <c r="USF105" s="150"/>
      <c r="USG105" s="137"/>
      <c r="USH105" s="137"/>
      <c r="USI105" s="137"/>
      <c r="USK105" s="142"/>
      <c r="USL105" s="160"/>
      <c r="USM105" s="150"/>
      <c r="USN105" s="137"/>
      <c r="USO105" s="137"/>
      <c r="USP105" s="137"/>
      <c r="USR105" s="142"/>
      <c r="USS105" s="160"/>
      <c r="UST105" s="150"/>
      <c r="USU105" s="137"/>
      <c r="USV105" s="137"/>
      <c r="USW105" s="137"/>
      <c r="USY105" s="142"/>
      <c r="USZ105" s="160"/>
      <c r="UTA105" s="150"/>
      <c r="UTB105" s="137"/>
      <c r="UTC105" s="137"/>
      <c r="UTD105" s="137"/>
      <c r="UTF105" s="142"/>
      <c r="UTG105" s="160"/>
      <c r="UTH105" s="150"/>
      <c r="UTI105" s="137"/>
      <c r="UTJ105" s="137"/>
      <c r="UTK105" s="137"/>
      <c r="UTM105" s="142"/>
      <c r="UTN105" s="160"/>
      <c r="UTO105" s="150"/>
      <c r="UTP105" s="137"/>
      <c r="UTQ105" s="137"/>
      <c r="UTR105" s="137"/>
      <c r="UTT105" s="142"/>
      <c r="UTU105" s="160"/>
      <c r="UTV105" s="150"/>
      <c r="UTW105" s="137"/>
      <c r="UTX105" s="137"/>
      <c r="UTY105" s="137"/>
      <c r="UUA105" s="142"/>
      <c r="UUB105" s="160"/>
      <c r="UUC105" s="150"/>
      <c r="UUD105" s="137"/>
      <c r="UUE105" s="137"/>
      <c r="UUF105" s="137"/>
      <c r="UUH105" s="142"/>
      <c r="UUI105" s="160"/>
      <c r="UUJ105" s="150"/>
      <c r="UUK105" s="137"/>
      <c r="UUL105" s="137"/>
      <c r="UUM105" s="137"/>
      <c r="UUO105" s="142"/>
      <c r="UUP105" s="160"/>
      <c r="UUQ105" s="150"/>
      <c r="UUR105" s="137"/>
      <c r="UUS105" s="137"/>
      <c r="UUT105" s="137"/>
      <c r="UUV105" s="142"/>
      <c r="UUW105" s="160"/>
      <c r="UUX105" s="150"/>
      <c r="UUY105" s="137"/>
      <c r="UUZ105" s="137"/>
      <c r="UVA105" s="137"/>
      <c r="UVC105" s="142"/>
      <c r="UVD105" s="160"/>
      <c r="UVE105" s="150"/>
      <c r="UVF105" s="137"/>
      <c r="UVG105" s="137"/>
      <c r="UVH105" s="137"/>
      <c r="UVJ105" s="142"/>
      <c r="UVK105" s="160"/>
      <c r="UVL105" s="150"/>
      <c r="UVM105" s="137"/>
      <c r="UVN105" s="137"/>
      <c r="UVO105" s="137"/>
      <c r="UVQ105" s="142"/>
      <c r="UVR105" s="160"/>
      <c r="UVS105" s="150"/>
      <c r="UVT105" s="137"/>
      <c r="UVU105" s="137"/>
      <c r="UVV105" s="137"/>
      <c r="UVX105" s="142"/>
      <c r="UVY105" s="160"/>
      <c r="UVZ105" s="150"/>
      <c r="UWA105" s="137"/>
      <c r="UWB105" s="137"/>
      <c r="UWC105" s="137"/>
      <c r="UWE105" s="142"/>
      <c r="UWF105" s="160"/>
      <c r="UWG105" s="150"/>
      <c r="UWH105" s="137"/>
      <c r="UWI105" s="137"/>
      <c r="UWJ105" s="137"/>
      <c r="UWL105" s="142"/>
      <c r="UWM105" s="160"/>
      <c r="UWN105" s="150"/>
      <c r="UWO105" s="137"/>
      <c r="UWP105" s="137"/>
      <c r="UWQ105" s="137"/>
      <c r="UWS105" s="142"/>
      <c r="UWT105" s="160"/>
      <c r="UWU105" s="150"/>
      <c r="UWV105" s="137"/>
      <c r="UWW105" s="137"/>
      <c r="UWX105" s="137"/>
      <c r="UWZ105" s="142"/>
      <c r="UXA105" s="160"/>
      <c r="UXB105" s="150"/>
      <c r="UXC105" s="137"/>
      <c r="UXD105" s="137"/>
      <c r="UXE105" s="137"/>
      <c r="UXG105" s="142"/>
      <c r="UXH105" s="160"/>
      <c r="UXI105" s="150"/>
      <c r="UXJ105" s="137"/>
      <c r="UXK105" s="137"/>
      <c r="UXL105" s="137"/>
      <c r="UXN105" s="142"/>
      <c r="UXO105" s="160"/>
      <c r="UXP105" s="150"/>
      <c r="UXQ105" s="137"/>
      <c r="UXR105" s="137"/>
      <c r="UXS105" s="137"/>
      <c r="UXU105" s="142"/>
      <c r="UXV105" s="160"/>
      <c r="UXW105" s="150"/>
      <c r="UXX105" s="137"/>
      <c r="UXY105" s="137"/>
      <c r="UXZ105" s="137"/>
      <c r="UYB105" s="142"/>
      <c r="UYC105" s="160"/>
      <c r="UYD105" s="150"/>
      <c r="UYE105" s="137"/>
      <c r="UYF105" s="137"/>
      <c r="UYG105" s="137"/>
      <c r="UYI105" s="142"/>
      <c r="UYJ105" s="160"/>
      <c r="UYK105" s="150"/>
      <c r="UYL105" s="137"/>
      <c r="UYM105" s="137"/>
      <c r="UYN105" s="137"/>
      <c r="UYP105" s="142"/>
      <c r="UYQ105" s="160"/>
      <c r="UYR105" s="150"/>
      <c r="UYS105" s="137"/>
      <c r="UYT105" s="137"/>
      <c r="UYU105" s="137"/>
      <c r="UYW105" s="142"/>
      <c r="UYX105" s="160"/>
      <c r="UYY105" s="150"/>
      <c r="UYZ105" s="137"/>
      <c r="UZA105" s="137"/>
      <c r="UZB105" s="137"/>
      <c r="UZD105" s="142"/>
      <c r="UZE105" s="160"/>
      <c r="UZF105" s="150"/>
      <c r="UZG105" s="137"/>
      <c r="UZH105" s="137"/>
      <c r="UZI105" s="137"/>
      <c r="UZK105" s="142"/>
      <c r="UZL105" s="160"/>
      <c r="UZM105" s="150"/>
      <c r="UZN105" s="137"/>
      <c r="UZO105" s="137"/>
      <c r="UZP105" s="137"/>
      <c r="UZR105" s="142"/>
      <c r="UZS105" s="160"/>
      <c r="UZT105" s="150"/>
      <c r="UZU105" s="137"/>
      <c r="UZV105" s="137"/>
      <c r="UZW105" s="137"/>
      <c r="UZY105" s="142"/>
      <c r="UZZ105" s="160"/>
      <c r="VAA105" s="150"/>
      <c r="VAB105" s="137"/>
      <c r="VAC105" s="137"/>
      <c r="VAD105" s="137"/>
      <c r="VAF105" s="142"/>
      <c r="VAG105" s="160"/>
      <c r="VAH105" s="150"/>
      <c r="VAI105" s="137"/>
      <c r="VAJ105" s="137"/>
      <c r="VAK105" s="137"/>
      <c r="VAM105" s="142"/>
      <c r="VAN105" s="160"/>
      <c r="VAO105" s="150"/>
      <c r="VAP105" s="137"/>
      <c r="VAQ105" s="137"/>
      <c r="VAR105" s="137"/>
      <c r="VAT105" s="142"/>
      <c r="VAU105" s="160"/>
      <c r="VAV105" s="150"/>
      <c r="VAW105" s="137"/>
      <c r="VAX105" s="137"/>
      <c r="VAY105" s="137"/>
      <c r="VBA105" s="142"/>
      <c r="VBB105" s="160"/>
      <c r="VBC105" s="150"/>
      <c r="VBD105" s="137"/>
      <c r="VBE105" s="137"/>
      <c r="VBF105" s="137"/>
      <c r="VBH105" s="142"/>
      <c r="VBI105" s="160"/>
      <c r="VBJ105" s="150"/>
      <c r="VBK105" s="137"/>
      <c r="VBL105" s="137"/>
      <c r="VBM105" s="137"/>
      <c r="VBO105" s="142"/>
      <c r="VBP105" s="160"/>
      <c r="VBQ105" s="150"/>
      <c r="VBR105" s="137"/>
      <c r="VBS105" s="137"/>
      <c r="VBT105" s="137"/>
      <c r="VBV105" s="142"/>
      <c r="VBW105" s="160"/>
      <c r="VBX105" s="150"/>
      <c r="VBY105" s="137"/>
      <c r="VBZ105" s="137"/>
      <c r="VCA105" s="137"/>
      <c r="VCC105" s="142"/>
      <c r="VCD105" s="160"/>
      <c r="VCE105" s="150"/>
      <c r="VCF105" s="137"/>
      <c r="VCG105" s="137"/>
      <c r="VCH105" s="137"/>
      <c r="VCJ105" s="142"/>
      <c r="VCK105" s="160"/>
      <c r="VCL105" s="150"/>
      <c r="VCM105" s="137"/>
      <c r="VCN105" s="137"/>
      <c r="VCO105" s="137"/>
      <c r="VCQ105" s="142"/>
      <c r="VCR105" s="160"/>
      <c r="VCS105" s="150"/>
      <c r="VCT105" s="137"/>
      <c r="VCU105" s="137"/>
      <c r="VCV105" s="137"/>
      <c r="VCX105" s="142"/>
      <c r="VCY105" s="160"/>
      <c r="VCZ105" s="150"/>
      <c r="VDA105" s="137"/>
      <c r="VDB105" s="137"/>
      <c r="VDC105" s="137"/>
      <c r="VDE105" s="142"/>
      <c r="VDF105" s="160"/>
      <c r="VDG105" s="150"/>
      <c r="VDH105" s="137"/>
      <c r="VDI105" s="137"/>
      <c r="VDJ105" s="137"/>
      <c r="VDL105" s="142"/>
      <c r="VDM105" s="160"/>
      <c r="VDN105" s="150"/>
      <c r="VDO105" s="137"/>
      <c r="VDP105" s="137"/>
      <c r="VDQ105" s="137"/>
      <c r="VDS105" s="142"/>
      <c r="VDT105" s="160"/>
      <c r="VDU105" s="150"/>
      <c r="VDV105" s="137"/>
      <c r="VDW105" s="137"/>
      <c r="VDX105" s="137"/>
      <c r="VDZ105" s="142"/>
      <c r="VEA105" s="160"/>
      <c r="VEB105" s="150"/>
      <c r="VEC105" s="137"/>
      <c r="VED105" s="137"/>
      <c r="VEE105" s="137"/>
      <c r="VEG105" s="142"/>
      <c r="VEH105" s="160"/>
      <c r="VEI105" s="150"/>
      <c r="VEJ105" s="137"/>
      <c r="VEK105" s="137"/>
      <c r="VEL105" s="137"/>
      <c r="VEN105" s="142"/>
      <c r="VEO105" s="160"/>
      <c r="VEP105" s="150"/>
      <c r="VEQ105" s="137"/>
      <c r="VER105" s="137"/>
      <c r="VES105" s="137"/>
      <c r="VEU105" s="142"/>
      <c r="VEV105" s="160"/>
      <c r="VEW105" s="150"/>
      <c r="VEX105" s="137"/>
      <c r="VEY105" s="137"/>
      <c r="VEZ105" s="137"/>
      <c r="VFB105" s="142"/>
      <c r="VFC105" s="160"/>
      <c r="VFD105" s="150"/>
      <c r="VFE105" s="137"/>
      <c r="VFF105" s="137"/>
      <c r="VFG105" s="137"/>
      <c r="VFI105" s="142"/>
      <c r="VFJ105" s="160"/>
      <c r="VFK105" s="150"/>
      <c r="VFL105" s="137"/>
      <c r="VFM105" s="137"/>
      <c r="VFN105" s="137"/>
      <c r="VFP105" s="142"/>
      <c r="VFQ105" s="160"/>
      <c r="VFR105" s="150"/>
      <c r="VFS105" s="137"/>
      <c r="VFT105" s="137"/>
      <c r="VFU105" s="137"/>
      <c r="VFW105" s="142"/>
      <c r="VFX105" s="160"/>
      <c r="VFY105" s="150"/>
      <c r="VFZ105" s="137"/>
      <c r="VGA105" s="137"/>
      <c r="VGB105" s="137"/>
      <c r="VGD105" s="142"/>
      <c r="VGE105" s="160"/>
      <c r="VGF105" s="150"/>
      <c r="VGG105" s="137"/>
      <c r="VGH105" s="137"/>
      <c r="VGI105" s="137"/>
      <c r="VGK105" s="142"/>
      <c r="VGL105" s="160"/>
      <c r="VGM105" s="150"/>
      <c r="VGN105" s="137"/>
      <c r="VGO105" s="137"/>
      <c r="VGP105" s="137"/>
      <c r="VGR105" s="142"/>
      <c r="VGS105" s="160"/>
      <c r="VGT105" s="150"/>
      <c r="VGU105" s="137"/>
      <c r="VGV105" s="137"/>
      <c r="VGW105" s="137"/>
      <c r="VGY105" s="142"/>
      <c r="VGZ105" s="160"/>
      <c r="VHA105" s="150"/>
      <c r="VHB105" s="137"/>
      <c r="VHC105" s="137"/>
      <c r="VHD105" s="137"/>
      <c r="VHF105" s="142"/>
      <c r="VHG105" s="160"/>
      <c r="VHH105" s="150"/>
      <c r="VHI105" s="137"/>
      <c r="VHJ105" s="137"/>
      <c r="VHK105" s="137"/>
      <c r="VHM105" s="142"/>
      <c r="VHN105" s="160"/>
      <c r="VHO105" s="150"/>
      <c r="VHP105" s="137"/>
      <c r="VHQ105" s="137"/>
      <c r="VHR105" s="137"/>
      <c r="VHT105" s="142"/>
      <c r="VHU105" s="160"/>
      <c r="VHV105" s="150"/>
      <c r="VHW105" s="137"/>
      <c r="VHX105" s="137"/>
      <c r="VHY105" s="137"/>
      <c r="VIA105" s="142"/>
      <c r="VIB105" s="160"/>
      <c r="VIC105" s="150"/>
      <c r="VID105" s="137"/>
      <c r="VIE105" s="137"/>
      <c r="VIF105" s="137"/>
      <c r="VIH105" s="142"/>
      <c r="VII105" s="160"/>
      <c r="VIJ105" s="150"/>
      <c r="VIK105" s="137"/>
      <c r="VIL105" s="137"/>
      <c r="VIM105" s="137"/>
      <c r="VIO105" s="142"/>
      <c r="VIP105" s="160"/>
      <c r="VIQ105" s="150"/>
      <c r="VIR105" s="137"/>
      <c r="VIS105" s="137"/>
      <c r="VIT105" s="137"/>
      <c r="VIV105" s="142"/>
      <c r="VIW105" s="160"/>
      <c r="VIX105" s="150"/>
      <c r="VIY105" s="137"/>
      <c r="VIZ105" s="137"/>
      <c r="VJA105" s="137"/>
      <c r="VJC105" s="142"/>
      <c r="VJD105" s="160"/>
      <c r="VJE105" s="150"/>
      <c r="VJF105" s="137"/>
      <c r="VJG105" s="137"/>
      <c r="VJH105" s="137"/>
      <c r="VJJ105" s="142"/>
      <c r="VJK105" s="160"/>
      <c r="VJL105" s="150"/>
      <c r="VJM105" s="137"/>
      <c r="VJN105" s="137"/>
      <c r="VJO105" s="137"/>
      <c r="VJQ105" s="142"/>
      <c r="VJR105" s="160"/>
      <c r="VJS105" s="150"/>
      <c r="VJT105" s="137"/>
      <c r="VJU105" s="137"/>
      <c r="VJV105" s="137"/>
      <c r="VJX105" s="142"/>
      <c r="VJY105" s="160"/>
      <c r="VJZ105" s="150"/>
      <c r="VKA105" s="137"/>
      <c r="VKB105" s="137"/>
      <c r="VKC105" s="137"/>
      <c r="VKE105" s="142"/>
      <c r="VKF105" s="160"/>
      <c r="VKG105" s="150"/>
      <c r="VKH105" s="137"/>
      <c r="VKI105" s="137"/>
      <c r="VKJ105" s="137"/>
      <c r="VKL105" s="142"/>
      <c r="VKM105" s="160"/>
      <c r="VKN105" s="150"/>
      <c r="VKO105" s="137"/>
      <c r="VKP105" s="137"/>
      <c r="VKQ105" s="137"/>
      <c r="VKS105" s="142"/>
      <c r="VKT105" s="160"/>
      <c r="VKU105" s="150"/>
      <c r="VKV105" s="137"/>
      <c r="VKW105" s="137"/>
      <c r="VKX105" s="137"/>
      <c r="VKZ105" s="142"/>
      <c r="VLA105" s="160"/>
      <c r="VLB105" s="150"/>
      <c r="VLC105" s="137"/>
      <c r="VLD105" s="137"/>
      <c r="VLE105" s="137"/>
      <c r="VLG105" s="142"/>
      <c r="VLH105" s="160"/>
      <c r="VLI105" s="150"/>
      <c r="VLJ105" s="137"/>
      <c r="VLK105" s="137"/>
      <c r="VLL105" s="137"/>
      <c r="VLN105" s="142"/>
      <c r="VLO105" s="160"/>
      <c r="VLP105" s="150"/>
      <c r="VLQ105" s="137"/>
      <c r="VLR105" s="137"/>
      <c r="VLS105" s="137"/>
      <c r="VLU105" s="142"/>
      <c r="VLV105" s="160"/>
      <c r="VLW105" s="150"/>
      <c r="VLX105" s="137"/>
      <c r="VLY105" s="137"/>
      <c r="VLZ105" s="137"/>
      <c r="VMB105" s="142"/>
      <c r="VMC105" s="160"/>
      <c r="VMD105" s="150"/>
      <c r="VME105" s="137"/>
      <c r="VMF105" s="137"/>
      <c r="VMG105" s="137"/>
      <c r="VMI105" s="142"/>
      <c r="VMJ105" s="160"/>
      <c r="VMK105" s="150"/>
      <c r="VML105" s="137"/>
      <c r="VMM105" s="137"/>
      <c r="VMN105" s="137"/>
      <c r="VMP105" s="142"/>
      <c r="VMQ105" s="160"/>
      <c r="VMR105" s="150"/>
      <c r="VMS105" s="137"/>
      <c r="VMT105" s="137"/>
      <c r="VMU105" s="137"/>
      <c r="VMW105" s="142"/>
      <c r="VMX105" s="160"/>
      <c r="VMY105" s="150"/>
      <c r="VMZ105" s="137"/>
      <c r="VNA105" s="137"/>
      <c r="VNB105" s="137"/>
      <c r="VND105" s="142"/>
      <c r="VNE105" s="160"/>
      <c r="VNF105" s="150"/>
      <c r="VNG105" s="137"/>
      <c r="VNH105" s="137"/>
      <c r="VNI105" s="137"/>
      <c r="VNK105" s="142"/>
      <c r="VNL105" s="160"/>
      <c r="VNM105" s="150"/>
      <c r="VNN105" s="137"/>
      <c r="VNO105" s="137"/>
      <c r="VNP105" s="137"/>
      <c r="VNR105" s="142"/>
      <c r="VNS105" s="160"/>
      <c r="VNT105" s="150"/>
      <c r="VNU105" s="137"/>
      <c r="VNV105" s="137"/>
      <c r="VNW105" s="137"/>
      <c r="VNY105" s="142"/>
      <c r="VNZ105" s="160"/>
      <c r="VOA105" s="150"/>
      <c r="VOB105" s="137"/>
      <c r="VOC105" s="137"/>
      <c r="VOD105" s="137"/>
      <c r="VOF105" s="142"/>
      <c r="VOG105" s="160"/>
      <c r="VOH105" s="150"/>
      <c r="VOI105" s="137"/>
      <c r="VOJ105" s="137"/>
      <c r="VOK105" s="137"/>
      <c r="VOM105" s="142"/>
      <c r="VON105" s="160"/>
      <c r="VOO105" s="150"/>
      <c r="VOP105" s="137"/>
      <c r="VOQ105" s="137"/>
      <c r="VOR105" s="137"/>
      <c r="VOT105" s="142"/>
      <c r="VOU105" s="160"/>
      <c r="VOV105" s="150"/>
      <c r="VOW105" s="137"/>
      <c r="VOX105" s="137"/>
      <c r="VOY105" s="137"/>
      <c r="VPA105" s="142"/>
      <c r="VPB105" s="160"/>
      <c r="VPC105" s="150"/>
      <c r="VPD105" s="137"/>
      <c r="VPE105" s="137"/>
      <c r="VPF105" s="137"/>
      <c r="VPH105" s="142"/>
      <c r="VPI105" s="160"/>
      <c r="VPJ105" s="150"/>
      <c r="VPK105" s="137"/>
      <c r="VPL105" s="137"/>
      <c r="VPM105" s="137"/>
      <c r="VPO105" s="142"/>
      <c r="VPP105" s="160"/>
      <c r="VPQ105" s="150"/>
      <c r="VPR105" s="137"/>
      <c r="VPS105" s="137"/>
      <c r="VPT105" s="137"/>
      <c r="VPV105" s="142"/>
      <c r="VPW105" s="160"/>
      <c r="VPX105" s="150"/>
      <c r="VPY105" s="137"/>
      <c r="VPZ105" s="137"/>
      <c r="VQA105" s="137"/>
      <c r="VQC105" s="142"/>
      <c r="VQD105" s="160"/>
      <c r="VQE105" s="150"/>
      <c r="VQF105" s="137"/>
      <c r="VQG105" s="137"/>
      <c r="VQH105" s="137"/>
      <c r="VQJ105" s="142"/>
      <c r="VQK105" s="160"/>
      <c r="VQL105" s="150"/>
      <c r="VQM105" s="137"/>
      <c r="VQN105" s="137"/>
      <c r="VQO105" s="137"/>
      <c r="VQQ105" s="142"/>
      <c r="VQR105" s="160"/>
      <c r="VQS105" s="150"/>
      <c r="VQT105" s="137"/>
      <c r="VQU105" s="137"/>
      <c r="VQV105" s="137"/>
      <c r="VQX105" s="142"/>
      <c r="VQY105" s="160"/>
      <c r="VQZ105" s="150"/>
      <c r="VRA105" s="137"/>
      <c r="VRB105" s="137"/>
      <c r="VRC105" s="137"/>
      <c r="VRE105" s="142"/>
      <c r="VRF105" s="160"/>
      <c r="VRG105" s="150"/>
      <c r="VRH105" s="137"/>
      <c r="VRI105" s="137"/>
      <c r="VRJ105" s="137"/>
      <c r="VRL105" s="142"/>
      <c r="VRM105" s="160"/>
      <c r="VRN105" s="150"/>
      <c r="VRO105" s="137"/>
      <c r="VRP105" s="137"/>
      <c r="VRQ105" s="137"/>
      <c r="VRS105" s="142"/>
      <c r="VRT105" s="160"/>
      <c r="VRU105" s="150"/>
      <c r="VRV105" s="137"/>
      <c r="VRW105" s="137"/>
      <c r="VRX105" s="137"/>
      <c r="VRZ105" s="142"/>
      <c r="VSA105" s="160"/>
      <c r="VSB105" s="150"/>
      <c r="VSC105" s="137"/>
      <c r="VSD105" s="137"/>
      <c r="VSE105" s="137"/>
      <c r="VSG105" s="142"/>
      <c r="VSH105" s="160"/>
      <c r="VSI105" s="150"/>
      <c r="VSJ105" s="137"/>
      <c r="VSK105" s="137"/>
      <c r="VSL105" s="137"/>
      <c r="VSN105" s="142"/>
      <c r="VSO105" s="160"/>
      <c r="VSP105" s="150"/>
      <c r="VSQ105" s="137"/>
      <c r="VSR105" s="137"/>
      <c r="VSS105" s="137"/>
      <c r="VSU105" s="142"/>
      <c r="VSV105" s="160"/>
      <c r="VSW105" s="150"/>
      <c r="VSX105" s="137"/>
      <c r="VSY105" s="137"/>
      <c r="VSZ105" s="137"/>
      <c r="VTB105" s="142"/>
      <c r="VTC105" s="160"/>
      <c r="VTD105" s="150"/>
      <c r="VTE105" s="137"/>
      <c r="VTF105" s="137"/>
      <c r="VTG105" s="137"/>
      <c r="VTI105" s="142"/>
      <c r="VTJ105" s="160"/>
      <c r="VTK105" s="150"/>
      <c r="VTL105" s="137"/>
      <c r="VTM105" s="137"/>
      <c r="VTN105" s="137"/>
      <c r="VTP105" s="142"/>
      <c r="VTQ105" s="160"/>
      <c r="VTR105" s="150"/>
      <c r="VTS105" s="137"/>
      <c r="VTT105" s="137"/>
      <c r="VTU105" s="137"/>
      <c r="VTW105" s="142"/>
      <c r="VTX105" s="160"/>
      <c r="VTY105" s="150"/>
      <c r="VTZ105" s="137"/>
      <c r="VUA105" s="137"/>
      <c r="VUB105" s="137"/>
      <c r="VUD105" s="142"/>
      <c r="VUE105" s="160"/>
      <c r="VUF105" s="150"/>
      <c r="VUG105" s="137"/>
      <c r="VUH105" s="137"/>
      <c r="VUI105" s="137"/>
      <c r="VUK105" s="142"/>
      <c r="VUL105" s="160"/>
      <c r="VUM105" s="150"/>
      <c r="VUN105" s="137"/>
      <c r="VUO105" s="137"/>
      <c r="VUP105" s="137"/>
      <c r="VUR105" s="142"/>
      <c r="VUS105" s="160"/>
      <c r="VUT105" s="150"/>
      <c r="VUU105" s="137"/>
      <c r="VUV105" s="137"/>
      <c r="VUW105" s="137"/>
      <c r="VUY105" s="142"/>
      <c r="VUZ105" s="160"/>
      <c r="VVA105" s="150"/>
      <c r="VVB105" s="137"/>
      <c r="VVC105" s="137"/>
      <c r="VVD105" s="137"/>
      <c r="VVF105" s="142"/>
      <c r="VVG105" s="160"/>
      <c r="VVH105" s="150"/>
      <c r="VVI105" s="137"/>
      <c r="VVJ105" s="137"/>
      <c r="VVK105" s="137"/>
      <c r="VVM105" s="142"/>
      <c r="VVN105" s="160"/>
      <c r="VVO105" s="150"/>
      <c r="VVP105" s="137"/>
      <c r="VVQ105" s="137"/>
      <c r="VVR105" s="137"/>
      <c r="VVT105" s="142"/>
      <c r="VVU105" s="160"/>
      <c r="VVV105" s="150"/>
      <c r="VVW105" s="137"/>
      <c r="VVX105" s="137"/>
      <c r="VVY105" s="137"/>
      <c r="VWA105" s="142"/>
      <c r="VWB105" s="160"/>
      <c r="VWC105" s="150"/>
      <c r="VWD105" s="137"/>
      <c r="VWE105" s="137"/>
      <c r="VWF105" s="137"/>
      <c r="VWH105" s="142"/>
      <c r="VWI105" s="160"/>
      <c r="VWJ105" s="150"/>
      <c r="VWK105" s="137"/>
      <c r="VWL105" s="137"/>
      <c r="VWM105" s="137"/>
      <c r="VWO105" s="142"/>
      <c r="VWP105" s="160"/>
      <c r="VWQ105" s="150"/>
      <c r="VWR105" s="137"/>
      <c r="VWS105" s="137"/>
      <c r="VWT105" s="137"/>
      <c r="VWV105" s="142"/>
      <c r="VWW105" s="160"/>
      <c r="VWX105" s="150"/>
      <c r="VWY105" s="137"/>
      <c r="VWZ105" s="137"/>
      <c r="VXA105" s="137"/>
      <c r="VXC105" s="142"/>
      <c r="VXD105" s="160"/>
      <c r="VXE105" s="150"/>
      <c r="VXF105" s="137"/>
      <c r="VXG105" s="137"/>
      <c r="VXH105" s="137"/>
      <c r="VXJ105" s="142"/>
      <c r="VXK105" s="160"/>
      <c r="VXL105" s="150"/>
      <c r="VXM105" s="137"/>
      <c r="VXN105" s="137"/>
      <c r="VXO105" s="137"/>
      <c r="VXQ105" s="142"/>
      <c r="VXR105" s="160"/>
      <c r="VXS105" s="150"/>
      <c r="VXT105" s="137"/>
      <c r="VXU105" s="137"/>
      <c r="VXV105" s="137"/>
      <c r="VXX105" s="142"/>
      <c r="VXY105" s="160"/>
      <c r="VXZ105" s="150"/>
      <c r="VYA105" s="137"/>
      <c r="VYB105" s="137"/>
      <c r="VYC105" s="137"/>
      <c r="VYE105" s="142"/>
      <c r="VYF105" s="160"/>
      <c r="VYG105" s="150"/>
      <c r="VYH105" s="137"/>
      <c r="VYI105" s="137"/>
      <c r="VYJ105" s="137"/>
      <c r="VYL105" s="142"/>
      <c r="VYM105" s="160"/>
      <c r="VYN105" s="150"/>
      <c r="VYO105" s="137"/>
      <c r="VYP105" s="137"/>
      <c r="VYQ105" s="137"/>
      <c r="VYS105" s="142"/>
      <c r="VYT105" s="160"/>
      <c r="VYU105" s="150"/>
      <c r="VYV105" s="137"/>
      <c r="VYW105" s="137"/>
      <c r="VYX105" s="137"/>
      <c r="VYZ105" s="142"/>
      <c r="VZA105" s="160"/>
      <c r="VZB105" s="150"/>
      <c r="VZC105" s="137"/>
      <c r="VZD105" s="137"/>
      <c r="VZE105" s="137"/>
      <c r="VZG105" s="142"/>
      <c r="VZH105" s="160"/>
      <c r="VZI105" s="150"/>
      <c r="VZJ105" s="137"/>
      <c r="VZK105" s="137"/>
      <c r="VZL105" s="137"/>
      <c r="VZN105" s="142"/>
      <c r="VZO105" s="160"/>
      <c r="VZP105" s="150"/>
      <c r="VZQ105" s="137"/>
      <c r="VZR105" s="137"/>
      <c r="VZS105" s="137"/>
      <c r="VZU105" s="142"/>
      <c r="VZV105" s="160"/>
      <c r="VZW105" s="150"/>
      <c r="VZX105" s="137"/>
      <c r="VZY105" s="137"/>
      <c r="VZZ105" s="137"/>
      <c r="WAB105" s="142"/>
      <c r="WAC105" s="160"/>
      <c r="WAD105" s="150"/>
      <c r="WAE105" s="137"/>
      <c r="WAF105" s="137"/>
      <c r="WAG105" s="137"/>
      <c r="WAI105" s="142"/>
      <c r="WAJ105" s="160"/>
      <c r="WAK105" s="150"/>
      <c r="WAL105" s="137"/>
      <c r="WAM105" s="137"/>
      <c r="WAN105" s="137"/>
      <c r="WAP105" s="142"/>
      <c r="WAQ105" s="160"/>
      <c r="WAR105" s="150"/>
      <c r="WAS105" s="137"/>
      <c r="WAT105" s="137"/>
      <c r="WAU105" s="137"/>
      <c r="WAW105" s="142"/>
      <c r="WAX105" s="160"/>
      <c r="WAY105" s="150"/>
      <c r="WAZ105" s="137"/>
      <c r="WBA105" s="137"/>
      <c r="WBB105" s="137"/>
      <c r="WBD105" s="142"/>
      <c r="WBE105" s="160"/>
      <c r="WBF105" s="150"/>
      <c r="WBG105" s="137"/>
      <c r="WBH105" s="137"/>
      <c r="WBI105" s="137"/>
      <c r="WBK105" s="142"/>
      <c r="WBL105" s="160"/>
      <c r="WBM105" s="150"/>
      <c r="WBN105" s="137"/>
      <c r="WBO105" s="137"/>
      <c r="WBP105" s="137"/>
      <c r="WBR105" s="142"/>
      <c r="WBS105" s="160"/>
      <c r="WBT105" s="150"/>
      <c r="WBU105" s="137"/>
      <c r="WBV105" s="137"/>
      <c r="WBW105" s="137"/>
      <c r="WBY105" s="142"/>
      <c r="WBZ105" s="160"/>
      <c r="WCA105" s="150"/>
      <c r="WCB105" s="137"/>
      <c r="WCC105" s="137"/>
      <c r="WCD105" s="137"/>
      <c r="WCF105" s="142"/>
      <c r="WCG105" s="160"/>
      <c r="WCH105" s="150"/>
      <c r="WCI105" s="137"/>
      <c r="WCJ105" s="137"/>
      <c r="WCK105" s="137"/>
      <c r="WCM105" s="142"/>
      <c r="WCN105" s="160"/>
      <c r="WCO105" s="150"/>
      <c r="WCP105" s="137"/>
      <c r="WCQ105" s="137"/>
      <c r="WCR105" s="137"/>
      <c r="WCT105" s="142"/>
      <c r="WCU105" s="160"/>
      <c r="WCV105" s="150"/>
      <c r="WCW105" s="137"/>
      <c r="WCX105" s="137"/>
      <c r="WCY105" s="137"/>
      <c r="WDA105" s="142"/>
      <c r="WDB105" s="160"/>
      <c r="WDC105" s="150"/>
      <c r="WDD105" s="137"/>
      <c r="WDE105" s="137"/>
      <c r="WDF105" s="137"/>
      <c r="WDH105" s="142"/>
      <c r="WDI105" s="160"/>
      <c r="WDJ105" s="150"/>
      <c r="WDK105" s="137"/>
      <c r="WDL105" s="137"/>
      <c r="WDM105" s="137"/>
      <c r="WDO105" s="142"/>
      <c r="WDP105" s="160"/>
      <c r="WDQ105" s="150"/>
      <c r="WDR105" s="137"/>
      <c r="WDS105" s="137"/>
      <c r="WDT105" s="137"/>
      <c r="WDV105" s="142"/>
      <c r="WDW105" s="160"/>
      <c r="WDX105" s="150"/>
      <c r="WDY105" s="137"/>
      <c r="WDZ105" s="137"/>
      <c r="WEA105" s="137"/>
      <c r="WEC105" s="142"/>
      <c r="WED105" s="160"/>
      <c r="WEE105" s="150"/>
      <c r="WEF105" s="137"/>
      <c r="WEG105" s="137"/>
      <c r="WEH105" s="137"/>
      <c r="WEJ105" s="142"/>
      <c r="WEK105" s="160"/>
      <c r="WEL105" s="150"/>
      <c r="WEM105" s="137"/>
      <c r="WEN105" s="137"/>
      <c r="WEO105" s="137"/>
      <c r="WEQ105" s="142"/>
      <c r="WER105" s="160"/>
      <c r="WES105" s="150"/>
      <c r="WET105" s="137"/>
      <c r="WEU105" s="137"/>
      <c r="WEV105" s="137"/>
      <c r="WEX105" s="142"/>
      <c r="WEY105" s="160"/>
      <c r="WEZ105" s="150"/>
      <c r="WFA105" s="137"/>
      <c r="WFB105" s="137"/>
      <c r="WFC105" s="137"/>
      <c r="WFE105" s="142"/>
      <c r="WFF105" s="160"/>
      <c r="WFG105" s="150"/>
      <c r="WFH105" s="137"/>
      <c r="WFI105" s="137"/>
      <c r="WFJ105" s="137"/>
      <c r="WFL105" s="142"/>
      <c r="WFM105" s="160"/>
      <c r="WFN105" s="150"/>
      <c r="WFO105" s="137"/>
      <c r="WFP105" s="137"/>
      <c r="WFQ105" s="137"/>
      <c r="WFS105" s="142"/>
      <c r="WFT105" s="160"/>
      <c r="WFU105" s="150"/>
      <c r="WFV105" s="137"/>
      <c r="WFW105" s="137"/>
      <c r="WFX105" s="137"/>
      <c r="WFZ105" s="142"/>
      <c r="WGA105" s="160"/>
      <c r="WGB105" s="150"/>
      <c r="WGC105" s="137"/>
      <c r="WGD105" s="137"/>
      <c r="WGE105" s="137"/>
      <c r="WGG105" s="142"/>
      <c r="WGH105" s="160"/>
      <c r="WGI105" s="150"/>
      <c r="WGJ105" s="137"/>
      <c r="WGK105" s="137"/>
      <c r="WGL105" s="137"/>
      <c r="WGN105" s="142"/>
      <c r="WGO105" s="160"/>
      <c r="WGP105" s="150"/>
      <c r="WGQ105" s="137"/>
      <c r="WGR105" s="137"/>
      <c r="WGS105" s="137"/>
      <c r="WGU105" s="142"/>
      <c r="WGV105" s="160"/>
      <c r="WGW105" s="150"/>
      <c r="WGX105" s="137"/>
      <c r="WGY105" s="137"/>
      <c r="WGZ105" s="137"/>
      <c r="WHB105" s="142"/>
      <c r="WHC105" s="160"/>
      <c r="WHD105" s="150"/>
      <c r="WHE105" s="137"/>
      <c r="WHF105" s="137"/>
      <c r="WHG105" s="137"/>
      <c r="WHI105" s="142"/>
      <c r="WHJ105" s="160"/>
      <c r="WHK105" s="150"/>
      <c r="WHL105" s="137"/>
      <c r="WHM105" s="137"/>
      <c r="WHN105" s="137"/>
      <c r="WHP105" s="142"/>
      <c r="WHQ105" s="160"/>
      <c r="WHR105" s="150"/>
      <c r="WHS105" s="137"/>
      <c r="WHT105" s="137"/>
      <c r="WHU105" s="137"/>
      <c r="WHW105" s="142"/>
      <c r="WHX105" s="160"/>
      <c r="WHY105" s="150"/>
      <c r="WHZ105" s="137"/>
      <c r="WIA105" s="137"/>
      <c r="WIB105" s="137"/>
      <c r="WID105" s="142"/>
      <c r="WIE105" s="160"/>
      <c r="WIF105" s="150"/>
      <c r="WIG105" s="137"/>
      <c r="WIH105" s="137"/>
      <c r="WII105" s="137"/>
      <c r="WIK105" s="142"/>
      <c r="WIL105" s="160"/>
      <c r="WIM105" s="150"/>
      <c r="WIN105" s="137"/>
      <c r="WIO105" s="137"/>
      <c r="WIP105" s="137"/>
      <c r="WIR105" s="142"/>
      <c r="WIS105" s="160"/>
      <c r="WIT105" s="150"/>
      <c r="WIU105" s="137"/>
      <c r="WIV105" s="137"/>
      <c r="WIW105" s="137"/>
      <c r="WIY105" s="142"/>
      <c r="WIZ105" s="160"/>
      <c r="WJA105" s="150"/>
      <c r="WJB105" s="137"/>
      <c r="WJC105" s="137"/>
      <c r="WJD105" s="137"/>
      <c r="WJF105" s="142"/>
      <c r="WJG105" s="160"/>
      <c r="WJH105" s="150"/>
      <c r="WJI105" s="137"/>
      <c r="WJJ105" s="137"/>
      <c r="WJK105" s="137"/>
      <c r="WJM105" s="142"/>
      <c r="WJN105" s="160"/>
      <c r="WJO105" s="150"/>
      <c r="WJP105" s="137"/>
      <c r="WJQ105" s="137"/>
      <c r="WJR105" s="137"/>
      <c r="WJT105" s="142"/>
      <c r="WJU105" s="160"/>
      <c r="WJV105" s="150"/>
      <c r="WJW105" s="137"/>
      <c r="WJX105" s="137"/>
      <c r="WJY105" s="137"/>
      <c r="WKA105" s="142"/>
      <c r="WKB105" s="160"/>
      <c r="WKC105" s="150"/>
      <c r="WKD105" s="137"/>
      <c r="WKE105" s="137"/>
      <c r="WKF105" s="137"/>
      <c r="WKH105" s="142"/>
      <c r="WKI105" s="160"/>
      <c r="WKJ105" s="150"/>
      <c r="WKK105" s="137"/>
      <c r="WKL105" s="137"/>
      <c r="WKM105" s="137"/>
      <c r="WKO105" s="142"/>
      <c r="WKP105" s="160"/>
      <c r="WKQ105" s="150"/>
      <c r="WKR105" s="137"/>
      <c r="WKS105" s="137"/>
      <c r="WKT105" s="137"/>
      <c r="WKV105" s="142"/>
      <c r="WKW105" s="160"/>
      <c r="WKX105" s="150"/>
      <c r="WKY105" s="137"/>
      <c r="WKZ105" s="137"/>
      <c r="WLA105" s="137"/>
      <c r="WLC105" s="142"/>
      <c r="WLD105" s="160"/>
      <c r="WLE105" s="150"/>
      <c r="WLF105" s="137"/>
      <c r="WLG105" s="137"/>
      <c r="WLH105" s="137"/>
      <c r="WLJ105" s="142"/>
      <c r="WLK105" s="160"/>
      <c r="WLL105" s="150"/>
      <c r="WLM105" s="137"/>
      <c r="WLN105" s="137"/>
      <c r="WLO105" s="137"/>
      <c r="WLQ105" s="142"/>
      <c r="WLR105" s="160"/>
      <c r="WLS105" s="150"/>
      <c r="WLT105" s="137"/>
      <c r="WLU105" s="137"/>
      <c r="WLV105" s="137"/>
      <c r="WLX105" s="142"/>
      <c r="WLY105" s="160"/>
      <c r="WLZ105" s="150"/>
      <c r="WMA105" s="137"/>
      <c r="WMB105" s="137"/>
      <c r="WMC105" s="137"/>
      <c r="WME105" s="142"/>
      <c r="WMF105" s="160"/>
      <c r="WMG105" s="150"/>
      <c r="WMH105" s="137"/>
      <c r="WMI105" s="137"/>
      <c r="WMJ105" s="137"/>
      <c r="WML105" s="142"/>
      <c r="WMM105" s="160"/>
      <c r="WMN105" s="150"/>
      <c r="WMO105" s="137"/>
      <c r="WMP105" s="137"/>
      <c r="WMQ105" s="137"/>
      <c r="WMS105" s="142"/>
      <c r="WMT105" s="160"/>
      <c r="WMU105" s="150"/>
      <c r="WMV105" s="137"/>
      <c r="WMW105" s="137"/>
      <c r="WMX105" s="137"/>
      <c r="WMZ105" s="142"/>
      <c r="WNA105" s="160"/>
      <c r="WNB105" s="150"/>
      <c r="WNC105" s="137"/>
      <c r="WND105" s="137"/>
      <c r="WNE105" s="137"/>
      <c r="WNG105" s="142"/>
      <c r="WNH105" s="160"/>
      <c r="WNI105" s="150"/>
      <c r="WNJ105" s="137"/>
      <c r="WNK105" s="137"/>
      <c r="WNL105" s="137"/>
      <c r="WNN105" s="142"/>
      <c r="WNO105" s="160"/>
      <c r="WNP105" s="150"/>
      <c r="WNQ105" s="137"/>
      <c r="WNR105" s="137"/>
      <c r="WNS105" s="137"/>
      <c r="WNU105" s="142"/>
      <c r="WNV105" s="160"/>
      <c r="WNW105" s="150"/>
      <c r="WNX105" s="137"/>
      <c r="WNY105" s="137"/>
      <c r="WNZ105" s="137"/>
      <c r="WOB105" s="142"/>
      <c r="WOC105" s="160"/>
      <c r="WOD105" s="150"/>
      <c r="WOE105" s="137"/>
      <c r="WOF105" s="137"/>
      <c r="WOG105" s="137"/>
      <c r="WOI105" s="142"/>
      <c r="WOJ105" s="160"/>
      <c r="WOK105" s="150"/>
      <c r="WOL105" s="137"/>
      <c r="WOM105" s="137"/>
      <c r="WON105" s="137"/>
      <c r="WOP105" s="142"/>
      <c r="WOQ105" s="160"/>
      <c r="WOR105" s="150"/>
      <c r="WOS105" s="137"/>
      <c r="WOT105" s="137"/>
      <c r="WOU105" s="137"/>
      <c r="WOW105" s="142"/>
      <c r="WOX105" s="160"/>
      <c r="WOY105" s="150"/>
      <c r="WOZ105" s="137"/>
      <c r="WPA105" s="137"/>
      <c r="WPB105" s="137"/>
      <c r="WPD105" s="142"/>
      <c r="WPE105" s="160"/>
      <c r="WPF105" s="150"/>
      <c r="WPG105" s="137"/>
      <c r="WPH105" s="137"/>
      <c r="WPI105" s="137"/>
      <c r="WPK105" s="142"/>
      <c r="WPL105" s="160"/>
      <c r="WPM105" s="150"/>
      <c r="WPN105" s="137"/>
      <c r="WPO105" s="137"/>
      <c r="WPP105" s="137"/>
      <c r="WPR105" s="142"/>
      <c r="WPS105" s="160"/>
      <c r="WPT105" s="150"/>
      <c r="WPU105" s="137"/>
      <c r="WPV105" s="137"/>
      <c r="WPW105" s="137"/>
      <c r="WPY105" s="142"/>
      <c r="WPZ105" s="160"/>
      <c r="WQA105" s="150"/>
      <c r="WQB105" s="137"/>
      <c r="WQC105" s="137"/>
      <c r="WQD105" s="137"/>
      <c r="WQF105" s="142"/>
      <c r="WQG105" s="160"/>
      <c r="WQH105" s="150"/>
      <c r="WQI105" s="137"/>
      <c r="WQJ105" s="137"/>
      <c r="WQK105" s="137"/>
      <c r="WQM105" s="142"/>
      <c r="WQN105" s="160"/>
      <c r="WQO105" s="150"/>
      <c r="WQP105" s="137"/>
      <c r="WQQ105" s="137"/>
      <c r="WQR105" s="137"/>
      <c r="WQT105" s="142"/>
      <c r="WQU105" s="160"/>
      <c r="WQV105" s="150"/>
      <c r="WQW105" s="137"/>
      <c r="WQX105" s="137"/>
      <c r="WQY105" s="137"/>
      <c r="WRA105" s="142"/>
      <c r="WRB105" s="160"/>
      <c r="WRC105" s="150"/>
      <c r="WRD105" s="137"/>
      <c r="WRE105" s="137"/>
      <c r="WRF105" s="137"/>
      <c r="WRH105" s="142"/>
      <c r="WRI105" s="160"/>
      <c r="WRJ105" s="150"/>
      <c r="WRK105" s="137"/>
      <c r="WRL105" s="137"/>
      <c r="WRM105" s="137"/>
      <c r="WRO105" s="142"/>
      <c r="WRP105" s="160"/>
      <c r="WRQ105" s="150"/>
      <c r="WRR105" s="137"/>
      <c r="WRS105" s="137"/>
      <c r="WRT105" s="137"/>
      <c r="WRV105" s="142"/>
      <c r="WRW105" s="160"/>
      <c r="WRX105" s="150"/>
      <c r="WRY105" s="137"/>
      <c r="WRZ105" s="137"/>
      <c r="WSA105" s="137"/>
      <c r="WSC105" s="142"/>
      <c r="WSD105" s="160"/>
      <c r="WSE105" s="150"/>
      <c r="WSF105" s="137"/>
      <c r="WSG105" s="137"/>
      <c r="WSH105" s="137"/>
      <c r="WSJ105" s="142"/>
      <c r="WSK105" s="160"/>
      <c r="WSL105" s="150"/>
      <c r="WSM105" s="137"/>
      <c r="WSN105" s="137"/>
      <c r="WSO105" s="137"/>
      <c r="WSQ105" s="142"/>
      <c r="WSR105" s="160"/>
      <c r="WSS105" s="150"/>
      <c r="WST105" s="137"/>
      <c r="WSU105" s="137"/>
      <c r="WSV105" s="137"/>
      <c r="WSX105" s="142"/>
      <c r="WSY105" s="160"/>
      <c r="WSZ105" s="150"/>
      <c r="WTA105" s="137"/>
      <c r="WTB105" s="137"/>
      <c r="WTC105" s="137"/>
      <c r="WTE105" s="142"/>
      <c r="WTF105" s="160"/>
      <c r="WTG105" s="150"/>
      <c r="WTH105" s="137"/>
      <c r="WTI105" s="137"/>
      <c r="WTJ105" s="137"/>
      <c r="WTL105" s="142"/>
      <c r="WTM105" s="160"/>
      <c r="WTN105" s="150"/>
      <c r="WTO105" s="137"/>
      <c r="WTP105" s="137"/>
      <c r="WTQ105" s="137"/>
      <c r="WTS105" s="142"/>
      <c r="WTT105" s="160"/>
      <c r="WTU105" s="150"/>
      <c r="WTV105" s="137"/>
      <c r="WTW105" s="137"/>
      <c r="WTX105" s="137"/>
      <c r="WTZ105" s="142"/>
      <c r="WUA105" s="160"/>
      <c r="WUB105" s="150"/>
      <c r="WUC105" s="137"/>
      <c r="WUD105" s="137"/>
      <c r="WUE105" s="137"/>
      <c r="WUG105" s="142"/>
      <c r="WUH105" s="160"/>
      <c r="WUI105" s="150"/>
      <c r="WUJ105" s="137"/>
      <c r="WUK105" s="137"/>
      <c r="WUL105" s="137"/>
      <c r="WUN105" s="142"/>
      <c r="WUO105" s="160"/>
      <c r="WUP105" s="150"/>
      <c r="WUQ105" s="137"/>
      <c r="WUR105" s="137"/>
      <c r="WUS105" s="137"/>
      <c r="WUU105" s="142"/>
      <c r="WUV105" s="160"/>
      <c r="WUW105" s="150"/>
      <c r="WUX105" s="137"/>
      <c r="WUY105" s="137"/>
      <c r="WUZ105" s="137"/>
      <c r="WVB105" s="142"/>
      <c r="WVC105" s="160"/>
      <c r="WVD105" s="150"/>
      <c r="WVE105" s="137"/>
      <c r="WVF105" s="137"/>
      <c r="WVG105" s="137"/>
      <c r="WVI105" s="142"/>
      <c r="WVJ105" s="160"/>
      <c r="WVK105" s="150"/>
      <c r="WVL105" s="137"/>
      <c r="WVM105" s="137"/>
      <c r="WVN105" s="137"/>
      <c r="WVP105" s="142"/>
      <c r="WVQ105" s="160"/>
      <c r="WVR105" s="150"/>
      <c r="WVS105" s="137"/>
      <c r="WVT105" s="137"/>
      <c r="WVU105" s="137"/>
      <c r="WVW105" s="142"/>
      <c r="WVX105" s="160"/>
      <c r="WVY105" s="150"/>
      <c r="WVZ105" s="137"/>
      <c r="WWA105" s="137"/>
      <c r="WWB105" s="137"/>
      <c r="WWD105" s="142"/>
      <c r="WWE105" s="160"/>
      <c r="WWF105" s="150"/>
      <c r="WWG105" s="137"/>
      <c r="WWH105" s="137"/>
      <c r="WWI105" s="137"/>
      <c r="WWK105" s="142"/>
      <c r="WWL105" s="160"/>
      <c r="WWM105" s="150"/>
      <c r="WWN105" s="137"/>
      <c r="WWO105" s="137"/>
      <c r="WWP105" s="137"/>
      <c r="WWR105" s="142"/>
      <c r="WWS105" s="160"/>
      <c r="WWT105" s="150"/>
      <c r="WWU105" s="137"/>
      <c r="WWV105" s="137"/>
      <c r="WWW105" s="137"/>
      <c r="WWY105" s="142"/>
      <c r="WWZ105" s="160"/>
      <c r="WXA105" s="150"/>
      <c r="WXB105" s="137"/>
      <c r="WXC105" s="137"/>
      <c r="WXD105" s="137"/>
      <c r="WXF105" s="142"/>
      <c r="WXG105" s="160"/>
      <c r="WXH105" s="150"/>
      <c r="WXI105" s="137"/>
      <c r="WXJ105" s="137"/>
      <c r="WXK105" s="137"/>
      <c r="WXM105" s="142"/>
      <c r="WXN105" s="160"/>
      <c r="WXO105" s="150"/>
      <c r="WXP105" s="137"/>
      <c r="WXQ105" s="137"/>
      <c r="WXR105" s="137"/>
      <c r="WXT105" s="142"/>
      <c r="WXU105" s="160"/>
      <c r="WXV105" s="150"/>
      <c r="WXW105" s="137"/>
      <c r="WXX105" s="137"/>
      <c r="WXY105" s="137"/>
      <c r="WYA105" s="142"/>
      <c r="WYB105" s="160"/>
      <c r="WYC105" s="150"/>
      <c r="WYD105" s="137"/>
      <c r="WYE105" s="137"/>
      <c r="WYF105" s="137"/>
      <c r="WYH105" s="142"/>
      <c r="WYI105" s="160"/>
      <c r="WYJ105" s="150"/>
      <c r="WYK105" s="137"/>
      <c r="WYL105" s="137"/>
      <c r="WYM105" s="137"/>
      <c r="WYO105" s="142"/>
      <c r="WYP105" s="160"/>
      <c r="WYQ105" s="150"/>
      <c r="WYR105" s="137"/>
      <c r="WYS105" s="137"/>
      <c r="WYT105" s="137"/>
      <c r="WYV105" s="142"/>
      <c r="WYW105" s="160"/>
      <c r="WYX105" s="150"/>
      <c r="WYY105" s="137"/>
      <c r="WYZ105" s="137"/>
      <c r="WZA105" s="137"/>
      <c r="WZC105" s="142"/>
      <c r="WZD105" s="160"/>
      <c r="WZE105" s="150"/>
      <c r="WZF105" s="137"/>
      <c r="WZG105" s="137"/>
      <c r="WZH105" s="137"/>
      <c r="WZJ105" s="142"/>
      <c r="WZK105" s="160"/>
      <c r="WZL105" s="150"/>
      <c r="WZM105" s="137"/>
      <c r="WZN105" s="137"/>
      <c r="WZO105" s="137"/>
      <c r="WZQ105" s="142"/>
      <c r="WZR105" s="160"/>
      <c r="WZS105" s="150"/>
      <c r="WZT105" s="137"/>
      <c r="WZU105" s="137"/>
      <c r="WZV105" s="137"/>
      <c r="WZX105" s="142"/>
      <c r="WZY105" s="160"/>
      <c r="WZZ105" s="150"/>
      <c r="XAA105" s="137"/>
      <c r="XAB105" s="137"/>
      <c r="XAC105" s="137"/>
      <c r="XAE105" s="142"/>
      <c r="XAF105" s="160"/>
      <c r="XAG105" s="150"/>
      <c r="XAH105" s="137"/>
      <c r="XAI105" s="137"/>
      <c r="XAJ105" s="137"/>
      <c r="XAL105" s="142"/>
      <c r="XAM105" s="160"/>
      <c r="XAN105" s="150"/>
      <c r="XAO105" s="137"/>
      <c r="XAP105" s="137"/>
      <c r="XAQ105" s="137"/>
      <c r="XAS105" s="142"/>
      <c r="XAT105" s="160"/>
      <c r="XAU105" s="150"/>
      <c r="XAV105" s="137"/>
      <c r="XAW105" s="137"/>
      <c r="XAX105" s="137"/>
      <c r="XAZ105" s="142"/>
      <c r="XBA105" s="160"/>
      <c r="XBB105" s="150"/>
      <c r="XBC105" s="137"/>
      <c r="XBD105" s="137"/>
      <c r="XBE105" s="137"/>
      <c r="XBG105" s="142"/>
      <c r="XBH105" s="160"/>
      <c r="XBI105" s="150"/>
      <c r="XBJ105" s="137"/>
      <c r="XBK105" s="137"/>
      <c r="XBL105" s="137"/>
      <c r="XBN105" s="142"/>
      <c r="XBO105" s="160"/>
      <c r="XBP105" s="150"/>
      <c r="XBQ105" s="137"/>
      <c r="XBR105" s="137"/>
      <c r="XBS105" s="137"/>
      <c r="XBU105" s="142"/>
      <c r="XBV105" s="160"/>
      <c r="XBW105" s="150"/>
      <c r="XBX105" s="137"/>
      <c r="XBY105" s="137"/>
      <c r="XBZ105" s="137"/>
      <c r="XCB105" s="142"/>
      <c r="XCC105" s="160"/>
      <c r="XCD105" s="150"/>
      <c r="XCE105" s="137"/>
      <c r="XCF105" s="137"/>
      <c r="XCG105" s="137"/>
      <c r="XCI105" s="142"/>
      <c r="XCJ105" s="160"/>
      <c r="XCK105" s="150"/>
      <c r="XCL105" s="137"/>
      <c r="XCM105" s="137"/>
      <c r="XCN105" s="137"/>
      <c r="XCP105" s="142"/>
      <c r="XCQ105" s="160"/>
      <c r="XCR105" s="150"/>
      <c r="XCS105" s="137"/>
      <c r="XCT105" s="137"/>
      <c r="XCU105" s="137"/>
      <c r="XCW105" s="142"/>
      <c r="XCX105" s="160"/>
      <c r="XCY105" s="150"/>
      <c r="XCZ105" s="137"/>
      <c r="XDA105" s="137"/>
      <c r="XDB105" s="137"/>
      <c r="XDD105" s="142"/>
      <c r="XDE105" s="160"/>
      <c r="XDF105" s="150"/>
      <c r="XDG105" s="137"/>
      <c r="XDH105" s="137"/>
      <c r="XDI105" s="137"/>
      <c r="XDK105" s="142"/>
      <c r="XDL105" s="160"/>
      <c r="XDM105" s="150"/>
      <c r="XDN105" s="137"/>
      <c r="XDO105" s="137"/>
      <c r="XDP105" s="137"/>
      <c r="XDR105" s="142"/>
      <c r="XDS105" s="160"/>
      <c r="XDT105" s="150"/>
      <c r="XDU105" s="137"/>
      <c r="XDV105" s="137"/>
      <c r="XDW105" s="137"/>
      <c r="XDY105" s="142"/>
      <c r="XDZ105" s="160"/>
      <c r="XEA105" s="150"/>
      <c r="XEB105" s="137"/>
      <c r="XEC105" s="137"/>
      <c r="XED105" s="137"/>
      <c r="XEF105" s="142"/>
      <c r="XEG105" s="160"/>
      <c r="XEH105" s="150"/>
      <c r="XEI105" s="137"/>
      <c r="XEJ105" s="137"/>
      <c r="XEK105" s="137"/>
      <c r="XEM105" s="142"/>
      <c r="XEN105" s="160"/>
      <c r="XEO105" s="150"/>
      <c r="XEP105" s="137"/>
      <c r="XEQ105" s="137"/>
      <c r="XER105" s="137"/>
      <c r="XET105" s="142"/>
      <c r="XEU105" s="160"/>
      <c r="XEV105" s="150"/>
      <c r="XEW105" s="137"/>
      <c r="XEX105" s="137"/>
      <c r="XEY105" s="137"/>
      <c r="XFA105" s="142"/>
      <c r="XFB105" s="160"/>
      <c r="XFC105" s="150"/>
      <c r="XFD105" s="137"/>
    </row>
    <row r="106" spans="57:3072 3074:7167 7169:10240 10242:14335 14337:16384" ht="13.5" customHeight="1"/>
    <row r="107" spans="57:3072 3074:7167 7169:10240 10242:14335 14337:16384" ht="13.5" customHeight="1"/>
    <row r="108" spans="57:3072 3074:7167 7169:10240 10242:14335 14337:16384"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sheetData>
  <mergeCells count="2">
    <mergeCell ref="A35:C35"/>
    <mergeCell ref="A42:C42"/>
  </mergeCells>
  <pageMargins left="0.25" right="0.25" top="0.75" bottom="0.75" header="0.3" footer="0.3"/>
  <pageSetup paperSize="9" scale="86" orientation="portrait" horizontalDpi="300" verticalDpi="300" r:id="rId1"/>
  <rowBreaks count="1" manualBreakCount="1">
    <brk id="51" max="5"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43D4D-B7A7-44DA-9811-F919E9C5DAB8}">
  <sheetPr codeName="Sheet6"/>
  <dimension ref="A1:XFD154"/>
  <sheetViews>
    <sheetView topLeftCell="A28" workbookViewId="0"/>
  </sheetViews>
  <sheetFormatPr defaultRowHeight="12.75"/>
  <cols>
    <col min="1" max="1" width="30" style="143" customWidth="1"/>
    <col min="2" max="2" width="5.5703125" style="132" customWidth="1"/>
    <col min="3" max="3" width="6.5703125" style="144" customWidth="1"/>
    <col min="4" max="4" width="5.85546875" style="132" customWidth="1"/>
    <col min="5" max="5" width="29.140625" style="132" customWidth="1"/>
    <col min="6" max="6" width="33.7109375" style="132" customWidth="1"/>
    <col min="7" max="55" width="5.42578125" style="315" customWidth="1"/>
    <col min="56" max="16384" width="9.140625" style="132"/>
  </cols>
  <sheetData>
    <row r="1" spans="1:72" ht="18" customHeight="1">
      <c r="C1" s="133"/>
      <c r="F1" s="134"/>
      <c r="BD1" s="315"/>
      <c r="BE1" s="315"/>
      <c r="BF1" s="315"/>
      <c r="BG1" s="315"/>
      <c r="BH1" s="315"/>
      <c r="BI1" s="315"/>
      <c r="BJ1" s="315"/>
      <c r="BK1" s="315"/>
      <c r="BL1" s="315"/>
      <c r="BM1" s="315"/>
      <c r="BN1" s="315"/>
      <c r="BO1" s="315"/>
      <c r="BP1" s="315"/>
      <c r="BQ1" s="315"/>
      <c r="BR1" s="315"/>
      <c r="BS1" s="315"/>
      <c r="BT1" s="315"/>
    </row>
    <row r="2" spans="1:72" ht="18" customHeight="1" thickBot="1">
      <c r="A2" s="135" t="s">
        <v>558</v>
      </c>
      <c r="B2" s="134"/>
      <c r="C2" s="136"/>
      <c r="D2" s="137"/>
      <c r="E2" s="137"/>
      <c r="F2" s="138"/>
      <c r="G2" s="146"/>
      <c r="H2" s="146"/>
      <c r="I2" s="146"/>
      <c r="J2" s="146"/>
      <c r="K2" s="146"/>
      <c r="L2" s="146"/>
      <c r="M2" s="146"/>
      <c r="N2" s="146"/>
      <c r="O2" s="146"/>
      <c r="P2" s="146"/>
      <c r="Q2" s="146"/>
      <c r="R2" s="316" t="s">
        <v>944</v>
      </c>
      <c r="S2" s="146"/>
      <c r="T2" s="146"/>
      <c r="U2" s="146"/>
      <c r="V2" s="146"/>
      <c r="W2" s="146"/>
      <c r="X2" s="146"/>
      <c r="Y2" s="146"/>
      <c r="Z2" s="146"/>
      <c r="AA2" s="146"/>
      <c r="AB2" s="146"/>
      <c r="AC2" s="146"/>
      <c r="AD2" s="146"/>
      <c r="AE2" s="146"/>
      <c r="AF2" s="146"/>
      <c r="AG2" s="146"/>
      <c r="AH2" s="146"/>
      <c r="AI2" s="146"/>
      <c r="AJ2" s="146"/>
      <c r="AK2" s="146"/>
      <c r="AL2" s="146"/>
      <c r="AM2" s="146"/>
      <c r="AN2" s="146"/>
      <c r="AO2" s="146"/>
      <c r="AP2" s="146"/>
      <c r="AQ2" s="146"/>
      <c r="AR2" s="146"/>
      <c r="AS2" s="146"/>
      <c r="AT2" s="146"/>
      <c r="AU2" s="146"/>
      <c r="AV2" s="146"/>
      <c r="AW2" s="146"/>
      <c r="AX2" s="146"/>
      <c r="AY2" s="146"/>
      <c r="AZ2" s="146"/>
      <c r="BA2" s="146"/>
      <c r="BB2" s="146"/>
      <c r="BC2" s="146"/>
    </row>
    <row r="3" spans="1:72" ht="13.5" customHeight="1">
      <c r="A3" s="140" t="s">
        <v>408</v>
      </c>
      <c r="B3" s="134"/>
      <c r="C3" s="141" t="s">
        <v>409</v>
      </c>
      <c r="D3" s="137"/>
      <c r="E3" s="137"/>
      <c r="G3" s="317" t="s">
        <v>945</v>
      </c>
      <c r="H3" s="318"/>
      <c r="I3" s="318">
        <f>C11</f>
        <v>4.54</v>
      </c>
      <c r="J3" s="319" t="s">
        <v>37</v>
      </c>
      <c r="K3" s="320" t="s">
        <v>946</v>
      </c>
      <c r="L3" s="321"/>
      <c r="M3" s="320" t="s">
        <v>947</v>
      </c>
      <c r="N3" s="322">
        <f>C12</f>
        <v>22</v>
      </c>
      <c r="O3" s="320" t="s">
        <v>101</v>
      </c>
      <c r="P3" s="320"/>
      <c r="Q3" s="321"/>
      <c r="R3" s="320"/>
      <c r="S3" s="323" t="s">
        <v>948</v>
      </c>
      <c r="T3" s="320"/>
      <c r="U3" s="320"/>
      <c r="V3" s="320"/>
      <c r="W3" s="321"/>
      <c r="X3" s="323" t="s">
        <v>949</v>
      </c>
      <c r="Y3" s="320"/>
      <c r="Z3" s="320"/>
      <c r="AA3" s="320"/>
      <c r="AB3" s="321"/>
      <c r="AC3" s="323" t="s">
        <v>950</v>
      </c>
      <c r="AD3" s="320"/>
      <c r="AE3" s="320"/>
      <c r="AF3" s="320"/>
      <c r="AG3" s="321"/>
      <c r="AH3" s="323" t="s">
        <v>951</v>
      </c>
      <c r="AI3" s="320"/>
      <c r="AJ3" s="320"/>
      <c r="AK3" s="320"/>
      <c r="AL3" s="321"/>
      <c r="AM3" s="323" t="s">
        <v>952</v>
      </c>
      <c r="AN3" s="320"/>
      <c r="AO3" s="320"/>
      <c r="AP3" s="320"/>
      <c r="AQ3" s="321"/>
      <c r="AR3" s="323" t="s">
        <v>953</v>
      </c>
      <c r="AS3" s="320"/>
      <c r="AT3" s="320"/>
      <c r="AU3" s="320"/>
      <c r="AV3" s="321"/>
      <c r="AW3" s="146"/>
      <c r="AX3" s="146"/>
      <c r="AY3" s="146"/>
      <c r="AZ3" s="146"/>
      <c r="BA3" s="146"/>
      <c r="BB3" s="146"/>
      <c r="BC3" s="146"/>
    </row>
    <row r="4" spans="1:72">
      <c r="G4" s="324"/>
      <c r="J4" s="325"/>
      <c r="K4" s="315" t="s">
        <v>425</v>
      </c>
      <c r="L4" s="325"/>
      <c r="M4" s="315" t="s">
        <v>425</v>
      </c>
      <c r="Q4" s="325"/>
      <c r="S4" s="324" t="s">
        <v>425</v>
      </c>
      <c r="W4" s="325"/>
      <c r="X4" s="324" t="s">
        <v>425</v>
      </c>
      <c r="AB4" s="325"/>
      <c r="AC4" s="324" t="s">
        <v>425</v>
      </c>
      <c r="AG4" s="325"/>
      <c r="AH4" s="324" t="s">
        <v>425</v>
      </c>
      <c r="AL4" s="325"/>
      <c r="AM4" s="324" t="s">
        <v>425</v>
      </c>
      <c r="AQ4" s="325"/>
      <c r="AR4" s="324" t="s">
        <v>425</v>
      </c>
      <c r="AV4" s="325"/>
    </row>
    <row r="5" spans="1:72" ht="13.5" customHeight="1" thickBot="1">
      <c r="A5" s="140" t="s">
        <v>410</v>
      </c>
      <c r="B5" s="134"/>
      <c r="C5" s="136" t="s">
        <v>411</v>
      </c>
      <c r="D5" s="137"/>
      <c r="E5" s="137"/>
      <c r="F5" s="137"/>
      <c r="G5" s="326" t="s">
        <v>954</v>
      </c>
      <c r="H5" s="327" t="s">
        <v>955</v>
      </c>
      <c r="I5" s="327" t="s">
        <v>956</v>
      </c>
      <c r="J5" s="328" t="s">
        <v>957</v>
      </c>
      <c r="K5" s="329" t="s">
        <v>958</v>
      </c>
      <c r="L5" s="330" t="str">
        <f>C13</f>
        <v>II</v>
      </c>
      <c r="M5" s="329">
        <v>0</v>
      </c>
      <c r="N5" s="329" t="s">
        <v>959</v>
      </c>
      <c r="O5" s="329" t="s">
        <v>873</v>
      </c>
      <c r="P5" s="329" t="s">
        <v>960</v>
      </c>
      <c r="Q5" s="330" t="s">
        <v>961</v>
      </c>
      <c r="R5" s="329" t="s">
        <v>958</v>
      </c>
      <c r="S5" s="331">
        <v>0</v>
      </c>
      <c r="T5" s="329" t="s">
        <v>959</v>
      </c>
      <c r="U5" s="329" t="s">
        <v>873</v>
      </c>
      <c r="V5" s="329" t="s">
        <v>960</v>
      </c>
      <c r="W5" s="330" t="s">
        <v>961</v>
      </c>
      <c r="X5" s="331">
        <v>0</v>
      </c>
      <c r="Y5" s="329" t="s">
        <v>959</v>
      </c>
      <c r="Z5" s="329" t="s">
        <v>873</v>
      </c>
      <c r="AA5" s="329" t="s">
        <v>960</v>
      </c>
      <c r="AB5" s="330" t="s">
        <v>961</v>
      </c>
      <c r="AC5" s="331">
        <v>0</v>
      </c>
      <c r="AD5" s="329" t="s">
        <v>959</v>
      </c>
      <c r="AE5" s="329" t="s">
        <v>873</v>
      </c>
      <c r="AF5" s="329" t="s">
        <v>960</v>
      </c>
      <c r="AG5" s="330" t="s">
        <v>961</v>
      </c>
      <c r="AH5" s="331">
        <v>0</v>
      </c>
      <c r="AI5" s="329" t="s">
        <v>959</v>
      </c>
      <c r="AJ5" s="329" t="s">
        <v>873</v>
      </c>
      <c r="AK5" s="329" t="s">
        <v>960</v>
      </c>
      <c r="AL5" s="330" t="s">
        <v>961</v>
      </c>
      <c r="AM5" s="331">
        <v>0</v>
      </c>
      <c r="AN5" s="329" t="s">
        <v>959</v>
      </c>
      <c r="AO5" s="329" t="s">
        <v>873</v>
      </c>
      <c r="AP5" s="329" t="s">
        <v>960</v>
      </c>
      <c r="AQ5" s="330" t="s">
        <v>961</v>
      </c>
      <c r="AR5" s="331">
        <v>0</v>
      </c>
      <c r="AS5" s="329" t="s">
        <v>959</v>
      </c>
      <c r="AT5" s="329" t="s">
        <v>873</v>
      </c>
      <c r="AU5" s="329" t="s">
        <v>960</v>
      </c>
      <c r="AV5" s="330" t="s">
        <v>961</v>
      </c>
      <c r="AW5" s="146"/>
      <c r="AX5" s="146"/>
      <c r="AY5" s="146"/>
      <c r="AZ5" s="146"/>
      <c r="BA5" s="146"/>
      <c r="BB5" s="146"/>
      <c r="BC5" s="146"/>
    </row>
    <row r="6" spans="1:72" ht="13.5" customHeight="1">
      <c r="A6" s="142" t="s">
        <v>412</v>
      </c>
      <c r="B6" s="134"/>
      <c r="C6" s="136" t="s">
        <v>413</v>
      </c>
      <c r="D6" s="137"/>
      <c r="E6" s="137"/>
      <c r="F6" s="137"/>
      <c r="G6" s="332">
        <f>IF($I$3&lt;K7,IF($I$3&lt;K6,0,K6),0)</f>
        <v>0</v>
      </c>
      <c r="H6" s="333">
        <f>IF($I$3&lt;K7,IF($I$3&lt;K6,0,L6),0)</f>
        <v>0</v>
      </c>
      <c r="I6" s="333">
        <v>0</v>
      </c>
      <c r="J6" s="334">
        <v>0</v>
      </c>
      <c r="K6" s="335">
        <v>2</v>
      </c>
      <c r="L6" s="336">
        <f t="shared" ref="L6:L27" si="0">IF($L$5=0,M6,IF($L$5="I",N6,IF($L$5="II",O6,IF($L$5="III",P6,Q6))))</f>
        <v>0.39</v>
      </c>
      <c r="M6" s="337">
        <f>IF($N$3=21,S6,IF($N$3=22,X6,IF($N$3=23,AC6,IF($N$3=24,AH6,IF($N$3=25,AM6,AR6)))))</f>
        <v>0.6</v>
      </c>
      <c r="N6" s="337">
        <f>IF($N$3=21,T6,IF($N$3=22,Y6,IF($N$3=23,AD6,IF($N$3=24,AI6,IF($N$3=25,AN6,AS6)))))</f>
        <v>0.52</v>
      </c>
      <c r="O6" s="337">
        <f>IF($N$3=21,U6,IF($N$3=22,Z6,IF($N$3=23,AE6,IF($N$3=24,AJ6,IF($N$3=25,AO6,AT6)))))</f>
        <v>0.39</v>
      </c>
      <c r="P6" s="337">
        <f>IF($N$3=21,V6,IF($N$3=22,AA6,IF($N$3=23,AF6,IF($N$3=24,AK6,IF($N$3=25,AP6,AU6)))))</f>
        <v>0.35</v>
      </c>
      <c r="Q6" s="338">
        <f>IF($N$3=21,W6,IF($N$3=22,AB6,IF($N$3=23,AG6,IF($N$3=24,AL6,IF($N$3=25,AQ6,AV6)))))</f>
        <v>0.32</v>
      </c>
      <c r="R6" s="339">
        <v>2</v>
      </c>
      <c r="S6" s="340">
        <v>0.55000000000000004</v>
      </c>
      <c r="T6" s="335">
        <v>0.48</v>
      </c>
      <c r="U6" s="335">
        <v>0.36</v>
      </c>
      <c r="V6" s="335">
        <v>0.32</v>
      </c>
      <c r="W6" s="339">
        <v>0.28999999999999998</v>
      </c>
      <c r="X6" s="340">
        <v>0.6</v>
      </c>
      <c r="Y6" s="335">
        <v>0.52</v>
      </c>
      <c r="Z6" s="335">
        <v>0.39</v>
      </c>
      <c r="AA6" s="335">
        <v>0.35</v>
      </c>
      <c r="AB6" s="339">
        <v>0.32</v>
      </c>
      <c r="AC6" s="340">
        <v>0.65</v>
      </c>
      <c r="AD6" s="335">
        <v>0.56999999999999995</v>
      </c>
      <c r="AE6" s="335">
        <v>0.43</v>
      </c>
      <c r="AF6" s="335">
        <v>0.38</v>
      </c>
      <c r="AG6" s="339">
        <v>0.35</v>
      </c>
      <c r="AH6" s="340">
        <v>0.71</v>
      </c>
      <c r="AI6" s="335">
        <v>0.62</v>
      </c>
      <c r="AJ6" s="335">
        <v>0.46</v>
      </c>
      <c r="AK6" s="335">
        <v>0.41</v>
      </c>
      <c r="AL6" s="339">
        <v>0.38</v>
      </c>
      <c r="AM6" s="341">
        <v>0.77</v>
      </c>
      <c r="AN6" s="337">
        <v>0.67</v>
      </c>
      <c r="AO6" s="337">
        <v>0.5</v>
      </c>
      <c r="AP6" s="337">
        <v>0.45</v>
      </c>
      <c r="AQ6" s="338">
        <v>0.41</v>
      </c>
      <c r="AR6" s="340">
        <v>0.84</v>
      </c>
      <c r="AS6" s="335">
        <v>0.73</v>
      </c>
      <c r="AT6" s="335">
        <v>0.55000000000000004</v>
      </c>
      <c r="AU6" s="335">
        <v>0.49</v>
      </c>
      <c r="AV6" s="339">
        <v>0.44</v>
      </c>
      <c r="AW6" s="146"/>
      <c r="AX6" s="146"/>
      <c r="AY6" s="146"/>
      <c r="AZ6" s="146"/>
      <c r="BA6" s="146"/>
      <c r="BB6" s="146"/>
      <c r="BC6" s="146"/>
    </row>
    <row r="7" spans="1:72" ht="13.5" customHeight="1">
      <c r="A7" s="142" t="s">
        <v>962</v>
      </c>
      <c r="B7" s="134"/>
      <c r="C7" s="136" t="s">
        <v>414</v>
      </c>
      <c r="D7" s="137"/>
      <c r="E7" s="137"/>
      <c r="F7" s="137"/>
      <c r="G7" s="342">
        <f t="shared" ref="G7:G27" si="1">IF($I$3&lt;K8,IF($I$3&lt;K7,0,K7),0)</f>
        <v>4</v>
      </c>
      <c r="H7" s="343">
        <f t="shared" ref="H7:H27" si="2">IF($I$3&lt;K8,IF($I$3&lt;K7,0,L7),0)</f>
        <v>0.5</v>
      </c>
      <c r="I7" s="343">
        <f>IF($I$3&gt;K6,IF($I$3&gt;K7,0,K7),0)</f>
        <v>0</v>
      </c>
      <c r="J7" s="336">
        <f>IF($I$3&gt;K6,IF($I$3&gt;K7,0,L7),0)</f>
        <v>0</v>
      </c>
      <c r="K7" s="335">
        <v>4</v>
      </c>
      <c r="L7" s="336">
        <f t="shared" si="0"/>
        <v>0.5</v>
      </c>
      <c r="M7" s="337">
        <f t="shared" ref="M7:Q22" si="3">IF($N$3=21,S7,IF($N$3=22,X7,IF($N$3=23,AC7,IF($N$3=24,AH7,IF($N$3=25,AM7,AR7)))))</f>
        <v>0.7</v>
      </c>
      <c r="N7" s="337">
        <f t="shared" si="3"/>
        <v>0.63</v>
      </c>
      <c r="O7" s="337">
        <f t="shared" si="3"/>
        <v>0.5</v>
      </c>
      <c r="P7" s="337">
        <f t="shared" si="3"/>
        <v>0.35</v>
      </c>
      <c r="Q7" s="338">
        <f t="shared" si="3"/>
        <v>0.32</v>
      </c>
      <c r="R7" s="339">
        <v>4</v>
      </c>
      <c r="S7" s="340">
        <v>0.64</v>
      </c>
      <c r="T7" s="335">
        <v>0.56999999999999995</v>
      </c>
      <c r="U7" s="335">
        <v>0.45</v>
      </c>
      <c r="V7" s="335">
        <v>0.32</v>
      </c>
      <c r="W7" s="339">
        <v>0.28999999999999998</v>
      </c>
      <c r="X7" s="340">
        <v>0.7</v>
      </c>
      <c r="Y7" s="335">
        <v>0.63</v>
      </c>
      <c r="Z7" s="335">
        <v>0.5</v>
      </c>
      <c r="AA7" s="335">
        <v>0.35</v>
      </c>
      <c r="AB7" s="339">
        <v>0.32</v>
      </c>
      <c r="AC7" s="340">
        <v>0.76</v>
      </c>
      <c r="AD7" s="335">
        <v>0.68</v>
      </c>
      <c r="AE7" s="335">
        <v>0.54</v>
      </c>
      <c r="AF7" s="335">
        <v>0.38</v>
      </c>
      <c r="AG7" s="339">
        <v>0.35</v>
      </c>
      <c r="AH7" s="340">
        <v>0.83</v>
      </c>
      <c r="AI7" s="335">
        <v>0.75</v>
      </c>
      <c r="AJ7" s="335">
        <v>0.59</v>
      </c>
      <c r="AK7" s="335">
        <v>0.41</v>
      </c>
      <c r="AL7" s="339">
        <v>0.38</v>
      </c>
      <c r="AM7" s="341">
        <v>0.9</v>
      </c>
      <c r="AN7" s="337">
        <v>0.81</v>
      </c>
      <c r="AO7" s="337">
        <v>0.64</v>
      </c>
      <c r="AP7" s="337">
        <v>0.45</v>
      </c>
      <c r="AQ7" s="338">
        <v>0.41</v>
      </c>
      <c r="AR7" s="340">
        <v>0.98</v>
      </c>
      <c r="AS7" s="335">
        <v>0.87</v>
      </c>
      <c r="AT7" s="335">
        <v>0.69</v>
      </c>
      <c r="AU7" s="335">
        <v>0.49</v>
      </c>
      <c r="AV7" s="339">
        <v>0.44</v>
      </c>
      <c r="AW7" s="146"/>
      <c r="AX7" s="146"/>
      <c r="AY7" s="146"/>
      <c r="AZ7" s="146"/>
      <c r="BA7" s="146"/>
      <c r="BB7" s="146"/>
      <c r="BC7" s="146"/>
    </row>
    <row r="8" spans="1:72" ht="13.5" customHeight="1">
      <c r="F8" s="137"/>
      <c r="G8" s="342">
        <f t="shared" si="1"/>
        <v>0</v>
      </c>
      <c r="H8" s="343">
        <f t="shared" si="2"/>
        <v>0</v>
      </c>
      <c r="I8" s="343">
        <f t="shared" ref="I8:I27" si="4">IF($I$3&gt;K7,IF($I$3&gt;K8,0,K8),0)</f>
        <v>8</v>
      </c>
      <c r="J8" s="336">
        <f t="shared" ref="J8:J27" si="5">IF($I$3&gt;K7,IF($I$3&gt;K8,0,L8),0)</f>
        <v>0.61</v>
      </c>
      <c r="K8" s="335">
        <v>8</v>
      </c>
      <c r="L8" s="336">
        <f t="shared" si="0"/>
        <v>0.61</v>
      </c>
      <c r="M8" s="337">
        <f t="shared" si="3"/>
        <v>0.81</v>
      </c>
      <c r="N8" s="337">
        <f t="shared" si="3"/>
        <v>0.74</v>
      </c>
      <c r="O8" s="337">
        <f t="shared" si="3"/>
        <v>0.61</v>
      </c>
      <c r="P8" s="337">
        <f t="shared" si="3"/>
        <v>0.43</v>
      </c>
      <c r="Q8" s="338">
        <f t="shared" si="3"/>
        <v>0.32</v>
      </c>
      <c r="R8" s="339">
        <v>8</v>
      </c>
      <c r="S8" s="340">
        <v>0.74</v>
      </c>
      <c r="T8" s="335">
        <v>0.67</v>
      </c>
      <c r="U8" s="335">
        <v>0.56000000000000005</v>
      </c>
      <c r="V8" s="335">
        <v>0.39</v>
      </c>
      <c r="W8" s="339">
        <v>0.28999999999999998</v>
      </c>
      <c r="X8" s="340">
        <v>0.81</v>
      </c>
      <c r="Y8" s="335">
        <v>0.74</v>
      </c>
      <c r="Z8" s="335">
        <v>0.61</v>
      </c>
      <c r="AA8" s="335">
        <v>0.43</v>
      </c>
      <c r="AB8" s="339">
        <v>0.32</v>
      </c>
      <c r="AC8" s="340">
        <v>0.88</v>
      </c>
      <c r="AD8" s="335">
        <v>0.81</v>
      </c>
      <c r="AE8" s="335">
        <v>0.67</v>
      </c>
      <c r="AF8" s="335">
        <v>0.47</v>
      </c>
      <c r="AG8" s="339">
        <v>0.35</v>
      </c>
      <c r="AH8" s="340">
        <v>0.96</v>
      </c>
      <c r="AI8" s="335">
        <v>0.88</v>
      </c>
      <c r="AJ8" s="335">
        <v>0.73</v>
      </c>
      <c r="AK8" s="335">
        <v>0.51</v>
      </c>
      <c r="AL8" s="339">
        <v>0.38</v>
      </c>
      <c r="AM8" s="341">
        <v>1.04</v>
      </c>
      <c r="AN8" s="337">
        <v>0.95</v>
      </c>
      <c r="AO8" s="337">
        <v>0.79</v>
      </c>
      <c r="AP8" s="337">
        <v>0.55000000000000004</v>
      </c>
      <c r="AQ8" s="338">
        <v>0.41</v>
      </c>
      <c r="AR8" s="340">
        <v>1.1299999999999999</v>
      </c>
      <c r="AS8" s="335">
        <v>1.03</v>
      </c>
      <c r="AT8" s="335">
        <v>0.86</v>
      </c>
      <c r="AU8" s="335">
        <v>0.6</v>
      </c>
      <c r="AV8" s="339">
        <v>0.44</v>
      </c>
      <c r="AW8" s="146"/>
      <c r="AX8" s="146"/>
      <c r="AY8" s="146"/>
      <c r="AZ8" s="146"/>
      <c r="BA8" s="146"/>
      <c r="BB8" s="146"/>
      <c r="BC8" s="146"/>
    </row>
    <row r="9" spans="1:72" ht="13.5" customHeight="1">
      <c r="A9" s="140"/>
      <c r="B9" s="134"/>
      <c r="C9" s="145" t="s">
        <v>415</v>
      </c>
      <c r="D9" s="297" t="s">
        <v>416</v>
      </c>
      <c r="E9" s="297" t="s">
        <v>417</v>
      </c>
      <c r="F9" s="297" t="s">
        <v>418</v>
      </c>
      <c r="G9" s="342">
        <f t="shared" si="1"/>
        <v>0</v>
      </c>
      <c r="H9" s="343">
        <f t="shared" si="2"/>
        <v>0</v>
      </c>
      <c r="I9" s="343">
        <f t="shared" si="4"/>
        <v>0</v>
      </c>
      <c r="J9" s="336">
        <f t="shared" si="5"/>
        <v>0</v>
      </c>
      <c r="K9" s="335">
        <v>12</v>
      </c>
      <c r="L9" s="336">
        <f t="shared" si="0"/>
        <v>0.69</v>
      </c>
      <c r="M9" s="337">
        <f t="shared" si="3"/>
        <v>0.87</v>
      </c>
      <c r="N9" s="337">
        <f t="shared" si="3"/>
        <v>0.81</v>
      </c>
      <c r="O9" s="337">
        <f t="shared" si="3"/>
        <v>0.69</v>
      </c>
      <c r="P9" s="337">
        <f t="shared" si="3"/>
        <v>0.5</v>
      </c>
      <c r="Q9" s="338">
        <f t="shared" si="3"/>
        <v>0.35</v>
      </c>
      <c r="R9" s="339">
        <v>12</v>
      </c>
      <c r="S9" s="340">
        <v>0.8</v>
      </c>
      <c r="T9" s="335">
        <v>0.74</v>
      </c>
      <c r="U9" s="335">
        <v>0.63</v>
      </c>
      <c r="V9" s="335">
        <v>0.46</v>
      </c>
      <c r="W9" s="339">
        <v>0.32</v>
      </c>
      <c r="X9" s="340">
        <v>0.87</v>
      </c>
      <c r="Y9" s="335">
        <v>0.81</v>
      </c>
      <c r="Z9" s="335">
        <v>0.69</v>
      </c>
      <c r="AA9" s="335">
        <v>0.5</v>
      </c>
      <c r="AB9" s="339">
        <v>0.35</v>
      </c>
      <c r="AC9" s="340">
        <v>0.95</v>
      </c>
      <c r="AD9" s="335">
        <v>0.88</v>
      </c>
      <c r="AE9" s="335">
        <v>0.75</v>
      </c>
      <c r="AF9" s="335">
        <v>0.55000000000000004</v>
      </c>
      <c r="AG9" s="339">
        <v>0.38</v>
      </c>
      <c r="AH9" s="340">
        <v>1.04</v>
      </c>
      <c r="AI9" s="335">
        <v>0.96</v>
      </c>
      <c r="AJ9" s="335">
        <v>0.82</v>
      </c>
      <c r="AK9" s="335">
        <v>0.6</v>
      </c>
      <c r="AL9" s="339">
        <v>0.42</v>
      </c>
      <c r="AM9" s="341">
        <v>1.1299999999999999</v>
      </c>
      <c r="AN9" s="337">
        <v>1.04</v>
      </c>
      <c r="AO9" s="337">
        <v>0.89</v>
      </c>
      <c r="AP9" s="337">
        <v>0.65</v>
      </c>
      <c r="AQ9" s="338">
        <v>0.45</v>
      </c>
      <c r="AR9" s="340">
        <v>1.22</v>
      </c>
      <c r="AS9" s="335">
        <v>1.1299999999999999</v>
      </c>
      <c r="AT9" s="335">
        <v>0.96</v>
      </c>
      <c r="AU9" s="335">
        <v>0.7</v>
      </c>
      <c r="AV9" s="339">
        <v>0.49</v>
      </c>
      <c r="AW9" s="146"/>
      <c r="AX9" s="146"/>
      <c r="AY9" s="146"/>
      <c r="AZ9" s="146"/>
      <c r="BA9" s="146"/>
      <c r="BB9" s="146"/>
      <c r="BC9" s="146"/>
    </row>
    <row r="10" spans="1:72" ht="13.5" customHeight="1">
      <c r="A10" s="140" t="s">
        <v>419</v>
      </c>
      <c r="B10" s="142"/>
      <c r="C10" s="139"/>
      <c r="D10" s="137"/>
      <c r="E10" s="137"/>
      <c r="F10" s="137" t="s">
        <v>420</v>
      </c>
      <c r="G10" s="342">
        <f t="shared" si="1"/>
        <v>0</v>
      </c>
      <c r="H10" s="343">
        <f t="shared" si="2"/>
        <v>0</v>
      </c>
      <c r="I10" s="343">
        <f t="shared" si="4"/>
        <v>0</v>
      </c>
      <c r="J10" s="336">
        <f t="shared" si="5"/>
        <v>0</v>
      </c>
      <c r="K10" s="335">
        <v>16</v>
      </c>
      <c r="L10" s="336">
        <f t="shared" si="0"/>
        <v>0.74</v>
      </c>
      <c r="M10" s="337">
        <f t="shared" si="3"/>
        <v>0.92</v>
      </c>
      <c r="N10" s="337">
        <f t="shared" si="3"/>
        <v>0.86</v>
      </c>
      <c r="O10" s="337">
        <f t="shared" si="3"/>
        <v>0.74</v>
      </c>
      <c r="P10" s="337">
        <f t="shared" si="3"/>
        <v>0.56000000000000005</v>
      </c>
      <c r="Q10" s="338">
        <f t="shared" si="3"/>
        <v>0.4</v>
      </c>
      <c r="R10" s="339">
        <v>16</v>
      </c>
      <c r="S10" s="340">
        <v>0.84</v>
      </c>
      <c r="T10" s="335">
        <v>0.78</v>
      </c>
      <c r="U10" s="335">
        <v>0.68</v>
      </c>
      <c r="V10" s="335">
        <v>0.51</v>
      </c>
      <c r="W10" s="339">
        <v>0.37</v>
      </c>
      <c r="X10" s="340">
        <v>0.92</v>
      </c>
      <c r="Y10" s="335">
        <v>0.86</v>
      </c>
      <c r="Z10" s="335">
        <v>0.74</v>
      </c>
      <c r="AA10" s="335">
        <v>0.56000000000000005</v>
      </c>
      <c r="AB10" s="339">
        <v>0.4</v>
      </c>
      <c r="AC10" s="340">
        <v>1.01</v>
      </c>
      <c r="AD10" s="335">
        <v>0.94</v>
      </c>
      <c r="AE10" s="335">
        <v>0.81</v>
      </c>
      <c r="AF10" s="335">
        <v>0.61</v>
      </c>
      <c r="AG10" s="339">
        <v>0.44</v>
      </c>
      <c r="AH10" s="340">
        <v>1.1000000000000001</v>
      </c>
      <c r="AI10" s="335">
        <v>1.02</v>
      </c>
      <c r="AJ10" s="335">
        <v>0.88</v>
      </c>
      <c r="AK10" s="335">
        <v>0.66</v>
      </c>
      <c r="AL10" s="339">
        <v>0.48</v>
      </c>
      <c r="AM10" s="341">
        <v>1.19</v>
      </c>
      <c r="AN10" s="337">
        <v>1.1100000000000001</v>
      </c>
      <c r="AO10" s="337">
        <v>0.96</v>
      </c>
      <c r="AP10" s="337">
        <v>0.72</v>
      </c>
      <c r="AQ10" s="338">
        <v>0.52</v>
      </c>
      <c r="AR10" s="340">
        <v>1.29</v>
      </c>
      <c r="AS10" s="335">
        <v>1.2</v>
      </c>
      <c r="AT10" s="335">
        <v>1.04</v>
      </c>
      <c r="AU10" s="335">
        <v>0.78</v>
      </c>
      <c r="AV10" s="339">
        <v>0.56000000000000005</v>
      </c>
    </row>
    <row r="11" spans="1:72" ht="13.5" customHeight="1">
      <c r="A11" s="142" t="s">
        <v>421</v>
      </c>
      <c r="B11" s="134" t="s">
        <v>256</v>
      </c>
      <c r="C11" s="139">
        <v>4.54</v>
      </c>
      <c r="D11" s="137" t="s">
        <v>37</v>
      </c>
      <c r="E11" s="137"/>
      <c r="F11" s="137" t="s">
        <v>422</v>
      </c>
      <c r="G11" s="342">
        <f t="shared" si="1"/>
        <v>0</v>
      </c>
      <c r="H11" s="343">
        <f t="shared" si="2"/>
        <v>0</v>
      </c>
      <c r="I11" s="343">
        <f t="shared" si="4"/>
        <v>0</v>
      </c>
      <c r="J11" s="336">
        <f t="shared" si="5"/>
        <v>0</v>
      </c>
      <c r="K11" s="335">
        <v>20</v>
      </c>
      <c r="L11" s="336">
        <f t="shared" si="0"/>
        <v>0.78</v>
      </c>
      <c r="M11" s="337">
        <f t="shared" si="3"/>
        <v>0.96</v>
      </c>
      <c r="N11" s="337">
        <f t="shared" si="3"/>
        <v>0.9</v>
      </c>
      <c r="O11" s="337">
        <f t="shared" si="3"/>
        <v>0.78</v>
      </c>
      <c r="P11" s="337">
        <f t="shared" si="3"/>
        <v>0.6</v>
      </c>
      <c r="Q11" s="338">
        <f t="shared" si="3"/>
        <v>0.45</v>
      </c>
      <c r="R11" s="339">
        <v>20</v>
      </c>
      <c r="S11" s="340">
        <v>0.87</v>
      </c>
      <c r="T11" s="335">
        <v>0.82</v>
      </c>
      <c r="U11" s="335">
        <v>0.71</v>
      </c>
      <c r="V11" s="335">
        <v>0.55000000000000004</v>
      </c>
      <c r="W11" s="339">
        <v>0.41</v>
      </c>
      <c r="X11" s="340">
        <v>0.96</v>
      </c>
      <c r="Y11" s="335">
        <v>0.9</v>
      </c>
      <c r="Z11" s="335">
        <v>0.78</v>
      </c>
      <c r="AA11" s="335">
        <v>0.6</v>
      </c>
      <c r="AB11" s="339">
        <v>0.45</v>
      </c>
      <c r="AC11" s="340">
        <v>1.05</v>
      </c>
      <c r="AD11" s="335">
        <v>0.98</v>
      </c>
      <c r="AE11" s="335">
        <v>0.86</v>
      </c>
      <c r="AF11" s="335">
        <v>0.66</v>
      </c>
      <c r="AG11" s="339">
        <v>0.49</v>
      </c>
      <c r="AH11" s="340">
        <v>1.1399999999999999</v>
      </c>
      <c r="AI11" s="335">
        <v>1.07</v>
      </c>
      <c r="AJ11" s="335">
        <v>0.93</v>
      </c>
      <c r="AK11" s="335">
        <v>0.72</v>
      </c>
      <c r="AL11" s="339">
        <v>0.53</v>
      </c>
      <c r="AM11" s="341">
        <v>1.24</v>
      </c>
      <c r="AN11" s="337">
        <v>1.1599999999999999</v>
      </c>
      <c r="AO11" s="337">
        <v>1.01</v>
      </c>
      <c r="AP11" s="337">
        <v>0.78</v>
      </c>
      <c r="AQ11" s="338">
        <v>0.57999999999999996</v>
      </c>
      <c r="AR11" s="340">
        <v>1.34</v>
      </c>
      <c r="AS11" s="335">
        <v>1.26</v>
      </c>
      <c r="AT11" s="335">
        <v>1.1000000000000001</v>
      </c>
      <c r="AU11" s="335">
        <v>0.84</v>
      </c>
      <c r="AV11" s="339">
        <v>0.63</v>
      </c>
    </row>
    <row r="12" spans="1:72" ht="13.5" customHeight="1">
      <c r="A12" s="142" t="s">
        <v>423</v>
      </c>
      <c r="B12" s="134" t="s">
        <v>424</v>
      </c>
      <c r="C12" s="139">
        <v>22</v>
      </c>
      <c r="D12" s="137" t="s">
        <v>101</v>
      </c>
      <c r="E12" s="137"/>
      <c r="F12" s="159" t="s">
        <v>963</v>
      </c>
      <c r="G12" s="342">
        <f t="shared" si="1"/>
        <v>0</v>
      </c>
      <c r="H12" s="343">
        <f t="shared" si="2"/>
        <v>0</v>
      </c>
      <c r="I12" s="343">
        <f t="shared" si="4"/>
        <v>0</v>
      </c>
      <c r="J12" s="336">
        <f t="shared" si="5"/>
        <v>0</v>
      </c>
      <c r="K12" s="335">
        <v>25</v>
      </c>
      <c r="L12" s="336">
        <f t="shared" si="0"/>
        <v>0.83</v>
      </c>
      <c r="M12" s="337">
        <f t="shared" si="3"/>
        <v>1</v>
      </c>
      <c r="N12" s="337">
        <f t="shared" si="3"/>
        <v>0.94</v>
      </c>
      <c r="O12" s="337">
        <f t="shared" si="3"/>
        <v>0.83</v>
      </c>
      <c r="P12" s="337">
        <f t="shared" si="3"/>
        <v>0.65</v>
      </c>
      <c r="Q12" s="338">
        <f t="shared" si="3"/>
        <v>0.49</v>
      </c>
      <c r="R12" s="339">
        <v>25</v>
      </c>
      <c r="S12" s="340">
        <v>0.91</v>
      </c>
      <c r="T12" s="335">
        <v>0.86</v>
      </c>
      <c r="U12" s="335">
        <v>0.76</v>
      </c>
      <c r="V12" s="335">
        <v>0.59</v>
      </c>
      <c r="W12" s="339">
        <v>0.45</v>
      </c>
      <c r="X12" s="340">
        <v>1</v>
      </c>
      <c r="Y12" s="335">
        <v>0.94</v>
      </c>
      <c r="Z12" s="335">
        <v>0.83</v>
      </c>
      <c r="AA12" s="335">
        <v>0.65</v>
      </c>
      <c r="AB12" s="339">
        <v>0.49</v>
      </c>
      <c r="AC12" s="340">
        <v>1.0900000000000001</v>
      </c>
      <c r="AD12" s="335">
        <v>1.03</v>
      </c>
      <c r="AE12" s="335">
        <v>0.91</v>
      </c>
      <c r="AF12" s="335">
        <v>0.71</v>
      </c>
      <c r="AG12" s="339">
        <v>0.54</v>
      </c>
      <c r="AH12" s="340">
        <v>1.19</v>
      </c>
      <c r="AI12" s="335">
        <v>1.1200000000000001</v>
      </c>
      <c r="AJ12" s="335">
        <v>0.99</v>
      </c>
      <c r="AK12" s="335">
        <v>0.77</v>
      </c>
      <c r="AL12" s="339">
        <v>0.59</v>
      </c>
      <c r="AM12" s="341">
        <v>1.29</v>
      </c>
      <c r="AN12" s="337">
        <v>1.22</v>
      </c>
      <c r="AO12" s="337">
        <v>1.07</v>
      </c>
      <c r="AP12" s="337">
        <v>0.84</v>
      </c>
      <c r="AQ12" s="338">
        <v>0.64</v>
      </c>
      <c r="AR12" s="340">
        <v>1.4</v>
      </c>
      <c r="AS12" s="335">
        <v>1.32</v>
      </c>
      <c r="AT12" s="335">
        <v>1.1599999999999999</v>
      </c>
      <c r="AU12" s="335">
        <v>0.9</v>
      </c>
      <c r="AV12" s="339">
        <v>0.69</v>
      </c>
    </row>
    <row r="13" spans="1:72" ht="13.5" customHeight="1">
      <c r="A13" s="142" t="s">
        <v>425</v>
      </c>
      <c r="B13" s="134"/>
      <c r="C13" s="139" t="s">
        <v>873</v>
      </c>
      <c r="D13" s="132" t="str">
        <f>IF(C13=0,"",IF(C13="I","",IF(C13="II","",IF(C13="III","",IF(C13="IV","","OBS")))))</f>
        <v/>
      </c>
      <c r="E13" s="137"/>
      <c r="F13" s="137" t="s">
        <v>426</v>
      </c>
      <c r="G13" s="342">
        <f t="shared" si="1"/>
        <v>0</v>
      </c>
      <c r="H13" s="343">
        <f t="shared" si="2"/>
        <v>0</v>
      </c>
      <c r="I13" s="343">
        <f t="shared" si="4"/>
        <v>0</v>
      </c>
      <c r="J13" s="336">
        <f t="shared" si="5"/>
        <v>0</v>
      </c>
      <c r="K13" s="335">
        <v>30</v>
      </c>
      <c r="L13" s="336">
        <f t="shared" si="0"/>
        <v>0.87</v>
      </c>
      <c r="M13" s="337">
        <f t="shared" si="3"/>
        <v>1.03</v>
      </c>
      <c r="N13" s="337">
        <f t="shared" si="3"/>
        <v>0.98</v>
      </c>
      <c r="O13" s="337">
        <f t="shared" si="3"/>
        <v>0.87</v>
      </c>
      <c r="P13" s="337">
        <f t="shared" si="3"/>
        <v>0.69</v>
      </c>
      <c r="Q13" s="338">
        <f t="shared" si="3"/>
        <v>0.53</v>
      </c>
      <c r="R13" s="339">
        <v>30</v>
      </c>
      <c r="S13" s="340">
        <v>0.94</v>
      </c>
      <c r="T13" s="335">
        <v>0.89</v>
      </c>
      <c r="U13" s="335">
        <v>0.79</v>
      </c>
      <c r="V13" s="335">
        <v>0.62</v>
      </c>
      <c r="W13" s="339">
        <v>0.48</v>
      </c>
      <c r="X13" s="340">
        <v>1.03</v>
      </c>
      <c r="Y13" s="335">
        <v>0.98</v>
      </c>
      <c r="Z13" s="335">
        <v>0.87</v>
      </c>
      <c r="AA13" s="335">
        <v>0.69</v>
      </c>
      <c r="AB13" s="339">
        <v>0.53</v>
      </c>
      <c r="AC13" s="340">
        <v>1.1299999999999999</v>
      </c>
      <c r="AD13" s="335">
        <v>1.07</v>
      </c>
      <c r="AE13" s="335">
        <v>0.95</v>
      </c>
      <c r="AF13" s="335">
        <v>0.75</v>
      </c>
      <c r="AG13" s="339">
        <v>0.57999999999999996</v>
      </c>
      <c r="AH13" s="340">
        <v>1.23</v>
      </c>
      <c r="AI13" s="335">
        <v>1.1599999999999999</v>
      </c>
      <c r="AJ13" s="335">
        <v>1.03</v>
      </c>
      <c r="AK13" s="335">
        <v>0.82</v>
      </c>
      <c r="AL13" s="339">
        <v>0.63</v>
      </c>
      <c r="AM13" s="341">
        <v>1.33</v>
      </c>
      <c r="AN13" s="337">
        <v>1.26</v>
      </c>
      <c r="AO13" s="337">
        <v>1.1200000000000001</v>
      </c>
      <c r="AP13" s="337">
        <v>0.89</v>
      </c>
      <c r="AQ13" s="338">
        <v>0.69</v>
      </c>
      <c r="AR13" s="340">
        <v>1.44</v>
      </c>
      <c r="AS13" s="335">
        <v>1.37</v>
      </c>
      <c r="AT13" s="335">
        <v>1.21</v>
      </c>
      <c r="AU13" s="335">
        <v>0.96</v>
      </c>
      <c r="AV13" s="339">
        <v>0.74</v>
      </c>
      <c r="AW13" s="146"/>
      <c r="AX13" s="146"/>
      <c r="AY13" s="146"/>
      <c r="AZ13" s="146"/>
      <c r="BA13" s="146"/>
      <c r="BB13" s="146"/>
      <c r="BC13" s="146"/>
    </row>
    <row r="14" spans="1:72" ht="13.5" customHeight="1">
      <c r="A14" s="140" t="s">
        <v>429</v>
      </c>
      <c r="B14" s="134" t="s">
        <v>430</v>
      </c>
      <c r="C14" s="136">
        <f>IF(C11&lt;K6,L6,IF(C11&gt;K27,L27,H28+IF(G28=I28,0,(J28-H28)*(C11-G28)/(I28-G28))))</f>
        <v>0.51485000000000003</v>
      </c>
      <c r="D14" s="137" t="s">
        <v>431</v>
      </c>
      <c r="E14" s="137"/>
      <c r="F14" s="159" t="s">
        <v>964</v>
      </c>
      <c r="G14" s="342">
        <f t="shared" si="1"/>
        <v>0</v>
      </c>
      <c r="H14" s="343">
        <f t="shared" si="2"/>
        <v>0</v>
      </c>
      <c r="I14" s="343">
        <f t="shared" si="4"/>
        <v>0</v>
      </c>
      <c r="J14" s="336">
        <f t="shared" si="5"/>
        <v>0</v>
      </c>
      <c r="K14" s="335">
        <v>35</v>
      </c>
      <c r="L14" s="336">
        <f t="shared" si="0"/>
        <v>0.9</v>
      </c>
      <c r="M14" s="337">
        <f t="shared" si="3"/>
        <v>1.06</v>
      </c>
      <c r="N14" s="337">
        <f t="shared" si="3"/>
        <v>1.01</v>
      </c>
      <c r="O14" s="337">
        <f t="shared" si="3"/>
        <v>0.9</v>
      </c>
      <c r="P14" s="337">
        <f t="shared" si="3"/>
        <v>0.72</v>
      </c>
      <c r="Q14" s="338">
        <f t="shared" si="3"/>
        <v>0.56000000000000005</v>
      </c>
      <c r="R14" s="339">
        <v>35</v>
      </c>
      <c r="S14" s="340">
        <v>0.97</v>
      </c>
      <c r="T14" s="335">
        <v>0.92</v>
      </c>
      <c r="U14" s="335">
        <v>0.82</v>
      </c>
      <c r="V14" s="335">
        <v>0.65</v>
      </c>
      <c r="W14" s="339">
        <v>0.51</v>
      </c>
      <c r="X14" s="340">
        <v>1.06</v>
      </c>
      <c r="Y14" s="335">
        <v>1.01</v>
      </c>
      <c r="Z14" s="335">
        <v>0.9</v>
      </c>
      <c r="AA14" s="335">
        <v>0.72</v>
      </c>
      <c r="AB14" s="339">
        <v>0.56000000000000005</v>
      </c>
      <c r="AC14" s="340">
        <v>1.1599999999999999</v>
      </c>
      <c r="AD14" s="335">
        <v>1.1000000000000001</v>
      </c>
      <c r="AE14" s="335">
        <v>0.98</v>
      </c>
      <c r="AF14" s="335">
        <v>0.79</v>
      </c>
      <c r="AG14" s="339">
        <v>0.62</v>
      </c>
      <c r="AH14" s="340">
        <v>1.26</v>
      </c>
      <c r="AI14" s="335">
        <v>1.2</v>
      </c>
      <c r="AJ14" s="335">
        <v>1.07</v>
      </c>
      <c r="AK14" s="335">
        <v>0.86</v>
      </c>
      <c r="AL14" s="339">
        <v>0.67</v>
      </c>
      <c r="AM14" s="341">
        <v>1.37</v>
      </c>
      <c r="AN14" s="337">
        <v>1.3</v>
      </c>
      <c r="AO14" s="337">
        <v>1.1599999999999999</v>
      </c>
      <c r="AP14" s="337">
        <v>0.93</v>
      </c>
      <c r="AQ14" s="338">
        <v>0.73</v>
      </c>
      <c r="AR14" s="340">
        <v>1.48</v>
      </c>
      <c r="AS14" s="335">
        <v>1.41</v>
      </c>
      <c r="AT14" s="335">
        <v>1.25</v>
      </c>
      <c r="AU14" s="335">
        <v>1</v>
      </c>
      <c r="AV14" s="339">
        <v>0.79</v>
      </c>
      <c r="AW14" s="146"/>
      <c r="AX14" s="146"/>
      <c r="AY14" s="146"/>
      <c r="AZ14" s="146"/>
      <c r="BA14" s="146"/>
      <c r="BB14" s="146"/>
      <c r="BC14" s="146"/>
    </row>
    <row r="15" spans="1:72" ht="13.5" customHeight="1">
      <c r="A15" s="142"/>
      <c r="B15" s="142"/>
      <c r="C15" s="146"/>
      <c r="D15" s="137"/>
      <c r="E15" s="137"/>
      <c r="F15" s="137"/>
      <c r="G15" s="342">
        <f t="shared" si="1"/>
        <v>0</v>
      </c>
      <c r="H15" s="343">
        <f t="shared" si="2"/>
        <v>0</v>
      </c>
      <c r="I15" s="343">
        <f t="shared" si="4"/>
        <v>0</v>
      </c>
      <c r="J15" s="336">
        <f t="shared" si="5"/>
        <v>0</v>
      </c>
      <c r="K15" s="335">
        <v>40</v>
      </c>
      <c r="L15" s="336">
        <f t="shared" si="0"/>
        <v>0.93</v>
      </c>
      <c r="M15" s="337">
        <f t="shared" si="3"/>
        <v>1.08</v>
      </c>
      <c r="N15" s="337">
        <f t="shared" si="3"/>
        <v>1.03</v>
      </c>
      <c r="O15" s="337">
        <f t="shared" si="3"/>
        <v>0.93</v>
      </c>
      <c r="P15" s="337">
        <f t="shared" si="3"/>
        <v>0.75</v>
      </c>
      <c r="Q15" s="338">
        <f t="shared" si="3"/>
        <v>0.59</v>
      </c>
      <c r="R15" s="339">
        <v>40</v>
      </c>
      <c r="S15" s="340">
        <v>0.99</v>
      </c>
      <c r="T15" s="335">
        <v>0.94</v>
      </c>
      <c r="U15" s="335">
        <v>0.84</v>
      </c>
      <c r="V15" s="335">
        <v>0.68</v>
      </c>
      <c r="W15" s="339">
        <v>0.54</v>
      </c>
      <c r="X15" s="340">
        <v>1.08</v>
      </c>
      <c r="Y15" s="335">
        <v>1.03</v>
      </c>
      <c r="Z15" s="335">
        <v>0.93</v>
      </c>
      <c r="AA15" s="335">
        <v>0.75</v>
      </c>
      <c r="AB15" s="339">
        <v>0.59</v>
      </c>
      <c r="AC15" s="340">
        <v>1.18</v>
      </c>
      <c r="AD15" s="335">
        <v>1.1299999999999999</v>
      </c>
      <c r="AE15" s="335">
        <v>1.01</v>
      </c>
      <c r="AF15" s="335">
        <v>0.82</v>
      </c>
      <c r="AG15" s="339">
        <v>0.65</v>
      </c>
      <c r="AH15" s="340">
        <v>1.29</v>
      </c>
      <c r="AI15" s="335">
        <v>1.23</v>
      </c>
      <c r="AJ15" s="335">
        <v>1.1000000000000001</v>
      </c>
      <c r="AK15" s="335">
        <v>0.89</v>
      </c>
      <c r="AL15" s="339">
        <v>0.71</v>
      </c>
      <c r="AM15" s="341">
        <v>1.4</v>
      </c>
      <c r="AN15" s="337">
        <v>1.33</v>
      </c>
      <c r="AO15" s="337">
        <v>1.2</v>
      </c>
      <c r="AP15" s="337">
        <v>0.97</v>
      </c>
      <c r="AQ15" s="338">
        <v>0.77</v>
      </c>
      <c r="AR15" s="340">
        <v>1.51</v>
      </c>
      <c r="AS15" s="335">
        <v>1.44</v>
      </c>
      <c r="AT15" s="335">
        <v>1.29</v>
      </c>
      <c r="AU15" s="335">
        <v>1.04</v>
      </c>
      <c r="AV15" s="339">
        <v>0.83</v>
      </c>
      <c r="AW15" s="146"/>
      <c r="AX15" s="146"/>
      <c r="AY15" s="146"/>
      <c r="AZ15" s="146"/>
      <c r="BA15" s="146"/>
      <c r="BB15" s="146"/>
      <c r="BC15" s="146"/>
    </row>
    <row r="16" spans="1:72" ht="13.5" customHeight="1">
      <c r="A16" s="140" t="s">
        <v>433</v>
      </c>
      <c r="B16" s="142"/>
      <c r="C16" s="146"/>
      <c r="D16" s="137"/>
      <c r="E16" s="137"/>
      <c r="F16" s="137" t="s">
        <v>434</v>
      </c>
      <c r="G16" s="342">
        <f t="shared" si="1"/>
        <v>0</v>
      </c>
      <c r="H16" s="343">
        <f t="shared" si="2"/>
        <v>0</v>
      </c>
      <c r="I16" s="343">
        <f t="shared" si="4"/>
        <v>0</v>
      </c>
      <c r="J16" s="336">
        <f t="shared" si="5"/>
        <v>0</v>
      </c>
      <c r="K16" s="335">
        <v>45</v>
      </c>
      <c r="L16" s="336">
        <f t="shared" si="0"/>
        <v>0.95</v>
      </c>
      <c r="M16" s="337">
        <f t="shared" si="3"/>
        <v>1.1100000000000001</v>
      </c>
      <c r="N16" s="337">
        <f t="shared" si="3"/>
        <v>1.06</v>
      </c>
      <c r="O16" s="337">
        <f t="shared" si="3"/>
        <v>0.95</v>
      </c>
      <c r="P16" s="337">
        <f t="shared" si="3"/>
        <v>0.77</v>
      </c>
      <c r="Q16" s="338">
        <f t="shared" si="3"/>
        <v>0.62</v>
      </c>
      <c r="R16" s="339">
        <v>45</v>
      </c>
      <c r="S16" s="340">
        <v>1.01</v>
      </c>
      <c r="T16" s="335">
        <v>0.96</v>
      </c>
      <c r="U16" s="335">
        <v>0.87</v>
      </c>
      <c r="V16" s="335">
        <v>0.71</v>
      </c>
      <c r="W16" s="339">
        <v>0.56000000000000005</v>
      </c>
      <c r="X16" s="340">
        <v>1.1100000000000001</v>
      </c>
      <c r="Y16" s="335">
        <v>1.06</v>
      </c>
      <c r="Z16" s="335">
        <v>0.95</v>
      </c>
      <c r="AA16" s="335">
        <v>0.77</v>
      </c>
      <c r="AB16" s="339">
        <v>0.62</v>
      </c>
      <c r="AC16" s="340">
        <v>1.21</v>
      </c>
      <c r="AD16" s="335">
        <v>1.1599999999999999</v>
      </c>
      <c r="AE16" s="335">
        <v>1.04</v>
      </c>
      <c r="AF16" s="335">
        <v>0.85</v>
      </c>
      <c r="AG16" s="339">
        <v>0.68</v>
      </c>
      <c r="AH16" s="340">
        <v>1.32</v>
      </c>
      <c r="AI16" s="335">
        <v>1.26</v>
      </c>
      <c r="AJ16" s="335">
        <v>1.1299999999999999</v>
      </c>
      <c r="AK16" s="335">
        <v>0.92</v>
      </c>
      <c r="AL16" s="339">
        <v>0.74</v>
      </c>
      <c r="AM16" s="341">
        <v>1.43</v>
      </c>
      <c r="AN16" s="337">
        <v>1.36</v>
      </c>
      <c r="AO16" s="337">
        <v>1.23</v>
      </c>
      <c r="AP16" s="337">
        <v>1</v>
      </c>
      <c r="AQ16" s="338">
        <v>0.8</v>
      </c>
      <c r="AR16" s="340">
        <v>1.54</v>
      </c>
      <c r="AS16" s="335">
        <v>1.48</v>
      </c>
      <c r="AT16" s="335">
        <v>1.33</v>
      </c>
      <c r="AU16" s="335">
        <v>1.08</v>
      </c>
      <c r="AV16" s="339">
        <v>0.87</v>
      </c>
      <c r="AW16" s="146"/>
      <c r="AX16" s="146"/>
      <c r="AY16" s="146"/>
      <c r="AZ16" s="146"/>
      <c r="BA16" s="146"/>
      <c r="BB16" s="146"/>
      <c r="BC16" s="146"/>
    </row>
    <row r="17" spans="1:55" ht="13.5" customHeight="1">
      <c r="A17" s="142" t="s">
        <v>435</v>
      </c>
      <c r="B17" s="142"/>
      <c r="C17" s="139" t="s">
        <v>436</v>
      </c>
      <c r="D17" s="137" t="str">
        <f>IF(C17="Farbana","",IF(C17="profil","",IF(C17="rör","","OBS!!")))</f>
        <v/>
      </c>
      <c r="E17" s="137" t="s">
        <v>965</v>
      </c>
      <c r="F17" s="137"/>
      <c r="G17" s="342">
        <f t="shared" si="1"/>
        <v>0</v>
      </c>
      <c r="H17" s="343">
        <f t="shared" si="2"/>
        <v>0</v>
      </c>
      <c r="I17" s="343">
        <f t="shared" si="4"/>
        <v>0</v>
      </c>
      <c r="J17" s="336">
        <f t="shared" si="5"/>
        <v>0</v>
      </c>
      <c r="K17" s="335">
        <v>50</v>
      </c>
      <c r="L17" s="336">
        <f t="shared" si="0"/>
        <v>0.97</v>
      </c>
      <c r="M17" s="337">
        <f t="shared" si="3"/>
        <v>1.1299999999999999</v>
      </c>
      <c r="N17" s="337">
        <f t="shared" si="3"/>
        <v>1.08</v>
      </c>
      <c r="O17" s="337">
        <f t="shared" si="3"/>
        <v>0.97</v>
      </c>
      <c r="P17" s="337">
        <f t="shared" si="3"/>
        <v>0.8</v>
      </c>
      <c r="Q17" s="338">
        <f t="shared" si="3"/>
        <v>0.64</v>
      </c>
      <c r="R17" s="339">
        <v>50</v>
      </c>
      <c r="S17" s="340">
        <v>1.03</v>
      </c>
      <c r="T17" s="335">
        <v>0.98</v>
      </c>
      <c r="U17" s="335">
        <v>0.89</v>
      </c>
      <c r="V17" s="335">
        <v>0.73</v>
      </c>
      <c r="W17" s="339">
        <v>0.59</v>
      </c>
      <c r="X17" s="340">
        <v>1.1299999999999999</v>
      </c>
      <c r="Y17" s="335">
        <v>1.08</v>
      </c>
      <c r="Z17" s="335">
        <v>0.97</v>
      </c>
      <c r="AA17" s="335">
        <v>0.8</v>
      </c>
      <c r="AB17" s="339">
        <v>0.64</v>
      </c>
      <c r="AC17" s="340">
        <v>1.23</v>
      </c>
      <c r="AD17" s="335">
        <v>1.18</v>
      </c>
      <c r="AE17" s="335">
        <v>1.06</v>
      </c>
      <c r="AF17" s="335">
        <v>0.87</v>
      </c>
      <c r="AG17" s="339">
        <v>0.7</v>
      </c>
      <c r="AH17" s="340">
        <v>1.34</v>
      </c>
      <c r="AI17" s="335">
        <v>1.28</v>
      </c>
      <c r="AJ17" s="335">
        <v>1.1599999999999999</v>
      </c>
      <c r="AK17" s="335">
        <v>0.95</v>
      </c>
      <c r="AL17" s="339">
        <v>0.77</v>
      </c>
      <c r="AM17" s="341">
        <v>1.45</v>
      </c>
      <c r="AN17" s="337">
        <v>1.39</v>
      </c>
      <c r="AO17" s="337">
        <v>1.26</v>
      </c>
      <c r="AP17" s="337">
        <v>1.03</v>
      </c>
      <c r="AQ17" s="338">
        <v>0.83</v>
      </c>
      <c r="AR17" s="340">
        <v>1.57</v>
      </c>
      <c r="AS17" s="335">
        <v>1.51</v>
      </c>
      <c r="AT17" s="335">
        <v>1.36</v>
      </c>
      <c r="AU17" s="335">
        <v>1.1100000000000001</v>
      </c>
      <c r="AV17" s="339">
        <v>0.9</v>
      </c>
      <c r="AW17" s="146"/>
      <c r="AX17" s="146"/>
      <c r="AY17" s="146"/>
      <c r="AZ17" s="146"/>
      <c r="BA17" s="146"/>
      <c r="BB17" s="146"/>
      <c r="BC17" s="146"/>
    </row>
    <row r="18" spans="1:55" ht="13.5" customHeight="1">
      <c r="A18" s="142"/>
      <c r="B18" s="142"/>
      <c r="C18" s="139"/>
      <c r="D18" s="137"/>
      <c r="E18" s="137"/>
      <c r="F18" s="137"/>
      <c r="G18" s="342">
        <f t="shared" si="1"/>
        <v>0</v>
      </c>
      <c r="H18" s="343">
        <f t="shared" si="2"/>
        <v>0</v>
      </c>
      <c r="I18" s="343">
        <f t="shared" si="4"/>
        <v>0</v>
      </c>
      <c r="J18" s="336">
        <f t="shared" si="5"/>
        <v>0</v>
      </c>
      <c r="K18" s="335">
        <v>55</v>
      </c>
      <c r="L18" s="336">
        <f t="shared" si="0"/>
        <v>0.99</v>
      </c>
      <c r="M18" s="337">
        <f t="shared" si="3"/>
        <v>1.1399999999999999</v>
      </c>
      <c r="N18" s="337">
        <f t="shared" si="3"/>
        <v>1.1000000000000001</v>
      </c>
      <c r="O18" s="337">
        <f t="shared" si="3"/>
        <v>0.99</v>
      </c>
      <c r="P18" s="337">
        <f t="shared" si="3"/>
        <v>0.82</v>
      </c>
      <c r="Q18" s="338">
        <f t="shared" si="3"/>
        <v>0.67</v>
      </c>
      <c r="R18" s="339">
        <v>55</v>
      </c>
      <c r="S18" s="340">
        <v>1.04</v>
      </c>
      <c r="T18" s="335">
        <v>1</v>
      </c>
      <c r="U18" s="335">
        <v>0.91</v>
      </c>
      <c r="V18" s="335">
        <v>0.75</v>
      </c>
      <c r="W18" s="339">
        <v>0.61</v>
      </c>
      <c r="X18" s="340">
        <v>1.1399999999999999</v>
      </c>
      <c r="Y18" s="335">
        <v>1.1000000000000001</v>
      </c>
      <c r="Z18" s="335">
        <v>0.99</v>
      </c>
      <c r="AA18" s="335">
        <v>0.82</v>
      </c>
      <c r="AB18" s="339">
        <v>0.67</v>
      </c>
      <c r="AC18" s="340">
        <v>1.25</v>
      </c>
      <c r="AD18" s="335">
        <v>1.2</v>
      </c>
      <c r="AE18" s="335">
        <v>1.0900000000000001</v>
      </c>
      <c r="AF18" s="335">
        <v>0.9</v>
      </c>
      <c r="AG18" s="339">
        <v>0.73</v>
      </c>
      <c r="AH18" s="340">
        <v>1.36</v>
      </c>
      <c r="AI18" s="335">
        <v>1.31</v>
      </c>
      <c r="AJ18" s="335">
        <v>1.18</v>
      </c>
      <c r="AK18" s="335">
        <v>0.98</v>
      </c>
      <c r="AL18" s="339">
        <v>0.79</v>
      </c>
      <c r="AM18" s="341">
        <v>1.48</v>
      </c>
      <c r="AN18" s="337">
        <v>1.42</v>
      </c>
      <c r="AO18" s="337">
        <v>1.28</v>
      </c>
      <c r="AP18" s="337">
        <v>1.06</v>
      </c>
      <c r="AQ18" s="338">
        <v>0.86</v>
      </c>
      <c r="AR18" s="340">
        <v>1.6</v>
      </c>
      <c r="AS18" s="335">
        <v>1.53</v>
      </c>
      <c r="AT18" s="335">
        <v>1.39</v>
      </c>
      <c r="AU18" s="335">
        <v>1.1499999999999999</v>
      </c>
      <c r="AV18" s="339">
        <v>0.93</v>
      </c>
      <c r="AW18" s="146"/>
      <c r="AX18" s="146"/>
      <c r="AY18" s="146"/>
      <c r="AZ18" s="146"/>
      <c r="BA18" s="146"/>
      <c r="BB18" s="146"/>
      <c r="BC18" s="146"/>
    </row>
    <row r="19" spans="1:55" ht="13.5" customHeight="1">
      <c r="A19" s="142" t="s">
        <v>120</v>
      </c>
      <c r="B19" s="142"/>
      <c r="C19" s="139" t="s">
        <v>103</v>
      </c>
      <c r="D19" s="147" t="str">
        <f>IF(C19="a","",IF(C19="b","","OBS!!"))</f>
        <v/>
      </c>
      <c r="E19" s="139" t="s">
        <v>437</v>
      </c>
      <c r="F19" s="137" t="s">
        <v>438</v>
      </c>
      <c r="G19" s="342">
        <f t="shared" si="1"/>
        <v>0</v>
      </c>
      <c r="H19" s="343">
        <f t="shared" si="2"/>
        <v>0</v>
      </c>
      <c r="I19" s="343">
        <f t="shared" si="4"/>
        <v>0</v>
      </c>
      <c r="J19" s="336">
        <f t="shared" si="5"/>
        <v>0</v>
      </c>
      <c r="K19" s="335">
        <v>60</v>
      </c>
      <c r="L19" s="336">
        <f t="shared" si="0"/>
        <v>1.01</v>
      </c>
      <c r="M19" s="337">
        <f t="shared" si="3"/>
        <v>1.1599999999999999</v>
      </c>
      <c r="N19" s="337">
        <f t="shared" si="3"/>
        <v>1.1100000000000001</v>
      </c>
      <c r="O19" s="337">
        <f t="shared" si="3"/>
        <v>1.01</v>
      </c>
      <c r="P19" s="337">
        <f t="shared" si="3"/>
        <v>0.84</v>
      </c>
      <c r="Q19" s="338">
        <f t="shared" si="3"/>
        <v>0.69</v>
      </c>
      <c r="R19" s="339">
        <v>60</v>
      </c>
      <c r="S19" s="340">
        <v>1.06</v>
      </c>
      <c r="T19" s="335">
        <v>1.02</v>
      </c>
      <c r="U19" s="335">
        <v>0.92</v>
      </c>
      <c r="V19" s="335">
        <v>0.77</v>
      </c>
      <c r="W19" s="339">
        <v>0.63</v>
      </c>
      <c r="X19" s="340">
        <v>1.1599999999999999</v>
      </c>
      <c r="Y19" s="335">
        <v>1.1100000000000001</v>
      </c>
      <c r="Z19" s="335">
        <v>1.01</v>
      </c>
      <c r="AA19" s="335">
        <v>0.84</v>
      </c>
      <c r="AB19" s="339">
        <v>0.69</v>
      </c>
      <c r="AC19" s="340">
        <v>1.27</v>
      </c>
      <c r="AD19" s="335">
        <v>1.22</v>
      </c>
      <c r="AE19" s="335">
        <v>1.1100000000000001</v>
      </c>
      <c r="AF19" s="335">
        <v>0.92</v>
      </c>
      <c r="AG19" s="339">
        <v>0.75</v>
      </c>
      <c r="AH19" s="340">
        <v>1.38</v>
      </c>
      <c r="AI19" s="335">
        <v>1.33</v>
      </c>
      <c r="AJ19" s="335">
        <v>1.21</v>
      </c>
      <c r="AK19" s="335">
        <v>1</v>
      </c>
      <c r="AL19" s="339">
        <v>0.82</v>
      </c>
      <c r="AM19" s="341">
        <v>1.5</v>
      </c>
      <c r="AN19" s="337">
        <v>1.44</v>
      </c>
      <c r="AO19" s="337">
        <v>1.31</v>
      </c>
      <c r="AP19" s="337">
        <v>1.08</v>
      </c>
      <c r="AQ19" s="338">
        <v>0.89</v>
      </c>
      <c r="AR19" s="340">
        <v>1.62</v>
      </c>
      <c r="AS19" s="335">
        <v>1.56</v>
      </c>
      <c r="AT19" s="335">
        <v>1.42</v>
      </c>
      <c r="AU19" s="335">
        <v>1.17</v>
      </c>
      <c r="AV19" s="339">
        <v>0.96</v>
      </c>
      <c r="AW19" s="146"/>
      <c r="AX19" s="146"/>
      <c r="AY19" s="146"/>
      <c r="AZ19" s="146"/>
      <c r="BA19" s="146"/>
      <c r="BB19" s="146"/>
      <c r="BC19" s="146"/>
    </row>
    <row r="20" spans="1:55" ht="13.5" customHeight="1">
      <c r="A20" s="142" t="s">
        <v>439</v>
      </c>
      <c r="B20" s="142" t="s">
        <v>440</v>
      </c>
      <c r="C20" s="139">
        <f>2+2</f>
        <v>4</v>
      </c>
      <c r="D20" s="137" t="s">
        <v>37</v>
      </c>
      <c r="E20" s="139"/>
      <c r="F20" s="137" t="s">
        <v>438</v>
      </c>
      <c r="G20" s="342">
        <f t="shared" si="1"/>
        <v>0</v>
      </c>
      <c r="H20" s="343">
        <f t="shared" si="2"/>
        <v>0</v>
      </c>
      <c r="I20" s="343">
        <f t="shared" si="4"/>
        <v>0</v>
      </c>
      <c r="J20" s="336">
        <f t="shared" si="5"/>
        <v>0</v>
      </c>
      <c r="K20" s="335">
        <v>65</v>
      </c>
      <c r="L20" s="336">
        <f t="shared" si="0"/>
        <v>1.03</v>
      </c>
      <c r="M20" s="337">
        <f t="shared" si="3"/>
        <v>1.18</v>
      </c>
      <c r="N20" s="337">
        <f t="shared" si="3"/>
        <v>1.1299999999999999</v>
      </c>
      <c r="O20" s="337">
        <f t="shared" si="3"/>
        <v>1.03</v>
      </c>
      <c r="P20" s="337">
        <f t="shared" si="3"/>
        <v>0.86</v>
      </c>
      <c r="Q20" s="338">
        <f t="shared" si="3"/>
        <v>0.71</v>
      </c>
      <c r="R20" s="339">
        <v>65</v>
      </c>
      <c r="S20" s="340">
        <v>1.07</v>
      </c>
      <c r="T20" s="335">
        <v>1.03</v>
      </c>
      <c r="U20" s="335">
        <v>0.94</v>
      </c>
      <c r="V20" s="335">
        <v>0.78</v>
      </c>
      <c r="W20" s="339">
        <v>0.64</v>
      </c>
      <c r="X20" s="340">
        <v>1.18</v>
      </c>
      <c r="Y20" s="335">
        <v>1.1299999999999999</v>
      </c>
      <c r="Z20" s="335">
        <v>1.03</v>
      </c>
      <c r="AA20" s="335">
        <v>0.86</v>
      </c>
      <c r="AB20" s="339">
        <v>0.71</v>
      </c>
      <c r="AC20" s="340">
        <v>1.28</v>
      </c>
      <c r="AD20" s="335">
        <v>1.24</v>
      </c>
      <c r="AE20" s="335">
        <v>1.1299999999999999</v>
      </c>
      <c r="AF20" s="335">
        <v>0.94</v>
      </c>
      <c r="AG20" s="339">
        <v>0.77</v>
      </c>
      <c r="AH20" s="340">
        <v>1.4</v>
      </c>
      <c r="AI20" s="335">
        <v>1.35</v>
      </c>
      <c r="AJ20" s="335">
        <v>1.23</v>
      </c>
      <c r="AK20" s="335">
        <v>1.02</v>
      </c>
      <c r="AL20" s="339">
        <v>0.84</v>
      </c>
      <c r="AM20" s="341">
        <v>1.52</v>
      </c>
      <c r="AN20" s="337">
        <v>1.46</v>
      </c>
      <c r="AO20" s="337">
        <v>1.33</v>
      </c>
      <c r="AP20" s="337">
        <v>1.1100000000000001</v>
      </c>
      <c r="AQ20" s="338">
        <v>0.91</v>
      </c>
      <c r="AR20" s="340">
        <v>1.64</v>
      </c>
      <c r="AS20" s="335">
        <v>1.58</v>
      </c>
      <c r="AT20" s="335">
        <v>1.44</v>
      </c>
      <c r="AU20" s="335">
        <v>1.2</v>
      </c>
      <c r="AV20" s="339">
        <v>0.99</v>
      </c>
      <c r="AW20" s="146"/>
      <c r="AX20" s="146"/>
      <c r="AY20" s="146"/>
      <c r="AZ20" s="146"/>
      <c r="BA20" s="146"/>
      <c r="BB20" s="146"/>
      <c r="BC20" s="146"/>
    </row>
    <row r="21" spans="1:55" ht="13.5" customHeight="1">
      <c r="A21" s="142" t="s">
        <v>441</v>
      </c>
      <c r="B21" s="142" t="s">
        <v>103</v>
      </c>
      <c r="C21" s="139">
        <v>11.8</v>
      </c>
      <c r="D21" s="137" t="s">
        <v>37</v>
      </c>
      <c r="E21" s="139"/>
      <c r="F21" s="137" t="s">
        <v>438</v>
      </c>
      <c r="G21" s="342">
        <f t="shared" si="1"/>
        <v>0</v>
      </c>
      <c r="H21" s="343">
        <f t="shared" si="2"/>
        <v>0</v>
      </c>
      <c r="I21" s="343">
        <f t="shared" si="4"/>
        <v>0</v>
      </c>
      <c r="J21" s="336">
        <f t="shared" si="5"/>
        <v>0</v>
      </c>
      <c r="K21" s="335">
        <v>70</v>
      </c>
      <c r="L21" s="336">
        <f t="shared" si="0"/>
        <v>1.05</v>
      </c>
      <c r="M21" s="337">
        <f t="shared" si="3"/>
        <v>1.19</v>
      </c>
      <c r="N21" s="337">
        <f t="shared" si="3"/>
        <v>1.1499999999999999</v>
      </c>
      <c r="O21" s="337">
        <f t="shared" si="3"/>
        <v>1.05</v>
      </c>
      <c r="P21" s="337">
        <f t="shared" si="3"/>
        <v>0.88</v>
      </c>
      <c r="Q21" s="338">
        <f t="shared" si="3"/>
        <v>0.72</v>
      </c>
      <c r="R21" s="339">
        <v>70</v>
      </c>
      <c r="S21" s="340">
        <v>1.08</v>
      </c>
      <c r="T21" s="335">
        <v>1.04</v>
      </c>
      <c r="U21" s="335">
        <v>0.95</v>
      </c>
      <c r="V21" s="335">
        <v>0.8</v>
      </c>
      <c r="W21" s="339">
        <v>0.66</v>
      </c>
      <c r="X21" s="340">
        <v>1.19</v>
      </c>
      <c r="Y21" s="335">
        <v>1.1499999999999999</v>
      </c>
      <c r="Z21" s="335">
        <v>1.05</v>
      </c>
      <c r="AA21" s="335">
        <v>0.88</v>
      </c>
      <c r="AB21" s="339">
        <v>0.72</v>
      </c>
      <c r="AC21" s="340">
        <v>1.3</v>
      </c>
      <c r="AD21" s="335">
        <v>1.25</v>
      </c>
      <c r="AE21" s="335">
        <v>1.1499999999999999</v>
      </c>
      <c r="AF21" s="335">
        <v>0.96</v>
      </c>
      <c r="AG21" s="339">
        <v>0.79</v>
      </c>
      <c r="AH21" s="340">
        <v>1.42</v>
      </c>
      <c r="AI21" s="335">
        <v>1.36</v>
      </c>
      <c r="AJ21" s="335">
        <v>1.25</v>
      </c>
      <c r="AK21" s="335">
        <v>1.04</v>
      </c>
      <c r="AL21" s="339">
        <v>0.86</v>
      </c>
      <c r="AM21" s="341">
        <v>1.54</v>
      </c>
      <c r="AN21" s="337">
        <v>1.48</v>
      </c>
      <c r="AO21" s="337">
        <v>1.35</v>
      </c>
      <c r="AP21" s="337">
        <v>1.1299999999999999</v>
      </c>
      <c r="AQ21" s="338">
        <v>0.93</v>
      </c>
      <c r="AR21" s="340">
        <v>1.66</v>
      </c>
      <c r="AS21" s="335">
        <v>1.6</v>
      </c>
      <c r="AT21" s="335">
        <v>1.46</v>
      </c>
      <c r="AU21" s="335">
        <v>1.22</v>
      </c>
      <c r="AV21" s="339">
        <v>1.01</v>
      </c>
      <c r="AW21" s="146"/>
      <c r="AX21" s="146"/>
      <c r="AY21" s="146"/>
      <c r="AZ21" s="146"/>
      <c r="BA21" s="146"/>
      <c r="BB21" s="146"/>
      <c r="BC21" s="146"/>
    </row>
    <row r="22" spans="1:55" ht="13.5" customHeight="1">
      <c r="A22" s="142" t="s">
        <v>966</v>
      </c>
      <c r="B22" s="148" t="s">
        <v>967</v>
      </c>
      <c r="C22" s="139">
        <v>1</v>
      </c>
      <c r="E22" s="139"/>
      <c r="F22" s="137" t="s">
        <v>968</v>
      </c>
      <c r="G22" s="342">
        <f t="shared" si="1"/>
        <v>0</v>
      </c>
      <c r="H22" s="343">
        <f t="shared" si="2"/>
        <v>0</v>
      </c>
      <c r="I22" s="343">
        <f t="shared" si="4"/>
        <v>0</v>
      </c>
      <c r="J22" s="336">
        <f t="shared" si="5"/>
        <v>0</v>
      </c>
      <c r="K22" s="335">
        <v>75</v>
      </c>
      <c r="L22" s="336">
        <f t="shared" si="0"/>
        <v>1.06</v>
      </c>
      <c r="M22" s="337">
        <f t="shared" si="3"/>
        <v>1.2</v>
      </c>
      <c r="N22" s="337">
        <f t="shared" si="3"/>
        <v>1.1599999999999999</v>
      </c>
      <c r="O22" s="337">
        <f t="shared" si="3"/>
        <v>1.06</v>
      </c>
      <c r="P22" s="337">
        <f t="shared" si="3"/>
        <v>0.89</v>
      </c>
      <c r="Q22" s="338">
        <f t="shared" si="3"/>
        <v>0.74</v>
      </c>
      <c r="R22" s="339">
        <v>75</v>
      </c>
      <c r="S22" s="340">
        <v>1.1000000000000001</v>
      </c>
      <c r="T22" s="335">
        <v>1.06</v>
      </c>
      <c r="U22" s="335">
        <v>0.97</v>
      </c>
      <c r="V22" s="335">
        <v>0.81</v>
      </c>
      <c r="W22" s="339">
        <v>0.67</v>
      </c>
      <c r="X22" s="340">
        <v>1.2</v>
      </c>
      <c r="Y22" s="335">
        <v>1.1599999999999999</v>
      </c>
      <c r="Z22" s="335">
        <v>1.06</v>
      </c>
      <c r="AA22" s="335">
        <v>0.89</v>
      </c>
      <c r="AB22" s="339">
        <v>0.74</v>
      </c>
      <c r="AC22" s="340">
        <v>1.31</v>
      </c>
      <c r="AD22" s="335">
        <v>1.27</v>
      </c>
      <c r="AE22" s="335">
        <v>1.1599999999999999</v>
      </c>
      <c r="AF22" s="335">
        <v>0.98</v>
      </c>
      <c r="AG22" s="339">
        <v>0.81</v>
      </c>
      <c r="AH22" s="340">
        <v>1.43</v>
      </c>
      <c r="AI22" s="335">
        <v>1.38</v>
      </c>
      <c r="AJ22" s="335">
        <v>1.27</v>
      </c>
      <c r="AK22" s="335">
        <v>1.06</v>
      </c>
      <c r="AL22" s="339">
        <v>0.88</v>
      </c>
      <c r="AM22" s="341">
        <v>1.55</v>
      </c>
      <c r="AN22" s="337">
        <v>1.5</v>
      </c>
      <c r="AO22" s="337">
        <v>1.37</v>
      </c>
      <c r="AP22" s="337">
        <v>1.1499999999999999</v>
      </c>
      <c r="AQ22" s="338">
        <v>0.96</v>
      </c>
      <c r="AR22" s="340">
        <v>1.68</v>
      </c>
      <c r="AS22" s="335">
        <v>1.62</v>
      </c>
      <c r="AT22" s="335">
        <v>1.48</v>
      </c>
      <c r="AU22" s="335">
        <v>1.25</v>
      </c>
      <c r="AV22" s="339">
        <v>1.03</v>
      </c>
      <c r="AW22" s="146"/>
      <c r="AX22" s="146"/>
      <c r="AY22" s="146"/>
      <c r="AZ22" s="146"/>
      <c r="BA22" s="146"/>
      <c r="BB22" s="146"/>
      <c r="BC22" s="146"/>
    </row>
    <row r="23" spans="1:55" ht="13.5" customHeight="1">
      <c r="A23" s="142" t="s">
        <v>442</v>
      </c>
      <c r="B23" s="142" t="s">
        <v>969</v>
      </c>
      <c r="C23" s="136">
        <f>IF(C21/C20&lt;0.5,2.4,IF(C19="a",IF(C21/C20&gt;4,1.3,2.4-1.1*(C21/C20-0.5)/3.5),IF(C21/C20&gt;5,1,2.4-1.4*(C21/C20-0.5)/4.5)))</f>
        <v>1.6377777777777776</v>
      </c>
      <c r="D23" s="137"/>
      <c r="E23" s="137"/>
      <c r="F23" s="137" t="s">
        <v>970</v>
      </c>
      <c r="G23" s="342">
        <f t="shared" si="1"/>
        <v>0</v>
      </c>
      <c r="H23" s="343">
        <f t="shared" si="2"/>
        <v>0</v>
      </c>
      <c r="I23" s="343">
        <f t="shared" si="4"/>
        <v>0</v>
      </c>
      <c r="J23" s="336">
        <f t="shared" si="5"/>
        <v>0</v>
      </c>
      <c r="K23" s="335">
        <v>80</v>
      </c>
      <c r="L23" s="336">
        <f t="shared" si="0"/>
        <v>1.08</v>
      </c>
      <c r="M23" s="337">
        <f t="shared" ref="M23:Q27" si="6">IF($N$3=21,S23,IF($N$3=22,X23,IF($N$3=23,AC23,IF($N$3=24,AH23,IF($N$3=25,AM23,AR23)))))</f>
        <v>1.22</v>
      </c>
      <c r="N23" s="337">
        <f t="shared" si="6"/>
        <v>1.17</v>
      </c>
      <c r="O23" s="337">
        <f t="shared" si="6"/>
        <v>1.08</v>
      </c>
      <c r="P23" s="337">
        <f t="shared" si="6"/>
        <v>0.91</v>
      </c>
      <c r="Q23" s="338">
        <f t="shared" si="6"/>
        <v>0.76</v>
      </c>
      <c r="R23" s="339">
        <v>80</v>
      </c>
      <c r="S23" s="340">
        <v>1.1100000000000001</v>
      </c>
      <c r="T23" s="335">
        <v>1.07</v>
      </c>
      <c r="U23" s="335">
        <v>0.98</v>
      </c>
      <c r="V23" s="335">
        <v>0.83</v>
      </c>
      <c r="W23" s="339">
        <v>0.69</v>
      </c>
      <c r="X23" s="340">
        <v>1.22</v>
      </c>
      <c r="Y23" s="335">
        <v>1.17</v>
      </c>
      <c r="Z23" s="335">
        <v>1.08</v>
      </c>
      <c r="AA23" s="335">
        <v>0.91</v>
      </c>
      <c r="AB23" s="339">
        <v>0.76</v>
      </c>
      <c r="AC23" s="340">
        <v>1.33</v>
      </c>
      <c r="AD23" s="335">
        <v>1.28</v>
      </c>
      <c r="AE23" s="335">
        <v>1.18</v>
      </c>
      <c r="AF23" s="335">
        <v>0.99</v>
      </c>
      <c r="AG23" s="339">
        <v>0.83</v>
      </c>
      <c r="AH23" s="340">
        <v>1.45</v>
      </c>
      <c r="AI23" s="335">
        <v>1.4</v>
      </c>
      <c r="AJ23" s="335">
        <v>1.28</v>
      </c>
      <c r="AK23" s="335">
        <v>1.08</v>
      </c>
      <c r="AL23" s="339">
        <v>0.9</v>
      </c>
      <c r="AM23" s="341">
        <v>1.57</v>
      </c>
      <c r="AN23" s="337">
        <v>1.52</v>
      </c>
      <c r="AO23" s="337">
        <v>1.39</v>
      </c>
      <c r="AP23" s="337">
        <v>1.17</v>
      </c>
      <c r="AQ23" s="338">
        <v>0.98</v>
      </c>
      <c r="AR23" s="340">
        <v>1.7</v>
      </c>
      <c r="AS23" s="335">
        <v>1.64</v>
      </c>
      <c r="AT23" s="335">
        <v>1.51</v>
      </c>
      <c r="AU23" s="335">
        <v>1.27</v>
      </c>
      <c r="AV23" s="339">
        <v>1.06</v>
      </c>
      <c r="AW23" s="146"/>
      <c r="AX23" s="146"/>
      <c r="AY23" s="146"/>
      <c r="AZ23" s="146"/>
      <c r="BA23" s="146"/>
      <c r="BB23" s="146"/>
      <c r="BC23" s="146"/>
    </row>
    <row r="24" spans="1:55" ht="13.5" customHeight="1">
      <c r="A24" s="140" t="s">
        <v>443</v>
      </c>
      <c r="B24" s="142" t="s">
        <v>444</v>
      </c>
      <c r="C24" s="136">
        <f>IF(C17="farbana",C22*C23,0)</f>
        <v>1.6377777777777776</v>
      </c>
      <c r="D24" s="147" t="str">
        <f>IF(C17="farbana","","Ogiltig")</f>
        <v/>
      </c>
      <c r="E24" s="149" t="s">
        <v>971</v>
      </c>
      <c r="F24" s="137"/>
      <c r="G24" s="342">
        <f t="shared" si="1"/>
        <v>0</v>
      </c>
      <c r="H24" s="343">
        <f t="shared" si="2"/>
        <v>0</v>
      </c>
      <c r="I24" s="343">
        <f t="shared" si="4"/>
        <v>0</v>
      </c>
      <c r="J24" s="336">
        <f t="shared" si="5"/>
        <v>0</v>
      </c>
      <c r="K24" s="335">
        <v>85</v>
      </c>
      <c r="L24" s="336">
        <f t="shared" si="0"/>
        <v>1.0900000000000001</v>
      </c>
      <c r="M24" s="337">
        <f t="shared" si="6"/>
        <v>1.23</v>
      </c>
      <c r="N24" s="337">
        <f t="shared" si="6"/>
        <v>1.19</v>
      </c>
      <c r="O24" s="337">
        <f t="shared" si="6"/>
        <v>1.0900000000000001</v>
      </c>
      <c r="P24" s="337">
        <f t="shared" si="6"/>
        <v>0.92</v>
      </c>
      <c r="Q24" s="338">
        <f t="shared" si="6"/>
        <v>0.77</v>
      </c>
      <c r="R24" s="339">
        <v>85</v>
      </c>
      <c r="S24" s="340">
        <v>1.1200000000000001</v>
      </c>
      <c r="T24" s="335">
        <v>1.08</v>
      </c>
      <c r="U24" s="335">
        <v>0.99</v>
      </c>
      <c r="V24" s="335">
        <v>0.84</v>
      </c>
      <c r="W24" s="339">
        <v>0.7</v>
      </c>
      <c r="X24" s="340">
        <v>1.23</v>
      </c>
      <c r="Y24" s="335">
        <v>1.19</v>
      </c>
      <c r="Z24" s="335">
        <v>1.0900000000000001</v>
      </c>
      <c r="AA24" s="335">
        <v>0.92</v>
      </c>
      <c r="AB24" s="339">
        <v>0.77</v>
      </c>
      <c r="AC24" s="340">
        <v>1.34</v>
      </c>
      <c r="AD24" s="335">
        <v>1.3</v>
      </c>
      <c r="AE24" s="335">
        <v>1.19</v>
      </c>
      <c r="AF24" s="335">
        <v>1.01</v>
      </c>
      <c r="AG24" s="339">
        <v>0.84</v>
      </c>
      <c r="AH24" s="340">
        <v>1.46</v>
      </c>
      <c r="AI24" s="335">
        <v>1.41</v>
      </c>
      <c r="AJ24" s="335">
        <v>1.3</v>
      </c>
      <c r="AK24" s="335">
        <v>1.1000000000000001</v>
      </c>
      <c r="AL24" s="339">
        <v>0.92</v>
      </c>
      <c r="AM24" s="341">
        <v>1.58</v>
      </c>
      <c r="AN24" s="337">
        <v>1.53</v>
      </c>
      <c r="AO24" s="337">
        <v>1.41</v>
      </c>
      <c r="AP24" s="337">
        <v>1.19</v>
      </c>
      <c r="AQ24" s="338">
        <v>1</v>
      </c>
      <c r="AR24" s="340">
        <v>1.71</v>
      </c>
      <c r="AS24" s="335">
        <v>1.66</v>
      </c>
      <c r="AT24" s="335">
        <v>1.52</v>
      </c>
      <c r="AU24" s="335">
        <v>1.29</v>
      </c>
      <c r="AV24" s="339">
        <v>1.08</v>
      </c>
      <c r="AW24" s="146"/>
      <c r="AX24" s="146"/>
      <c r="AY24" s="146"/>
      <c r="AZ24" s="146"/>
      <c r="BA24" s="146"/>
      <c r="BB24" s="146"/>
      <c r="BC24" s="146"/>
    </row>
    <row r="25" spans="1:55" ht="13.5" customHeight="1">
      <c r="A25" s="142"/>
      <c r="B25" s="142"/>
      <c r="C25" s="139"/>
      <c r="D25" s="137"/>
      <c r="E25" s="137"/>
      <c r="F25" s="137"/>
      <c r="G25" s="342">
        <f t="shared" si="1"/>
        <v>0</v>
      </c>
      <c r="H25" s="343">
        <f t="shared" si="2"/>
        <v>0</v>
      </c>
      <c r="I25" s="343">
        <f t="shared" si="4"/>
        <v>0</v>
      </c>
      <c r="J25" s="336">
        <f t="shared" si="5"/>
        <v>0</v>
      </c>
      <c r="K25" s="335">
        <v>90</v>
      </c>
      <c r="L25" s="336">
        <f t="shared" si="0"/>
        <v>1.1000000000000001</v>
      </c>
      <c r="M25" s="337">
        <f t="shared" si="6"/>
        <v>1.24</v>
      </c>
      <c r="N25" s="337">
        <f t="shared" si="6"/>
        <v>1.2</v>
      </c>
      <c r="O25" s="337">
        <f t="shared" si="6"/>
        <v>1.1000000000000001</v>
      </c>
      <c r="P25" s="337">
        <f t="shared" si="6"/>
        <v>0.94</v>
      </c>
      <c r="Q25" s="338">
        <f t="shared" si="6"/>
        <v>0.78</v>
      </c>
      <c r="R25" s="339">
        <v>90</v>
      </c>
      <c r="S25" s="340">
        <v>1.1299999999999999</v>
      </c>
      <c r="T25" s="335">
        <v>1.0900000000000001</v>
      </c>
      <c r="U25" s="335">
        <v>1.01</v>
      </c>
      <c r="V25" s="335">
        <v>0.85</v>
      </c>
      <c r="W25" s="339">
        <v>0.72</v>
      </c>
      <c r="X25" s="340">
        <v>1.24</v>
      </c>
      <c r="Y25" s="335">
        <v>1.2</v>
      </c>
      <c r="Z25" s="335">
        <v>1.1000000000000001</v>
      </c>
      <c r="AA25" s="335">
        <v>0.94</v>
      </c>
      <c r="AB25" s="339">
        <v>0.78</v>
      </c>
      <c r="AC25" s="340">
        <v>1.35</v>
      </c>
      <c r="AD25" s="335">
        <v>1.31</v>
      </c>
      <c r="AE25" s="335">
        <v>1.21</v>
      </c>
      <c r="AF25" s="335">
        <v>1.02</v>
      </c>
      <c r="AG25" s="339">
        <v>0.86</v>
      </c>
      <c r="AH25" s="340">
        <v>1.47</v>
      </c>
      <c r="AI25" s="335">
        <v>1.43</v>
      </c>
      <c r="AJ25" s="335">
        <v>1.31</v>
      </c>
      <c r="AK25" s="335">
        <v>1.1100000000000001</v>
      </c>
      <c r="AL25" s="339">
        <v>0.93</v>
      </c>
      <c r="AM25" s="341">
        <v>1.6</v>
      </c>
      <c r="AN25" s="337">
        <v>1.55</v>
      </c>
      <c r="AO25" s="337">
        <v>1.43</v>
      </c>
      <c r="AP25" s="337">
        <v>1.21</v>
      </c>
      <c r="AQ25" s="338">
        <v>1.01</v>
      </c>
      <c r="AR25" s="340">
        <v>1.73</v>
      </c>
      <c r="AS25" s="335">
        <v>1.67</v>
      </c>
      <c r="AT25" s="335">
        <v>1.54</v>
      </c>
      <c r="AU25" s="335">
        <v>1.31</v>
      </c>
      <c r="AV25" s="339">
        <v>1.1000000000000001</v>
      </c>
      <c r="AW25" s="146"/>
      <c r="AX25" s="146"/>
      <c r="AY25" s="146"/>
      <c r="AZ25" s="146"/>
      <c r="BA25" s="146"/>
      <c r="BB25" s="146"/>
      <c r="BC25" s="146"/>
    </row>
    <row r="26" spans="1:55" ht="13.5" customHeight="1">
      <c r="A26" s="140" t="s">
        <v>445</v>
      </c>
      <c r="B26" s="134"/>
      <c r="C26" s="150"/>
      <c r="D26" s="137"/>
      <c r="E26" s="137"/>
      <c r="F26" s="137" t="s">
        <v>446</v>
      </c>
      <c r="G26" s="342">
        <f t="shared" si="1"/>
        <v>0</v>
      </c>
      <c r="H26" s="343">
        <f t="shared" si="2"/>
        <v>0</v>
      </c>
      <c r="I26" s="343">
        <f t="shared" si="4"/>
        <v>0</v>
      </c>
      <c r="J26" s="336">
        <f t="shared" si="5"/>
        <v>0</v>
      </c>
      <c r="K26" s="335">
        <v>95</v>
      </c>
      <c r="L26" s="336">
        <f t="shared" si="0"/>
        <v>1.1200000000000001</v>
      </c>
      <c r="M26" s="337">
        <f t="shared" si="6"/>
        <v>1.25</v>
      </c>
      <c r="N26" s="337">
        <f t="shared" si="6"/>
        <v>1.21</v>
      </c>
      <c r="O26" s="337">
        <f t="shared" si="6"/>
        <v>1.1200000000000001</v>
      </c>
      <c r="P26" s="337">
        <f t="shared" si="6"/>
        <v>0.95</v>
      </c>
      <c r="Q26" s="338">
        <f t="shared" si="6"/>
        <v>0.8</v>
      </c>
      <c r="R26" s="339">
        <v>95</v>
      </c>
      <c r="S26" s="340">
        <v>1.1399999999999999</v>
      </c>
      <c r="T26" s="335">
        <v>1.1000000000000001</v>
      </c>
      <c r="U26" s="335">
        <v>1.02</v>
      </c>
      <c r="V26" s="335">
        <v>0.87</v>
      </c>
      <c r="W26" s="339">
        <v>0.73</v>
      </c>
      <c r="X26" s="340">
        <v>1.25</v>
      </c>
      <c r="Y26" s="335">
        <v>1.21</v>
      </c>
      <c r="Z26" s="335">
        <v>1.1200000000000001</v>
      </c>
      <c r="AA26" s="335">
        <v>0.95</v>
      </c>
      <c r="AB26" s="339">
        <v>0.8</v>
      </c>
      <c r="AC26" s="340">
        <v>1.37</v>
      </c>
      <c r="AD26" s="335">
        <v>1.32</v>
      </c>
      <c r="AE26" s="335">
        <v>1.22</v>
      </c>
      <c r="AF26" s="335">
        <v>1.04</v>
      </c>
      <c r="AG26" s="339">
        <v>0.87</v>
      </c>
      <c r="AH26" s="340">
        <v>1.49</v>
      </c>
      <c r="AI26" s="335">
        <v>1.44</v>
      </c>
      <c r="AJ26" s="335">
        <v>1.33</v>
      </c>
      <c r="AK26" s="335">
        <v>1.1299999999999999</v>
      </c>
      <c r="AL26" s="339">
        <v>0.95</v>
      </c>
      <c r="AM26" s="341">
        <v>1.61</v>
      </c>
      <c r="AN26" s="337">
        <v>1.56</v>
      </c>
      <c r="AO26" s="337">
        <v>1.44</v>
      </c>
      <c r="AP26" s="337">
        <v>1.23</v>
      </c>
      <c r="AQ26" s="338">
        <v>1.03</v>
      </c>
      <c r="AR26" s="340">
        <v>1.74</v>
      </c>
      <c r="AS26" s="335">
        <v>1.69</v>
      </c>
      <c r="AT26" s="335">
        <v>1.56</v>
      </c>
      <c r="AU26" s="335">
        <v>1.33</v>
      </c>
      <c r="AV26" s="339">
        <v>1.1100000000000001</v>
      </c>
      <c r="AW26" s="146"/>
      <c r="AX26" s="146"/>
      <c r="AY26" s="146"/>
      <c r="AZ26" s="146"/>
      <c r="BA26" s="146"/>
      <c r="BB26" s="146"/>
      <c r="BC26" s="146"/>
    </row>
    <row r="27" spans="1:55" ht="13.5" customHeight="1" thickBot="1">
      <c r="A27" s="142" t="s">
        <v>447</v>
      </c>
      <c r="B27" s="134" t="s">
        <v>448</v>
      </c>
      <c r="C27" s="139">
        <v>3.89</v>
      </c>
      <c r="D27" s="137" t="str">
        <f>IF(C27&gt;200,"OBS","m")</f>
        <v>m</v>
      </c>
      <c r="E27" s="137"/>
      <c r="F27" s="137" t="s">
        <v>449</v>
      </c>
      <c r="G27" s="344">
        <f t="shared" si="1"/>
        <v>0</v>
      </c>
      <c r="H27" s="345">
        <f t="shared" si="2"/>
        <v>0</v>
      </c>
      <c r="I27" s="345">
        <f t="shared" si="4"/>
        <v>0</v>
      </c>
      <c r="J27" s="346">
        <f t="shared" si="5"/>
        <v>0</v>
      </c>
      <c r="K27" s="347">
        <v>100</v>
      </c>
      <c r="L27" s="346">
        <f t="shared" si="0"/>
        <v>1.1299999999999999</v>
      </c>
      <c r="M27" s="348">
        <f t="shared" si="6"/>
        <v>1.26</v>
      </c>
      <c r="N27" s="348">
        <f t="shared" si="6"/>
        <v>1.22</v>
      </c>
      <c r="O27" s="348">
        <f t="shared" si="6"/>
        <v>1.1299999999999999</v>
      </c>
      <c r="P27" s="348">
        <f t="shared" si="6"/>
        <v>0.96</v>
      </c>
      <c r="Q27" s="349">
        <f t="shared" si="6"/>
        <v>0.81</v>
      </c>
      <c r="R27" s="350">
        <v>100</v>
      </c>
      <c r="S27" s="351">
        <v>1.1499999999999999</v>
      </c>
      <c r="T27" s="347">
        <v>1.1100000000000001</v>
      </c>
      <c r="U27" s="347">
        <v>1.03</v>
      </c>
      <c r="V27" s="347">
        <v>0.88</v>
      </c>
      <c r="W27" s="350">
        <v>0.74</v>
      </c>
      <c r="X27" s="351">
        <v>1.26</v>
      </c>
      <c r="Y27" s="347">
        <v>1.22</v>
      </c>
      <c r="Z27" s="347">
        <v>1.1299999999999999</v>
      </c>
      <c r="AA27" s="347">
        <v>0.96</v>
      </c>
      <c r="AB27" s="350">
        <v>0.81</v>
      </c>
      <c r="AC27" s="351">
        <v>1.38</v>
      </c>
      <c r="AD27" s="347">
        <v>1.33</v>
      </c>
      <c r="AE27" s="347">
        <v>1.23</v>
      </c>
      <c r="AF27" s="347">
        <v>1.05</v>
      </c>
      <c r="AG27" s="350">
        <v>0.89</v>
      </c>
      <c r="AH27" s="351">
        <v>1.5</v>
      </c>
      <c r="AI27" s="347">
        <v>1.45</v>
      </c>
      <c r="AJ27" s="347">
        <v>1.34</v>
      </c>
      <c r="AK27" s="347">
        <v>1.1499999999999999</v>
      </c>
      <c r="AL27" s="350">
        <v>0.97</v>
      </c>
      <c r="AM27" s="352">
        <v>1.63</v>
      </c>
      <c r="AN27" s="348">
        <v>1.58</v>
      </c>
      <c r="AO27" s="348">
        <v>1.46</v>
      </c>
      <c r="AP27" s="348">
        <v>1.24</v>
      </c>
      <c r="AQ27" s="349">
        <v>1.05</v>
      </c>
      <c r="AR27" s="351">
        <v>1.76</v>
      </c>
      <c r="AS27" s="347">
        <v>1.71</v>
      </c>
      <c r="AT27" s="347">
        <v>1.58</v>
      </c>
      <c r="AU27" s="347">
        <v>1.34</v>
      </c>
      <c r="AV27" s="350">
        <v>1.1299999999999999</v>
      </c>
      <c r="AW27" s="146"/>
      <c r="AX27" s="146"/>
      <c r="AY27" s="146"/>
      <c r="AZ27" s="146"/>
      <c r="BA27" s="146"/>
      <c r="BB27" s="146"/>
      <c r="BC27" s="146"/>
    </row>
    <row r="28" spans="1:55" ht="13.5" customHeight="1">
      <c r="A28" s="142" t="s">
        <v>450</v>
      </c>
      <c r="B28" s="134" t="s">
        <v>103</v>
      </c>
      <c r="C28" s="139">
        <v>35.5</v>
      </c>
      <c r="D28" s="137" t="s">
        <v>37</v>
      </c>
      <c r="E28" s="137"/>
      <c r="F28" s="137" t="s">
        <v>451</v>
      </c>
      <c r="G28" s="343">
        <f>MAX(G6:G27)</f>
        <v>4</v>
      </c>
      <c r="H28" s="343">
        <f>MAX(H6:H27)</f>
        <v>0.5</v>
      </c>
      <c r="I28" s="343">
        <f>MAX(I6:I27)</f>
        <v>8</v>
      </c>
      <c r="J28" s="343">
        <f>MAX(J6:J27)</f>
        <v>0.61</v>
      </c>
      <c r="K28" s="146"/>
      <c r="L28" s="146"/>
      <c r="M28" s="146"/>
      <c r="N28" s="146"/>
      <c r="O28" s="146"/>
      <c r="P28" s="146"/>
      <c r="Q28" s="146"/>
      <c r="R28" s="146"/>
      <c r="S28" s="146"/>
      <c r="T28" s="146"/>
      <c r="U28" s="146"/>
      <c r="V28" s="146"/>
      <c r="W28" s="146"/>
      <c r="X28" s="146"/>
      <c r="Y28" s="146"/>
      <c r="Z28" s="146"/>
      <c r="AA28" s="146"/>
      <c r="AB28" s="146"/>
      <c r="AC28" s="146"/>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row>
    <row r="29" spans="1:55" ht="13.5" customHeight="1">
      <c r="A29" s="142" t="s">
        <v>452</v>
      </c>
      <c r="B29" s="142" t="s">
        <v>108</v>
      </c>
      <c r="C29" s="139">
        <f>C20</f>
        <v>4</v>
      </c>
      <c r="D29" s="137" t="s">
        <v>37</v>
      </c>
      <c r="E29" s="139" t="s">
        <v>559</v>
      </c>
      <c r="F29" s="137" t="s">
        <v>451</v>
      </c>
      <c r="G29" s="146"/>
      <c r="H29" s="146"/>
      <c r="I29" s="146"/>
      <c r="J29" s="146"/>
      <c r="K29" s="146"/>
      <c r="L29" s="146"/>
      <c r="M29" s="146"/>
      <c r="N29" s="146"/>
      <c r="O29" s="146"/>
      <c r="P29" s="146"/>
      <c r="Q29" s="146"/>
      <c r="R29" s="146"/>
      <c r="S29" s="146"/>
      <c r="T29" s="146"/>
      <c r="U29" s="146"/>
      <c r="V29" s="146"/>
      <c r="W29" s="146"/>
      <c r="X29" s="146"/>
      <c r="Y29" s="146"/>
      <c r="Z29" s="146"/>
      <c r="AA29" s="146"/>
      <c r="AB29" s="146"/>
      <c r="AC29" s="146"/>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row>
    <row r="30" spans="1:55" ht="13.5" customHeight="1">
      <c r="A30" s="142" t="s">
        <v>453</v>
      </c>
      <c r="B30" s="142" t="s">
        <v>454</v>
      </c>
      <c r="C30" s="139">
        <f>Eigen_help!$C$5</f>
        <v>4174.2295000000004</v>
      </c>
      <c r="D30" s="137" t="s">
        <v>455</v>
      </c>
      <c r="E30" s="137"/>
      <c r="F30" s="137" t="s">
        <v>456</v>
      </c>
      <c r="K30" s="146"/>
      <c r="L30" s="146"/>
      <c r="M30" s="146"/>
      <c r="N30" s="146"/>
      <c r="O30" s="146"/>
      <c r="P30" s="146"/>
      <c r="Q30" s="146"/>
      <c r="R30" s="146"/>
      <c r="S30" s="146"/>
      <c r="T30" s="146"/>
      <c r="U30" s="146"/>
      <c r="V30" s="146"/>
      <c r="W30" s="146"/>
      <c r="X30" s="146"/>
      <c r="Y30" s="146"/>
      <c r="Z30" s="146"/>
      <c r="AA30" s="146"/>
      <c r="AB30" s="146"/>
      <c r="AC30" s="146"/>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row>
    <row r="31" spans="1:55" ht="13.5" customHeight="1">
      <c r="A31" s="142" t="s">
        <v>457</v>
      </c>
      <c r="B31" s="134" t="s">
        <v>458</v>
      </c>
      <c r="C31" s="151">
        <f>Eigen_help!$D$12</f>
        <v>5.5363651756919436</v>
      </c>
      <c r="D31" s="137" t="s">
        <v>459</v>
      </c>
      <c r="E31" s="137"/>
      <c r="F31" s="137" t="s">
        <v>460</v>
      </c>
      <c r="G31" s="146"/>
      <c r="H31" s="146"/>
      <c r="I31" s="146"/>
      <c r="J31" s="146"/>
      <c r="K31" s="146"/>
      <c r="L31" s="146"/>
      <c r="M31" s="146"/>
      <c r="N31" s="146"/>
      <c r="O31" s="146"/>
      <c r="P31" s="146"/>
      <c r="Q31" s="146"/>
      <c r="R31" s="146"/>
      <c r="S31" s="146"/>
      <c r="T31" s="146"/>
      <c r="U31" s="146"/>
      <c r="V31" s="146"/>
      <c r="W31" s="146"/>
      <c r="X31" s="146"/>
      <c r="Y31" s="146"/>
      <c r="Z31" s="146"/>
      <c r="AA31" s="146"/>
      <c r="AB31" s="146"/>
      <c r="AC31" s="146"/>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row>
    <row r="32" spans="1:55" ht="13.5" customHeight="1">
      <c r="A32" s="142" t="s">
        <v>461</v>
      </c>
      <c r="B32" s="134" t="s">
        <v>462</v>
      </c>
      <c r="C32" s="139">
        <v>0.02</v>
      </c>
      <c r="D32" s="137"/>
      <c r="E32" s="139" t="s">
        <v>463</v>
      </c>
      <c r="F32" s="137" t="s">
        <v>464</v>
      </c>
      <c r="AW32" s="146"/>
      <c r="AX32" s="146"/>
      <c r="AY32" s="146"/>
      <c r="AZ32" s="146"/>
      <c r="BA32" s="146"/>
      <c r="BB32" s="146"/>
      <c r="BC32" s="146"/>
    </row>
    <row r="33" spans="1:55" ht="13.5" customHeight="1">
      <c r="A33" s="140" t="s">
        <v>465</v>
      </c>
      <c r="B33" s="134" t="s">
        <v>466</v>
      </c>
      <c r="C33" s="150">
        <f>(1+2*C81*C61*SQRT(C74+C79))/(1+7*C61)</f>
        <v>0.81778477306184394</v>
      </c>
      <c r="D33" s="137"/>
      <c r="E33" s="137" t="s">
        <v>467</v>
      </c>
      <c r="F33" s="137" t="s">
        <v>468</v>
      </c>
      <c r="G33" s="146"/>
      <c r="H33" s="146"/>
      <c r="I33" s="146"/>
      <c r="J33" s="146"/>
      <c r="K33" s="146"/>
      <c r="L33" s="146"/>
      <c r="M33" s="146"/>
      <c r="N33" s="146"/>
      <c r="O33" s="146"/>
      <c r="P33" s="146"/>
      <c r="Q33" s="146"/>
      <c r="R33" s="146"/>
      <c r="S33" s="146"/>
      <c r="T33" s="146"/>
      <c r="U33" s="146"/>
      <c r="V33" s="146"/>
      <c r="W33" s="146"/>
      <c r="X33" s="146"/>
      <c r="Y33" s="146"/>
      <c r="Z33" s="146"/>
      <c r="AA33" s="146"/>
      <c r="AB33" s="146"/>
      <c r="AC33" s="146"/>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row>
    <row r="34" spans="1:55" ht="13.5" customHeight="1">
      <c r="A34" s="142"/>
      <c r="B34" s="134"/>
      <c r="C34" s="150"/>
      <c r="D34" s="137"/>
      <c r="E34" s="137"/>
      <c r="F34" s="137"/>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row>
    <row r="35" spans="1:55" ht="13.5" customHeight="1">
      <c r="A35" s="462" t="s">
        <v>469</v>
      </c>
      <c r="B35" s="462"/>
      <c r="C35" s="462"/>
      <c r="D35" s="137"/>
      <c r="E35" s="137"/>
      <c r="F35" s="137" t="s">
        <v>470</v>
      </c>
      <c r="G35" s="146"/>
      <c r="H35" s="146"/>
      <c r="I35" s="146"/>
      <c r="J35" s="146"/>
      <c r="K35" s="146"/>
      <c r="L35" s="146"/>
      <c r="M35" s="146"/>
      <c r="N35" s="146"/>
      <c r="O35" s="146"/>
      <c r="P35" s="146"/>
      <c r="Q35" s="146"/>
      <c r="R35" s="146"/>
      <c r="S35" s="146"/>
      <c r="T35" s="146"/>
      <c r="U35" s="146"/>
      <c r="V35" s="146"/>
      <c r="W35" s="146"/>
      <c r="X35" s="146"/>
      <c r="Y35" s="146"/>
      <c r="Z35" s="146"/>
      <c r="AA35" s="146"/>
      <c r="AB35" s="146"/>
      <c r="AC35" s="146"/>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row>
    <row r="36" spans="1:55" ht="13.5" customHeight="1">
      <c r="A36" s="142" t="s">
        <v>471</v>
      </c>
      <c r="B36" s="134" t="s">
        <v>42</v>
      </c>
      <c r="C36" s="150">
        <f>IF(C17="profil",#REF!,IF(C17="rör",#REF!,C20))</f>
        <v>4</v>
      </c>
      <c r="D36" s="137" t="s">
        <v>37</v>
      </c>
      <c r="E36" s="137"/>
      <c r="F36" s="137"/>
      <c r="G36" s="146"/>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row>
    <row r="37" spans="1:55" ht="13.5" customHeight="1">
      <c r="A37" s="142" t="s">
        <v>450</v>
      </c>
      <c r="B37" s="134" t="s">
        <v>478</v>
      </c>
      <c r="C37" s="152">
        <f>C28</f>
        <v>35.5</v>
      </c>
      <c r="D37" s="137" t="s">
        <v>37</v>
      </c>
      <c r="E37" s="137"/>
      <c r="F37" s="137"/>
      <c r="G37" s="146"/>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row>
    <row r="38" spans="1:55" ht="13.5" customHeight="1">
      <c r="A38" s="142" t="s">
        <v>479</v>
      </c>
      <c r="B38" s="134" t="s">
        <v>562</v>
      </c>
      <c r="C38" s="152">
        <f>C36*C37</f>
        <v>142</v>
      </c>
      <c r="D38" s="153" t="s">
        <v>481</v>
      </c>
      <c r="E38" s="137"/>
      <c r="F38" s="137"/>
      <c r="G38" s="146"/>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row>
    <row r="39" spans="1:55" ht="13.5" customHeight="1">
      <c r="A39" s="140" t="s">
        <v>472</v>
      </c>
      <c r="B39" s="134" t="s">
        <v>473</v>
      </c>
      <c r="C39" s="136">
        <f>C33*C14*C24</f>
        <v>0.68956420762850257</v>
      </c>
      <c r="D39" s="137" t="s">
        <v>102</v>
      </c>
      <c r="E39" s="137" t="s">
        <v>474</v>
      </c>
      <c r="F39" s="137" t="s">
        <v>972</v>
      </c>
      <c r="G39" s="146"/>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row>
    <row r="40" spans="1:55" ht="13.5" customHeight="1">
      <c r="A40" s="140" t="s">
        <v>491</v>
      </c>
      <c r="B40" s="134" t="s">
        <v>563</v>
      </c>
      <c r="C40" s="155">
        <f>C39*C38</f>
        <v>97.918117483247372</v>
      </c>
      <c r="D40" s="137" t="s">
        <v>97</v>
      </c>
      <c r="E40" s="137" t="s">
        <v>564</v>
      </c>
    </row>
    <row r="41" spans="1:55" ht="13.5" customHeight="1">
      <c r="A41" s="142"/>
      <c r="B41" s="134"/>
      <c r="C41" s="150"/>
      <c r="D41" s="137"/>
      <c r="E41" s="137"/>
      <c r="F41" s="137"/>
    </row>
    <row r="42" spans="1:55" ht="13.5" customHeight="1">
      <c r="A42" s="462" t="s">
        <v>476</v>
      </c>
      <c r="B42" s="462"/>
      <c r="C42" s="462"/>
      <c r="D42" s="137"/>
      <c r="E42" s="137"/>
      <c r="F42" s="137" t="s">
        <v>477</v>
      </c>
    </row>
    <row r="43" spans="1:55" ht="13.5" customHeight="1">
      <c r="A43" s="142" t="s">
        <v>441</v>
      </c>
      <c r="B43" s="134" t="s">
        <v>103</v>
      </c>
      <c r="C43" s="152">
        <f>C21</f>
        <v>11.8</v>
      </c>
      <c r="D43" s="137" t="s">
        <v>37</v>
      </c>
      <c r="E43" s="137"/>
      <c r="F43" s="137"/>
    </row>
    <row r="44" spans="1:55" ht="13.5" customHeight="1">
      <c r="A44" s="142" t="s">
        <v>450</v>
      </c>
      <c r="B44" s="134" t="s">
        <v>478</v>
      </c>
      <c r="C44" s="152">
        <f>C28</f>
        <v>35.5</v>
      </c>
      <c r="D44" s="137" t="s">
        <v>37</v>
      </c>
      <c r="E44" s="137"/>
      <c r="F44" s="137"/>
    </row>
    <row r="45" spans="1:55" ht="13.5" customHeight="1">
      <c r="A45" s="142" t="s">
        <v>479</v>
      </c>
      <c r="B45" s="134" t="s">
        <v>480</v>
      </c>
      <c r="C45" s="152">
        <f>C43*C44</f>
        <v>418.90000000000003</v>
      </c>
      <c r="D45" s="153" t="s">
        <v>481</v>
      </c>
      <c r="E45" s="137" t="s">
        <v>482</v>
      </c>
      <c r="F45" s="137" t="s">
        <v>483</v>
      </c>
    </row>
    <row r="46" spans="1:55" ht="13.5" customHeight="1">
      <c r="A46" s="142" t="s">
        <v>442</v>
      </c>
      <c r="B46" s="142" t="s">
        <v>484</v>
      </c>
      <c r="C46" s="152">
        <v>0.9</v>
      </c>
      <c r="D46" s="137"/>
      <c r="E46" s="137"/>
      <c r="F46" s="137" t="s">
        <v>485</v>
      </c>
    </row>
    <row r="47" spans="1:55" ht="13.5" customHeight="1">
      <c r="A47" s="142" t="s">
        <v>486</v>
      </c>
      <c r="B47" s="142" t="s">
        <v>182</v>
      </c>
      <c r="C47" s="154">
        <f>C43/4</f>
        <v>2.95</v>
      </c>
      <c r="D47" s="137" t="s">
        <v>37</v>
      </c>
      <c r="E47" s="137" t="s">
        <v>487</v>
      </c>
      <c r="F47" s="137" t="s">
        <v>488</v>
      </c>
    </row>
    <row r="48" spans="1:55" ht="13.5" customHeight="1">
      <c r="A48" s="140" t="s">
        <v>472</v>
      </c>
      <c r="B48" s="134" t="s">
        <v>489</v>
      </c>
      <c r="C48" s="136">
        <f>C14*C46*C33</f>
        <v>0.37893284136980132</v>
      </c>
      <c r="D48" s="137" t="s">
        <v>102</v>
      </c>
      <c r="E48" s="137" t="s">
        <v>490</v>
      </c>
      <c r="F48" s="137" t="s">
        <v>475</v>
      </c>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row>
    <row r="49" spans="1:55" ht="13.5" customHeight="1">
      <c r="A49" s="140" t="s">
        <v>491</v>
      </c>
      <c r="B49" s="134" t="s">
        <v>492</v>
      </c>
      <c r="C49" s="155">
        <f>C48*C45</f>
        <v>158.73496724980978</v>
      </c>
      <c r="D49" s="137" t="s">
        <v>97</v>
      </c>
      <c r="E49" s="137" t="s">
        <v>493</v>
      </c>
      <c r="F49" s="137"/>
      <c r="G49" s="146"/>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row>
    <row r="50" spans="1:55" ht="13.5" customHeight="1">
      <c r="A50" s="353"/>
      <c r="C50" s="354"/>
      <c r="E50" s="137"/>
      <c r="F50" s="137"/>
      <c r="G50" s="146"/>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row>
    <row r="51" spans="1:55" ht="13.5" customHeight="1">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row>
    <row r="52" spans="1:55" ht="13.5" customHeight="1">
      <c r="A52" s="156"/>
      <c r="B52" s="43"/>
      <c r="C52" s="157" t="s">
        <v>415</v>
      </c>
      <c r="D52" s="297" t="s">
        <v>416</v>
      </c>
      <c r="E52" s="297" t="s">
        <v>494</v>
      </c>
      <c r="F52" s="297" t="s">
        <v>418</v>
      </c>
    </row>
    <row r="53" spans="1:55" ht="13.5" customHeight="1">
      <c r="A53" s="158" t="s">
        <v>495</v>
      </c>
      <c r="E53" s="137"/>
      <c r="F53" s="137"/>
    </row>
    <row r="54" spans="1:55" ht="13.5" customHeight="1">
      <c r="A54" s="142" t="s">
        <v>496</v>
      </c>
      <c r="B54" s="134" t="s">
        <v>497</v>
      </c>
      <c r="C54" s="146">
        <f>IF(C13=0,0.003,IF(C13="I",0.01,IF(C13="II",0.05,IF(C13="III",0.3,1))))</f>
        <v>0.05</v>
      </c>
      <c r="D54" s="137" t="s">
        <v>37</v>
      </c>
      <c r="E54" s="137"/>
      <c r="F54" s="137" t="s">
        <v>426</v>
      </c>
    </row>
    <row r="55" spans="1:55" ht="13.5" customHeight="1">
      <c r="A55" s="142" t="s">
        <v>498</v>
      </c>
      <c r="B55" s="134" t="s">
        <v>499</v>
      </c>
      <c r="C55" s="146">
        <f>IF(C13=0,1,IF(C13="I",1,IF(C13="II",2,IF(C13="III",5,10))))</f>
        <v>2</v>
      </c>
      <c r="D55" s="137" t="s">
        <v>37</v>
      </c>
      <c r="E55" s="137"/>
      <c r="F55" s="137" t="s">
        <v>426</v>
      </c>
    </row>
    <row r="56" spans="1:55" ht="13.5" customHeight="1">
      <c r="A56" s="142" t="s">
        <v>500</v>
      </c>
      <c r="B56" s="134" t="s">
        <v>501</v>
      </c>
      <c r="C56" s="136">
        <f>0.19*(C54/0.05)^0.07</f>
        <v>0.19</v>
      </c>
      <c r="D56" s="137"/>
      <c r="E56" s="137" t="s">
        <v>502</v>
      </c>
      <c r="F56" s="137" t="s">
        <v>503</v>
      </c>
    </row>
    <row r="57" spans="1:55" ht="13.5" customHeight="1">
      <c r="A57" s="142" t="s">
        <v>504</v>
      </c>
      <c r="B57" s="134" t="s">
        <v>505</v>
      </c>
      <c r="C57" s="146">
        <v>1</v>
      </c>
      <c r="D57" s="137"/>
      <c r="E57" s="137"/>
      <c r="F57" s="137" t="s">
        <v>506</v>
      </c>
    </row>
    <row r="58" spans="1:55" ht="13.5" customHeight="1">
      <c r="A58" s="142" t="s">
        <v>507</v>
      </c>
      <c r="B58" s="134" t="s">
        <v>550</v>
      </c>
      <c r="C58" s="136">
        <f>C56*LN(C27/C54)</f>
        <v>0.82728687192502581</v>
      </c>
      <c r="D58" s="137"/>
      <c r="E58" s="137" t="s">
        <v>551</v>
      </c>
      <c r="F58" s="137" t="s">
        <v>508</v>
      </c>
    </row>
    <row r="59" spans="1:55" ht="13.5" customHeight="1">
      <c r="A59" s="142" t="s">
        <v>509</v>
      </c>
      <c r="B59" s="134" t="s">
        <v>552</v>
      </c>
      <c r="C59" s="154">
        <f>C58*C57*C12</f>
        <v>18.200311182350568</v>
      </c>
      <c r="D59" s="137" t="s">
        <v>101</v>
      </c>
      <c r="E59" s="137" t="s">
        <v>553</v>
      </c>
      <c r="F59" s="137" t="s">
        <v>510</v>
      </c>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row>
    <row r="60" spans="1:55" ht="13.5">
      <c r="A60" s="142" t="s">
        <v>511</v>
      </c>
      <c r="B60" s="134" t="s">
        <v>512</v>
      </c>
      <c r="C60" s="146">
        <v>1</v>
      </c>
      <c r="D60" s="137"/>
      <c r="E60" s="137"/>
      <c r="F60" s="137" t="s">
        <v>513</v>
      </c>
    </row>
    <row r="61" spans="1:55" ht="13.5" customHeight="1">
      <c r="A61" s="142" t="s">
        <v>514</v>
      </c>
      <c r="B61" s="134" t="s">
        <v>554</v>
      </c>
      <c r="C61" s="136">
        <f>C60/(C57*LN(IF(C27&lt;C55,C55,C27)/C54))</f>
        <v>0.22966640284994036</v>
      </c>
      <c r="D61" s="137"/>
      <c r="E61" s="137" t="s">
        <v>555</v>
      </c>
      <c r="F61" s="137" t="s">
        <v>515</v>
      </c>
    </row>
    <row r="62" spans="1:55" ht="13.5" customHeight="1">
      <c r="A62" s="142" t="s">
        <v>516</v>
      </c>
      <c r="B62" s="134" t="s">
        <v>115</v>
      </c>
      <c r="C62" s="146">
        <v>1.25</v>
      </c>
      <c r="D62" s="137" t="s">
        <v>517</v>
      </c>
      <c r="E62" s="137"/>
      <c r="F62" s="137" t="s">
        <v>518</v>
      </c>
    </row>
    <row r="63" spans="1:55" ht="13.5" customHeight="1">
      <c r="A63" s="142" t="s">
        <v>427</v>
      </c>
      <c r="B63" s="134" t="s">
        <v>973</v>
      </c>
      <c r="C63" s="136">
        <f>(1+7*C61)*(C59/C12)^2</f>
        <v>1.7846951081197784</v>
      </c>
      <c r="D63" s="137"/>
      <c r="E63" s="137" t="s">
        <v>428</v>
      </c>
      <c r="F63" s="137" t="s">
        <v>974</v>
      </c>
    </row>
    <row r="64" spans="1:55" ht="14.25">
      <c r="A64" s="142" t="s">
        <v>429</v>
      </c>
      <c r="B64" s="134" t="s">
        <v>975</v>
      </c>
      <c r="C64" s="136">
        <f>C63*0.5*C62*C12^2/1000</f>
        <v>0.53987027020623291</v>
      </c>
      <c r="D64" s="137" t="s">
        <v>431</v>
      </c>
      <c r="E64" s="137" t="s">
        <v>432</v>
      </c>
      <c r="F64" s="137" t="s">
        <v>976</v>
      </c>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row>
    <row r="65" spans="1:55" ht="13.5" customHeight="1">
      <c r="A65" s="142" t="s">
        <v>977</v>
      </c>
      <c r="B65" s="148" t="s">
        <v>978</v>
      </c>
      <c r="C65" s="136">
        <f>C14/C64</f>
        <v>0.95365503235309657</v>
      </c>
      <c r="D65" s="137"/>
      <c r="E65" s="137" t="s">
        <v>979</v>
      </c>
      <c r="F65" s="137"/>
      <c r="G65" s="327"/>
      <c r="H65" s="327"/>
      <c r="I65" s="327"/>
      <c r="J65" s="327"/>
      <c r="K65" s="327"/>
      <c r="L65" s="327"/>
      <c r="M65" s="327"/>
      <c r="N65" s="327"/>
      <c r="O65" s="327"/>
      <c r="P65" s="327"/>
      <c r="Q65" s="327"/>
      <c r="R65" s="327"/>
      <c r="S65" s="327"/>
      <c r="T65" s="327"/>
      <c r="U65" s="327"/>
      <c r="V65" s="327"/>
      <c r="W65" s="327"/>
      <c r="X65" s="327"/>
      <c r="Y65" s="327"/>
      <c r="Z65" s="327"/>
      <c r="AA65" s="327"/>
      <c r="AB65" s="327"/>
      <c r="AC65" s="327"/>
      <c r="AD65" s="327"/>
      <c r="AE65" s="327"/>
      <c r="AF65" s="327"/>
      <c r="AG65" s="327"/>
      <c r="AH65" s="327"/>
      <c r="AI65" s="327"/>
      <c r="AJ65" s="327"/>
      <c r="AK65" s="327"/>
      <c r="AL65" s="327"/>
      <c r="AM65" s="327"/>
      <c r="AN65" s="327"/>
      <c r="AO65" s="327"/>
      <c r="AP65" s="327"/>
      <c r="AQ65" s="327"/>
      <c r="AR65" s="327"/>
      <c r="AS65" s="327"/>
      <c r="AT65" s="327"/>
      <c r="AU65" s="327"/>
      <c r="AV65" s="327"/>
      <c r="AW65" s="327"/>
      <c r="AX65" s="327"/>
      <c r="AY65" s="327"/>
      <c r="AZ65" s="327"/>
      <c r="BA65" s="327"/>
      <c r="BB65" s="327"/>
      <c r="BC65" s="327"/>
    </row>
    <row r="66" spans="1:55" ht="13.5" customHeight="1">
      <c r="E66" s="137"/>
      <c r="F66" s="137"/>
      <c r="G66" s="355"/>
      <c r="H66" s="355"/>
      <c r="I66" s="355"/>
      <c r="J66" s="355"/>
      <c r="K66" s="355"/>
      <c r="L66" s="355"/>
      <c r="M66" s="355"/>
      <c r="N66" s="355"/>
      <c r="O66" s="355"/>
      <c r="P66" s="355"/>
      <c r="Q66" s="355"/>
      <c r="R66" s="355"/>
      <c r="S66" s="355"/>
      <c r="T66" s="355"/>
      <c r="U66" s="355"/>
      <c r="V66" s="355"/>
      <c r="W66" s="355"/>
      <c r="X66" s="355"/>
      <c r="Y66" s="355"/>
      <c r="Z66" s="355"/>
      <c r="AA66" s="355"/>
      <c r="AB66" s="355"/>
      <c r="AC66" s="355"/>
      <c r="AD66" s="355"/>
      <c r="AE66" s="355"/>
      <c r="AF66" s="355"/>
      <c r="AG66" s="355"/>
      <c r="AH66" s="355"/>
      <c r="AI66" s="355"/>
      <c r="AJ66" s="355"/>
      <c r="AK66" s="355"/>
      <c r="AL66" s="355"/>
      <c r="AM66" s="355"/>
      <c r="AN66" s="355"/>
      <c r="AO66" s="355"/>
      <c r="AP66" s="355"/>
      <c r="AQ66" s="355"/>
      <c r="AR66" s="355"/>
      <c r="AS66" s="355"/>
      <c r="AT66" s="355"/>
      <c r="AU66" s="355"/>
      <c r="AV66" s="355"/>
      <c r="AW66" s="355"/>
      <c r="AX66" s="355"/>
      <c r="AY66" s="355"/>
      <c r="AZ66" s="355"/>
      <c r="BA66" s="355"/>
      <c r="BB66" s="355"/>
      <c r="BC66" s="355"/>
    </row>
    <row r="67" spans="1:55" ht="13.5" customHeight="1">
      <c r="E67" s="137"/>
      <c r="F67" s="137"/>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row>
    <row r="68" spans="1:55" ht="13.5" customHeight="1">
      <c r="A68" s="158" t="s">
        <v>519</v>
      </c>
      <c r="E68" s="137"/>
      <c r="F68" s="137"/>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row>
    <row r="69" spans="1:55" ht="13.5" customHeight="1">
      <c r="A69" s="142" t="s">
        <v>520</v>
      </c>
      <c r="B69" s="134" t="s">
        <v>521</v>
      </c>
      <c r="C69" s="155">
        <f>C30/C29</f>
        <v>1043.5573750000001</v>
      </c>
      <c r="D69" s="137" t="s">
        <v>522</v>
      </c>
      <c r="E69" s="137" t="s">
        <v>523</v>
      </c>
      <c r="F69" s="137" t="s">
        <v>980</v>
      </c>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row>
    <row r="70" spans="1:55" ht="13.5" customHeight="1">
      <c r="A70" s="142" t="s">
        <v>524</v>
      </c>
      <c r="B70" s="134" t="s">
        <v>114</v>
      </c>
      <c r="C70" s="150">
        <f>0.67+0.05*LN(C54)</f>
        <v>0.52021338632230052</v>
      </c>
      <c r="D70" s="137"/>
      <c r="E70" s="137" t="s">
        <v>525</v>
      </c>
      <c r="F70" s="137" t="s">
        <v>526</v>
      </c>
    </row>
    <row r="71" spans="1:55" ht="13.5" customHeight="1">
      <c r="A71" s="142" t="s">
        <v>533</v>
      </c>
      <c r="B71" s="134" t="s">
        <v>534</v>
      </c>
      <c r="C71" s="150">
        <f>IF(C17="profil",#REF!,IF(C17="rör",#REF!,C24))*C62*C59/2/C31/C69</f>
        <v>3.2245769483505641E-3</v>
      </c>
      <c r="D71" s="137"/>
      <c r="E71" s="137" t="s">
        <v>535</v>
      </c>
      <c r="F71" s="137" t="s">
        <v>536</v>
      </c>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row>
    <row r="72" spans="1:55" ht="13.5" customHeight="1">
      <c r="A72" s="142" t="s">
        <v>537</v>
      </c>
      <c r="B72" s="134" t="s">
        <v>538</v>
      </c>
      <c r="C72" s="150">
        <f>C71+C32</f>
        <v>2.3224576948350565E-2</v>
      </c>
      <c r="D72" s="137"/>
      <c r="E72" s="137" t="s">
        <v>539</v>
      </c>
      <c r="F72" s="137" t="s">
        <v>540</v>
      </c>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row>
    <row r="73" spans="1:55" ht="13.5" customHeight="1">
      <c r="A73" s="142" t="s">
        <v>527</v>
      </c>
      <c r="B73" s="134" t="s">
        <v>528</v>
      </c>
      <c r="C73" s="154">
        <f>300*(C27/200)^C70</f>
        <v>38.63619314876474</v>
      </c>
      <c r="D73" s="137" t="s">
        <v>37</v>
      </c>
      <c r="E73" s="137" t="s">
        <v>529</v>
      </c>
      <c r="F73" s="137" t="s">
        <v>981</v>
      </c>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row>
    <row r="74" spans="1:55" ht="13.5" customHeight="1">
      <c r="A74" s="142" t="s">
        <v>531</v>
      </c>
      <c r="B74" s="356" t="s">
        <v>532</v>
      </c>
      <c r="C74" s="150">
        <f>EXP((-0.5*C29/C27)+(1-(C28/C29))*(0.04+0.01*(C29/C27)))</f>
        <v>0.4024776622279273</v>
      </c>
      <c r="D74" s="137"/>
      <c r="E74" s="137" t="s">
        <v>982</v>
      </c>
      <c r="F74" s="159" t="s">
        <v>983</v>
      </c>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row>
    <row r="75" spans="1:55" ht="13.5">
      <c r="A75" s="142" t="s">
        <v>530</v>
      </c>
      <c r="B75" s="356" t="s">
        <v>984</v>
      </c>
      <c r="C75" s="154">
        <f>150*C31/C59</f>
        <v>45.628603161417949</v>
      </c>
      <c r="D75" s="137"/>
      <c r="E75" s="137" t="s">
        <v>985</v>
      </c>
      <c r="F75" s="159" t="s">
        <v>983</v>
      </c>
    </row>
    <row r="76" spans="1:55" ht="14.25">
      <c r="A76" s="142" t="s">
        <v>986</v>
      </c>
      <c r="B76" s="356" t="s">
        <v>987</v>
      </c>
      <c r="C76" s="357">
        <f>(4*C75)/(1+(70.8*C75^2))^(5/6)</f>
        <v>8.9992235194347285E-3</v>
      </c>
      <c r="D76" s="137"/>
      <c r="E76" s="137" t="s">
        <v>988</v>
      </c>
      <c r="F76" s="159" t="s">
        <v>983</v>
      </c>
    </row>
    <row r="77" spans="1:55" ht="13.5" customHeight="1">
      <c r="A77" s="142" t="s">
        <v>541</v>
      </c>
      <c r="B77" s="356" t="s">
        <v>989</v>
      </c>
      <c r="C77" s="357">
        <f>1/(1+2*C31*C29/C59)</f>
        <v>0.2912458344737256</v>
      </c>
      <c r="D77" s="137"/>
      <c r="E77" s="137" t="s">
        <v>990</v>
      </c>
      <c r="F77" s="159" t="s">
        <v>983</v>
      </c>
    </row>
    <row r="78" spans="1:55" ht="13.5" customHeight="1">
      <c r="A78" s="142" t="s">
        <v>542</v>
      </c>
      <c r="B78" s="356" t="s">
        <v>991</v>
      </c>
      <c r="C78" s="357">
        <f>1/(1+3.2*C31*C28/C59)</f>
        <v>2.8124599299321974E-2</v>
      </c>
      <c r="D78" s="137"/>
      <c r="E78" s="137" t="s">
        <v>992</v>
      </c>
      <c r="F78" s="159" t="s">
        <v>983</v>
      </c>
    </row>
    <row r="79" spans="1:55" ht="13.5" customHeight="1">
      <c r="A79" s="142" t="s">
        <v>993</v>
      </c>
      <c r="B79" s="356" t="s">
        <v>543</v>
      </c>
      <c r="C79" s="150">
        <f>2*PI()*C76*C77*C78/C72</f>
        <v>1.994266351464433E-2</v>
      </c>
      <c r="D79" s="137"/>
      <c r="E79" s="137" t="s">
        <v>994</v>
      </c>
      <c r="F79" s="159" t="s">
        <v>983</v>
      </c>
    </row>
    <row r="80" spans="1:55" ht="13.5" customHeight="1">
      <c r="A80" s="142" t="s">
        <v>544</v>
      </c>
      <c r="B80" s="134" t="s">
        <v>545</v>
      </c>
      <c r="C80" s="150">
        <f>IF(C31*SQRT(C79)/SQRT(C74+C79)&lt;0.08,0.08,C31*SQRT(C79)/SQRT(C74+C79))</f>
        <v>1.2029398317236029</v>
      </c>
      <c r="D80" s="137" t="s">
        <v>459</v>
      </c>
      <c r="E80" s="137" t="s">
        <v>546</v>
      </c>
      <c r="F80" s="159" t="s">
        <v>983</v>
      </c>
    </row>
    <row r="81" spans="1:55" ht="13.5" customHeight="1">
      <c r="A81" s="142" t="s">
        <v>547</v>
      </c>
      <c r="B81" s="134" t="s">
        <v>548</v>
      </c>
      <c r="C81" s="150">
        <f>IF(SQRT(2*LN(C80*600))+(0.6/SQRT(2*LN(C80*600)))&lt;3,3,SQRT(2*LN(C80*600))+(0.6/SQRT(2*LN(C80*600))))</f>
        <v>3.7935135055631917</v>
      </c>
      <c r="D81" s="137"/>
      <c r="E81" s="137" t="s">
        <v>549</v>
      </c>
      <c r="F81" s="159" t="s">
        <v>983</v>
      </c>
    </row>
    <row r="82" spans="1:55" ht="13.5" customHeight="1">
      <c r="A82" s="142" t="s">
        <v>556</v>
      </c>
      <c r="B82" s="134" t="s">
        <v>118</v>
      </c>
      <c r="C82" s="150">
        <f>(1+2*C81*C61*SQRT(C74+C79))</f>
        <v>2.1325085830038235</v>
      </c>
      <c r="D82" s="137"/>
      <c r="E82" s="137" t="s">
        <v>557</v>
      </c>
      <c r="F82" s="137"/>
    </row>
    <row r="83" spans="1:55" ht="13.5" customHeight="1">
      <c r="A83" s="142"/>
      <c r="B83" s="134"/>
      <c r="C83" s="154"/>
      <c r="D83" s="137"/>
      <c r="E83" s="137"/>
      <c r="F83" s="137"/>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row>
    <row r="84" spans="1:55" ht="13.5" customHeight="1">
      <c r="A84" s="142"/>
      <c r="B84" s="134"/>
      <c r="C84" s="154"/>
      <c r="D84" s="137"/>
      <c r="E84" s="137"/>
      <c r="F84" s="137"/>
    </row>
    <row r="85" spans="1:55" ht="13.5" customHeight="1">
      <c r="A85" s="142"/>
      <c r="B85" s="134"/>
      <c r="C85" s="150"/>
      <c r="D85" s="137"/>
      <c r="E85" s="137"/>
      <c r="F85" s="137"/>
    </row>
    <row r="86" spans="1:55" ht="13.5" customHeight="1">
      <c r="A86" s="142"/>
      <c r="B86" s="142"/>
      <c r="C86" s="150"/>
      <c r="D86" s="137"/>
      <c r="E86" s="137"/>
      <c r="F86" s="137"/>
    </row>
    <row r="87" spans="1:55" ht="13.5" customHeight="1">
      <c r="A87" s="142"/>
      <c r="B87" s="134"/>
      <c r="C87" s="150"/>
      <c r="D87" s="137"/>
      <c r="E87" s="137"/>
      <c r="F87" s="137"/>
    </row>
    <row r="88" spans="1:55" ht="13.5" customHeight="1"/>
    <row r="89" spans="1:55" ht="13.5" customHeight="1"/>
    <row r="90" spans="1:55" ht="13.5" customHeight="1">
      <c r="A90" s="142"/>
      <c r="B90" s="160"/>
      <c r="C90" s="150"/>
      <c r="D90" s="137"/>
      <c r="E90" s="137"/>
      <c r="F90" s="137"/>
    </row>
    <row r="91" spans="1:55" ht="13.5" customHeight="1">
      <c r="A91" s="142"/>
      <c r="B91" s="160"/>
      <c r="C91" s="150"/>
      <c r="D91" s="137"/>
      <c r="E91" s="137"/>
      <c r="F91" s="137"/>
    </row>
    <row r="92" spans="1:55" ht="13.5" customHeight="1">
      <c r="A92" s="142"/>
      <c r="B92" s="160"/>
      <c r="C92" s="150"/>
      <c r="E92" s="137"/>
      <c r="F92" s="137"/>
    </row>
    <row r="93" spans="1:55" ht="13.5" customHeight="1">
      <c r="A93" s="142"/>
      <c r="B93" s="160"/>
      <c r="C93" s="150"/>
      <c r="D93" s="137"/>
      <c r="E93" s="137"/>
      <c r="F93" s="137"/>
    </row>
    <row r="94" spans="1:55" ht="13.5" customHeight="1">
      <c r="A94" s="142"/>
      <c r="B94" s="134"/>
      <c r="C94" s="150"/>
      <c r="D94" s="137"/>
      <c r="E94" s="137"/>
      <c r="F94" s="137"/>
    </row>
    <row r="95" spans="1:55" ht="13.5" customHeight="1"/>
    <row r="96" spans="1:55" ht="13.5" customHeight="1"/>
    <row r="97" spans="57:3072 3074:7167 7169:10240 10242:14335 14337:16384" ht="13.5" customHeight="1"/>
    <row r="98" spans="57:3072 3074:7167 7169:10240 10242:14335 14337:16384" ht="13.5" customHeight="1"/>
    <row r="99" spans="57:3072 3074:7167 7169:10240 10242:14335 14337:16384" ht="13.5" customHeight="1"/>
    <row r="100" spans="57:3072 3074:7167 7169:10240 10242:14335 14337:16384" ht="13.5" customHeight="1"/>
    <row r="101" spans="57:3072 3074:7167 7169:10240 10242:14335 14337:16384" ht="13.5" customHeight="1"/>
    <row r="104" spans="57:3072 3074:7167 7169:10240 10242:14335 14337:16384" ht="13.5" customHeight="1"/>
    <row r="105" spans="57:3072 3074:7167 7169:10240 10242:14335 14337:16384" ht="13.5" customHeight="1">
      <c r="BE105" s="142"/>
      <c r="BF105" s="160"/>
      <c r="BG105" s="150"/>
      <c r="BH105" s="137"/>
      <c r="BI105" s="137"/>
      <c r="BJ105" s="137"/>
      <c r="BL105" s="142"/>
      <c r="BM105" s="160"/>
      <c r="BN105" s="150"/>
      <c r="BO105" s="137"/>
      <c r="BP105" s="137"/>
      <c r="BQ105" s="137"/>
      <c r="BS105" s="142"/>
      <c r="BT105" s="160"/>
      <c r="BU105" s="150"/>
      <c r="BV105" s="137"/>
      <c r="BW105" s="137"/>
      <c r="BX105" s="137"/>
      <c r="BZ105" s="142"/>
      <c r="CA105" s="160"/>
      <c r="CB105" s="150"/>
      <c r="CC105" s="137"/>
      <c r="CD105" s="137"/>
      <c r="CE105" s="137"/>
      <c r="CG105" s="142"/>
      <c r="CH105" s="160"/>
      <c r="CI105" s="150"/>
      <c r="CJ105" s="137"/>
      <c r="CK105" s="137"/>
      <c r="CL105" s="137"/>
      <c r="CN105" s="142"/>
      <c r="CO105" s="160"/>
      <c r="CP105" s="150"/>
      <c r="CQ105" s="137"/>
      <c r="CR105" s="137"/>
      <c r="CS105" s="137"/>
      <c r="CU105" s="142"/>
      <c r="CV105" s="160"/>
      <c r="CW105" s="150"/>
      <c r="CX105" s="137"/>
      <c r="CY105" s="137"/>
      <c r="CZ105" s="137"/>
      <c r="DB105" s="142"/>
      <c r="DC105" s="160"/>
      <c r="DD105" s="150"/>
      <c r="DE105" s="137"/>
      <c r="DF105" s="137"/>
      <c r="DG105" s="137"/>
      <c r="DI105" s="142"/>
      <c r="DJ105" s="160"/>
      <c r="DK105" s="150"/>
      <c r="DL105" s="137"/>
      <c r="DM105" s="137"/>
      <c r="DN105" s="137"/>
      <c r="DP105" s="142"/>
      <c r="DQ105" s="160"/>
      <c r="DR105" s="150"/>
      <c r="DS105" s="137"/>
      <c r="DT105" s="137"/>
      <c r="DU105" s="137"/>
      <c r="DW105" s="142"/>
      <c r="DX105" s="160"/>
      <c r="DY105" s="150"/>
      <c r="DZ105" s="137"/>
      <c r="EA105" s="137"/>
      <c r="EB105" s="137"/>
      <c r="ED105" s="142"/>
      <c r="EE105" s="160"/>
      <c r="EF105" s="150"/>
      <c r="EG105" s="137"/>
      <c r="EH105" s="137"/>
      <c r="EI105" s="137"/>
      <c r="EK105" s="142"/>
      <c r="EL105" s="160"/>
      <c r="EM105" s="150"/>
      <c r="EN105" s="137"/>
      <c r="EO105" s="137"/>
      <c r="EP105" s="137"/>
      <c r="ER105" s="142"/>
      <c r="ES105" s="160"/>
      <c r="ET105" s="150"/>
      <c r="EU105" s="137"/>
      <c r="EV105" s="137"/>
      <c r="EW105" s="137"/>
      <c r="EY105" s="142"/>
      <c r="EZ105" s="160"/>
      <c r="FA105" s="150"/>
      <c r="FB105" s="137"/>
      <c r="FC105" s="137"/>
      <c r="FD105" s="137"/>
      <c r="FF105" s="142"/>
      <c r="FG105" s="160"/>
      <c r="FH105" s="150"/>
      <c r="FI105" s="137"/>
      <c r="FJ105" s="137"/>
      <c r="FK105" s="137"/>
      <c r="FM105" s="142"/>
      <c r="FN105" s="160"/>
      <c r="FO105" s="150"/>
      <c r="FP105" s="137"/>
      <c r="FQ105" s="137"/>
      <c r="FR105" s="137"/>
      <c r="FT105" s="142"/>
      <c r="FU105" s="160"/>
      <c r="FV105" s="150"/>
      <c r="FW105" s="137"/>
      <c r="FX105" s="137"/>
      <c r="FY105" s="137"/>
      <c r="GA105" s="142"/>
      <c r="GB105" s="160"/>
      <c r="GC105" s="150"/>
      <c r="GD105" s="137"/>
      <c r="GE105" s="137"/>
      <c r="GF105" s="137"/>
      <c r="GH105" s="142"/>
      <c r="GI105" s="160"/>
      <c r="GJ105" s="150"/>
      <c r="GK105" s="137"/>
      <c r="GL105" s="137"/>
      <c r="GM105" s="137"/>
      <c r="GO105" s="142"/>
      <c r="GP105" s="160"/>
      <c r="GQ105" s="150"/>
      <c r="GR105" s="137"/>
      <c r="GS105" s="137"/>
      <c r="GT105" s="137"/>
      <c r="GV105" s="142"/>
      <c r="GW105" s="160"/>
      <c r="GX105" s="150"/>
      <c r="GY105" s="137"/>
      <c r="GZ105" s="137"/>
      <c r="HA105" s="137"/>
      <c r="HC105" s="142"/>
      <c r="HD105" s="160"/>
      <c r="HE105" s="150"/>
      <c r="HF105" s="137"/>
      <c r="HG105" s="137"/>
      <c r="HH105" s="137"/>
      <c r="HJ105" s="142"/>
      <c r="HK105" s="160"/>
      <c r="HL105" s="150"/>
      <c r="HM105" s="137"/>
      <c r="HN105" s="137"/>
      <c r="HO105" s="137"/>
      <c r="HQ105" s="142"/>
      <c r="HR105" s="160"/>
      <c r="HS105" s="150"/>
      <c r="HT105" s="137"/>
      <c r="HU105" s="137"/>
      <c r="HV105" s="137"/>
      <c r="HX105" s="142"/>
      <c r="HY105" s="160"/>
      <c r="HZ105" s="150"/>
      <c r="IA105" s="137"/>
      <c r="IB105" s="137"/>
      <c r="IC105" s="137"/>
      <c r="IE105" s="142"/>
      <c r="IF105" s="160"/>
      <c r="IG105" s="150"/>
      <c r="IH105" s="137"/>
      <c r="II105" s="137"/>
      <c r="IJ105" s="137"/>
      <c r="IL105" s="142"/>
      <c r="IM105" s="160"/>
      <c r="IN105" s="150"/>
      <c r="IO105" s="137"/>
      <c r="IP105" s="137"/>
      <c r="IQ105" s="137"/>
      <c r="IS105" s="142"/>
      <c r="IT105" s="160"/>
      <c r="IU105" s="150"/>
      <c r="IV105" s="137"/>
      <c r="IW105" s="137"/>
      <c r="IX105" s="137"/>
      <c r="IZ105" s="142"/>
      <c r="JA105" s="160"/>
      <c r="JB105" s="150"/>
      <c r="JC105" s="137"/>
      <c r="JD105" s="137"/>
      <c r="JE105" s="137"/>
      <c r="JG105" s="142"/>
      <c r="JH105" s="160"/>
      <c r="JI105" s="150"/>
      <c r="JJ105" s="137"/>
      <c r="JK105" s="137"/>
      <c r="JL105" s="137"/>
      <c r="JN105" s="142"/>
      <c r="JO105" s="160"/>
      <c r="JP105" s="150"/>
      <c r="JQ105" s="137"/>
      <c r="JR105" s="137"/>
      <c r="JS105" s="137"/>
      <c r="JU105" s="142"/>
      <c r="JV105" s="160"/>
      <c r="JW105" s="150"/>
      <c r="JX105" s="137"/>
      <c r="JY105" s="137"/>
      <c r="JZ105" s="137"/>
      <c r="KB105" s="142"/>
      <c r="KC105" s="160"/>
      <c r="KD105" s="150"/>
      <c r="KE105" s="137"/>
      <c r="KF105" s="137"/>
      <c r="KG105" s="137"/>
      <c r="KI105" s="142"/>
      <c r="KJ105" s="160"/>
      <c r="KK105" s="150"/>
      <c r="KL105" s="137"/>
      <c r="KM105" s="137"/>
      <c r="KN105" s="137"/>
      <c r="KP105" s="142"/>
      <c r="KQ105" s="160"/>
      <c r="KR105" s="150"/>
      <c r="KS105" s="137"/>
      <c r="KT105" s="137"/>
      <c r="KU105" s="137"/>
      <c r="KW105" s="142"/>
      <c r="KX105" s="160"/>
      <c r="KY105" s="150"/>
      <c r="KZ105" s="137"/>
      <c r="LA105" s="137"/>
      <c r="LB105" s="137"/>
      <c r="LD105" s="142"/>
      <c r="LE105" s="160"/>
      <c r="LF105" s="150"/>
      <c r="LG105" s="137"/>
      <c r="LH105" s="137"/>
      <c r="LI105" s="137"/>
      <c r="LK105" s="142"/>
      <c r="LL105" s="160"/>
      <c r="LM105" s="150"/>
      <c r="LN105" s="137"/>
      <c r="LO105" s="137"/>
      <c r="LP105" s="137"/>
      <c r="LR105" s="142"/>
      <c r="LS105" s="160"/>
      <c r="LT105" s="150"/>
      <c r="LU105" s="137"/>
      <c r="LV105" s="137"/>
      <c r="LW105" s="137"/>
      <c r="LY105" s="142"/>
      <c r="LZ105" s="160"/>
      <c r="MA105" s="150"/>
      <c r="MB105" s="137"/>
      <c r="MC105" s="137"/>
      <c r="MD105" s="137"/>
      <c r="MF105" s="142"/>
      <c r="MG105" s="160"/>
      <c r="MH105" s="150"/>
      <c r="MI105" s="137"/>
      <c r="MJ105" s="137"/>
      <c r="MK105" s="137"/>
      <c r="MM105" s="142"/>
      <c r="MN105" s="160"/>
      <c r="MO105" s="150"/>
      <c r="MP105" s="137"/>
      <c r="MQ105" s="137"/>
      <c r="MR105" s="137"/>
      <c r="MT105" s="142"/>
      <c r="MU105" s="160"/>
      <c r="MV105" s="150"/>
      <c r="MW105" s="137"/>
      <c r="MX105" s="137"/>
      <c r="MY105" s="137"/>
      <c r="NA105" s="142"/>
      <c r="NB105" s="160"/>
      <c r="NC105" s="150"/>
      <c r="ND105" s="137"/>
      <c r="NE105" s="137"/>
      <c r="NF105" s="137"/>
      <c r="NH105" s="142"/>
      <c r="NI105" s="160"/>
      <c r="NJ105" s="150"/>
      <c r="NK105" s="137"/>
      <c r="NL105" s="137"/>
      <c r="NM105" s="137"/>
      <c r="NO105" s="142"/>
      <c r="NP105" s="160"/>
      <c r="NQ105" s="150"/>
      <c r="NR105" s="137"/>
      <c r="NS105" s="137"/>
      <c r="NT105" s="137"/>
      <c r="NV105" s="142"/>
      <c r="NW105" s="160"/>
      <c r="NX105" s="150"/>
      <c r="NY105" s="137"/>
      <c r="NZ105" s="137"/>
      <c r="OA105" s="137"/>
      <c r="OC105" s="142"/>
      <c r="OD105" s="160"/>
      <c r="OE105" s="150"/>
      <c r="OF105" s="137"/>
      <c r="OG105" s="137"/>
      <c r="OH105" s="137"/>
      <c r="OJ105" s="142"/>
      <c r="OK105" s="160"/>
      <c r="OL105" s="150"/>
      <c r="OM105" s="137"/>
      <c r="ON105" s="137"/>
      <c r="OO105" s="137"/>
      <c r="OQ105" s="142"/>
      <c r="OR105" s="160"/>
      <c r="OS105" s="150"/>
      <c r="OT105" s="137"/>
      <c r="OU105" s="137"/>
      <c r="OV105" s="137"/>
      <c r="OX105" s="142"/>
      <c r="OY105" s="160"/>
      <c r="OZ105" s="150"/>
      <c r="PA105" s="137"/>
      <c r="PB105" s="137"/>
      <c r="PC105" s="137"/>
      <c r="PE105" s="142"/>
      <c r="PF105" s="160"/>
      <c r="PG105" s="150"/>
      <c r="PH105" s="137"/>
      <c r="PI105" s="137"/>
      <c r="PJ105" s="137"/>
      <c r="PL105" s="142"/>
      <c r="PM105" s="160"/>
      <c r="PN105" s="150"/>
      <c r="PO105" s="137"/>
      <c r="PP105" s="137"/>
      <c r="PQ105" s="137"/>
      <c r="PS105" s="142"/>
      <c r="PT105" s="160"/>
      <c r="PU105" s="150"/>
      <c r="PV105" s="137"/>
      <c r="PW105" s="137"/>
      <c r="PX105" s="137"/>
      <c r="PZ105" s="142"/>
      <c r="QA105" s="160"/>
      <c r="QB105" s="150"/>
      <c r="QC105" s="137"/>
      <c r="QD105" s="137"/>
      <c r="QE105" s="137"/>
      <c r="QG105" s="142"/>
      <c r="QH105" s="160"/>
      <c r="QI105" s="150"/>
      <c r="QJ105" s="137"/>
      <c r="QK105" s="137"/>
      <c r="QL105" s="137"/>
      <c r="QN105" s="142"/>
      <c r="QO105" s="160"/>
      <c r="QP105" s="150"/>
      <c r="QQ105" s="137"/>
      <c r="QR105" s="137"/>
      <c r="QS105" s="137"/>
      <c r="QU105" s="142"/>
      <c r="QV105" s="160"/>
      <c r="QW105" s="150"/>
      <c r="QX105" s="137"/>
      <c r="QY105" s="137"/>
      <c r="QZ105" s="137"/>
      <c r="RB105" s="142"/>
      <c r="RC105" s="160"/>
      <c r="RD105" s="150"/>
      <c r="RE105" s="137"/>
      <c r="RF105" s="137"/>
      <c r="RG105" s="137"/>
      <c r="RI105" s="142"/>
      <c r="RJ105" s="160"/>
      <c r="RK105" s="150"/>
      <c r="RL105" s="137"/>
      <c r="RM105" s="137"/>
      <c r="RN105" s="137"/>
      <c r="RP105" s="142"/>
      <c r="RQ105" s="160"/>
      <c r="RR105" s="150"/>
      <c r="RS105" s="137"/>
      <c r="RT105" s="137"/>
      <c r="RU105" s="137"/>
      <c r="RW105" s="142"/>
      <c r="RX105" s="160"/>
      <c r="RY105" s="150"/>
      <c r="RZ105" s="137"/>
      <c r="SA105" s="137"/>
      <c r="SB105" s="137"/>
      <c r="SD105" s="142"/>
      <c r="SE105" s="160"/>
      <c r="SF105" s="150"/>
      <c r="SG105" s="137"/>
      <c r="SH105" s="137"/>
      <c r="SI105" s="137"/>
      <c r="SK105" s="142"/>
      <c r="SL105" s="160"/>
      <c r="SM105" s="150"/>
      <c r="SN105" s="137"/>
      <c r="SO105" s="137"/>
      <c r="SP105" s="137"/>
      <c r="SR105" s="142"/>
      <c r="SS105" s="160"/>
      <c r="ST105" s="150"/>
      <c r="SU105" s="137"/>
      <c r="SV105" s="137"/>
      <c r="SW105" s="137"/>
      <c r="SY105" s="142"/>
      <c r="SZ105" s="160"/>
      <c r="TA105" s="150"/>
      <c r="TB105" s="137"/>
      <c r="TC105" s="137"/>
      <c r="TD105" s="137"/>
      <c r="TF105" s="142"/>
      <c r="TG105" s="160"/>
      <c r="TH105" s="150"/>
      <c r="TI105" s="137"/>
      <c r="TJ105" s="137"/>
      <c r="TK105" s="137"/>
      <c r="TM105" s="142"/>
      <c r="TN105" s="160"/>
      <c r="TO105" s="150"/>
      <c r="TP105" s="137"/>
      <c r="TQ105" s="137"/>
      <c r="TR105" s="137"/>
      <c r="TT105" s="142"/>
      <c r="TU105" s="160"/>
      <c r="TV105" s="150"/>
      <c r="TW105" s="137"/>
      <c r="TX105" s="137"/>
      <c r="TY105" s="137"/>
      <c r="UA105" s="142"/>
      <c r="UB105" s="160"/>
      <c r="UC105" s="150"/>
      <c r="UD105" s="137"/>
      <c r="UE105" s="137"/>
      <c r="UF105" s="137"/>
      <c r="UH105" s="142"/>
      <c r="UI105" s="160"/>
      <c r="UJ105" s="150"/>
      <c r="UK105" s="137"/>
      <c r="UL105" s="137"/>
      <c r="UM105" s="137"/>
      <c r="UO105" s="142"/>
      <c r="UP105" s="160"/>
      <c r="UQ105" s="150"/>
      <c r="UR105" s="137"/>
      <c r="US105" s="137"/>
      <c r="UT105" s="137"/>
      <c r="UV105" s="142"/>
      <c r="UW105" s="160"/>
      <c r="UX105" s="150"/>
      <c r="UY105" s="137"/>
      <c r="UZ105" s="137"/>
      <c r="VA105" s="137"/>
      <c r="VC105" s="142"/>
      <c r="VD105" s="160"/>
      <c r="VE105" s="150"/>
      <c r="VF105" s="137"/>
      <c r="VG105" s="137"/>
      <c r="VH105" s="137"/>
      <c r="VJ105" s="142"/>
      <c r="VK105" s="160"/>
      <c r="VL105" s="150"/>
      <c r="VM105" s="137"/>
      <c r="VN105" s="137"/>
      <c r="VO105" s="137"/>
      <c r="VQ105" s="142"/>
      <c r="VR105" s="160"/>
      <c r="VS105" s="150"/>
      <c r="VT105" s="137"/>
      <c r="VU105" s="137"/>
      <c r="VV105" s="137"/>
      <c r="VX105" s="142"/>
      <c r="VY105" s="160"/>
      <c r="VZ105" s="150"/>
      <c r="WA105" s="137"/>
      <c r="WB105" s="137"/>
      <c r="WC105" s="137"/>
      <c r="WE105" s="142"/>
      <c r="WF105" s="160"/>
      <c r="WG105" s="150"/>
      <c r="WH105" s="137"/>
      <c r="WI105" s="137"/>
      <c r="WJ105" s="137"/>
      <c r="WL105" s="142"/>
      <c r="WM105" s="160"/>
      <c r="WN105" s="150"/>
      <c r="WO105" s="137"/>
      <c r="WP105" s="137"/>
      <c r="WQ105" s="137"/>
      <c r="WS105" s="142"/>
      <c r="WT105" s="160"/>
      <c r="WU105" s="150"/>
      <c r="WV105" s="137"/>
      <c r="WW105" s="137"/>
      <c r="WX105" s="137"/>
      <c r="WZ105" s="142"/>
      <c r="XA105" s="160"/>
      <c r="XB105" s="150"/>
      <c r="XC105" s="137"/>
      <c r="XD105" s="137"/>
      <c r="XE105" s="137"/>
      <c r="XG105" s="142"/>
      <c r="XH105" s="160"/>
      <c r="XI105" s="150"/>
      <c r="XJ105" s="137"/>
      <c r="XK105" s="137"/>
      <c r="XL105" s="137"/>
      <c r="XN105" s="142"/>
      <c r="XO105" s="160"/>
      <c r="XP105" s="150"/>
      <c r="XQ105" s="137"/>
      <c r="XR105" s="137"/>
      <c r="XS105" s="137"/>
      <c r="XU105" s="142"/>
      <c r="XV105" s="160"/>
      <c r="XW105" s="150"/>
      <c r="XX105" s="137"/>
      <c r="XY105" s="137"/>
      <c r="XZ105" s="137"/>
      <c r="YB105" s="142"/>
      <c r="YC105" s="160"/>
      <c r="YD105" s="150"/>
      <c r="YE105" s="137"/>
      <c r="YF105" s="137"/>
      <c r="YG105" s="137"/>
      <c r="YI105" s="142"/>
      <c r="YJ105" s="160"/>
      <c r="YK105" s="150"/>
      <c r="YL105" s="137"/>
      <c r="YM105" s="137"/>
      <c r="YN105" s="137"/>
      <c r="YP105" s="142"/>
      <c r="YQ105" s="160"/>
      <c r="YR105" s="150"/>
      <c r="YS105" s="137"/>
      <c r="YT105" s="137"/>
      <c r="YU105" s="137"/>
      <c r="YW105" s="142"/>
      <c r="YX105" s="160"/>
      <c r="YY105" s="150"/>
      <c r="YZ105" s="137"/>
      <c r="ZA105" s="137"/>
      <c r="ZB105" s="137"/>
      <c r="ZD105" s="142"/>
      <c r="ZE105" s="160"/>
      <c r="ZF105" s="150"/>
      <c r="ZG105" s="137"/>
      <c r="ZH105" s="137"/>
      <c r="ZI105" s="137"/>
      <c r="ZK105" s="142"/>
      <c r="ZL105" s="160"/>
      <c r="ZM105" s="150"/>
      <c r="ZN105" s="137"/>
      <c r="ZO105" s="137"/>
      <c r="ZP105" s="137"/>
      <c r="ZR105" s="142"/>
      <c r="ZS105" s="160"/>
      <c r="ZT105" s="150"/>
      <c r="ZU105" s="137"/>
      <c r="ZV105" s="137"/>
      <c r="ZW105" s="137"/>
      <c r="ZY105" s="142"/>
      <c r="ZZ105" s="160"/>
      <c r="AAA105" s="150"/>
      <c r="AAB105" s="137"/>
      <c r="AAC105" s="137"/>
      <c r="AAD105" s="137"/>
      <c r="AAF105" s="142"/>
      <c r="AAG105" s="160"/>
      <c r="AAH105" s="150"/>
      <c r="AAI105" s="137"/>
      <c r="AAJ105" s="137"/>
      <c r="AAK105" s="137"/>
      <c r="AAM105" s="142"/>
      <c r="AAN105" s="160"/>
      <c r="AAO105" s="150"/>
      <c r="AAP105" s="137"/>
      <c r="AAQ105" s="137"/>
      <c r="AAR105" s="137"/>
      <c r="AAT105" s="142"/>
      <c r="AAU105" s="160"/>
      <c r="AAV105" s="150"/>
      <c r="AAW105" s="137"/>
      <c r="AAX105" s="137"/>
      <c r="AAY105" s="137"/>
      <c r="ABA105" s="142"/>
      <c r="ABB105" s="160"/>
      <c r="ABC105" s="150"/>
      <c r="ABD105" s="137"/>
      <c r="ABE105" s="137"/>
      <c r="ABF105" s="137"/>
      <c r="ABH105" s="142"/>
      <c r="ABI105" s="160"/>
      <c r="ABJ105" s="150"/>
      <c r="ABK105" s="137"/>
      <c r="ABL105" s="137"/>
      <c r="ABM105" s="137"/>
      <c r="ABO105" s="142"/>
      <c r="ABP105" s="160"/>
      <c r="ABQ105" s="150"/>
      <c r="ABR105" s="137"/>
      <c r="ABS105" s="137"/>
      <c r="ABT105" s="137"/>
      <c r="ABV105" s="142"/>
      <c r="ABW105" s="160"/>
      <c r="ABX105" s="150"/>
      <c r="ABY105" s="137"/>
      <c r="ABZ105" s="137"/>
      <c r="ACA105" s="137"/>
      <c r="ACC105" s="142"/>
      <c r="ACD105" s="160"/>
      <c r="ACE105" s="150"/>
      <c r="ACF105" s="137"/>
      <c r="ACG105" s="137"/>
      <c r="ACH105" s="137"/>
      <c r="ACJ105" s="142"/>
      <c r="ACK105" s="160"/>
      <c r="ACL105" s="150"/>
      <c r="ACM105" s="137"/>
      <c r="ACN105" s="137"/>
      <c r="ACO105" s="137"/>
      <c r="ACQ105" s="142"/>
      <c r="ACR105" s="160"/>
      <c r="ACS105" s="150"/>
      <c r="ACT105" s="137"/>
      <c r="ACU105" s="137"/>
      <c r="ACV105" s="137"/>
      <c r="ACX105" s="142"/>
      <c r="ACY105" s="160"/>
      <c r="ACZ105" s="150"/>
      <c r="ADA105" s="137"/>
      <c r="ADB105" s="137"/>
      <c r="ADC105" s="137"/>
      <c r="ADE105" s="142"/>
      <c r="ADF105" s="160"/>
      <c r="ADG105" s="150"/>
      <c r="ADH105" s="137"/>
      <c r="ADI105" s="137"/>
      <c r="ADJ105" s="137"/>
      <c r="ADL105" s="142"/>
      <c r="ADM105" s="160"/>
      <c r="ADN105" s="150"/>
      <c r="ADO105" s="137"/>
      <c r="ADP105" s="137"/>
      <c r="ADQ105" s="137"/>
      <c r="ADS105" s="142"/>
      <c r="ADT105" s="160"/>
      <c r="ADU105" s="150"/>
      <c r="ADV105" s="137"/>
      <c r="ADW105" s="137"/>
      <c r="ADX105" s="137"/>
      <c r="ADZ105" s="142"/>
      <c r="AEA105" s="160"/>
      <c r="AEB105" s="150"/>
      <c r="AEC105" s="137"/>
      <c r="AED105" s="137"/>
      <c r="AEE105" s="137"/>
      <c r="AEG105" s="142"/>
      <c r="AEH105" s="160"/>
      <c r="AEI105" s="150"/>
      <c r="AEJ105" s="137"/>
      <c r="AEK105" s="137"/>
      <c r="AEL105" s="137"/>
      <c r="AEN105" s="142"/>
      <c r="AEO105" s="160"/>
      <c r="AEP105" s="150"/>
      <c r="AEQ105" s="137"/>
      <c r="AER105" s="137"/>
      <c r="AES105" s="137"/>
      <c r="AEU105" s="142"/>
      <c r="AEV105" s="160"/>
      <c r="AEW105" s="150"/>
      <c r="AEX105" s="137"/>
      <c r="AEY105" s="137"/>
      <c r="AEZ105" s="137"/>
      <c r="AFB105" s="142"/>
      <c r="AFC105" s="160"/>
      <c r="AFD105" s="150"/>
      <c r="AFE105" s="137"/>
      <c r="AFF105" s="137"/>
      <c r="AFG105" s="137"/>
      <c r="AFI105" s="142"/>
      <c r="AFJ105" s="160"/>
      <c r="AFK105" s="150"/>
      <c r="AFL105" s="137"/>
      <c r="AFM105" s="137"/>
      <c r="AFN105" s="137"/>
      <c r="AFP105" s="142"/>
      <c r="AFQ105" s="160"/>
      <c r="AFR105" s="150"/>
      <c r="AFS105" s="137"/>
      <c r="AFT105" s="137"/>
      <c r="AFU105" s="137"/>
      <c r="AFW105" s="142"/>
      <c r="AFX105" s="160"/>
      <c r="AFY105" s="150"/>
      <c r="AFZ105" s="137"/>
      <c r="AGA105" s="137"/>
      <c r="AGB105" s="137"/>
      <c r="AGD105" s="142"/>
      <c r="AGE105" s="160"/>
      <c r="AGF105" s="150"/>
      <c r="AGG105" s="137"/>
      <c r="AGH105" s="137"/>
      <c r="AGI105" s="137"/>
      <c r="AGK105" s="142"/>
      <c r="AGL105" s="160"/>
      <c r="AGM105" s="150"/>
      <c r="AGN105" s="137"/>
      <c r="AGO105" s="137"/>
      <c r="AGP105" s="137"/>
      <c r="AGR105" s="142"/>
      <c r="AGS105" s="160"/>
      <c r="AGT105" s="150"/>
      <c r="AGU105" s="137"/>
      <c r="AGV105" s="137"/>
      <c r="AGW105" s="137"/>
      <c r="AGY105" s="142"/>
      <c r="AGZ105" s="160"/>
      <c r="AHA105" s="150"/>
      <c r="AHB105" s="137"/>
      <c r="AHC105" s="137"/>
      <c r="AHD105" s="137"/>
      <c r="AHF105" s="142"/>
      <c r="AHG105" s="160"/>
      <c r="AHH105" s="150"/>
      <c r="AHI105" s="137"/>
      <c r="AHJ105" s="137"/>
      <c r="AHK105" s="137"/>
      <c r="AHM105" s="142"/>
      <c r="AHN105" s="160"/>
      <c r="AHO105" s="150"/>
      <c r="AHP105" s="137"/>
      <c r="AHQ105" s="137"/>
      <c r="AHR105" s="137"/>
      <c r="AHT105" s="142"/>
      <c r="AHU105" s="160"/>
      <c r="AHV105" s="150"/>
      <c r="AHW105" s="137"/>
      <c r="AHX105" s="137"/>
      <c r="AHY105" s="137"/>
      <c r="AIA105" s="142"/>
      <c r="AIB105" s="160"/>
      <c r="AIC105" s="150"/>
      <c r="AID105" s="137"/>
      <c r="AIE105" s="137"/>
      <c r="AIF105" s="137"/>
      <c r="AIH105" s="142"/>
      <c r="AII105" s="160"/>
      <c r="AIJ105" s="150"/>
      <c r="AIK105" s="137"/>
      <c r="AIL105" s="137"/>
      <c r="AIM105" s="137"/>
      <c r="AIO105" s="142"/>
      <c r="AIP105" s="160"/>
      <c r="AIQ105" s="150"/>
      <c r="AIR105" s="137"/>
      <c r="AIS105" s="137"/>
      <c r="AIT105" s="137"/>
      <c r="AIV105" s="142"/>
      <c r="AIW105" s="160"/>
      <c r="AIX105" s="150"/>
      <c r="AIY105" s="137"/>
      <c r="AIZ105" s="137"/>
      <c r="AJA105" s="137"/>
      <c r="AJC105" s="142"/>
      <c r="AJD105" s="160"/>
      <c r="AJE105" s="150"/>
      <c r="AJF105" s="137"/>
      <c r="AJG105" s="137"/>
      <c r="AJH105" s="137"/>
      <c r="AJJ105" s="142"/>
      <c r="AJK105" s="160"/>
      <c r="AJL105" s="150"/>
      <c r="AJM105" s="137"/>
      <c r="AJN105" s="137"/>
      <c r="AJO105" s="137"/>
      <c r="AJQ105" s="142"/>
      <c r="AJR105" s="160"/>
      <c r="AJS105" s="150"/>
      <c r="AJT105" s="137"/>
      <c r="AJU105" s="137"/>
      <c r="AJV105" s="137"/>
      <c r="AJX105" s="142"/>
      <c r="AJY105" s="160"/>
      <c r="AJZ105" s="150"/>
      <c r="AKA105" s="137"/>
      <c r="AKB105" s="137"/>
      <c r="AKC105" s="137"/>
      <c r="AKE105" s="142"/>
      <c r="AKF105" s="160"/>
      <c r="AKG105" s="150"/>
      <c r="AKH105" s="137"/>
      <c r="AKI105" s="137"/>
      <c r="AKJ105" s="137"/>
      <c r="AKL105" s="142"/>
      <c r="AKM105" s="160"/>
      <c r="AKN105" s="150"/>
      <c r="AKO105" s="137"/>
      <c r="AKP105" s="137"/>
      <c r="AKQ105" s="137"/>
      <c r="AKS105" s="142"/>
      <c r="AKT105" s="160"/>
      <c r="AKU105" s="150"/>
      <c r="AKV105" s="137"/>
      <c r="AKW105" s="137"/>
      <c r="AKX105" s="137"/>
      <c r="AKZ105" s="142"/>
      <c r="ALA105" s="160"/>
      <c r="ALB105" s="150"/>
      <c r="ALC105" s="137"/>
      <c r="ALD105" s="137"/>
      <c r="ALE105" s="137"/>
      <c r="ALG105" s="142"/>
      <c r="ALH105" s="160"/>
      <c r="ALI105" s="150"/>
      <c r="ALJ105" s="137"/>
      <c r="ALK105" s="137"/>
      <c r="ALL105" s="137"/>
      <c r="ALN105" s="142"/>
      <c r="ALO105" s="160"/>
      <c r="ALP105" s="150"/>
      <c r="ALQ105" s="137"/>
      <c r="ALR105" s="137"/>
      <c r="ALS105" s="137"/>
      <c r="ALU105" s="142"/>
      <c r="ALV105" s="160"/>
      <c r="ALW105" s="150"/>
      <c r="ALX105" s="137"/>
      <c r="ALY105" s="137"/>
      <c r="ALZ105" s="137"/>
      <c r="AMB105" s="142"/>
      <c r="AMC105" s="160"/>
      <c r="AMD105" s="150"/>
      <c r="AME105" s="137"/>
      <c r="AMF105" s="137"/>
      <c r="AMG105" s="137"/>
      <c r="AMI105" s="142"/>
      <c r="AMJ105" s="160"/>
      <c r="AMK105" s="150"/>
      <c r="AML105" s="137"/>
      <c r="AMM105" s="137"/>
      <c r="AMN105" s="137"/>
      <c r="AMP105" s="142"/>
      <c r="AMQ105" s="160"/>
      <c r="AMR105" s="150"/>
      <c r="AMS105" s="137"/>
      <c r="AMT105" s="137"/>
      <c r="AMU105" s="137"/>
      <c r="AMW105" s="142"/>
      <c r="AMX105" s="160"/>
      <c r="AMY105" s="150"/>
      <c r="AMZ105" s="137"/>
      <c r="ANA105" s="137"/>
      <c r="ANB105" s="137"/>
      <c r="AND105" s="142"/>
      <c r="ANE105" s="160"/>
      <c r="ANF105" s="150"/>
      <c r="ANG105" s="137"/>
      <c r="ANH105" s="137"/>
      <c r="ANI105" s="137"/>
      <c r="ANK105" s="142"/>
      <c r="ANL105" s="160"/>
      <c r="ANM105" s="150"/>
      <c r="ANN105" s="137"/>
      <c r="ANO105" s="137"/>
      <c r="ANP105" s="137"/>
      <c r="ANR105" s="142"/>
      <c r="ANS105" s="160"/>
      <c r="ANT105" s="150"/>
      <c r="ANU105" s="137"/>
      <c r="ANV105" s="137"/>
      <c r="ANW105" s="137"/>
      <c r="ANY105" s="142"/>
      <c r="ANZ105" s="160"/>
      <c r="AOA105" s="150"/>
      <c r="AOB105" s="137"/>
      <c r="AOC105" s="137"/>
      <c r="AOD105" s="137"/>
      <c r="AOF105" s="142"/>
      <c r="AOG105" s="160"/>
      <c r="AOH105" s="150"/>
      <c r="AOI105" s="137"/>
      <c r="AOJ105" s="137"/>
      <c r="AOK105" s="137"/>
      <c r="AOM105" s="142"/>
      <c r="AON105" s="160"/>
      <c r="AOO105" s="150"/>
      <c r="AOP105" s="137"/>
      <c r="AOQ105" s="137"/>
      <c r="AOR105" s="137"/>
      <c r="AOT105" s="142"/>
      <c r="AOU105" s="160"/>
      <c r="AOV105" s="150"/>
      <c r="AOW105" s="137"/>
      <c r="AOX105" s="137"/>
      <c r="AOY105" s="137"/>
      <c r="APA105" s="142"/>
      <c r="APB105" s="160"/>
      <c r="APC105" s="150"/>
      <c r="APD105" s="137"/>
      <c r="APE105" s="137"/>
      <c r="APF105" s="137"/>
      <c r="APH105" s="142"/>
      <c r="API105" s="160"/>
      <c r="APJ105" s="150"/>
      <c r="APK105" s="137"/>
      <c r="APL105" s="137"/>
      <c r="APM105" s="137"/>
      <c r="APO105" s="142"/>
      <c r="APP105" s="160"/>
      <c r="APQ105" s="150"/>
      <c r="APR105" s="137"/>
      <c r="APS105" s="137"/>
      <c r="APT105" s="137"/>
      <c r="APV105" s="142"/>
      <c r="APW105" s="160"/>
      <c r="APX105" s="150"/>
      <c r="APY105" s="137"/>
      <c r="APZ105" s="137"/>
      <c r="AQA105" s="137"/>
      <c r="AQC105" s="142"/>
      <c r="AQD105" s="160"/>
      <c r="AQE105" s="150"/>
      <c r="AQF105" s="137"/>
      <c r="AQG105" s="137"/>
      <c r="AQH105" s="137"/>
      <c r="AQJ105" s="142"/>
      <c r="AQK105" s="160"/>
      <c r="AQL105" s="150"/>
      <c r="AQM105" s="137"/>
      <c r="AQN105" s="137"/>
      <c r="AQO105" s="137"/>
      <c r="AQQ105" s="142"/>
      <c r="AQR105" s="160"/>
      <c r="AQS105" s="150"/>
      <c r="AQT105" s="137"/>
      <c r="AQU105" s="137"/>
      <c r="AQV105" s="137"/>
      <c r="AQX105" s="142"/>
      <c r="AQY105" s="160"/>
      <c r="AQZ105" s="150"/>
      <c r="ARA105" s="137"/>
      <c r="ARB105" s="137"/>
      <c r="ARC105" s="137"/>
      <c r="ARE105" s="142"/>
      <c r="ARF105" s="160"/>
      <c r="ARG105" s="150"/>
      <c r="ARH105" s="137"/>
      <c r="ARI105" s="137"/>
      <c r="ARJ105" s="137"/>
      <c r="ARL105" s="142"/>
      <c r="ARM105" s="160"/>
      <c r="ARN105" s="150"/>
      <c r="ARO105" s="137"/>
      <c r="ARP105" s="137"/>
      <c r="ARQ105" s="137"/>
      <c r="ARS105" s="142"/>
      <c r="ART105" s="160"/>
      <c r="ARU105" s="150"/>
      <c r="ARV105" s="137"/>
      <c r="ARW105" s="137"/>
      <c r="ARX105" s="137"/>
      <c r="ARZ105" s="142"/>
      <c r="ASA105" s="160"/>
      <c r="ASB105" s="150"/>
      <c r="ASC105" s="137"/>
      <c r="ASD105" s="137"/>
      <c r="ASE105" s="137"/>
      <c r="ASG105" s="142"/>
      <c r="ASH105" s="160"/>
      <c r="ASI105" s="150"/>
      <c r="ASJ105" s="137"/>
      <c r="ASK105" s="137"/>
      <c r="ASL105" s="137"/>
      <c r="ASN105" s="142"/>
      <c r="ASO105" s="160"/>
      <c r="ASP105" s="150"/>
      <c r="ASQ105" s="137"/>
      <c r="ASR105" s="137"/>
      <c r="ASS105" s="137"/>
      <c r="ASU105" s="142"/>
      <c r="ASV105" s="160"/>
      <c r="ASW105" s="150"/>
      <c r="ASX105" s="137"/>
      <c r="ASY105" s="137"/>
      <c r="ASZ105" s="137"/>
      <c r="ATB105" s="142"/>
      <c r="ATC105" s="160"/>
      <c r="ATD105" s="150"/>
      <c r="ATE105" s="137"/>
      <c r="ATF105" s="137"/>
      <c r="ATG105" s="137"/>
      <c r="ATI105" s="142"/>
      <c r="ATJ105" s="160"/>
      <c r="ATK105" s="150"/>
      <c r="ATL105" s="137"/>
      <c r="ATM105" s="137"/>
      <c r="ATN105" s="137"/>
      <c r="ATP105" s="142"/>
      <c r="ATQ105" s="160"/>
      <c r="ATR105" s="150"/>
      <c r="ATS105" s="137"/>
      <c r="ATT105" s="137"/>
      <c r="ATU105" s="137"/>
      <c r="ATW105" s="142"/>
      <c r="ATX105" s="160"/>
      <c r="ATY105" s="150"/>
      <c r="ATZ105" s="137"/>
      <c r="AUA105" s="137"/>
      <c r="AUB105" s="137"/>
      <c r="AUD105" s="142"/>
      <c r="AUE105" s="160"/>
      <c r="AUF105" s="150"/>
      <c r="AUG105" s="137"/>
      <c r="AUH105" s="137"/>
      <c r="AUI105" s="137"/>
      <c r="AUK105" s="142"/>
      <c r="AUL105" s="160"/>
      <c r="AUM105" s="150"/>
      <c r="AUN105" s="137"/>
      <c r="AUO105" s="137"/>
      <c r="AUP105" s="137"/>
      <c r="AUR105" s="142"/>
      <c r="AUS105" s="160"/>
      <c r="AUT105" s="150"/>
      <c r="AUU105" s="137"/>
      <c r="AUV105" s="137"/>
      <c r="AUW105" s="137"/>
      <c r="AUY105" s="142"/>
      <c r="AUZ105" s="160"/>
      <c r="AVA105" s="150"/>
      <c r="AVB105" s="137"/>
      <c r="AVC105" s="137"/>
      <c r="AVD105" s="137"/>
      <c r="AVF105" s="142"/>
      <c r="AVG105" s="160"/>
      <c r="AVH105" s="150"/>
      <c r="AVI105" s="137"/>
      <c r="AVJ105" s="137"/>
      <c r="AVK105" s="137"/>
      <c r="AVM105" s="142"/>
      <c r="AVN105" s="160"/>
      <c r="AVO105" s="150"/>
      <c r="AVP105" s="137"/>
      <c r="AVQ105" s="137"/>
      <c r="AVR105" s="137"/>
      <c r="AVT105" s="142"/>
      <c r="AVU105" s="160"/>
      <c r="AVV105" s="150"/>
      <c r="AVW105" s="137"/>
      <c r="AVX105" s="137"/>
      <c r="AVY105" s="137"/>
      <c r="AWA105" s="142"/>
      <c r="AWB105" s="160"/>
      <c r="AWC105" s="150"/>
      <c r="AWD105" s="137"/>
      <c r="AWE105" s="137"/>
      <c r="AWF105" s="137"/>
      <c r="AWH105" s="142"/>
      <c r="AWI105" s="160"/>
      <c r="AWJ105" s="150"/>
      <c r="AWK105" s="137"/>
      <c r="AWL105" s="137"/>
      <c r="AWM105" s="137"/>
      <c r="AWO105" s="142"/>
      <c r="AWP105" s="160"/>
      <c r="AWQ105" s="150"/>
      <c r="AWR105" s="137"/>
      <c r="AWS105" s="137"/>
      <c r="AWT105" s="137"/>
      <c r="AWV105" s="142"/>
      <c r="AWW105" s="160"/>
      <c r="AWX105" s="150"/>
      <c r="AWY105" s="137"/>
      <c r="AWZ105" s="137"/>
      <c r="AXA105" s="137"/>
      <c r="AXC105" s="142"/>
      <c r="AXD105" s="160"/>
      <c r="AXE105" s="150"/>
      <c r="AXF105" s="137"/>
      <c r="AXG105" s="137"/>
      <c r="AXH105" s="137"/>
      <c r="AXJ105" s="142"/>
      <c r="AXK105" s="160"/>
      <c r="AXL105" s="150"/>
      <c r="AXM105" s="137"/>
      <c r="AXN105" s="137"/>
      <c r="AXO105" s="137"/>
      <c r="AXQ105" s="142"/>
      <c r="AXR105" s="160"/>
      <c r="AXS105" s="150"/>
      <c r="AXT105" s="137"/>
      <c r="AXU105" s="137"/>
      <c r="AXV105" s="137"/>
      <c r="AXX105" s="142"/>
      <c r="AXY105" s="160"/>
      <c r="AXZ105" s="150"/>
      <c r="AYA105" s="137"/>
      <c r="AYB105" s="137"/>
      <c r="AYC105" s="137"/>
      <c r="AYE105" s="142"/>
      <c r="AYF105" s="160"/>
      <c r="AYG105" s="150"/>
      <c r="AYH105" s="137"/>
      <c r="AYI105" s="137"/>
      <c r="AYJ105" s="137"/>
      <c r="AYL105" s="142"/>
      <c r="AYM105" s="160"/>
      <c r="AYN105" s="150"/>
      <c r="AYO105" s="137"/>
      <c r="AYP105" s="137"/>
      <c r="AYQ105" s="137"/>
      <c r="AYS105" s="142"/>
      <c r="AYT105" s="160"/>
      <c r="AYU105" s="150"/>
      <c r="AYV105" s="137"/>
      <c r="AYW105" s="137"/>
      <c r="AYX105" s="137"/>
      <c r="AYZ105" s="142"/>
      <c r="AZA105" s="160"/>
      <c r="AZB105" s="150"/>
      <c r="AZC105" s="137"/>
      <c r="AZD105" s="137"/>
      <c r="AZE105" s="137"/>
      <c r="AZG105" s="142"/>
      <c r="AZH105" s="160"/>
      <c r="AZI105" s="150"/>
      <c r="AZJ105" s="137"/>
      <c r="AZK105" s="137"/>
      <c r="AZL105" s="137"/>
      <c r="AZN105" s="142"/>
      <c r="AZO105" s="160"/>
      <c r="AZP105" s="150"/>
      <c r="AZQ105" s="137"/>
      <c r="AZR105" s="137"/>
      <c r="AZS105" s="137"/>
      <c r="AZU105" s="142"/>
      <c r="AZV105" s="160"/>
      <c r="AZW105" s="150"/>
      <c r="AZX105" s="137"/>
      <c r="AZY105" s="137"/>
      <c r="AZZ105" s="137"/>
      <c r="BAB105" s="142"/>
      <c r="BAC105" s="160"/>
      <c r="BAD105" s="150"/>
      <c r="BAE105" s="137"/>
      <c r="BAF105" s="137"/>
      <c r="BAG105" s="137"/>
      <c r="BAI105" s="142"/>
      <c r="BAJ105" s="160"/>
      <c r="BAK105" s="150"/>
      <c r="BAL105" s="137"/>
      <c r="BAM105" s="137"/>
      <c r="BAN105" s="137"/>
      <c r="BAP105" s="142"/>
      <c r="BAQ105" s="160"/>
      <c r="BAR105" s="150"/>
      <c r="BAS105" s="137"/>
      <c r="BAT105" s="137"/>
      <c r="BAU105" s="137"/>
      <c r="BAW105" s="142"/>
      <c r="BAX105" s="160"/>
      <c r="BAY105" s="150"/>
      <c r="BAZ105" s="137"/>
      <c r="BBA105" s="137"/>
      <c r="BBB105" s="137"/>
      <c r="BBD105" s="142"/>
      <c r="BBE105" s="160"/>
      <c r="BBF105" s="150"/>
      <c r="BBG105" s="137"/>
      <c r="BBH105" s="137"/>
      <c r="BBI105" s="137"/>
      <c r="BBK105" s="142"/>
      <c r="BBL105" s="160"/>
      <c r="BBM105" s="150"/>
      <c r="BBN105" s="137"/>
      <c r="BBO105" s="137"/>
      <c r="BBP105" s="137"/>
      <c r="BBR105" s="142"/>
      <c r="BBS105" s="160"/>
      <c r="BBT105" s="150"/>
      <c r="BBU105" s="137"/>
      <c r="BBV105" s="137"/>
      <c r="BBW105" s="137"/>
      <c r="BBY105" s="142"/>
      <c r="BBZ105" s="160"/>
      <c r="BCA105" s="150"/>
      <c r="BCB105" s="137"/>
      <c r="BCC105" s="137"/>
      <c r="BCD105" s="137"/>
      <c r="BCF105" s="142"/>
      <c r="BCG105" s="160"/>
      <c r="BCH105" s="150"/>
      <c r="BCI105" s="137"/>
      <c r="BCJ105" s="137"/>
      <c r="BCK105" s="137"/>
      <c r="BCM105" s="142"/>
      <c r="BCN105" s="160"/>
      <c r="BCO105" s="150"/>
      <c r="BCP105" s="137"/>
      <c r="BCQ105" s="137"/>
      <c r="BCR105" s="137"/>
      <c r="BCT105" s="142"/>
      <c r="BCU105" s="160"/>
      <c r="BCV105" s="150"/>
      <c r="BCW105" s="137"/>
      <c r="BCX105" s="137"/>
      <c r="BCY105" s="137"/>
      <c r="BDA105" s="142"/>
      <c r="BDB105" s="160"/>
      <c r="BDC105" s="150"/>
      <c r="BDD105" s="137"/>
      <c r="BDE105" s="137"/>
      <c r="BDF105" s="137"/>
      <c r="BDH105" s="142"/>
      <c r="BDI105" s="160"/>
      <c r="BDJ105" s="150"/>
      <c r="BDK105" s="137"/>
      <c r="BDL105" s="137"/>
      <c r="BDM105" s="137"/>
      <c r="BDO105" s="142"/>
      <c r="BDP105" s="160"/>
      <c r="BDQ105" s="150"/>
      <c r="BDR105" s="137"/>
      <c r="BDS105" s="137"/>
      <c r="BDT105" s="137"/>
      <c r="BDV105" s="142"/>
      <c r="BDW105" s="160"/>
      <c r="BDX105" s="150"/>
      <c r="BDY105" s="137"/>
      <c r="BDZ105" s="137"/>
      <c r="BEA105" s="137"/>
      <c r="BEC105" s="142"/>
      <c r="BED105" s="160"/>
      <c r="BEE105" s="150"/>
      <c r="BEF105" s="137"/>
      <c r="BEG105" s="137"/>
      <c r="BEH105" s="137"/>
      <c r="BEJ105" s="142"/>
      <c r="BEK105" s="160"/>
      <c r="BEL105" s="150"/>
      <c r="BEM105" s="137"/>
      <c r="BEN105" s="137"/>
      <c r="BEO105" s="137"/>
      <c r="BEQ105" s="142"/>
      <c r="BER105" s="160"/>
      <c r="BES105" s="150"/>
      <c r="BET105" s="137"/>
      <c r="BEU105" s="137"/>
      <c r="BEV105" s="137"/>
      <c r="BEX105" s="142"/>
      <c r="BEY105" s="160"/>
      <c r="BEZ105" s="150"/>
      <c r="BFA105" s="137"/>
      <c r="BFB105" s="137"/>
      <c r="BFC105" s="137"/>
      <c r="BFE105" s="142"/>
      <c r="BFF105" s="160"/>
      <c r="BFG105" s="150"/>
      <c r="BFH105" s="137"/>
      <c r="BFI105" s="137"/>
      <c r="BFJ105" s="137"/>
      <c r="BFL105" s="142"/>
      <c r="BFM105" s="160"/>
      <c r="BFN105" s="150"/>
      <c r="BFO105" s="137"/>
      <c r="BFP105" s="137"/>
      <c r="BFQ105" s="137"/>
      <c r="BFS105" s="142"/>
      <c r="BFT105" s="160"/>
      <c r="BFU105" s="150"/>
      <c r="BFV105" s="137"/>
      <c r="BFW105" s="137"/>
      <c r="BFX105" s="137"/>
      <c r="BFZ105" s="142"/>
      <c r="BGA105" s="160"/>
      <c r="BGB105" s="150"/>
      <c r="BGC105" s="137"/>
      <c r="BGD105" s="137"/>
      <c r="BGE105" s="137"/>
      <c r="BGG105" s="142"/>
      <c r="BGH105" s="160"/>
      <c r="BGI105" s="150"/>
      <c r="BGJ105" s="137"/>
      <c r="BGK105" s="137"/>
      <c r="BGL105" s="137"/>
      <c r="BGN105" s="142"/>
      <c r="BGO105" s="160"/>
      <c r="BGP105" s="150"/>
      <c r="BGQ105" s="137"/>
      <c r="BGR105" s="137"/>
      <c r="BGS105" s="137"/>
      <c r="BGU105" s="142"/>
      <c r="BGV105" s="160"/>
      <c r="BGW105" s="150"/>
      <c r="BGX105" s="137"/>
      <c r="BGY105" s="137"/>
      <c r="BGZ105" s="137"/>
      <c r="BHB105" s="142"/>
      <c r="BHC105" s="160"/>
      <c r="BHD105" s="150"/>
      <c r="BHE105" s="137"/>
      <c r="BHF105" s="137"/>
      <c r="BHG105" s="137"/>
      <c r="BHI105" s="142"/>
      <c r="BHJ105" s="160"/>
      <c r="BHK105" s="150"/>
      <c r="BHL105" s="137"/>
      <c r="BHM105" s="137"/>
      <c r="BHN105" s="137"/>
      <c r="BHP105" s="142"/>
      <c r="BHQ105" s="160"/>
      <c r="BHR105" s="150"/>
      <c r="BHS105" s="137"/>
      <c r="BHT105" s="137"/>
      <c r="BHU105" s="137"/>
      <c r="BHW105" s="142"/>
      <c r="BHX105" s="160"/>
      <c r="BHY105" s="150"/>
      <c r="BHZ105" s="137"/>
      <c r="BIA105" s="137"/>
      <c r="BIB105" s="137"/>
      <c r="BID105" s="142"/>
      <c r="BIE105" s="160"/>
      <c r="BIF105" s="150"/>
      <c r="BIG105" s="137"/>
      <c r="BIH105" s="137"/>
      <c r="BII105" s="137"/>
      <c r="BIK105" s="142"/>
      <c r="BIL105" s="160"/>
      <c r="BIM105" s="150"/>
      <c r="BIN105" s="137"/>
      <c r="BIO105" s="137"/>
      <c r="BIP105" s="137"/>
      <c r="BIR105" s="142"/>
      <c r="BIS105" s="160"/>
      <c r="BIT105" s="150"/>
      <c r="BIU105" s="137"/>
      <c r="BIV105" s="137"/>
      <c r="BIW105" s="137"/>
      <c r="BIY105" s="142"/>
      <c r="BIZ105" s="160"/>
      <c r="BJA105" s="150"/>
      <c r="BJB105" s="137"/>
      <c r="BJC105" s="137"/>
      <c r="BJD105" s="137"/>
      <c r="BJF105" s="142"/>
      <c r="BJG105" s="160"/>
      <c r="BJH105" s="150"/>
      <c r="BJI105" s="137"/>
      <c r="BJJ105" s="137"/>
      <c r="BJK105" s="137"/>
      <c r="BJM105" s="142"/>
      <c r="BJN105" s="160"/>
      <c r="BJO105" s="150"/>
      <c r="BJP105" s="137"/>
      <c r="BJQ105" s="137"/>
      <c r="BJR105" s="137"/>
      <c r="BJT105" s="142"/>
      <c r="BJU105" s="160"/>
      <c r="BJV105" s="150"/>
      <c r="BJW105" s="137"/>
      <c r="BJX105" s="137"/>
      <c r="BJY105" s="137"/>
      <c r="BKA105" s="142"/>
      <c r="BKB105" s="160"/>
      <c r="BKC105" s="150"/>
      <c r="BKD105" s="137"/>
      <c r="BKE105" s="137"/>
      <c r="BKF105" s="137"/>
      <c r="BKH105" s="142"/>
      <c r="BKI105" s="160"/>
      <c r="BKJ105" s="150"/>
      <c r="BKK105" s="137"/>
      <c r="BKL105" s="137"/>
      <c r="BKM105" s="137"/>
      <c r="BKO105" s="142"/>
      <c r="BKP105" s="160"/>
      <c r="BKQ105" s="150"/>
      <c r="BKR105" s="137"/>
      <c r="BKS105" s="137"/>
      <c r="BKT105" s="137"/>
      <c r="BKV105" s="142"/>
      <c r="BKW105" s="160"/>
      <c r="BKX105" s="150"/>
      <c r="BKY105" s="137"/>
      <c r="BKZ105" s="137"/>
      <c r="BLA105" s="137"/>
      <c r="BLC105" s="142"/>
      <c r="BLD105" s="160"/>
      <c r="BLE105" s="150"/>
      <c r="BLF105" s="137"/>
      <c r="BLG105" s="137"/>
      <c r="BLH105" s="137"/>
      <c r="BLJ105" s="142"/>
      <c r="BLK105" s="160"/>
      <c r="BLL105" s="150"/>
      <c r="BLM105" s="137"/>
      <c r="BLN105" s="137"/>
      <c r="BLO105" s="137"/>
      <c r="BLQ105" s="142"/>
      <c r="BLR105" s="160"/>
      <c r="BLS105" s="150"/>
      <c r="BLT105" s="137"/>
      <c r="BLU105" s="137"/>
      <c r="BLV105" s="137"/>
      <c r="BLX105" s="142"/>
      <c r="BLY105" s="160"/>
      <c r="BLZ105" s="150"/>
      <c r="BMA105" s="137"/>
      <c r="BMB105" s="137"/>
      <c r="BMC105" s="137"/>
      <c r="BME105" s="142"/>
      <c r="BMF105" s="160"/>
      <c r="BMG105" s="150"/>
      <c r="BMH105" s="137"/>
      <c r="BMI105" s="137"/>
      <c r="BMJ105" s="137"/>
      <c r="BML105" s="142"/>
      <c r="BMM105" s="160"/>
      <c r="BMN105" s="150"/>
      <c r="BMO105" s="137"/>
      <c r="BMP105" s="137"/>
      <c r="BMQ105" s="137"/>
      <c r="BMS105" s="142"/>
      <c r="BMT105" s="160"/>
      <c r="BMU105" s="150"/>
      <c r="BMV105" s="137"/>
      <c r="BMW105" s="137"/>
      <c r="BMX105" s="137"/>
      <c r="BMZ105" s="142"/>
      <c r="BNA105" s="160"/>
      <c r="BNB105" s="150"/>
      <c r="BNC105" s="137"/>
      <c r="BND105" s="137"/>
      <c r="BNE105" s="137"/>
      <c r="BNG105" s="142"/>
      <c r="BNH105" s="160"/>
      <c r="BNI105" s="150"/>
      <c r="BNJ105" s="137"/>
      <c r="BNK105" s="137"/>
      <c r="BNL105" s="137"/>
      <c r="BNN105" s="142"/>
      <c r="BNO105" s="160"/>
      <c r="BNP105" s="150"/>
      <c r="BNQ105" s="137"/>
      <c r="BNR105" s="137"/>
      <c r="BNS105" s="137"/>
      <c r="BNU105" s="142"/>
      <c r="BNV105" s="160"/>
      <c r="BNW105" s="150"/>
      <c r="BNX105" s="137"/>
      <c r="BNY105" s="137"/>
      <c r="BNZ105" s="137"/>
      <c r="BOB105" s="142"/>
      <c r="BOC105" s="160"/>
      <c r="BOD105" s="150"/>
      <c r="BOE105" s="137"/>
      <c r="BOF105" s="137"/>
      <c r="BOG105" s="137"/>
      <c r="BOI105" s="142"/>
      <c r="BOJ105" s="160"/>
      <c r="BOK105" s="150"/>
      <c r="BOL105" s="137"/>
      <c r="BOM105" s="137"/>
      <c r="BON105" s="137"/>
      <c r="BOP105" s="142"/>
      <c r="BOQ105" s="160"/>
      <c r="BOR105" s="150"/>
      <c r="BOS105" s="137"/>
      <c r="BOT105" s="137"/>
      <c r="BOU105" s="137"/>
      <c r="BOW105" s="142"/>
      <c r="BOX105" s="160"/>
      <c r="BOY105" s="150"/>
      <c r="BOZ105" s="137"/>
      <c r="BPA105" s="137"/>
      <c r="BPB105" s="137"/>
      <c r="BPD105" s="142"/>
      <c r="BPE105" s="160"/>
      <c r="BPF105" s="150"/>
      <c r="BPG105" s="137"/>
      <c r="BPH105" s="137"/>
      <c r="BPI105" s="137"/>
      <c r="BPK105" s="142"/>
      <c r="BPL105" s="160"/>
      <c r="BPM105" s="150"/>
      <c r="BPN105" s="137"/>
      <c r="BPO105" s="137"/>
      <c r="BPP105" s="137"/>
      <c r="BPR105" s="142"/>
      <c r="BPS105" s="160"/>
      <c r="BPT105" s="150"/>
      <c r="BPU105" s="137"/>
      <c r="BPV105" s="137"/>
      <c r="BPW105" s="137"/>
      <c r="BPY105" s="142"/>
      <c r="BPZ105" s="160"/>
      <c r="BQA105" s="150"/>
      <c r="BQB105" s="137"/>
      <c r="BQC105" s="137"/>
      <c r="BQD105" s="137"/>
      <c r="BQF105" s="142"/>
      <c r="BQG105" s="160"/>
      <c r="BQH105" s="150"/>
      <c r="BQI105" s="137"/>
      <c r="BQJ105" s="137"/>
      <c r="BQK105" s="137"/>
      <c r="BQM105" s="142"/>
      <c r="BQN105" s="160"/>
      <c r="BQO105" s="150"/>
      <c r="BQP105" s="137"/>
      <c r="BQQ105" s="137"/>
      <c r="BQR105" s="137"/>
      <c r="BQT105" s="142"/>
      <c r="BQU105" s="160"/>
      <c r="BQV105" s="150"/>
      <c r="BQW105" s="137"/>
      <c r="BQX105" s="137"/>
      <c r="BQY105" s="137"/>
      <c r="BRA105" s="142"/>
      <c r="BRB105" s="160"/>
      <c r="BRC105" s="150"/>
      <c r="BRD105" s="137"/>
      <c r="BRE105" s="137"/>
      <c r="BRF105" s="137"/>
      <c r="BRH105" s="142"/>
      <c r="BRI105" s="160"/>
      <c r="BRJ105" s="150"/>
      <c r="BRK105" s="137"/>
      <c r="BRL105" s="137"/>
      <c r="BRM105" s="137"/>
      <c r="BRO105" s="142"/>
      <c r="BRP105" s="160"/>
      <c r="BRQ105" s="150"/>
      <c r="BRR105" s="137"/>
      <c r="BRS105" s="137"/>
      <c r="BRT105" s="137"/>
      <c r="BRV105" s="142"/>
      <c r="BRW105" s="160"/>
      <c r="BRX105" s="150"/>
      <c r="BRY105" s="137"/>
      <c r="BRZ105" s="137"/>
      <c r="BSA105" s="137"/>
      <c r="BSC105" s="142"/>
      <c r="BSD105" s="160"/>
      <c r="BSE105" s="150"/>
      <c r="BSF105" s="137"/>
      <c r="BSG105" s="137"/>
      <c r="BSH105" s="137"/>
      <c r="BSJ105" s="142"/>
      <c r="BSK105" s="160"/>
      <c r="BSL105" s="150"/>
      <c r="BSM105" s="137"/>
      <c r="BSN105" s="137"/>
      <c r="BSO105" s="137"/>
      <c r="BSQ105" s="142"/>
      <c r="BSR105" s="160"/>
      <c r="BSS105" s="150"/>
      <c r="BST105" s="137"/>
      <c r="BSU105" s="137"/>
      <c r="BSV105" s="137"/>
      <c r="BSX105" s="142"/>
      <c r="BSY105" s="160"/>
      <c r="BSZ105" s="150"/>
      <c r="BTA105" s="137"/>
      <c r="BTB105" s="137"/>
      <c r="BTC105" s="137"/>
      <c r="BTE105" s="142"/>
      <c r="BTF105" s="160"/>
      <c r="BTG105" s="150"/>
      <c r="BTH105" s="137"/>
      <c r="BTI105" s="137"/>
      <c r="BTJ105" s="137"/>
      <c r="BTL105" s="142"/>
      <c r="BTM105" s="160"/>
      <c r="BTN105" s="150"/>
      <c r="BTO105" s="137"/>
      <c r="BTP105" s="137"/>
      <c r="BTQ105" s="137"/>
      <c r="BTS105" s="142"/>
      <c r="BTT105" s="160"/>
      <c r="BTU105" s="150"/>
      <c r="BTV105" s="137"/>
      <c r="BTW105" s="137"/>
      <c r="BTX105" s="137"/>
      <c r="BTZ105" s="142"/>
      <c r="BUA105" s="160"/>
      <c r="BUB105" s="150"/>
      <c r="BUC105" s="137"/>
      <c r="BUD105" s="137"/>
      <c r="BUE105" s="137"/>
      <c r="BUG105" s="142"/>
      <c r="BUH105" s="160"/>
      <c r="BUI105" s="150"/>
      <c r="BUJ105" s="137"/>
      <c r="BUK105" s="137"/>
      <c r="BUL105" s="137"/>
      <c r="BUN105" s="142"/>
      <c r="BUO105" s="160"/>
      <c r="BUP105" s="150"/>
      <c r="BUQ105" s="137"/>
      <c r="BUR105" s="137"/>
      <c r="BUS105" s="137"/>
      <c r="BUU105" s="142"/>
      <c r="BUV105" s="160"/>
      <c r="BUW105" s="150"/>
      <c r="BUX105" s="137"/>
      <c r="BUY105" s="137"/>
      <c r="BUZ105" s="137"/>
      <c r="BVB105" s="142"/>
      <c r="BVC105" s="160"/>
      <c r="BVD105" s="150"/>
      <c r="BVE105" s="137"/>
      <c r="BVF105" s="137"/>
      <c r="BVG105" s="137"/>
      <c r="BVI105" s="142"/>
      <c r="BVJ105" s="160"/>
      <c r="BVK105" s="150"/>
      <c r="BVL105" s="137"/>
      <c r="BVM105" s="137"/>
      <c r="BVN105" s="137"/>
      <c r="BVP105" s="142"/>
      <c r="BVQ105" s="160"/>
      <c r="BVR105" s="150"/>
      <c r="BVS105" s="137"/>
      <c r="BVT105" s="137"/>
      <c r="BVU105" s="137"/>
      <c r="BVW105" s="142"/>
      <c r="BVX105" s="160"/>
      <c r="BVY105" s="150"/>
      <c r="BVZ105" s="137"/>
      <c r="BWA105" s="137"/>
      <c r="BWB105" s="137"/>
      <c r="BWD105" s="142"/>
      <c r="BWE105" s="160"/>
      <c r="BWF105" s="150"/>
      <c r="BWG105" s="137"/>
      <c r="BWH105" s="137"/>
      <c r="BWI105" s="137"/>
      <c r="BWK105" s="142"/>
      <c r="BWL105" s="160"/>
      <c r="BWM105" s="150"/>
      <c r="BWN105" s="137"/>
      <c r="BWO105" s="137"/>
      <c r="BWP105" s="137"/>
      <c r="BWR105" s="142"/>
      <c r="BWS105" s="160"/>
      <c r="BWT105" s="150"/>
      <c r="BWU105" s="137"/>
      <c r="BWV105" s="137"/>
      <c r="BWW105" s="137"/>
      <c r="BWY105" s="142"/>
      <c r="BWZ105" s="160"/>
      <c r="BXA105" s="150"/>
      <c r="BXB105" s="137"/>
      <c r="BXC105" s="137"/>
      <c r="BXD105" s="137"/>
      <c r="BXF105" s="142"/>
      <c r="BXG105" s="160"/>
      <c r="BXH105" s="150"/>
      <c r="BXI105" s="137"/>
      <c r="BXJ105" s="137"/>
      <c r="BXK105" s="137"/>
      <c r="BXM105" s="142"/>
      <c r="BXN105" s="160"/>
      <c r="BXO105" s="150"/>
      <c r="BXP105" s="137"/>
      <c r="BXQ105" s="137"/>
      <c r="BXR105" s="137"/>
      <c r="BXT105" s="142"/>
      <c r="BXU105" s="160"/>
      <c r="BXV105" s="150"/>
      <c r="BXW105" s="137"/>
      <c r="BXX105" s="137"/>
      <c r="BXY105" s="137"/>
      <c r="BYA105" s="142"/>
      <c r="BYB105" s="160"/>
      <c r="BYC105" s="150"/>
      <c r="BYD105" s="137"/>
      <c r="BYE105" s="137"/>
      <c r="BYF105" s="137"/>
      <c r="BYH105" s="142"/>
      <c r="BYI105" s="160"/>
      <c r="BYJ105" s="150"/>
      <c r="BYK105" s="137"/>
      <c r="BYL105" s="137"/>
      <c r="BYM105" s="137"/>
      <c r="BYO105" s="142"/>
      <c r="BYP105" s="160"/>
      <c r="BYQ105" s="150"/>
      <c r="BYR105" s="137"/>
      <c r="BYS105" s="137"/>
      <c r="BYT105" s="137"/>
      <c r="BYV105" s="142"/>
      <c r="BYW105" s="160"/>
      <c r="BYX105" s="150"/>
      <c r="BYY105" s="137"/>
      <c r="BYZ105" s="137"/>
      <c r="BZA105" s="137"/>
      <c r="BZC105" s="142"/>
      <c r="BZD105" s="160"/>
      <c r="BZE105" s="150"/>
      <c r="BZF105" s="137"/>
      <c r="BZG105" s="137"/>
      <c r="BZH105" s="137"/>
      <c r="BZJ105" s="142"/>
      <c r="BZK105" s="160"/>
      <c r="BZL105" s="150"/>
      <c r="BZM105" s="137"/>
      <c r="BZN105" s="137"/>
      <c r="BZO105" s="137"/>
      <c r="BZQ105" s="142"/>
      <c r="BZR105" s="160"/>
      <c r="BZS105" s="150"/>
      <c r="BZT105" s="137"/>
      <c r="BZU105" s="137"/>
      <c r="BZV105" s="137"/>
      <c r="BZX105" s="142"/>
      <c r="BZY105" s="160"/>
      <c r="BZZ105" s="150"/>
      <c r="CAA105" s="137"/>
      <c r="CAB105" s="137"/>
      <c r="CAC105" s="137"/>
      <c r="CAE105" s="142"/>
      <c r="CAF105" s="160"/>
      <c r="CAG105" s="150"/>
      <c r="CAH105" s="137"/>
      <c r="CAI105" s="137"/>
      <c r="CAJ105" s="137"/>
      <c r="CAL105" s="142"/>
      <c r="CAM105" s="160"/>
      <c r="CAN105" s="150"/>
      <c r="CAO105" s="137"/>
      <c r="CAP105" s="137"/>
      <c r="CAQ105" s="137"/>
      <c r="CAS105" s="142"/>
      <c r="CAT105" s="160"/>
      <c r="CAU105" s="150"/>
      <c r="CAV105" s="137"/>
      <c r="CAW105" s="137"/>
      <c r="CAX105" s="137"/>
      <c r="CAZ105" s="142"/>
      <c r="CBA105" s="160"/>
      <c r="CBB105" s="150"/>
      <c r="CBC105" s="137"/>
      <c r="CBD105" s="137"/>
      <c r="CBE105" s="137"/>
      <c r="CBG105" s="142"/>
      <c r="CBH105" s="160"/>
      <c r="CBI105" s="150"/>
      <c r="CBJ105" s="137"/>
      <c r="CBK105" s="137"/>
      <c r="CBL105" s="137"/>
      <c r="CBN105" s="142"/>
      <c r="CBO105" s="160"/>
      <c r="CBP105" s="150"/>
      <c r="CBQ105" s="137"/>
      <c r="CBR105" s="137"/>
      <c r="CBS105" s="137"/>
      <c r="CBU105" s="142"/>
      <c r="CBV105" s="160"/>
      <c r="CBW105" s="150"/>
      <c r="CBX105" s="137"/>
      <c r="CBY105" s="137"/>
      <c r="CBZ105" s="137"/>
      <c r="CCB105" s="142"/>
      <c r="CCC105" s="160"/>
      <c r="CCD105" s="150"/>
      <c r="CCE105" s="137"/>
      <c r="CCF105" s="137"/>
      <c r="CCG105" s="137"/>
      <c r="CCI105" s="142"/>
      <c r="CCJ105" s="160"/>
      <c r="CCK105" s="150"/>
      <c r="CCL105" s="137"/>
      <c r="CCM105" s="137"/>
      <c r="CCN105" s="137"/>
      <c r="CCP105" s="142"/>
      <c r="CCQ105" s="160"/>
      <c r="CCR105" s="150"/>
      <c r="CCS105" s="137"/>
      <c r="CCT105" s="137"/>
      <c r="CCU105" s="137"/>
      <c r="CCW105" s="142"/>
      <c r="CCX105" s="160"/>
      <c r="CCY105" s="150"/>
      <c r="CCZ105" s="137"/>
      <c r="CDA105" s="137"/>
      <c r="CDB105" s="137"/>
      <c r="CDD105" s="142"/>
      <c r="CDE105" s="160"/>
      <c r="CDF105" s="150"/>
      <c r="CDG105" s="137"/>
      <c r="CDH105" s="137"/>
      <c r="CDI105" s="137"/>
      <c r="CDK105" s="142"/>
      <c r="CDL105" s="160"/>
      <c r="CDM105" s="150"/>
      <c r="CDN105" s="137"/>
      <c r="CDO105" s="137"/>
      <c r="CDP105" s="137"/>
      <c r="CDR105" s="142"/>
      <c r="CDS105" s="160"/>
      <c r="CDT105" s="150"/>
      <c r="CDU105" s="137"/>
      <c r="CDV105" s="137"/>
      <c r="CDW105" s="137"/>
      <c r="CDY105" s="142"/>
      <c r="CDZ105" s="160"/>
      <c r="CEA105" s="150"/>
      <c r="CEB105" s="137"/>
      <c r="CEC105" s="137"/>
      <c r="CED105" s="137"/>
      <c r="CEF105" s="142"/>
      <c r="CEG105" s="160"/>
      <c r="CEH105" s="150"/>
      <c r="CEI105" s="137"/>
      <c r="CEJ105" s="137"/>
      <c r="CEK105" s="137"/>
      <c r="CEM105" s="142"/>
      <c r="CEN105" s="160"/>
      <c r="CEO105" s="150"/>
      <c r="CEP105" s="137"/>
      <c r="CEQ105" s="137"/>
      <c r="CER105" s="137"/>
      <c r="CET105" s="142"/>
      <c r="CEU105" s="160"/>
      <c r="CEV105" s="150"/>
      <c r="CEW105" s="137"/>
      <c r="CEX105" s="137"/>
      <c r="CEY105" s="137"/>
      <c r="CFA105" s="142"/>
      <c r="CFB105" s="160"/>
      <c r="CFC105" s="150"/>
      <c r="CFD105" s="137"/>
      <c r="CFE105" s="137"/>
      <c r="CFF105" s="137"/>
      <c r="CFH105" s="142"/>
      <c r="CFI105" s="160"/>
      <c r="CFJ105" s="150"/>
      <c r="CFK105" s="137"/>
      <c r="CFL105" s="137"/>
      <c r="CFM105" s="137"/>
      <c r="CFO105" s="142"/>
      <c r="CFP105" s="160"/>
      <c r="CFQ105" s="150"/>
      <c r="CFR105" s="137"/>
      <c r="CFS105" s="137"/>
      <c r="CFT105" s="137"/>
      <c r="CFV105" s="142"/>
      <c r="CFW105" s="160"/>
      <c r="CFX105" s="150"/>
      <c r="CFY105" s="137"/>
      <c r="CFZ105" s="137"/>
      <c r="CGA105" s="137"/>
      <c r="CGC105" s="142"/>
      <c r="CGD105" s="160"/>
      <c r="CGE105" s="150"/>
      <c r="CGF105" s="137"/>
      <c r="CGG105" s="137"/>
      <c r="CGH105" s="137"/>
      <c r="CGJ105" s="142"/>
      <c r="CGK105" s="160"/>
      <c r="CGL105" s="150"/>
      <c r="CGM105" s="137"/>
      <c r="CGN105" s="137"/>
      <c r="CGO105" s="137"/>
      <c r="CGQ105" s="142"/>
      <c r="CGR105" s="160"/>
      <c r="CGS105" s="150"/>
      <c r="CGT105" s="137"/>
      <c r="CGU105" s="137"/>
      <c r="CGV105" s="137"/>
      <c r="CGX105" s="142"/>
      <c r="CGY105" s="160"/>
      <c r="CGZ105" s="150"/>
      <c r="CHA105" s="137"/>
      <c r="CHB105" s="137"/>
      <c r="CHC105" s="137"/>
      <c r="CHE105" s="142"/>
      <c r="CHF105" s="160"/>
      <c r="CHG105" s="150"/>
      <c r="CHH105" s="137"/>
      <c r="CHI105" s="137"/>
      <c r="CHJ105" s="137"/>
      <c r="CHL105" s="142"/>
      <c r="CHM105" s="160"/>
      <c r="CHN105" s="150"/>
      <c r="CHO105" s="137"/>
      <c r="CHP105" s="137"/>
      <c r="CHQ105" s="137"/>
      <c r="CHS105" s="142"/>
      <c r="CHT105" s="160"/>
      <c r="CHU105" s="150"/>
      <c r="CHV105" s="137"/>
      <c r="CHW105" s="137"/>
      <c r="CHX105" s="137"/>
      <c r="CHZ105" s="142"/>
      <c r="CIA105" s="160"/>
      <c r="CIB105" s="150"/>
      <c r="CIC105" s="137"/>
      <c r="CID105" s="137"/>
      <c r="CIE105" s="137"/>
      <c r="CIG105" s="142"/>
      <c r="CIH105" s="160"/>
      <c r="CII105" s="150"/>
      <c r="CIJ105" s="137"/>
      <c r="CIK105" s="137"/>
      <c r="CIL105" s="137"/>
      <c r="CIN105" s="142"/>
      <c r="CIO105" s="160"/>
      <c r="CIP105" s="150"/>
      <c r="CIQ105" s="137"/>
      <c r="CIR105" s="137"/>
      <c r="CIS105" s="137"/>
      <c r="CIU105" s="142"/>
      <c r="CIV105" s="160"/>
      <c r="CIW105" s="150"/>
      <c r="CIX105" s="137"/>
      <c r="CIY105" s="137"/>
      <c r="CIZ105" s="137"/>
      <c r="CJB105" s="142"/>
      <c r="CJC105" s="160"/>
      <c r="CJD105" s="150"/>
      <c r="CJE105" s="137"/>
      <c r="CJF105" s="137"/>
      <c r="CJG105" s="137"/>
      <c r="CJI105" s="142"/>
      <c r="CJJ105" s="160"/>
      <c r="CJK105" s="150"/>
      <c r="CJL105" s="137"/>
      <c r="CJM105" s="137"/>
      <c r="CJN105" s="137"/>
      <c r="CJP105" s="142"/>
      <c r="CJQ105" s="160"/>
      <c r="CJR105" s="150"/>
      <c r="CJS105" s="137"/>
      <c r="CJT105" s="137"/>
      <c r="CJU105" s="137"/>
      <c r="CJW105" s="142"/>
      <c r="CJX105" s="160"/>
      <c r="CJY105" s="150"/>
      <c r="CJZ105" s="137"/>
      <c r="CKA105" s="137"/>
      <c r="CKB105" s="137"/>
      <c r="CKD105" s="142"/>
      <c r="CKE105" s="160"/>
      <c r="CKF105" s="150"/>
      <c r="CKG105" s="137"/>
      <c r="CKH105" s="137"/>
      <c r="CKI105" s="137"/>
      <c r="CKK105" s="142"/>
      <c r="CKL105" s="160"/>
      <c r="CKM105" s="150"/>
      <c r="CKN105" s="137"/>
      <c r="CKO105" s="137"/>
      <c r="CKP105" s="137"/>
      <c r="CKR105" s="142"/>
      <c r="CKS105" s="160"/>
      <c r="CKT105" s="150"/>
      <c r="CKU105" s="137"/>
      <c r="CKV105" s="137"/>
      <c r="CKW105" s="137"/>
      <c r="CKY105" s="142"/>
      <c r="CKZ105" s="160"/>
      <c r="CLA105" s="150"/>
      <c r="CLB105" s="137"/>
      <c r="CLC105" s="137"/>
      <c r="CLD105" s="137"/>
      <c r="CLF105" s="142"/>
      <c r="CLG105" s="160"/>
      <c r="CLH105" s="150"/>
      <c r="CLI105" s="137"/>
      <c r="CLJ105" s="137"/>
      <c r="CLK105" s="137"/>
      <c r="CLM105" s="142"/>
      <c r="CLN105" s="160"/>
      <c r="CLO105" s="150"/>
      <c r="CLP105" s="137"/>
      <c r="CLQ105" s="137"/>
      <c r="CLR105" s="137"/>
      <c r="CLT105" s="142"/>
      <c r="CLU105" s="160"/>
      <c r="CLV105" s="150"/>
      <c r="CLW105" s="137"/>
      <c r="CLX105" s="137"/>
      <c r="CLY105" s="137"/>
      <c r="CMA105" s="142"/>
      <c r="CMB105" s="160"/>
      <c r="CMC105" s="150"/>
      <c r="CMD105" s="137"/>
      <c r="CME105" s="137"/>
      <c r="CMF105" s="137"/>
      <c r="CMH105" s="142"/>
      <c r="CMI105" s="160"/>
      <c r="CMJ105" s="150"/>
      <c r="CMK105" s="137"/>
      <c r="CML105" s="137"/>
      <c r="CMM105" s="137"/>
      <c r="CMO105" s="142"/>
      <c r="CMP105" s="160"/>
      <c r="CMQ105" s="150"/>
      <c r="CMR105" s="137"/>
      <c r="CMS105" s="137"/>
      <c r="CMT105" s="137"/>
      <c r="CMV105" s="142"/>
      <c r="CMW105" s="160"/>
      <c r="CMX105" s="150"/>
      <c r="CMY105" s="137"/>
      <c r="CMZ105" s="137"/>
      <c r="CNA105" s="137"/>
      <c r="CNC105" s="142"/>
      <c r="CND105" s="160"/>
      <c r="CNE105" s="150"/>
      <c r="CNF105" s="137"/>
      <c r="CNG105" s="137"/>
      <c r="CNH105" s="137"/>
      <c r="CNJ105" s="142"/>
      <c r="CNK105" s="160"/>
      <c r="CNL105" s="150"/>
      <c r="CNM105" s="137"/>
      <c r="CNN105" s="137"/>
      <c r="CNO105" s="137"/>
      <c r="CNQ105" s="142"/>
      <c r="CNR105" s="160"/>
      <c r="CNS105" s="150"/>
      <c r="CNT105" s="137"/>
      <c r="CNU105" s="137"/>
      <c r="CNV105" s="137"/>
      <c r="CNX105" s="142"/>
      <c r="CNY105" s="160"/>
      <c r="CNZ105" s="150"/>
      <c r="COA105" s="137"/>
      <c r="COB105" s="137"/>
      <c r="COC105" s="137"/>
      <c r="COE105" s="142"/>
      <c r="COF105" s="160"/>
      <c r="COG105" s="150"/>
      <c r="COH105" s="137"/>
      <c r="COI105" s="137"/>
      <c r="COJ105" s="137"/>
      <c r="COL105" s="142"/>
      <c r="COM105" s="160"/>
      <c r="CON105" s="150"/>
      <c r="COO105" s="137"/>
      <c r="COP105" s="137"/>
      <c r="COQ105" s="137"/>
      <c r="COS105" s="142"/>
      <c r="COT105" s="160"/>
      <c r="COU105" s="150"/>
      <c r="COV105" s="137"/>
      <c r="COW105" s="137"/>
      <c r="COX105" s="137"/>
      <c r="COZ105" s="142"/>
      <c r="CPA105" s="160"/>
      <c r="CPB105" s="150"/>
      <c r="CPC105" s="137"/>
      <c r="CPD105" s="137"/>
      <c r="CPE105" s="137"/>
      <c r="CPG105" s="142"/>
      <c r="CPH105" s="160"/>
      <c r="CPI105" s="150"/>
      <c r="CPJ105" s="137"/>
      <c r="CPK105" s="137"/>
      <c r="CPL105" s="137"/>
      <c r="CPN105" s="142"/>
      <c r="CPO105" s="160"/>
      <c r="CPP105" s="150"/>
      <c r="CPQ105" s="137"/>
      <c r="CPR105" s="137"/>
      <c r="CPS105" s="137"/>
      <c r="CPU105" s="142"/>
      <c r="CPV105" s="160"/>
      <c r="CPW105" s="150"/>
      <c r="CPX105" s="137"/>
      <c r="CPY105" s="137"/>
      <c r="CPZ105" s="137"/>
      <c r="CQB105" s="142"/>
      <c r="CQC105" s="160"/>
      <c r="CQD105" s="150"/>
      <c r="CQE105" s="137"/>
      <c r="CQF105" s="137"/>
      <c r="CQG105" s="137"/>
      <c r="CQI105" s="142"/>
      <c r="CQJ105" s="160"/>
      <c r="CQK105" s="150"/>
      <c r="CQL105" s="137"/>
      <c r="CQM105" s="137"/>
      <c r="CQN105" s="137"/>
      <c r="CQP105" s="142"/>
      <c r="CQQ105" s="160"/>
      <c r="CQR105" s="150"/>
      <c r="CQS105" s="137"/>
      <c r="CQT105" s="137"/>
      <c r="CQU105" s="137"/>
      <c r="CQW105" s="142"/>
      <c r="CQX105" s="160"/>
      <c r="CQY105" s="150"/>
      <c r="CQZ105" s="137"/>
      <c r="CRA105" s="137"/>
      <c r="CRB105" s="137"/>
      <c r="CRD105" s="142"/>
      <c r="CRE105" s="160"/>
      <c r="CRF105" s="150"/>
      <c r="CRG105" s="137"/>
      <c r="CRH105" s="137"/>
      <c r="CRI105" s="137"/>
      <c r="CRK105" s="142"/>
      <c r="CRL105" s="160"/>
      <c r="CRM105" s="150"/>
      <c r="CRN105" s="137"/>
      <c r="CRO105" s="137"/>
      <c r="CRP105" s="137"/>
      <c r="CRR105" s="142"/>
      <c r="CRS105" s="160"/>
      <c r="CRT105" s="150"/>
      <c r="CRU105" s="137"/>
      <c r="CRV105" s="137"/>
      <c r="CRW105" s="137"/>
      <c r="CRY105" s="142"/>
      <c r="CRZ105" s="160"/>
      <c r="CSA105" s="150"/>
      <c r="CSB105" s="137"/>
      <c r="CSC105" s="137"/>
      <c r="CSD105" s="137"/>
      <c r="CSF105" s="142"/>
      <c r="CSG105" s="160"/>
      <c r="CSH105" s="150"/>
      <c r="CSI105" s="137"/>
      <c r="CSJ105" s="137"/>
      <c r="CSK105" s="137"/>
      <c r="CSM105" s="142"/>
      <c r="CSN105" s="160"/>
      <c r="CSO105" s="150"/>
      <c r="CSP105" s="137"/>
      <c r="CSQ105" s="137"/>
      <c r="CSR105" s="137"/>
      <c r="CST105" s="142"/>
      <c r="CSU105" s="160"/>
      <c r="CSV105" s="150"/>
      <c r="CSW105" s="137"/>
      <c r="CSX105" s="137"/>
      <c r="CSY105" s="137"/>
      <c r="CTA105" s="142"/>
      <c r="CTB105" s="160"/>
      <c r="CTC105" s="150"/>
      <c r="CTD105" s="137"/>
      <c r="CTE105" s="137"/>
      <c r="CTF105" s="137"/>
      <c r="CTH105" s="142"/>
      <c r="CTI105" s="160"/>
      <c r="CTJ105" s="150"/>
      <c r="CTK105" s="137"/>
      <c r="CTL105" s="137"/>
      <c r="CTM105" s="137"/>
      <c r="CTO105" s="142"/>
      <c r="CTP105" s="160"/>
      <c r="CTQ105" s="150"/>
      <c r="CTR105" s="137"/>
      <c r="CTS105" s="137"/>
      <c r="CTT105" s="137"/>
      <c r="CTV105" s="142"/>
      <c r="CTW105" s="160"/>
      <c r="CTX105" s="150"/>
      <c r="CTY105" s="137"/>
      <c r="CTZ105" s="137"/>
      <c r="CUA105" s="137"/>
      <c r="CUC105" s="142"/>
      <c r="CUD105" s="160"/>
      <c r="CUE105" s="150"/>
      <c r="CUF105" s="137"/>
      <c r="CUG105" s="137"/>
      <c r="CUH105" s="137"/>
      <c r="CUJ105" s="142"/>
      <c r="CUK105" s="160"/>
      <c r="CUL105" s="150"/>
      <c r="CUM105" s="137"/>
      <c r="CUN105" s="137"/>
      <c r="CUO105" s="137"/>
      <c r="CUQ105" s="142"/>
      <c r="CUR105" s="160"/>
      <c r="CUS105" s="150"/>
      <c r="CUT105" s="137"/>
      <c r="CUU105" s="137"/>
      <c r="CUV105" s="137"/>
      <c r="CUX105" s="142"/>
      <c r="CUY105" s="160"/>
      <c r="CUZ105" s="150"/>
      <c r="CVA105" s="137"/>
      <c r="CVB105" s="137"/>
      <c r="CVC105" s="137"/>
      <c r="CVE105" s="142"/>
      <c r="CVF105" s="160"/>
      <c r="CVG105" s="150"/>
      <c r="CVH105" s="137"/>
      <c r="CVI105" s="137"/>
      <c r="CVJ105" s="137"/>
      <c r="CVL105" s="142"/>
      <c r="CVM105" s="160"/>
      <c r="CVN105" s="150"/>
      <c r="CVO105" s="137"/>
      <c r="CVP105" s="137"/>
      <c r="CVQ105" s="137"/>
      <c r="CVS105" s="142"/>
      <c r="CVT105" s="160"/>
      <c r="CVU105" s="150"/>
      <c r="CVV105" s="137"/>
      <c r="CVW105" s="137"/>
      <c r="CVX105" s="137"/>
      <c r="CVZ105" s="142"/>
      <c r="CWA105" s="160"/>
      <c r="CWB105" s="150"/>
      <c r="CWC105" s="137"/>
      <c r="CWD105" s="137"/>
      <c r="CWE105" s="137"/>
      <c r="CWG105" s="142"/>
      <c r="CWH105" s="160"/>
      <c r="CWI105" s="150"/>
      <c r="CWJ105" s="137"/>
      <c r="CWK105" s="137"/>
      <c r="CWL105" s="137"/>
      <c r="CWN105" s="142"/>
      <c r="CWO105" s="160"/>
      <c r="CWP105" s="150"/>
      <c r="CWQ105" s="137"/>
      <c r="CWR105" s="137"/>
      <c r="CWS105" s="137"/>
      <c r="CWU105" s="142"/>
      <c r="CWV105" s="160"/>
      <c r="CWW105" s="150"/>
      <c r="CWX105" s="137"/>
      <c r="CWY105" s="137"/>
      <c r="CWZ105" s="137"/>
      <c r="CXB105" s="142"/>
      <c r="CXC105" s="160"/>
      <c r="CXD105" s="150"/>
      <c r="CXE105" s="137"/>
      <c r="CXF105" s="137"/>
      <c r="CXG105" s="137"/>
      <c r="CXI105" s="142"/>
      <c r="CXJ105" s="160"/>
      <c r="CXK105" s="150"/>
      <c r="CXL105" s="137"/>
      <c r="CXM105" s="137"/>
      <c r="CXN105" s="137"/>
      <c r="CXP105" s="142"/>
      <c r="CXQ105" s="160"/>
      <c r="CXR105" s="150"/>
      <c r="CXS105" s="137"/>
      <c r="CXT105" s="137"/>
      <c r="CXU105" s="137"/>
      <c r="CXW105" s="142"/>
      <c r="CXX105" s="160"/>
      <c r="CXY105" s="150"/>
      <c r="CXZ105" s="137"/>
      <c r="CYA105" s="137"/>
      <c r="CYB105" s="137"/>
      <c r="CYD105" s="142"/>
      <c r="CYE105" s="160"/>
      <c r="CYF105" s="150"/>
      <c r="CYG105" s="137"/>
      <c r="CYH105" s="137"/>
      <c r="CYI105" s="137"/>
      <c r="CYK105" s="142"/>
      <c r="CYL105" s="160"/>
      <c r="CYM105" s="150"/>
      <c r="CYN105" s="137"/>
      <c r="CYO105" s="137"/>
      <c r="CYP105" s="137"/>
      <c r="CYR105" s="142"/>
      <c r="CYS105" s="160"/>
      <c r="CYT105" s="150"/>
      <c r="CYU105" s="137"/>
      <c r="CYV105" s="137"/>
      <c r="CYW105" s="137"/>
      <c r="CYY105" s="142"/>
      <c r="CYZ105" s="160"/>
      <c r="CZA105" s="150"/>
      <c r="CZB105" s="137"/>
      <c r="CZC105" s="137"/>
      <c r="CZD105" s="137"/>
      <c r="CZF105" s="142"/>
      <c r="CZG105" s="160"/>
      <c r="CZH105" s="150"/>
      <c r="CZI105" s="137"/>
      <c r="CZJ105" s="137"/>
      <c r="CZK105" s="137"/>
      <c r="CZM105" s="142"/>
      <c r="CZN105" s="160"/>
      <c r="CZO105" s="150"/>
      <c r="CZP105" s="137"/>
      <c r="CZQ105" s="137"/>
      <c r="CZR105" s="137"/>
      <c r="CZT105" s="142"/>
      <c r="CZU105" s="160"/>
      <c r="CZV105" s="150"/>
      <c r="CZW105" s="137"/>
      <c r="CZX105" s="137"/>
      <c r="CZY105" s="137"/>
      <c r="DAA105" s="142"/>
      <c r="DAB105" s="160"/>
      <c r="DAC105" s="150"/>
      <c r="DAD105" s="137"/>
      <c r="DAE105" s="137"/>
      <c r="DAF105" s="137"/>
      <c r="DAH105" s="142"/>
      <c r="DAI105" s="160"/>
      <c r="DAJ105" s="150"/>
      <c r="DAK105" s="137"/>
      <c r="DAL105" s="137"/>
      <c r="DAM105" s="137"/>
      <c r="DAO105" s="142"/>
      <c r="DAP105" s="160"/>
      <c r="DAQ105" s="150"/>
      <c r="DAR105" s="137"/>
      <c r="DAS105" s="137"/>
      <c r="DAT105" s="137"/>
      <c r="DAV105" s="142"/>
      <c r="DAW105" s="160"/>
      <c r="DAX105" s="150"/>
      <c r="DAY105" s="137"/>
      <c r="DAZ105" s="137"/>
      <c r="DBA105" s="137"/>
      <c r="DBC105" s="142"/>
      <c r="DBD105" s="160"/>
      <c r="DBE105" s="150"/>
      <c r="DBF105" s="137"/>
      <c r="DBG105" s="137"/>
      <c r="DBH105" s="137"/>
      <c r="DBJ105" s="142"/>
      <c r="DBK105" s="160"/>
      <c r="DBL105" s="150"/>
      <c r="DBM105" s="137"/>
      <c r="DBN105" s="137"/>
      <c r="DBO105" s="137"/>
      <c r="DBQ105" s="142"/>
      <c r="DBR105" s="160"/>
      <c r="DBS105" s="150"/>
      <c r="DBT105" s="137"/>
      <c r="DBU105" s="137"/>
      <c r="DBV105" s="137"/>
      <c r="DBX105" s="142"/>
      <c r="DBY105" s="160"/>
      <c r="DBZ105" s="150"/>
      <c r="DCA105" s="137"/>
      <c r="DCB105" s="137"/>
      <c r="DCC105" s="137"/>
      <c r="DCE105" s="142"/>
      <c r="DCF105" s="160"/>
      <c r="DCG105" s="150"/>
      <c r="DCH105" s="137"/>
      <c r="DCI105" s="137"/>
      <c r="DCJ105" s="137"/>
      <c r="DCL105" s="142"/>
      <c r="DCM105" s="160"/>
      <c r="DCN105" s="150"/>
      <c r="DCO105" s="137"/>
      <c r="DCP105" s="137"/>
      <c r="DCQ105" s="137"/>
      <c r="DCS105" s="142"/>
      <c r="DCT105" s="160"/>
      <c r="DCU105" s="150"/>
      <c r="DCV105" s="137"/>
      <c r="DCW105" s="137"/>
      <c r="DCX105" s="137"/>
      <c r="DCZ105" s="142"/>
      <c r="DDA105" s="160"/>
      <c r="DDB105" s="150"/>
      <c r="DDC105" s="137"/>
      <c r="DDD105" s="137"/>
      <c r="DDE105" s="137"/>
      <c r="DDG105" s="142"/>
      <c r="DDH105" s="160"/>
      <c r="DDI105" s="150"/>
      <c r="DDJ105" s="137"/>
      <c r="DDK105" s="137"/>
      <c r="DDL105" s="137"/>
      <c r="DDN105" s="142"/>
      <c r="DDO105" s="160"/>
      <c r="DDP105" s="150"/>
      <c r="DDQ105" s="137"/>
      <c r="DDR105" s="137"/>
      <c r="DDS105" s="137"/>
      <c r="DDU105" s="142"/>
      <c r="DDV105" s="160"/>
      <c r="DDW105" s="150"/>
      <c r="DDX105" s="137"/>
      <c r="DDY105" s="137"/>
      <c r="DDZ105" s="137"/>
      <c r="DEB105" s="142"/>
      <c r="DEC105" s="160"/>
      <c r="DED105" s="150"/>
      <c r="DEE105" s="137"/>
      <c r="DEF105" s="137"/>
      <c r="DEG105" s="137"/>
      <c r="DEI105" s="142"/>
      <c r="DEJ105" s="160"/>
      <c r="DEK105" s="150"/>
      <c r="DEL105" s="137"/>
      <c r="DEM105" s="137"/>
      <c r="DEN105" s="137"/>
      <c r="DEP105" s="142"/>
      <c r="DEQ105" s="160"/>
      <c r="DER105" s="150"/>
      <c r="DES105" s="137"/>
      <c r="DET105" s="137"/>
      <c r="DEU105" s="137"/>
      <c r="DEW105" s="142"/>
      <c r="DEX105" s="160"/>
      <c r="DEY105" s="150"/>
      <c r="DEZ105" s="137"/>
      <c r="DFA105" s="137"/>
      <c r="DFB105" s="137"/>
      <c r="DFD105" s="142"/>
      <c r="DFE105" s="160"/>
      <c r="DFF105" s="150"/>
      <c r="DFG105" s="137"/>
      <c r="DFH105" s="137"/>
      <c r="DFI105" s="137"/>
      <c r="DFK105" s="142"/>
      <c r="DFL105" s="160"/>
      <c r="DFM105" s="150"/>
      <c r="DFN105" s="137"/>
      <c r="DFO105" s="137"/>
      <c r="DFP105" s="137"/>
      <c r="DFR105" s="142"/>
      <c r="DFS105" s="160"/>
      <c r="DFT105" s="150"/>
      <c r="DFU105" s="137"/>
      <c r="DFV105" s="137"/>
      <c r="DFW105" s="137"/>
      <c r="DFY105" s="142"/>
      <c r="DFZ105" s="160"/>
      <c r="DGA105" s="150"/>
      <c r="DGB105" s="137"/>
      <c r="DGC105" s="137"/>
      <c r="DGD105" s="137"/>
      <c r="DGF105" s="142"/>
      <c r="DGG105" s="160"/>
      <c r="DGH105" s="150"/>
      <c r="DGI105" s="137"/>
      <c r="DGJ105" s="137"/>
      <c r="DGK105" s="137"/>
      <c r="DGM105" s="142"/>
      <c r="DGN105" s="160"/>
      <c r="DGO105" s="150"/>
      <c r="DGP105" s="137"/>
      <c r="DGQ105" s="137"/>
      <c r="DGR105" s="137"/>
      <c r="DGT105" s="142"/>
      <c r="DGU105" s="160"/>
      <c r="DGV105" s="150"/>
      <c r="DGW105" s="137"/>
      <c r="DGX105" s="137"/>
      <c r="DGY105" s="137"/>
      <c r="DHA105" s="142"/>
      <c r="DHB105" s="160"/>
      <c r="DHC105" s="150"/>
      <c r="DHD105" s="137"/>
      <c r="DHE105" s="137"/>
      <c r="DHF105" s="137"/>
      <c r="DHH105" s="142"/>
      <c r="DHI105" s="160"/>
      <c r="DHJ105" s="150"/>
      <c r="DHK105" s="137"/>
      <c r="DHL105" s="137"/>
      <c r="DHM105" s="137"/>
      <c r="DHO105" s="142"/>
      <c r="DHP105" s="160"/>
      <c r="DHQ105" s="150"/>
      <c r="DHR105" s="137"/>
      <c r="DHS105" s="137"/>
      <c r="DHT105" s="137"/>
      <c r="DHV105" s="142"/>
      <c r="DHW105" s="160"/>
      <c r="DHX105" s="150"/>
      <c r="DHY105" s="137"/>
      <c r="DHZ105" s="137"/>
      <c r="DIA105" s="137"/>
      <c r="DIC105" s="142"/>
      <c r="DID105" s="160"/>
      <c r="DIE105" s="150"/>
      <c r="DIF105" s="137"/>
      <c r="DIG105" s="137"/>
      <c r="DIH105" s="137"/>
      <c r="DIJ105" s="142"/>
      <c r="DIK105" s="160"/>
      <c r="DIL105" s="150"/>
      <c r="DIM105" s="137"/>
      <c r="DIN105" s="137"/>
      <c r="DIO105" s="137"/>
      <c r="DIQ105" s="142"/>
      <c r="DIR105" s="160"/>
      <c r="DIS105" s="150"/>
      <c r="DIT105" s="137"/>
      <c r="DIU105" s="137"/>
      <c r="DIV105" s="137"/>
      <c r="DIX105" s="142"/>
      <c r="DIY105" s="160"/>
      <c r="DIZ105" s="150"/>
      <c r="DJA105" s="137"/>
      <c r="DJB105" s="137"/>
      <c r="DJC105" s="137"/>
      <c r="DJE105" s="142"/>
      <c r="DJF105" s="160"/>
      <c r="DJG105" s="150"/>
      <c r="DJH105" s="137"/>
      <c r="DJI105" s="137"/>
      <c r="DJJ105" s="137"/>
      <c r="DJL105" s="142"/>
      <c r="DJM105" s="160"/>
      <c r="DJN105" s="150"/>
      <c r="DJO105" s="137"/>
      <c r="DJP105" s="137"/>
      <c r="DJQ105" s="137"/>
      <c r="DJS105" s="142"/>
      <c r="DJT105" s="160"/>
      <c r="DJU105" s="150"/>
      <c r="DJV105" s="137"/>
      <c r="DJW105" s="137"/>
      <c r="DJX105" s="137"/>
      <c r="DJZ105" s="142"/>
      <c r="DKA105" s="160"/>
      <c r="DKB105" s="150"/>
      <c r="DKC105" s="137"/>
      <c r="DKD105" s="137"/>
      <c r="DKE105" s="137"/>
      <c r="DKG105" s="142"/>
      <c r="DKH105" s="160"/>
      <c r="DKI105" s="150"/>
      <c r="DKJ105" s="137"/>
      <c r="DKK105" s="137"/>
      <c r="DKL105" s="137"/>
      <c r="DKN105" s="142"/>
      <c r="DKO105" s="160"/>
      <c r="DKP105" s="150"/>
      <c r="DKQ105" s="137"/>
      <c r="DKR105" s="137"/>
      <c r="DKS105" s="137"/>
      <c r="DKU105" s="142"/>
      <c r="DKV105" s="160"/>
      <c r="DKW105" s="150"/>
      <c r="DKX105" s="137"/>
      <c r="DKY105" s="137"/>
      <c r="DKZ105" s="137"/>
      <c r="DLB105" s="142"/>
      <c r="DLC105" s="160"/>
      <c r="DLD105" s="150"/>
      <c r="DLE105" s="137"/>
      <c r="DLF105" s="137"/>
      <c r="DLG105" s="137"/>
      <c r="DLI105" s="142"/>
      <c r="DLJ105" s="160"/>
      <c r="DLK105" s="150"/>
      <c r="DLL105" s="137"/>
      <c r="DLM105" s="137"/>
      <c r="DLN105" s="137"/>
      <c r="DLP105" s="142"/>
      <c r="DLQ105" s="160"/>
      <c r="DLR105" s="150"/>
      <c r="DLS105" s="137"/>
      <c r="DLT105" s="137"/>
      <c r="DLU105" s="137"/>
      <c r="DLW105" s="142"/>
      <c r="DLX105" s="160"/>
      <c r="DLY105" s="150"/>
      <c r="DLZ105" s="137"/>
      <c r="DMA105" s="137"/>
      <c r="DMB105" s="137"/>
      <c r="DMD105" s="142"/>
      <c r="DME105" s="160"/>
      <c r="DMF105" s="150"/>
      <c r="DMG105" s="137"/>
      <c r="DMH105" s="137"/>
      <c r="DMI105" s="137"/>
      <c r="DMK105" s="142"/>
      <c r="DML105" s="160"/>
      <c r="DMM105" s="150"/>
      <c r="DMN105" s="137"/>
      <c r="DMO105" s="137"/>
      <c r="DMP105" s="137"/>
      <c r="DMR105" s="142"/>
      <c r="DMS105" s="160"/>
      <c r="DMT105" s="150"/>
      <c r="DMU105" s="137"/>
      <c r="DMV105" s="137"/>
      <c r="DMW105" s="137"/>
      <c r="DMY105" s="142"/>
      <c r="DMZ105" s="160"/>
      <c r="DNA105" s="150"/>
      <c r="DNB105" s="137"/>
      <c r="DNC105" s="137"/>
      <c r="DND105" s="137"/>
      <c r="DNF105" s="142"/>
      <c r="DNG105" s="160"/>
      <c r="DNH105" s="150"/>
      <c r="DNI105" s="137"/>
      <c r="DNJ105" s="137"/>
      <c r="DNK105" s="137"/>
      <c r="DNM105" s="142"/>
      <c r="DNN105" s="160"/>
      <c r="DNO105" s="150"/>
      <c r="DNP105" s="137"/>
      <c r="DNQ105" s="137"/>
      <c r="DNR105" s="137"/>
      <c r="DNT105" s="142"/>
      <c r="DNU105" s="160"/>
      <c r="DNV105" s="150"/>
      <c r="DNW105" s="137"/>
      <c r="DNX105" s="137"/>
      <c r="DNY105" s="137"/>
      <c r="DOA105" s="142"/>
      <c r="DOB105" s="160"/>
      <c r="DOC105" s="150"/>
      <c r="DOD105" s="137"/>
      <c r="DOE105" s="137"/>
      <c r="DOF105" s="137"/>
      <c r="DOH105" s="142"/>
      <c r="DOI105" s="160"/>
      <c r="DOJ105" s="150"/>
      <c r="DOK105" s="137"/>
      <c r="DOL105" s="137"/>
      <c r="DOM105" s="137"/>
      <c r="DOO105" s="142"/>
      <c r="DOP105" s="160"/>
      <c r="DOQ105" s="150"/>
      <c r="DOR105" s="137"/>
      <c r="DOS105" s="137"/>
      <c r="DOT105" s="137"/>
      <c r="DOV105" s="142"/>
      <c r="DOW105" s="160"/>
      <c r="DOX105" s="150"/>
      <c r="DOY105" s="137"/>
      <c r="DOZ105" s="137"/>
      <c r="DPA105" s="137"/>
      <c r="DPC105" s="142"/>
      <c r="DPD105" s="160"/>
      <c r="DPE105" s="150"/>
      <c r="DPF105" s="137"/>
      <c r="DPG105" s="137"/>
      <c r="DPH105" s="137"/>
      <c r="DPJ105" s="142"/>
      <c r="DPK105" s="160"/>
      <c r="DPL105" s="150"/>
      <c r="DPM105" s="137"/>
      <c r="DPN105" s="137"/>
      <c r="DPO105" s="137"/>
      <c r="DPQ105" s="142"/>
      <c r="DPR105" s="160"/>
      <c r="DPS105" s="150"/>
      <c r="DPT105" s="137"/>
      <c r="DPU105" s="137"/>
      <c r="DPV105" s="137"/>
      <c r="DPX105" s="142"/>
      <c r="DPY105" s="160"/>
      <c r="DPZ105" s="150"/>
      <c r="DQA105" s="137"/>
      <c r="DQB105" s="137"/>
      <c r="DQC105" s="137"/>
      <c r="DQE105" s="142"/>
      <c r="DQF105" s="160"/>
      <c r="DQG105" s="150"/>
      <c r="DQH105" s="137"/>
      <c r="DQI105" s="137"/>
      <c r="DQJ105" s="137"/>
      <c r="DQL105" s="142"/>
      <c r="DQM105" s="160"/>
      <c r="DQN105" s="150"/>
      <c r="DQO105" s="137"/>
      <c r="DQP105" s="137"/>
      <c r="DQQ105" s="137"/>
      <c r="DQS105" s="142"/>
      <c r="DQT105" s="160"/>
      <c r="DQU105" s="150"/>
      <c r="DQV105" s="137"/>
      <c r="DQW105" s="137"/>
      <c r="DQX105" s="137"/>
      <c r="DQZ105" s="142"/>
      <c r="DRA105" s="160"/>
      <c r="DRB105" s="150"/>
      <c r="DRC105" s="137"/>
      <c r="DRD105" s="137"/>
      <c r="DRE105" s="137"/>
      <c r="DRG105" s="142"/>
      <c r="DRH105" s="160"/>
      <c r="DRI105" s="150"/>
      <c r="DRJ105" s="137"/>
      <c r="DRK105" s="137"/>
      <c r="DRL105" s="137"/>
      <c r="DRN105" s="142"/>
      <c r="DRO105" s="160"/>
      <c r="DRP105" s="150"/>
      <c r="DRQ105" s="137"/>
      <c r="DRR105" s="137"/>
      <c r="DRS105" s="137"/>
      <c r="DRU105" s="142"/>
      <c r="DRV105" s="160"/>
      <c r="DRW105" s="150"/>
      <c r="DRX105" s="137"/>
      <c r="DRY105" s="137"/>
      <c r="DRZ105" s="137"/>
      <c r="DSB105" s="142"/>
      <c r="DSC105" s="160"/>
      <c r="DSD105" s="150"/>
      <c r="DSE105" s="137"/>
      <c r="DSF105" s="137"/>
      <c r="DSG105" s="137"/>
      <c r="DSI105" s="142"/>
      <c r="DSJ105" s="160"/>
      <c r="DSK105" s="150"/>
      <c r="DSL105" s="137"/>
      <c r="DSM105" s="137"/>
      <c r="DSN105" s="137"/>
      <c r="DSP105" s="142"/>
      <c r="DSQ105" s="160"/>
      <c r="DSR105" s="150"/>
      <c r="DSS105" s="137"/>
      <c r="DST105" s="137"/>
      <c r="DSU105" s="137"/>
      <c r="DSW105" s="142"/>
      <c r="DSX105" s="160"/>
      <c r="DSY105" s="150"/>
      <c r="DSZ105" s="137"/>
      <c r="DTA105" s="137"/>
      <c r="DTB105" s="137"/>
      <c r="DTD105" s="142"/>
      <c r="DTE105" s="160"/>
      <c r="DTF105" s="150"/>
      <c r="DTG105" s="137"/>
      <c r="DTH105" s="137"/>
      <c r="DTI105" s="137"/>
      <c r="DTK105" s="142"/>
      <c r="DTL105" s="160"/>
      <c r="DTM105" s="150"/>
      <c r="DTN105" s="137"/>
      <c r="DTO105" s="137"/>
      <c r="DTP105" s="137"/>
      <c r="DTR105" s="142"/>
      <c r="DTS105" s="160"/>
      <c r="DTT105" s="150"/>
      <c r="DTU105" s="137"/>
      <c r="DTV105" s="137"/>
      <c r="DTW105" s="137"/>
      <c r="DTY105" s="142"/>
      <c r="DTZ105" s="160"/>
      <c r="DUA105" s="150"/>
      <c r="DUB105" s="137"/>
      <c r="DUC105" s="137"/>
      <c r="DUD105" s="137"/>
      <c r="DUF105" s="142"/>
      <c r="DUG105" s="160"/>
      <c r="DUH105" s="150"/>
      <c r="DUI105" s="137"/>
      <c r="DUJ105" s="137"/>
      <c r="DUK105" s="137"/>
      <c r="DUM105" s="142"/>
      <c r="DUN105" s="160"/>
      <c r="DUO105" s="150"/>
      <c r="DUP105" s="137"/>
      <c r="DUQ105" s="137"/>
      <c r="DUR105" s="137"/>
      <c r="DUT105" s="142"/>
      <c r="DUU105" s="160"/>
      <c r="DUV105" s="150"/>
      <c r="DUW105" s="137"/>
      <c r="DUX105" s="137"/>
      <c r="DUY105" s="137"/>
      <c r="DVA105" s="142"/>
      <c r="DVB105" s="160"/>
      <c r="DVC105" s="150"/>
      <c r="DVD105" s="137"/>
      <c r="DVE105" s="137"/>
      <c r="DVF105" s="137"/>
      <c r="DVH105" s="142"/>
      <c r="DVI105" s="160"/>
      <c r="DVJ105" s="150"/>
      <c r="DVK105" s="137"/>
      <c r="DVL105" s="137"/>
      <c r="DVM105" s="137"/>
      <c r="DVO105" s="142"/>
      <c r="DVP105" s="160"/>
      <c r="DVQ105" s="150"/>
      <c r="DVR105" s="137"/>
      <c r="DVS105" s="137"/>
      <c r="DVT105" s="137"/>
      <c r="DVV105" s="142"/>
      <c r="DVW105" s="160"/>
      <c r="DVX105" s="150"/>
      <c r="DVY105" s="137"/>
      <c r="DVZ105" s="137"/>
      <c r="DWA105" s="137"/>
      <c r="DWC105" s="142"/>
      <c r="DWD105" s="160"/>
      <c r="DWE105" s="150"/>
      <c r="DWF105" s="137"/>
      <c r="DWG105" s="137"/>
      <c r="DWH105" s="137"/>
      <c r="DWJ105" s="142"/>
      <c r="DWK105" s="160"/>
      <c r="DWL105" s="150"/>
      <c r="DWM105" s="137"/>
      <c r="DWN105" s="137"/>
      <c r="DWO105" s="137"/>
      <c r="DWQ105" s="142"/>
      <c r="DWR105" s="160"/>
      <c r="DWS105" s="150"/>
      <c r="DWT105" s="137"/>
      <c r="DWU105" s="137"/>
      <c r="DWV105" s="137"/>
      <c r="DWX105" s="142"/>
      <c r="DWY105" s="160"/>
      <c r="DWZ105" s="150"/>
      <c r="DXA105" s="137"/>
      <c r="DXB105" s="137"/>
      <c r="DXC105" s="137"/>
      <c r="DXE105" s="142"/>
      <c r="DXF105" s="160"/>
      <c r="DXG105" s="150"/>
      <c r="DXH105" s="137"/>
      <c r="DXI105" s="137"/>
      <c r="DXJ105" s="137"/>
      <c r="DXL105" s="142"/>
      <c r="DXM105" s="160"/>
      <c r="DXN105" s="150"/>
      <c r="DXO105" s="137"/>
      <c r="DXP105" s="137"/>
      <c r="DXQ105" s="137"/>
      <c r="DXS105" s="142"/>
      <c r="DXT105" s="160"/>
      <c r="DXU105" s="150"/>
      <c r="DXV105" s="137"/>
      <c r="DXW105" s="137"/>
      <c r="DXX105" s="137"/>
      <c r="DXZ105" s="142"/>
      <c r="DYA105" s="160"/>
      <c r="DYB105" s="150"/>
      <c r="DYC105" s="137"/>
      <c r="DYD105" s="137"/>
      <c r="DYE105" s="137"/>
      <c r="DYG105" s="142"/>
      <c r="DYH105" s="160"/>
      <c r="DYI105" s="150"/>
      <c r="DYJ105" s="137"/>
      <c r="DYK105" s="137"/>
      <c r="DYL105" s="137"/>
      <c r="DYN105" s="142"/>
      <c r="DYO105" s="160"/>
      <c r="DYP105" s="150"/>
      <c r="DYQ105" s="137"/>
      <c r="DYR105" s="137"/>
      <c r="DYS105" s="137"/>
      <c r="DYU105" s="142"/>
      <c r="DYV105" s="160"/>
      <c r="DYW105" s="150"/>
      <c r="DYX105" s="137"/>
      <c r="DYY105" s="137"/>
      <c r="DYZ105" s="137"/>
      <c r="DZB105" s="142"/>
      <c r="DZC105" s="160"/>
      <c r="DZD105" s="150"/>
      <c r="DZE105" s="137"/>
      <c r="DZF105" s="137"/>
      <c r="DZG105" s="137"/>
      <c r="DZI105" s="142"/>
      <c r="DZJ105" s="160"/>
      <c r="DZK105" s="150"/>
      <c r="DZL105" s="137"/>
      <c r="DZM105" s="137"/>
      <c r="DZN105" s="137"/>
      <c r="DZP105" s="142"/>
      <c r="DZQ105" s="160"/>
      <c r="DZR105" s="150"/>
      <c r="DZS105" s="137"/>
      <c r="DZT105" s="137"/>
      <c r="DZU105" s="137"/>
      <c r="DZW105" s="142"/>
      <c r="DZX105" s="160"/>
      <c r="DZY105" s="150"/>
      <c r="DZZ105" s="137"/>
      <c r="EAA105" s="137"/>
      <c r="EAB105" s="137"/>
      <c r="EAD105" s="142"/>
      <c r="EAE105" s="160"/>
      <c r="EAF105" s="150"/>
      <c r="EAG105" s="137"/>
      <c r="EAH105" s="137"/>
      <c r="EAI105" s="137"/>
      <c r="EAK105" s="142"/>
      <c r="EAL105" s="160"/>
      <c r="EAM105" s="150"/>
      <c r="EAN105" s="137"/>
      <c r="EAO105" s="137"/>
      <c r="EAP105" s="137"/>
      <c r="EAR105" s="142"/>
      <c r="EAS105" s="160"/>
      <c r="EAT105" s="150"/>
      <c r="EAU105" s="137"/>
      <c r="EAV105" s="137"/>
      <c r="EAW105" s="137"/>
      <c r="EAY105" s="142"/>
      <c r="EAZ105" s="160"/>
      <c r="EBA105" s="150"/>
      <c r="EBB105" s="137"/>
      <c r="EBC105" s="137"/>
      <c r="EBD105" s="137"/>
      <c r="EBF105" s="142"/>
      <c r="EBG105" s="160"/>
      <c r="EBH105" s="150"/>
      <c r="EBI105" s="137"/>
      <c r="EBJ105" s="137"/>
      <c r="EBK105" s="137"/>
      <c r="EBM105" s="142"/>
      <c r="EBN105" s="160"/>
      <c r="EBO105" s="150"/>
      <c r="EBP105" s="137"/>
      <c r="EBQ105" s="137"/>
      <c r="EBR105" s="137"/>
      <c r="EBT105" s="142"/>
      <c r="EBU105" s="160"/>
      <c r="EBV105" s="150"/>
      <c r="EBW105" s="137"/>
      <c r="EBX105" s="137"/>
      <c r="EBY105" s="137"/>
      <c r="ECA105" s="142"/>
      <c r="ECB105" s="160"/>
      <c r="ECC105" s="150"/>
      <c r="ECD105" s="137"/>
      <c r="ECE105" s="137"/>
      <c r="ECF105" s="137"/>
      <c r="ECH105" s="142"/>
      <c r="ECI105" s="160"/>
      <c r="ECJ105" s="150"/>
      <c r="ECK105" s="137"/>
      <c r="ECL105" s="137"/>
      <c r="ECM105" s="137"/>
      <c r="ECO105" s="142"/>
      <c r="ECP105" s="160"/>
      <c r="ECQ105" s="150"/>
      <c r="ECR105" s="137"/>
      <c r="ECS105" s="137"/>
      <c r="ECT105" s="137"/>
      <c r="ECV105" s="142"/>
      <c r="ECW105" s="160"/>
      <c r="ECX105" s="150"/>
      <c r="ECY105" s="137"/>
      <c r="ECZ105" s="137"/>
      <c r="EDA105" s="137"/>
      <c r="EDC105" s="142"/>
      <c r="EDD105" s="160"/>
      <c r="EDE105" s="150"/>
      <c r="EDF105" s="137"/>
      <c r="EDG105" s="137"/>
      <c r="EDH105" s="137"/>
      <c r="EDJ105" s="142"/>
      <c r="EDK105" s="160"/>
      <c r="EDL105" s="150"/>
      <c r="EDM105" s="137"/>
      <c r="EDN105" s="137"/>
      <c r="EDO105" s="137"/>
      <c r="EDQ105" s="142"/>
      <c r="EDR105" s="160"/>
      <c r="EDS105" s="150"/>
      <c r="EDT105" s="137"/>
      <c r="EDU105" s="137"/>
      <c r="EDV105" s="137"/>
      <c r="EDX105" s="142"/>
      <c r="EDY105" s="160"/>
      <c r="EDZ105" s="150"/>
      <c r="EEA105" s="137"/>
      <c r="EEB105" s="137"/>
      <c r="EEC105" s="137"/>
      <c r="EEE105" s="142"/>
      <c r="EEF105" s="160"/>
      <c r="EEG105" s="150"/>
      <c r="EEH105" s="137"/>
      <c r="EEI105" s="137"/>
      <c r="EEJ105" s="137"/>
      <c r="EEL105" s="142"/>
      <c r="EEM105" s="160"/>
      <c r="EEN105" s="150"/>
      <c r="EEO105" s="137"/>
      <c r="EEP105" s="137"/>
      <c r="EEQ105" s="137"/>
      <c r="EES105" s="142"/>
      <c r="EET105" s="160"/>
      <c r="EEU105" s="150"/>
      <c r="EEV105" s="137"/>
      <c r="EEW105" s="137"/>
      <c r="EEX105" s="137"/>
      <c r="EEZ105" s="142"/>
      <c r="EFA105" s="160"/>
      <c r="EFB105" s="150"/>
      <c r="EFC105" s="137"/>
      <c r="EFD105" s="137"/>
      <c r="EFE105" s="137"/>
      <c r="EFG105" s="142"/>
      <c r="EFH105" s="160"/>
      <c r="EFI105" s="150"/>
      <c r="EFJ105" s="137"/>
      <c r="EFK105" s="137"/>
      <c r="EFL105" s="137"/>
      <c r="EFN105" s="142"/>
      <c r="EFO105" s="160"/>
      <c r="EFP105" s="150"/>
      <c r="EFQ105" s="137"/>
      <c r="EFR105" s="137"/>
      <c r="EFS105" s="137"/>
      <c r="EFU105" s="142"/>
      <c r="EFV105" s="160"/>
      <c r="EFW105" s="150"/>
      <c r="EFX105" s="137"/>
      <c r="EFY105" s="137"/>
      <c r="EFZ105" s="137"/>
      <c r="EGB105" s="142"/>
      <c r="EGC105" s="160"/>
      <c r="EGD105" s="150"/>
      <c r="EGE105" s="137"/>
      <c r="EGF105" s="137"/>
      <c r="EGG105" s="137"/>
      <c r="EGI105" s="142"/>
      <c r="EGJ105" s="160"/>
      <c r="EGK105" s="150"/>
      <c r="EGL105" s="137"/>
      <c r="EGM105" s="137"/>
      <c r="EGN105" s="137"/>
      <c r="EGP105" s="142"/>
      <c r="EGQ105" s="160"/>
      <c r="EGR105" s="150"/>
      <c r="EGS105" s="137"/>
      <c r="EGT105" s="137"/>
      <c r="EGU105" s="137"/>
      <c r="EGW105" s="142"/>
      <c r="EGX105" s="160"/>
      <c r="EGY105" s="150"/>
      <c r="EGZ105" s="137"/>
      <c r="EHA105" s="137"/>
      <c r="EHB105" s="137"/>
      <c r="EHD105" s="142"/>
      <c r="EHE105" s="160"/>
      <c r="EHF105" s="150"/>
      <c r="EHG105" s="137"/>
      <c r="EHH105" s="137"/>
      <c r="EHI105" s="137"/>
      <c r="EHK105" s="142"/>
      <c r="EHL105" s="160"/>
      <c r="EHM105" s="150"/>
      <c r="EHN105" s="137"/>
      <c r="EHO105" s="137"/>
      <c r="EHP105" s="137"/>
      <c r="EHR105" s="142"/>
      <c r="EHS105" s="160"/>
      <c r="EHT105" s="150"/>
      <c r="EHU105" s="137"/>
      <c r="EHV105" s="137"/>
      <c r="EHW105" s="137"/>
      <c r="EHY105" s="142"/>
      <c r="EHZ105" s="160"/>
      <c r="EIA105" s="150"/>
      <c r="EIB105" s="137"/>
      <c r="EIC105" s="137"/>
      <c r="EID105" s="137"/>
      <c r="EIF105" s="142"/>
      <c r="EIG105" s="160"/>
      <c r="EIH105" s="150"/>
      <c r="EII105" s="137"/>
      <c r="EIJ105" s="137"/>
      <c r="EIK105" s="137"/>
      <c r="EIM105" s="142"/>
      <c r="EIN105" s="160"/>
      <c r="EIO105" s="150"/>
      <c r="EIP105" s="137"/>
      <c r="EIQ105" s="137"/>
      <c r="EIR105" s="137"/>
      <c r="EIT105" s="142"/>
      <c r="EIU105" s="160"/>
      <c r="EIV105" s="150"/>
      <c r="EIW105" s="137"/>
      <c r="EIX105" s="137"/>
      <c r="EIY105" s="137"/>
      <c r="EJA105" s="142"/>
      <c r="EJB105" s="160"/>
      <c r="EJC105" s="150"/>
      <c r="EJD105" s="137"/>
      <c r="EJE105" s="137"/>
      <c r="EJF105" s="137"/>
      <c r="EJH105" s="142"/>
      <c r="EJI105" s="160"/>
      <c r="EJJ105" s="150"/>
      <c r="EJK105" s="137"/>
      <c r="EJL105" s="137"/>
      <c r="EJM105" s="137"/>
      <c r="EJO105" s="142"/>
      <c r="EJP105" s="160"/>
      <c r="EJQ105" s="150"/>
      <c r="EJR105" s="137"/>
      <c r="EJS105" s="137"/>
      <c r="EJT105" s="137"/>
      <c r="EJV105" s="142"/>
      <c r="EJW105" s="160"/>
      <c r="EJX105" s="150"/>
      <c r="EJY105" s="137"/>
      <c r="EJZ105" s="137"/>
      <c r="EKA105" s="137"/>
      <c r="EKC105" s="142"/>
      <c r="EKD105" s="160"/>
      <c r="EKE105" s="150"/>
      <c r="EKF105" s="137"/>
      <c r="EKG105" s="137"/>
      <c r="EKH105" s="137"/>
      <c r="EKJ105" s="142"/>
      <c r="EKK105" s="160"/>
      <c r="EKL105" s="150"/>
      <c r="EKM105" s="137"/>
      <c r="EKN105" s="137"/>
      <c r="EKO105" s="137"/>
      <c r="EKQ105" s="142"/>
      <c r="EKR105" s="160"/>
      <c r="EKS105" s="150"/>
      <c r="EKT105" s="137"/>
      <c r="EKU105" s="137"/>
      <c r="EKV105" s="137"/>
      <c r="EKX105" s="142"/>
      <c r="EKY105" s="160"/>
      <c r="EKZ105" s="150"/>
      <c r="ELA105" s="137"/>
      <c r="ELB105" s="137"/>
      <c r="ELC105" s="137"/>
      <c r="ELE105" s="142"/>
      <c r="ELF105" s="160"/>
      <c r="ELG105" s="150"/>
      <c r="ELH105" s="137"/>
      <c r="ELI105" s="137"/>
      <c r="ELJ105" s="137"/>
      <c r="ELL105" s="142"/>
      <c r="ELM105" s="160"/>
      <c r="ELN105" s="150"/>
      <c r="ELO105" s="137"/>
      <c r="ELP105" s="137"/>
      <c r="ELQ105" s="137"/>
      <c r="ELS105" s="142"/>
      <c r="ELT105" s="160"/>
      <c r="ELU105" s="150"/>
      <c r="ELV105" s="137"/>
      <c r="ELW105" s="137"/>
      <c r="ELX105" s="137"/>
      <c r="ELZ105" s="142"/>
      <c r="EMA105" s="160"/>
      <c r="EMB105" s="150"/>
      <c r="EMC105" s="137"/>
      <c r="EMD105" s="137"/>
      <c r="EME105" s="137"/>
      <c r="EMG105" s="142"/>
      <c r="EMH105" s="160"/>
      <c r="EMI105" s="150"/>
      <c r="EMJ105" s="137"/>
      <c r="EMK105" s="137"/>
      <c r="EML105" s="137"/>
      <c r="EMN105" s="142"/>
      <c r="EMO105" s="160"/>
      <c r="EMP105" s="150"/>
      <c r="EMQ105" s="137"/>
      <c r="EMR105" s="137"/>
      <c r="EMS105" s="137"/>
      <c r="EMU105" s="142"/>
      <c r="EMV105" s="160"/>
      <c r="EMW105" s="150"/>
      <c r="EMX105" s="137"/>
      <c r="EMY105" s="137"/>
      <c r="EMZ105" s="137"/>
      <c r="ENB105" s="142"/>
      <c r="ENC105" s="160"/>
      <c r="END105" s="150"/>
      <c r="ENE105" s="137"/>
      <c r="ENF105" s="137"/>
      <c r="ENG105" s="137"/>
      <c r="ENI105" s="142"/>
      <c r="ENJ105" s="160"/>
      <c r="ENK105" s="150"/>
      <c r="ENL105" s="137"/>
      <c r="ENM105" s="137"/>
      <c r="ENN105" s="137"/>
      <c r="ENP105" s="142"/>
      <c r="ENQ105" s="160"/>
      <c r="ENR105" s="150"/>
      <c r="ENS105" s="137"/>
      <c r="ENT105" s="137"/>
      <c r="ENU105" s="137"/>
      <c r="ENW105" s="142"/>
      <c r="ENX105" s="160"/>
      <c r="ENY105" s="150"/>
      <c r="ENZ105" s="137"/>
      <c r="EOA105" s="137"/>
      <c r="EOB105" s="137"/>
      <c r="EOD105" s="142"/>
      <c r="EOE105" s="160"/>
      <c r="EOF105" s="150"/>
      <c r="EOG105" s="137"/>
      <c r="EOH105" s="137"/>
      <c r="EOI105" s="137"/>
      <c r="EOK105" s="142"/>
      <c r="EOL105" s="160"/>
      <c r="EOM105" s="150"/>
      <c r="EON105" s="137"/>
      <c r="EOO105" s="137"/>
      <c r="EOP105" s="137"/>
      <c r="EOR105" s="142"/>
      <c r="EOS105" s="160"/>
      <c r="EOT105" s="150"/>
      <c r="EOU105" s="137"/>
      <c r="EOV105" s="137"/>
      <c r="EOW105" s="137"/>
      <c r="EOY105" s="142"/>
      <c r="EOZ105" s="160"/>
      <c r="EPA105" s="150"/>
      <c r="EPB105" s="137"/>
      <c r="EPC105" s="137"/>
      <c r="EPD105" s="137"/>
      <c r="EPF105" s="142"/>
      <c r="EPG105" s="160"/>
      <c r="EPH105" s="150"/>
      <c r="EPI105" s="137"/>
      <c r="EPJ105" s="137"/>
      <c r="EPK105" s="137"/>
      <c r="EPM105" s="142"/>
      <c r="EPN105" s="160"/>
      <c r="EPO105" s="150"/>
      <c r="EPP105" s="137"/>
      <c r="EPQ105" s="137"/>
      <c r="EPR105" s="137"/>
      <c r="EPT105" s="142"/>
      <c r="EPU105" s="160"/>
      <c r="EPV105" s="150"/>
      <c r="EPW105" s="137"/>
      <c r="EPX105" s="137"/>
      <c r="EPY105" s="137"/>
      <c r="EQA105" s="142"/>
      <c r="EQB105" s="160"/>
      <c r="EQC105" s="150"/>
      <c r="EQD105" s="137"/>
      <c r="EQE105" s="137"/>
      <c r="EQF105" s="137"/>
      <c r="EQH105" s="142"/>
      <c r="EQI105" s="160"/>
      <c r="EQJ105" s="150"/>
      <c r="EQK105" s="137"/>
      <c r="EQL105" s="137"/>
      <c r="EQM105" s="137"/>
      <c r="EQO105" s="142"/>
      <c r="EQP105" s="160"/>
      <c r="EQQ105" s="150"/>
      <c r="EQR105" s="137"/>
      <c r="EQS105" s="137"/>
      <c r="EQT105" s="137"/>
      <c r="EQV105" s="142"/>
      <c r="EQW105" s="160"/>
      <c r="EQX105" s="150"/>
      <c r="EQY105" s="137"/>
      <c r="EQZ105" s="137"/>
      <c r="ERA105" s="137"/>
      <c r="ERC105" s="142"/>
      <c r="ERD105" s="160"/>
      <c r="ERE105" s="150"/>
      <c r="ERF105" s="137"/>
      <c r="ERG105" s="137"/>
      <c r="ERH105" s="137"/>
      <c r="ERJ105" s="142"/>
      <c r="ERK105" s="160"/>
      <c r="ERL105" s="150"/>
      <c r="ERM105" s="137"/>
      <c r="ERN105" s="137"/>
      <c r="ERO105" s="137"/>
      <c r="ERQ105" s="142"/>
      <c r="ERR105" s="160"/>
      <c r="ERS105" s="150"/>
      <c r="ERT105" s="137"/>
      <c r="ERU105" s="137"/>
      <c r="ERV105" s="137"/>
      <c r="ERX105" s="142"/>
      <c r="ERY105" s="160"/>
      <c r="ERZ105" s="150"/>
      <c r="ESA105" s="137"/>
      <c r="ESB105" s="137"/>
      <c r="ESC105" s="137"/>
      <c r="ESE105" s="142"/>
      <c r="ESF105" s="160"/>
      <c r="ESG105" s="150"/>
      <c r="ESH105" s="137"/>
      <c r="ESI105" s="137"/>
      <c r="ESJ105" s="137"/>
      <c r="ESL105" s="142"/>
      <c r="ESM105" s="160"/>
      <c r="ESN105" s="150"/>
      <c r="ESO105" s="137"/>
      <c r="ESP105" s="137"/>
      <c r="ESQ105" s="137"/>
      <c r="ESS105" s="142"/>
      <c r="EST105" s="160"/>
      <c r="ESU105" s="150"/>
      <c r="ESV105" s="137"/>
      <c r="ESW105" s="137"/>
      <c r="ESX105" s="137"/>
      <c r="ESZ105" s="142"/>
      <c r="ETA105" s="160"/>
      <c r="ETB105" s="150"/>
      <c r="ETC105" s="137"/>
      <c r="ETD105" s="137"/>
      <c r="ETE105" s="137"/>
      <c r="ETG105" s="142"/>
      <c r="ETH105" s="160"/>
      <c r="ETI105" s="150"/>
      <c r="ETJ105" s="137"/>
      <c r="ETK105" s="137"/>
      <c r="ETL105" s="137"/>
      <c r="ETN105" s="142"/>
      <c r="ETO105" s="160"/>
      <c r="ETP105" s="150"/>
      <c r="ETQ105" s="137"/>
      <c r="ETR105" s="137"/>
      <c r="ETS105" s="137"/>
      <c r="ETU105" s="142"/>
      <c r="ETV105" s="160"/>
      <c r="ETW105" s="150"/>
      <c r="ETX105" s="137"/>
      <c r="ETY105" s="137"/>
      <c r="ETZ105" s="137"/>
      <c r="EUB105" s="142"/>
      <c r="EUC105" s="160"/>
      <c r="EUD105" s="150"/>
      <c r="EUE105" s="137"/>
      <c r="EUF105" s="137"/>
      <c r="EUG105" s="137"/>
      <c r="EUI105" s="142"/>
      <c r="EUJ105" s="160"/>
      <c r="EUK105" s="150"/>
      <c r="EUL105" s="137"/>
      <c r="EUM105" s="137"/>
      <c r="EUN105" s="137"/>
      <c r="EUP105" s="142"/>
      <c r="EUQ105" s="160"/>
      <c r="EUR105" s="150"/>
      <c r="EUS105" s="137"/>
      <c r="EUT105" s="137"/>
      <c r="EUU105" s="137"/>
      <c r="EUW105" s="142"/>
      <c r="EUX105" s="160"/>
      <c r="EUY105" s="150"/>
      <c r="EUZ105" s="137"/>
      <c r="EVA105" s="137"/>
      <c r="EVB105" s="137"/>
      <c r="EVD105" s="142"/>
      <c r="EVE105" s="160"/>
      <c r="EVF105" s="150"/>
      <c r="EVG105" s="137"/>
      <c r="EVH105" s="137"/>
      <c r="EVI105" s="137"/>
      <c r="EVK105" s="142"/>
      <c r="EVL105" s="160"/>
      <c r="EVM105" s="150"/>
      <c r="EVN105" s="137"/>
      <c r="EVO105" s="137"/>
      <c r="EVP105" s="137"/>
      <c r="EVR105" s="142"/>
      <c r="EVS105" s="160"/>
      <c r="EVT105" s="150"/>
      <c r="EVU105" s="137"/>
      <c r="EVV105" s="137"/>
      <c r="EVW105" s="137"/>
      <c r="EVY105" s="142"/>
      <c r="EVZ105" s="160"/>
      <c r="EWA105" s="150"/>
      <c r="EWB105" s="137"/>
      <c r="EWC105" s="137"/>
      <c r="EWD105" s="137"/>
      <c r="EWF105" s="142"/>
      <c r="EWG105" s="160"/>
      <c r="EWH105" s="150"/>
      <c r="EWI105" s="137"/>
      <c r="EWJ105" s="137"/>
      <c r="EWK105" s="137"/>
      <c r="EWM105" s="142"/>
      <c r="EWN105" s="160"/>
      <c r="EWO105" s="150"/>
      <c r="EWP105" s="137"/>
      <c r="EWQ105" s="137"/>
      <c r="EWR105" s="137"/>
      <c r="EWT105" s="142"/>
      <c r="EWU105" s="160"/>
      <c r="EWV105" s="150"/>
      <c r="EWW105" s="137"/>
      <c r="EWX105" s="137"/>
      <c r="EWY105" s="137"/>
      <c r="EXA105" s="142"/>
      <c r="EXB105" s="160"/>
      <c r="EXC105" s="150"/>
      <c r="EXD105" s="137"/>
      <c r="EXE105" s="137"/>
      <c r="EXF105" s="137"/>
      <c r="EXH105" s="142"/>
      <c r="EXI105" s="160"/>
      <c r="EXJ105" s="150"/>
      <c r="EXK105" s="137"/>
      <c r="EXL105" s="137"/>
      <c r="EXM105" s="137"/>
      <c r="EXO105" s="142"/>
      <c r="EXP105" s="160"/>
      <c r="EXQ105" s="150"/>
      <c r="EXR105" s="137"/>
      <c r="EXS105" s="137"/>
      <c r="EXT105" s="137"/>
      <c r="EXV105" s="142"/>
      <c r="EXW105" s="160"/>
      <c r="EXX105" s="150"/>
      <c r="EXY105" s="137"/>
      <c r="EXZ105" s="137"/>
      <c r="EYA105" s="137"/>
      <c r="EYC105" s="142"/>
      <c r="EYD105" s="160"/>
      <c r="EYE105" s="150"/>
      <c r="EYF105" s="137"/>
      <c r="EYG105" s="137"/>
      <c r="EYH105" s="137"/>
      <c r="EYJ105" s="142"/>
      <c r="EYK105" s="160"/>
      <c r="EYL105" s="150"/>
      <c r="EYM105" s="137"/>
      <c r="EYN105" s="137"/>
      <c r="EYO105" s="137"/>
      <c r="EYQ105" s="142"/>
      <c r="EYR105" s="160"/>
      <c r="EYS105" s="150"/>
      <c r="EYT105" s="137"/>
      <c r="EYU105" s="137"/>
      <c r="EYV105" s="137"/>
      <c r="EYX105" s="142"/>
      <c r="EYY105" s="160"/>
      <c r="EYZ105" s="150"/>
      <c r="EZA105" s="137"/>
      <c r="EZB105" s="137"/>
      <c r="EZC105" s="137"/>
      <c r="EZE105" s="142"/>
      <c r="EZF105" s="160"/>
      <c r="EZG105" s="150"/>
      <c r="EZH105" s="137"/>
      <c r="EZI105" s="137"/>
      <c r="EZJ105" s="137"/>
      <c r="EZL105" s="142"/>
      <c r="EZM105" s="160"/>
      <c r="EZN105" s="150"/>
      <c r="EZO105" s="137"/>
      <c r="EZP105" s="137"/>
      <c r="EZQ105" s="137"/>
      <c r="EZS105" s="142"/>
      <c r="EZT105" s="160"/>
      <c r="EZU105" s="150"/>
      <c r="EZV105" s="137"/>
      <c r="EZW105" s="137"/>
      <c r="EZX105" s="137"/>
      <c r="EZZ105" s="142"/>
      <c r="FAA105" s="160"/>
      <c r="FAB105" s="150"/>
      <c r="FAC105" s="137"/>
      <c r="FAD105" s="137"/>
      <c r="FAE105" s="137"/>
      <c r="FAG105" s="142"/>
      <c r="FAH105" s="160"/>
      <c r="FAI105" s="150"/>
      <c r="FAJ105" s="137"/>
      <c r="FAK105" s="137"/>
      <c r="FAL105" s="137"/>
      <c r="FAN105" s="142"/>
      <c r="FAO105" s="160"/>
      <c r="FAP105" s="150"/>
      <c r="FAQ105" s="137"/>
      <c r="FAR105" s="137"/>
      <c r="FAS105" s="137"/>
      <c r="FAU105" s="142"/>
      <c r="FAV105" s="160"/>
      <c r="FAW105" s="150"/>
      <c r="FAX105" s="137"/>
      <c r="FAY105" s="137"/>
      <c r="FAZ105" s="137"/>
      <c r="FBB105" s="142"/>
      <c r="FBC105" s="160"/>
      <c r="FBD105" s="150"/>
      <c r="FBE105" s="137"/>
      <c r="FBF105" s="137"/>
      <c r="FBG105" s="137"/>
      <c r="FBI105" s="142"/>
      <c r="FBJ105" s="160"/>
      <c r="FBK105" s="150"/>
      <c r="FBL105" s="137"/>
      <c r="FBM105" s="137"/>
      <c r="FBN105" s="137"/>
      <c r="FBP105" s="142"/>
      <c r="FBQ105" s="160"/>
      <c r="FBR105" s="150"/>
      <c r="FBS105" s="137"/>
      <c r="FBT105" s="137"/>
      <c r="FBU105" s="137"/>
      <c r="FBW105" s="142"/>
      <c r="FBX105" s="160"/>
      <c r="FBY105" s="150"/>
      <c r="FBZ105" s="137"/>
      <c r="FCA105" s="137"/>
      <c r="FCB105" s="137"/>
      <c r="FCD105" s="142"/>
      <c r="FCE105" s="160"/>
      <c r="FCF105" s="150"/>
      <c r="FCG105" s="137"/>
      <c r="FCH105" s="137"/>
      <c r="FCI105" s="137"/>
      <c r="FCK105" s="142"/>
      <c r="FCL105" s="160"/>
      <c r="FCM105" s="150"/>
      <c r="FCN105" s="137"/>
      <c r="FCO105" s="137"/>
      <c r="FCP105" s="137"/>
      <c r="FCR105" s="142"/>
      <c r="FCS105" s="160"/>
      <c r="FCT105" s="150"/>
      <c r="FCU105" s="137"/>
      <c r="FCV105" s="137"/>
      <c r="FCW105" s="137"/>
      <c r="FCY105" s="142"/>
      <c r="FCZ105" s="160"/>
      <c r="FDA105" s="150"/>
      <c r="FDB105" s="137"/>
      <c r="FDC105" s="137"/>
      <c r="FDD105" s="137"/>
      <c r="FDF105" s="142"/>
      <c r="FDG105" s="160"/>
      <c r="FDH105" s="150"/>
      <c r="FDI105" s="137"/>
      <c r="FDJ105" s="137"/>
      <c r="FDK105" s="137"/>
      <c r="FDM105" s="142"/>
      <c r="FDN105" s="160"/>
      <c r="FDO105" s="150"/>
      <c r="FDP105" s="137"/>
      <c r="FDQ105" s="137"/>
      <c r="FDR105" s="137"/>
      <c r="FDT105" s="142"/>
      <c r="FDU105" s="160"/>
      <c r="FDV105" s="150"/>
      <c r="FDW105" s="137"/>
      <c r="FDX105" s="137"/>
      <c r="FDY105" s="137"/>
      <c r="FEA105" s="142"/>
      <c r="FEB105" s="160"/>
      <c r="FEC105" s="150"/>
      <c r="FED105" s="137"/>
      <c r="FEE105" s="137"/>
      <c r="FEF105" s="137"/>
      <c r="FEH105" s="142"/>
      <c r="FEI105" s="160"/>
      <c r="FEJ105" s="150"/>
      <c r="FEK105" s="137"/>
      <c r="FEL105" s="137"/>
      <c r="FEM105" s="137"/>
      <c r="FEO105" s="142"/>
      <c r="FEP105" s="160"/>
      <c r="FEQ105" s="150"/>
      <c r="FER105" s="137"/>
      <c r="FES105" s="137"/>
      <c r="FET105" s="137"/>
      <c r="FEV105" s="142"/>
      <c r="FEW105" s="160"/>
      <c r="FEX105" s="150"/>
      <c r="FEY105" s="137"/>
      <c r="FEZ105" s="137"/>
      <c r="FFA105" s="137"/>
      <c r="FFC105" s="142"/>
      <c r="FFD105" s="160"/>
      <c r="FFE105" s="150"/>
      <c r="FFF105" s="137"/>
      <c r="FFG105" s="137"/>
      <c r="FFH105" s="137"/>
      <c r="FFJ105" s="142"/>
      <c r="FFK105" s="160"/>
      <c r="FFL105" s="150"/>
      <c r="FFM105" s="137"/>
      <c r="FFN105" s="137"/>
      <c r="FFO105" s="137"/>
      <c r="FFQ105" s="142"/>
      <c r="FFR105" s="160"/>
      <c r="FFS105" s="150"/>
      <c r="FFT105" s="137"/>
      <c r="FFU105" s="137"/>
      <c r="FFV105" s="137"/>
      <c r="FFX105" s="142"/>
      <c r="FFY105" s="160"/>
      <c r="FFZ105" s="150"/>
      <c r="FGA105" s="137"/>
      <c r="FGB105" s="137"/>
      <c r="FGC105" s="137"/>
      <c r="FGE105" s="142"/>
      <c r="FGF105" s="160"/>
      <c r="FGG105" s="150"/>
      <c r="FGH105" s="137"/>
      <c r="FGI105" s="137"/>
      <c r="FGJ105" s="137"/>
      <c r="FGL105" s="142"/>
      <c r="FGM105" s="160"/>
      <c r="FGN105" s="150"/>
      <c r="FGO105" s="137"/>
      <c r="FGP105" s="137"/>
      <c r="FGQ105" s="137"/>
      <c r="FGS105" s="142"/>
      <c r="FGT105" s="160"/>
      <c r="FGU105" s="150"/>
      <c r="FGV105" s="137"/>
      <c r="FGW105" s="137"/>
      <c r="FGX105" s="137"/>
      <c r="FGZ105" s="142"/>
      <c r="FHA105" s="160"/>
      <c r="FHB105" s="150"/>
      <c r="FHC105" s="137"/>
      <c r="FHD105" s="137"/>
      <c r="FHE105" s="137"/>
      <c r="FHG105" s="142"/>
      <c r="FHH105" s="160"/>
      <c r="FHI105" s="150"/>
      <c r="FHJ105" s="137"/>
      <c r="FHK105" s="137"/>
      <c r="FHL105" s="137"/>
      <c r="FHN105" s="142"/>
      <c r="FHO105" s="160"/>
      <c r="FHP105" s="150"/>
      <c r="FHQ105" s="137"/>
      <c r="FHR105" s="137"/>
      <c r="FHS105" s="137"/>
      <c r="FHU105" s="142"/>
      <c r="FHV105" s="160"/>
      <c r="FHW105" s="150"/>
      <c r="FHX105" s="137"/>
      <c r="FHY105" s="137"/>
      <c r="FHZ105" s="137"/>
      <c r="FIB105" s="142"/>
      <c r="FIC105" s="160"/>
      <c r="FID105" s="150"/>
      <c r="FIE105" s="137"/>
      <c r="FIF105" s="137"/>
      <c r="FIG105" s="137"/>
      <c r="FII105" s="142"/>
      <c r="FIJ105" s="160"/>
      <c r="FIK105" s="150"/>
      <c r="FIL105" s="137"/>
      <c r="FIM105" s="137"/>
      <c r="FIN105" s="137"/>
      <c r="FIP105" s="142"/>
      <c r="FIQ105" s="160"/>
      <c r="FIR105" s="150"/>
      <c r="FIS105" s="137"/>
      <c r="FIT105" s="137"/>
      <c r="FIU105" s="137"/>
      <c r="FIW105" s="142"/>
      <c r="FIX105" s="160"/>
      <c r="FIY105" s="150"/>
      <c r="FIZ105" s="137"/>
      <c r="FJA105" s="137"/>
      <c r="FJB105" s="137"/>
      <c r="FJD105" s="142"/>
      <c r="FJE105" s="160"/>
      <c r="FJF105" s="150"/>
      <c r="FJG105" s="137"/>
      <c r="FJH105" s="137"/>
      <c r="FJI105" s="137"/>
      <c r="FJK105" s="142"/>
      <c r="FJL105" s="160"/>
      <c r="FJM105" s="150"/>
      <c r="FJN105" s="137"/>
      <c r="FJO105" s="137"/>
      <c r="FJP105" s="137"/>
      <c r="FJR105" s="142"/>
      <c r="FJS105" s="160"/>
      <c r="FJT105" s="150"/>
      <c r="FJU105" s="137"/>
      <c r="FJV105" s="137"/>
      <c r="FJW105" s="137"/>
      <c r="FJY105" s="142"/>
      <c r="FJZ105" s="160"/>
      <c r="FKA105" s="150"/>
      <c r="FKB105" s="137"/>
      <c r="FKC105" s="137"/>
      <c r="FKD105" s="137"/>
      <c r="FKF105" s="142"/>
      <c r="FKG105" s="160"/>
      <c r="FKH105" s="150"/>
      <c r="FKI105" s="137"/>
      <c r="FKJ105" s="137"/>
      <c r="FKK105" s="137"/>
      <c r="FKM105" s="142"/>
      <c r="FKN105" s="160"/>
      <c r="FKO105" s="150"/>
      <c r="FKP105" s="137"/>
      <c r="FKQ105" s="137"/>
      <c r="FKR105" s="137"/>
      <c r="FKT105" s="142"/>
      <c r="FKU105" s="160"/>
      <c r="FKV105" s="150"/>
      <c r="FKW105" s="137"/>
      <c r="FKX105" s="137"/>
      <c r="FKY105" s="137"/>
      <c r="FLA105" s="142"/>
      <c r="FLB105" s="160"/>
      <c r="FLC105" s="150"/>
      <c r="FLD105" s="137"/>
      <c r="FLE105" s="137"/>
      <c r="FLF105" s="137"/>
      <c r="FLH105" s="142"/>
      <c r="FLI105" s="160"/>
      <c r="FLJ105" s="150"/>
      <c r="FLK105" s="137"/>
      <c r="FLL105" s="137"/>
      <c r="FLM105" s="137"/>
      <c r="FLO105" s="142"/>
      <c r="FLP105" s="160"/>
      <c r="FLQ105" s="150"/>
      <c r="FLR105" s="137"/>
      <c r="FLS105" s="137"/>
      <c r="FLT105" s="137"/>
      <c r="FLV105" s="142"/>
      <c r="FLW105" s="160"/>
      <c r="FLX105" s="150"/>
      <c r="FLY105" s="137"/>
      <c r="FLZ105" s="137"/>
      <c r="FMA105" s="137"/>
      <c r="FMC105" s="142"/>
      <c r="FMD105" s="160"/>
      <c r="FME105" s="150"/>
      <c r="FMF105" s="137"/>
      <c r="FMG105" s="137"/>
      <c r="FMH105" s="137"/>
      <c r="FMJ105" s="142"/>
      <c r="FMK105" s="160"/>
      <c r="FML105" s="150"/>
      <c r="FMM105" s="137"/>
      <c r="FMN105" s="137"/>
      <c r="FMO105" s="137"/>
      <c r="FMQ105" s="142"/>
      <c r="FMR105" s="160"/>
      <c r="FMS105" s="150"/>
      <c r="FMT105" s="137"/>
      <c r="FMU105" s="137"/>
      <c r="FMV105" s="137"/>
      <c r="FMX105" s="142"/>
      <c r="FMY105" s="160"/>
      <c r="FMZ105" s="150"/>
      <c r="FNA105" s="137"/>
      <c r="FNB105" s="137"/>
      <c r="FNC105" s="137"/>
      <c r="FNE105" s="142"/>
      <c r="FNF105" s="160"/>
      <c r="FNG105" s="150"/>
      <c r="FNH105" s="137"/>
      <c r="FNI105" s="137"/>
      <c r="FNJ105" s="137"/>
      <c r="FNL105" s="142"/>
      <c r="FNM105" s="160"/>
      <c r="FNN105" s="150"/>
      <c r="FNO105" s="137"/>
      <c r="FNP105" s="137"/>
      <c r="FNQ105" s="137"/>
      <c r="FNS105" s="142"/>
      <c r="FNT105" s="160"/>
      <c r="FNU105" s="150"/>
      <c r="FNV105" s="137"/>
      <c r="FNW105" s="137"/>
      <c r="FNX105" s="137"/>
      <c r="FNZ105" s="142"/>
      <c r="FOA105" s="160"/>
      <c r="FOB105" s="150"/>
      <c r="FOC105" s="137"/>
      <c r="FOD105" s="137"/>
      <c r="FOE105" s="137"/>
      <c r="FOG105" s="142"/>
      <c r="FOH105" s="160"/>
      <c r="FOI105" s="150"/>
      <c r="FOJ105" s="137"/>
      <c r="FOK105" s="137"/>
      <c r="FOL105" s="137"/>
      <c r="FON105" s="142"/>
      <c r="FOO105" s="160"/>
      <c r="FOP105" s="150"/>
      <c r="FOQ105" s="137"/>
      <c r="FOR105" s="137"/>
      <c r="FOS105" s="137"/>
      <c r="FOU105" s="142"/>
      <c r="FOV105" s="160"/>
      <c r="FOW105" s="150"/>
      <c r="FOX105" s="137"/>
      <c r="FOY105" s="137"/>
      <c r="FOZ105" s="137"/>
      <c r="FPB105" s="142"/>
      <c r="FPC105" s="160"/>
      <c r="FPD105" s="150"/>
      <c r="FPE105" s="137"/>
      <c r="FPF105" s="137"/>
      <c r="FPG105" s="137"/>
      <c r="FPI105" s="142"/>
      <c r="FPJ105" s="160"/>
      <c r="FPK105" s="150"/>
      <c r="FPL105" s="137"/>
      <c r="FPM105" s="137"/>
      <c r="FPN105" s="137"/>
      <c r="FPP105" s="142"/>
      <c r="FPQ105" s="160"/>
      <c r="FPR105" s="150"/>
      <c r="FPS105" s="137"/>
      <c r="FPT105" s="137"/>
      <c r="FPU105" s="137"/>
      <c r="FPW105" s="142"/>
      <c r="FPX105" s="160"/>
      <c r="FPY105" s="150"/>
      <c r="FPZ105" s="137"/>
      <c r="FQA105" s="137"/>
      <c r="FQB105" s="137"/>
      <c r="FQD105" s="142"/>
      <c r="FQE105" s="160"/>
      <c r="FQF105" s="150"/>
      <c r="FQG105" s="137"/>
      <c r="FQH105" s="137"/>
      <c r="FQI105" s="137"/>
      <c r="FQK105" s="142"/>
      <c r="FQL105" s="160"/>
      <c r="FQM105" s="150"/>
      <c r="FQN105" s="137"/>
      <c r="FQO105" s="137"/>
      <c r="FQP105" s="137"/>
      <c r="FQR105" s="142"/>
      <c r="FQS105" s="160"/>
      <c r="FQT105" s="150"/>
      <c r="FQU105" s="137"/>
      <c r="FQV105" s="137"/>
      <c r="FQW105" s="137"/>
      <c r="FQY105" s="142"/>
      <c r="FQZ105" s="160"/>
      <c r="FRA105" s="150"/>
      <c r="FRB105" s="137"/>
      <c r="FRC105" s="137"/>
      <c r="FRD105" s="137"/>
      <c r="FRF105" s="142"/>
      <c r="FRG105" s="160"/>
      <c r="FRH105" s="150"/>
      <c r="FRI105" s="137"/>
      <c r="FRJ105" s="137"/>
      <c r="FRK105" s="137"/>
      <c r="FRM105" s="142"/>
      <c r="FRN105" s="160"/>
      <c r="FRO105" s="150"/>
      <c r="FRP105" s="137"/>
      <c r="FRQ105" s="137"/>
      <c r="FRR105" s="137"/>
      <c r="FRT105" s="142"/>
      <c r="FRU105" s="160"/>
      <c r="FRV105" s="150"/>
      <c r="FRW105" s="137"/>
      <c r="FRX105" s="137"/>
      <c r="FRY105" s="137"/>
      <c r="FSA105" s="142"/>
      <c r="FSB105" s="160"/>
      <c r="FSC105" s="150"/>
      <c r="FSD105" s="137"/>
      <c r="FSE105" s="137"/>
      <c r="FSF105" s="137"/>
      <c r="FSH105" s="142"/>
      <c r="FSI105" s="160"/>
      <c r="FSJ105" s="150"/>
      <c r="FSK105" s="137"/>
      <c r="FSL105" s="137"/>
      <c r="FSM105" s="137"/>
      <c r="FSO105" s="142"/>
      <c r="FSP105" s="160"/>
      <c r="FSQ105" s="150"/>
      <c r="FSR105" s="137"/>
      <c r="FSS105" s="137"/>
      <c r="FST105" s="137"/>
      <c r="FSV105" s="142"/>
      <c r="FSW105" s="160"/>
      <c r="FSX105" s="150"/>
      <c r="FSY105" s="137"/>
      <c r="FSZ105" s="137"/>
      <c r="FTA105" s="137"/>
      <c r="FTC105" s="142"/>
      <c r="FTD105" s="160"/>
      <c r="FTE105" s="150"/>
      <c r="FTF105" s="137"/>
      <c r="FTG105" s="137"/>
      <c r="FTH105" s="137"/>
      <c r="FTJ105" s="142"/>
      <c r="FTK105" s="160"/>
      <c r="FTL105" s="150"/>
      <c r="FTM105" s="137"/>
      <c r="FTN105" s="137"/>
      <c r="FTO105" s="137"/>
      <c r="FTQ105" s="142"/>
      <c r="FTR105" s="160"/>
      <c r="FTS105" s="150"/>
      <c r="FTT105" s="137"/>
      <c r="FTU105" s="137"/>
      <c r="FTV105" s="137"/>
      <c r="FTX105" s="142"/>
      <c r="FTY105" s="160"/>
      <c r="FTZ105" s="150"/>
      <c r="FUA105" s="137"/>
      <c r="FUB105" s="137"/>
      <c r="FUC105" s="137"/>
      <c r="FUE105" s="142"/>
      <c r="FUF105" s="160"/>
      <c r="FUG105" s="150"/>
      <c r="FUH105" s="137"/>
      <c r="FUI105" s="137"/>
      <c r="FUJ105" s="137"/>
      <c r="FUL105" s="142"/>
      <c r="FUM105" s="160"/>
      <c r="FUN105" s="150"/>
      <c r="FUO105" s="137"/>
      <c r="FUP105" s="137"/>
      <c r="FUQ105" s="137"/>
      <c r="FUS105" s="142"/>
      <c r="FUT105" s="160"/>
      <c r="FUU105" s="150"/>
      <c r="FUV105" s="137"/>
      <c r="FUW105" s="137"/>
      <c r="FUX105" s="137"/>
      <c r="FUZ105" s="142"/>
      <c r="FVA105" s="160"/>
      <c r="FVB105" s="150"/>
      <c r="FVC105" s="137"/>
      <c r="FVD105" s="137"/>
      <c r="FVE105" s="137"/>
      <c r="FVG105" s="142"/>
      <c r="FVH105" s="160"/>
      <c r="FVI105" s="150"/>
      <c r="FVJ105" s="137"/>
      <c r="FVK105" s="137"/>
      <c r="FVL105" s="137"/>
      <c r="FVN105" s="142"/>
      <c r="FVO105" s="160"/>
      <c r="FVP105" s="150"/>
      <c r="FVQ105" s="137"/>
      <c r="FVR105" s="137"/>
      <c r="FVS105" s="137"/>
      <c r="FVU105" s="142"/>
      <c r="FVV105" s="160"/>
      <c r="FVW105" s="150"/>
      <c r="FVX105" s="137"/>
      <c r="FVY105" s="137"/>
      <c r="FVZ105" s="137"/>
      <c r="FWB105" s="142"/>
      <c r="FWC105" s="160"/>
      <c r="FWD105" s="150"/>
      <c r="FWE105" s="137"/>
      <c r="FWF105" s="137"/>
      <c r="FWG105" s="137"/>
      <c r="FWI105" s="142"/>
      <c r="FWJ105" s="160"/>
      <c r="FWK105" s="150"/>
      <c r="FWL105" s="137"/>
      <c r="FWM105" s="137"/>
      <c r="FWN105" s="137"/>
      <c r="FWP105" s="142"/>
      <c r="FWQ105" s="160"/>
      <c r="FWR105" s="150"/>
      <c r="FWS105" s="137"/>
      <c r="FWT105" s="137"/>
      <c r="FWU105" s="137"/>
      <c r="FWW105" s="142"/>
      <c r="FWX105" s="160"/>
      <c r="FWY105" s="150"/>
      <c r="FWZ105" s="137"/>
      <c r="FXA105" s="137"/>
      <c r="FXB105" s="137"/>
      <c r="FXD105" s="142"/>
      <c r="FXE105" s="160"/>
      <c r="FXF105" s="150"/>
      <c r="FXG105" s="137"/>
      <c r="FXH105" s="137"/>
      <c r="FXI105" s="137"/>
      <c r="FXK105" s="142"/>
      <c r="FXL105" s="160"/>
      <c r="FXM105" s="150"/>
      <c r="FXN105" s="137"/>
      <c r="FXO105" s="137"/>
      <c r="FXP105" s="137"/>
      <c r="FXR105" s="142"/>
      <c r="FXS105" s="160"/>
      <c r="FXT105" s="150"/>
      <c r="FXU105" s="137"/>
      <c r="FXV105" s="137"/>
      <c r="FXW105" s="137"/>
      <c r="FXY105" s="142"/>
      <c r="FXZ105" s="160"/>
      <c r="FYA105" s="150"/>
      <c r="FYB105" s="137"/>
      <c r="FYC105" s="137"/>
      <c r="FYD105" s="137"/>
      <c r="FYF105" s="142"/>
      <c r="FYG105" s="160"/>
      <c r="FYH105" s="150"/>
      <c r="FYI105" s="137"/>
      <c r="FYJ105" s="137"/>
      <c r="FYK105" s="137"/>
      <c r="FYM105" s="142"/>
      <c r="FYN105" s="160"/>
      <c r="FYO105" s="150"/>
      <c r="FYP105" s="137"/>
      <c r="FYQ105" s="137"/>
      <c r="FYR105" s="137"/>
      <c r="FYT105" s="142"/>
      <c r="FYU105" s="160"/>
      <c r="FYV105" s="150"/>
      <c r="FYW105" s="137"/>
      <c r="FYX105" s="137"/>
      <c r="FYY105" s="137"/>
      <c r="FZA105" s="142"/>
      <c r="FZB105" s="160"/>
      <c r="FZC105" s="150"/>
      <c r="FZD105" s="137"/>
      <c r="FZE105" s="137"/>
      <c r="FZF105" s="137"/>
      <c r="FZH105" s="142"/>
      <c r="FZI105" s="160"/>
      <c r="FZJ105" s="150"/>
      <c r="FZK105" s="137"/>
      <c r="FZL105" s="137"/>
      <c r="FZM105" s="137"/>
      <c r="FZO105" s="142"/>
      <c r="FZP105" s="160"/>
      <c r="FZQ105" s="150"/>
      <c r="FZR105" s="137"/>
      <c r="FZS105" s="137"/>
      <c r="FZT105" s="137"/>
      <c r="FZV105" s="142"/>
      <c r="FZW105" s="160"/>
      <c r="FZX105" s="150"/>
      <c r="FZY105" s="137"/>
      <c r="FZZ105" s="137"/>
      <c r="GAA105" s="137"/>
      <c r="GAC105" s="142"/>
      <c r="GAD105" s="160"/>
      <c r="GAE105" s="150"/>
      <c r="GAF105" s="137"/>
      <c r="GAG105" s="137"/>
      <c r="GAH105" s="137"/>
      <c r="GAJ105" s="142"/>
      <c r="GAK105" s="160"/>
      <c r="GAL105" s="150"/>
      <c r="GAM105" s="137"/>
      <c r="GAN105" s="137"/>
      <c r="GAO105" s="137"/>
      <c r="GAQ105" s="142"/>
      <c r="GAR105" s="160"/>
      <c r="GAS105" s="150"/>
      <c r="GAT105" s="137"/>
      <c r="GAU105" s="137"/>
      <c r="GAV105" s="137"/>
      <c r="GAX105" s="142"/>
      <c r="GAY105" s="160"/>
      <c r="GAZ105" s="150"/>
      <c r="GBA105" s="137"/>
      <c r="GBB105" s="137"/>
      <c r="GBC105" s="137"/>
      <c r="GBE105" s="142"/>
      <c r="GBF105" s="160"/>
      <c r="GBG105" s="150"/>
      <c r="GBH105" s="137"/>
      <c r="GBI105" s="137"/>
      <c r="GBJ105" s="137"/>
      <c r="GBL105" s="142"/>
      <c r="GBM105" s="160"/>
      <c r="GBN105" s="150"/>
      <c r="GBO105" s="137"/>
      <c r="GBP105" s="137"/>
      <c r="GBQ105" s="137"/>
      <c r="GBS105" s="142"/>
      <c r="GBT105" s="160"/>
      <c r="GBU105" s="150"/>
      <c r="GBV105" s="137"/>
      <c r="GBW105" s="137"/>
      <c r="GBX105" s="137"/>
      <c r="GBZ105" s="142"/>
      <c r="GCA105" s="160"/>
      <c r="GCB105" s="150"/>
      <c r="GCC105" s="137"/>
      <c r="GCD105" s="137"/>
      <c r="GCE105" s="137"/>
      <c r="GCG105" s="142"/>
      <c r="GCH105" s="160"/>
      <c r="GCI105" s="150"/>
      <c r="GCJ105" s="137"/>
      <c r="GCK105" s="137"/>
      <c r="GCL105" s="137"/>
      <c r="GCN105" s="142"/>
      <c r="GCO105" s="160"/>
      <c r="GCP105" s="150"/>
      <c r="GCQ105" s="137"/>
      <c r="GCR105" s="137"/>
      <c r="GCS105" s="137"/>
      <c r="GCU105" s="142"/>
      <c r="GCV105" s="160"/>
      <c r="GCW105" s="150"/>
      <c r="GCX105" s="137"/>
      <c r="GCY105" s="137"/>
      <c r="GCZ105" s="137"/>
      <c r="GDB105" s="142"/>
      <c r="GDC105" s="160"/>
      <c r="GDD105" s="150"/>
      <c r="GDE105" s="137"/>
      <c r="GDF105" s="137"/>
      <c r="GDG105" s="137"/>
      <c r="GDI105" s="142"/>
      <c r="GDJ105" s="160"/>
      <c r="GDK105" s="150"/>
      <c r="GDL105" s="137"/>
      <c r="GDM105" s="137"/>
      <c r="GDN105" s="137"/>
      <c r="GDP105" s="142"/>
      <c r="GDQ105" s="160"/>
      <c r="GDR105" s="150"/>
      <c r="GDS105" s="137"/>
      <c r="GDT105" s="137"/>
      <c r="GDU105" s="137"/>
      <c r="GDW105" s="142"/>
      <c r="GDX105" s="160"/>
      <c r="GDY105" s="150"/>
      <c r="GDZ105" s="137"/>
      <c r="GEA105" s="137"/>
      <c r="GEB105" s="137"/>
      <c r="GED105" s="142"/>
      <c r="GEE105" s="160"/>
      <c r="GEF105" s="150"/>
      <c r="GEG105" s="137"/>
      <c r="GEH105" s="137"/>
      <c r="GEI105" s="137"/>
      <c r="GEK105" s="142"/>
      <c r="GEL105" s="160"/>
      <c r="GEM105" s="150"/>
      <c r="GEN105" s="137"/>
      <c r="GEO105" s="137"/>
      <c r="GEP105" s="137"/>
      <c r="GER105" s="142"/>
      <c r="GES105" s="160"/>
      <c r="GET105" s="150"/>
      <c r="GEU105" s="137"/>
      <c r="GEV105" s="137"/>
      <c r="GEW105" s="137"/>
      <c r="GEY105" s="142"/>
      <c r="GEZ105" s="160"/>
      <c r="GFA105" s="150"/>
      <c r="GFB105" s="137"/>
      <c r="GFC105" s="137"/>
      <c r="GFD105" s="137"/>
      <c r="GFF105" s="142"/>
      <c r="GFG105" s="160"/>
      <c r="GFH105" s="150"/>
      <c r="GFI105" s="137"/>
      <c r="GFJ105" s="137"/>
      <c r="GFK105" s="137"/>
      <c r="GFM105" s="142"/>
      <c r="GFN105" s="160"/>
      <c r="GFO105" s="150"/>
      <c r="GFP105" s="137"/>
      <c r="GFQ105" s="137"/>
      <c r="GFR105" s="137"/>
      <c r="GFT105" s="142"/>
      <c r="GFU105" s="160"/>
      <c r="GFV105" s="150"/>
      <c r="GFW105" s="137"/>
      <c r="GFX105" s="137"/>
      <c r="GFY105" s="137"/>
      <c r="GGA105" s="142"/>
      <c r="GGB105" s="160"/>
      <c r="GGC105" s="150"/>
      <c r="GGD105" s="137"/>
      <c r="GGE105" s="137"/>
      <c r="GGF105" s="137"/>
      <c r="GGH105" s="142"/>
      <c r="GGI105" s="160"/>
      <c r="GGJ105" s="150"/>
      <c r="GGK105" s="137"/>
      <c r="GGL105" s="137"/>
      <c r="GGM105" s="137"/>
      <c r="GGO105" s="142"/>
      <c r="GGP105" s="160"/>
      <c r="GGQ105" s="150"/>
      <c r="GGR105" s="137"/>
      <c r="GGS105" s="137"/>
      <c r="GGT105" s="137"/>
      <c r="GGV105" s="142"/>
      <c r="GGW105" s="160"/>
      <c r="GGX105" s="150"/>
      <c r="GGY105" s="137"/>
      <c r="GGZ105" s="137"/>
      <c r="GHA105" s="137"/>
      <c r="GHC105" s="142"/>
      <c r="GHD105" s="160"/>
      <c r="GHE105" s="150"/>
      <c r="GHF105" s="137"/>
      <c r="GHG105" s="137"/>
      <c r="GHH105" s="137"/>
      <c r="GHJ105" s="142"/>
      <c r="GHK105" s="160"/>
      <c r="GHL105" s="150"/>
      <c r="GHM105" s="137"/>
      <c r="GHN105" s="137"/>
      <c r="GHO105" s="137"/>
      <c r="GHQ105" s="142"/>
      <c r="GHR105" s="160"/>
      <c r="GHS105" s="150"/>
      <c r="GHT105" s="137"/>
      <c r="GHU105" s="137"/>
      <c r="GHV105" s="137"/>
      <c r="GHX105" s="142"/>
      <c r="GHY105" s="160"/>
      <c r="GHZ105" s="150"/>
      <c r="GIA105" s="137"/>
      <c r="GIB105" s="137"/>
      <c r="GIC105" s="137"/>
      <c r="GIE105" s="142"/>
      <c r="GIF105" s="160"/>
      <c r="GIG105" s="150"/>
      <c r="GIH105" s="137"/>
      <c r="GII105" s="137"/>
      <c r="GIJ105" s="137"/>
      <c r="GIL105" s="142"/>
      <c r="GIM105" s="160"/>
      <c r="GIN105" s="150"/>
      <c r="GIO105" s="137"/>
      <c r="GIP105" s="137"/>
      <c r="GIQ105" s="137"/>
      <c r="GIS105" s="142"/>
      <c r="GIT105" s="160"/>
      <c r="GIU105" s="150"/>
      <c r="GIV105" s="137"/>
      <c r="GIW105" s="137"/>
      <c r="GIX105" s="137"/>
      <c r="GIZ105" s="142"/>
      <c r="GJA105" s="160"/>
      <c r="GJB105" s="150"/>
      <c r="GJC105" s="137"/>
      <c r="GJD105" s="137"/>
      <c r="GJE105" s="137"/>
      <c r="GJG105" s="142"/>
      <c r="GJH105" s="160"/>
      <c r="GJI105" s="150"/>
      <c r="GJJ105" s="137"/>
      <c r="GJK105" s="137"/>
      <c r="GJL105" s="137"/>
      <c r="GJN105" s="142"/>
      <c r="GJO105" s="160"/>
      <c r="GJP105" s="150"/>
      <c r="GJQ105" s="137"/>
      <c r="GJR105" s="137"/>
      <c r="GJS105" s="137"/>
      <c r="GJU105" s="142"/>
      <c r="GJV105" s="160"/>
      <c r="GJW105" s="150"/>
      <c r="GJX105" s="137"/>
      <c r="GJY105" s="137"/>
      <c r="GJZ105" s="137"/>
      <c r="GKB105" s="142"/>
      <c r="GKC105" s="160"/>
      <c r="GKD105" s="150"/>
      <c r="GKE105" s="137"/>
      <c r="GKF105" s="137"/>
      <c r="GKG105" s="137"/>
      <c r="GKI105" s="142"/>
      <c r="GKJ105" s="160"/>
      <c r="GKK105" s="150"/>
      <c r="GKL105" s="137"/>
      <c r="GKM105" s="137"/>
      <c r="GKN105" s="137"/>
      <c r="GKP105" s="142"/>
      <c r="GKQ105" s="160"/>
      <c r="GKR105" s="150"/>
      <c r="GKS105" s="137"/>
      <c r="GKT105" s="137"/>
      <c r="GKU105" s="137"/>
      <c r="GKW105" s="142"/>
      <c r="GKX105" s="160"/>
      <c r="GKY105" s="150"/>
      <c r="GKZ105" s="137"/>
      <c r="GLA105" s="137"/>
      <c r="GLB105" s="137"/>
      <c r="GLD105" s="142"/>
      <c r="GLE105" s="160"/>
      <c r="GLF105" s="150"/>
      <c r="GLG105" s="137"/>
      <c r="GLH105" s="137"/>
      <c r="GLI105" s="137"/>
      <c r="GLK105" s="142"/>
      <c r="GLL105" s="160"/>
      <c r="GLM105" s="150"/>
      <c r="GLN105" s="137"/>
      <c r="GLO105" s="137"/>
      <c r="GLP105" s="137"/>
      <c r="GLR105" s="142"/>
      <c r="GLS105" s="160"/>
      <c r="GLT105" s="150"/>
      <c r="GLU105" s="137"/>
      <c r="GLV105" s="137"/>
      <c r="GLW105" s="137"/>
      <c r="GLY105" s="142"/>
      <c r="GLZ105" s="160"/>
      <c r="GMA105" s="150"/>
      <c r="GMB105" s="137"/>
      <c r="GMC105" s="137"/>
      <c r="GMD105" s="137"/>
      <c r="GMF105" s="142"/>
      <c r="GMG105" s="160"/>
      <c r="GMH105" s="150"/>
      <c r="GMI105" s="137"/>
      <c r="GMJ105" s="137"/>
      <c r="GMK105" s="137"/>
      <c r="GMM105" s="142"/>
      <c r="GMN105" s="160"/>
      <c r="GMO105" s="150"/>
      <c r="GMP105" s="137"/>
      <c r="GMQ105" s="137"/>
      <c r="GMR105" s="137"/>
      <c r="GMT105" s="142"/>
      <c r="GMU105" s="160"/>
      <c r="GMV105" s="150"/>
      <c r="GMW105" s="137"/>
      <c r="GMX105" s="137"/>
      <c r="GMY105" s="137"/>
      <c r="GNA105" s="142"/>
      <c r="GNB105" s="160"/>
      <c r="GNC105" s="150"/>
      <c r="GND105" s="137"/>
      <c r="GNE105" s="137"/>
      <c r="GNF105" s="137"/>
      <c r="GNH105" s="142"/>
      <c r="GNI105" s="160"/>
      <c r="GNJ105" s="150"/>
      <c r="GNK105" s="137"/>
      <c r="GNL105" s="137"/>
      <c r="GNM105" s="137"/>
      <c r="GNO105" s="142"/>
      <c r="GNP105" s="160"/>
      <c r="GNQ105" s="150"/>
      <c r="GNR105" s="137"/>
      <c r="GNS105" s="137"/>
      <c r="GNT105" s="137"/>
      <c r="GNV105" s="142"/>
      <c r="GNW105" s="160"/>
      <c r="GNX105" s="150"/>
      <c r="GNY105" s="137"/>
      <c r="GNZ105" s="137"/>
      <c r="GOA105" s="137"/>
      <c r="GOC105" s="142"/>
      <c r="GOD105" s="160"/>
      <c r="GOE105" s="150"/>
      <c r="GOF105" s="137"/>
      <c r="GOG105" s="137"/>
      <c r="GOH105" s="137"/>
      <c r="GOJ105" s="142"/>
      <c r="GOK105" s="160"/>
      <c r="GOL105" s="150"/>
      <c r="GOM105" s="137"/>
      <c r="GON105" s="137"/>
      <c r="GOO105" s="137"/>
      <c r="GOQ105" s="142"/>
      <c r="GOR105" s="160"/>
      <c r="GOS105" s="150"/>
      <c r="GOT105" s="137"/>
      <c r="GOU105" s="137"/>
      <c r="GOV105" s="137"/>
      <c r="GOX105" s="142"/>
      <c r="GOY105" s="160"/>
      <c r="GOZ105" s="150"/>
      <c r="GPA105" s="137"/>
      <c r="GPB105" s="137"/>
      <c r="GPC105" s="137"/>
      <c r="GPE105" s="142"/>
      <c r="GPF105" s="160"/>
      <c r="GPG105" s="150"/>
      <c r="GPH105" s="137"/>
      <c r="GPI105" s="137"/>
      <c r="GPJ105" s="137"/>
      <c r="GPL105" s="142"/>
      <c r="GPM105" s="160"/>
      <c r="GPN105" s="150"/>
      <c r="GPO105" s="137"/>
      <c r="GPP105" s="137"/>
      <c r="GPQ105" s="137"/>
      <c r="GPS105" s="142"/>
      <c r="GPT105" s="160"/>
      <c r="GPU105" s="150"/>
      <c r="GPV105" s="137"/>
      <c r="GPW105" s="137"/>
      <c r="GPX105" s="137"/>
      <c r="GPZ105" s="142"/>
      <c r="GQA105" s="160"/>
      <c r="GQB105" s="150"/>
      <c r="GQC105" s="137"/>
      <c r="GQD105" s="137"/>
      <c r="GQE105" s="137"/>
      <c r="GQG105" s="142"/>
      <c r="GQH105" s="160"/>
      <c r="GQI105" s="150"/>
      <c r="GQJ105" s="137"/>
      <c r="GQK105" s="137"/>
      <c r="GQL105" s="137"/>
      <c r="GQN105" s="142"/>
      <c r="GQO105" s="160"/>
      <c r="GQP105" s="150"/>
      <c r="GQQ105" s="137"/>
      <c r="GQR105" s="137"/>
      <c r="GQS105" s="137"/>
      <c r="GQU105" s="142"/>
      <c r="GQV105" s="160"/>
      <c r="GQW105" s="150"/>
      <c r="GQX105" s="137"/>
      <c r="GQY105" s="137"/>
      <c r="GQZ105" s="137"/>
      <c r="GRB105" s="142"/>
      <c r="GRC105" s="160"/>
      <c r="GRD105" s="150"/>
      <c r="GRE105" s="137"/>
      <c r="GRF105" s="137"/>
      <c r="GRG105" s="137"/>
      <c r="GRI105" s="142"/>
      <c r="GRJ105" s="160"/>
      <c r="GRK105" s="150"/>
      <c r="GRL105" s="137"/>
      <c r="GRM105" s="137"/>
      <c r="GRN105" s="137"/>
      <c r="GRP105" s="142"/>
      <c r="GRQ105" s="160"/>
      <c r="GRR105" s="150"/>
      <c r="GRS105" s="137"/>
      <c r="GRT105" s="137"/>
      <c r="GRU105" s="137"/>
      <c r="GRW105" s="142"/>
      <c r="GRX105" s="160"/>
      <c r="GRY105" s="150"/>
      <c r="GRZ105" s="137"/>
      <c r="GSA105" s="137"/>
      <c r="GSB105" s="137"/>
      <c r="GSD105" s="142"/>
      <c r="GSE105" s="160"/>
      <c r="GSF105" s="150"/>
      <c r="GSG105" s="137"/>
      <c r="GSH105" s="137"/>
      <c r="GSI105" s="137"/>
      <c r="GSK105" s="142"/>
      <c r="GSL105" s="160"/>
      <c r="GSM105" s="150"/>
      <c r="GSN105" s="137"/>
      <c r="GSO105" s="137"/>
      <c r="GSP105" s="137"/>
      <c r="GSR105" s="142"/>
      <c r="GSS105" s="160"/>
      <c r="GST105" s="150"/>
      <c r="GSU105" s="137"/>
      <c r="GSV105" s="137"/>
      <c r="GSW105" s="137"/>
      <c r="GSY105" s="142"/>
      <c r="GSZ105" s="160"/>
      <c r="GTA105" s="150"/>
      <c r="GTB105" s="137"/>
      <c r="GTC105" s="137"/>
      <c r="GTD105" s="137"/>
      <c r="GTF105" s="142"/>
      <c r="GTG105" s="160"/>
      <c r="GTH105" s="150"/>
      <c r="GTI105" s="137"/>
      <c r="GTJ105" s="137"/>
      <c r="GTK105" s="137"/>
      <c r="GTM105" s="142"/>
      <c r="GTN105" s="160"/>
      <c r="GTO105" s="150"/>
      <c r="GTP105" s="137"/>
      <c r="GTQ105" s="137"/>
      <c r="GTR105" s="137"/>
      <c r="GTT105" s="142"/>
      <c r="GTU105" s="160"/>
      <c r="GTV105" s="150"/>
      <c r="GTW105" s="137"/>
      <c r="GTX105" s="137"/>
      <c r="GTY105" s="137"/>
      <c r="GUA105" s="142"/>
      <c r="GUB105" s="160"/>
      <c r="GUC105" s="150"/>
      <c r="GUD105" s="137"/>
      <c r="GUE105" s="137"/>
      <c r="GUF105" s="137"/>
      <c r="GUH105" s="142"/>
      <c r="GUI105" s="160"/>
      <c r="GUJ105" s="150"/>
      <c r="GUK105" s="137"/>
      <c r="GUL105" s="137"/>
      <c r="GUM105" s="137"/>
      <c r="GUO105" s="142"/>
      <c r="GUP105" s="160"/>
      <c r="GUQ105" s="150"/>
      <c r="GUR105" s="137"/>
      <c r="GUS105" s="137"/>
      <c r="GUT105" s="137"/>
      <c r="GUV105" s="142"/>
      <c r="GUW105" s="160"/>
      <c r="GUX105" s="150"/>
      <c r="GUY105" s="137"/>
      <c r="GUZ105" s="137"/>
      <c r="GVA105" s="137"/>
      <c r="GVC105" s="142"/>
      <c r="GVD105" s="160"/>
      <c r="GVE105" s="150"/>
      <c r="GVF105" s="137"/>
      <c r="GVG105" s="137"/>
      <c r="GVH105" s="137"/>
      <c r="GVJ105" s="142"/>
      <c r="GVK105" s="160"/>
      <c r="GVL105" s="150"/>
      <c r="GVM105" s="137"/>
      <c r="GVN105" s="137"/>
      <c r="GVO105" s="137"/>
      <c r="GVQ105" s="142"/>
      <c r="GVR105" s="160"/>
      <c r="GVS105" s="150"/>
      <c r="GVT105" s="137"/>
      <c r="GVU105" s="137"/>
      <c r="GVV105" s="137"/>
      <c r="GVX105" s="142"/>
      <c r="GVY105" s="160"/>
      <c r="GVZ105" s="150"/>
      <c r="GWA105" s="137"/>
      <c r="GWB105" s="137"/>
      <c r="GWC105" s="137"/>
      <c r="GWE105" s="142"/>
      <c r="GWF105" s="160"/>
      <c r="GWG105" s="150"/>
      <c r="GWH105" s="137"/>
      <c r="GWI105" s="137"/>
      <c r="GWJ105" s="137"/>
      <c r="GWL105" s="142"/>
      <c r="GWM105" s="160"/>
      <c r="GWN105" s="150"/>
      <c r="GWO105" s="137"/>
      <c r="GWP105" s="137"/>
      <c r="GWQ105" s="137"/>
      <c r="GWS105" s="142"/>
      <c r="GWT105" s="160"/>
      <c r="GWU105" s="150"/>
      <c r="GWV105" s="137"/>
      <c r="GWW105" s="137"/>
      <c r="GWX105" s="137"/>
      <c r="GWZ105" s="142"/>
      <c r="GXA105" s="160"/>
      <c r="GXB105" s="150"/>
      <c r="GXC105" s="137"/>
      <c r="GXD105" s="137"/>
      <c r="GXE105" s="137"/>
      <c r="GXG105" s="142"/>
      <c r="GXH105" s="160"/>
      <c r="GXI105" s="150"/>
      <c r="GXJ105" s="137"/>
      <c r="GXK105" s="137"/>
      <c r="GXL105" s="137"/>
      <c r="GXN105" s="142"/>
      <c r="GXO105" s="160"/>
      <c r="GXP105" s="150"/>
      <c r="GXQ105" s="137"/>
      <c r="GXR105" s="137"/>
      <c r="GXS105" s="137"/>
      <c r="GXU105" s="142"/>
      <c r="GXV105" s="160"/>
      <c r="GXW105" s="150"/>
      <c r="GXX105" s="137"/>
      <c r="GXY105" s="137"/>
      <c r="GXZ105" s="137"/>
      <c r="GYB105" s="142"/>
      <c r="GYC105" s="160"/>
      <c r="GYD105" s="150"/>
      <c r="GYE105" s="137"/>
      <c r="GYF105" s="137"/>
      <c r="GYG105" s="137"/>
      <c r="GYI105" s="142"/>
      <c r="GYJ105" s="160"/>
      <c r="GYK105" s="150"/>
      <c r="GYL105" s="137"/>
      <c r="GYM105" s="137"/>
      <c r="GYN105" s="137"/>
      <c r="GYP105" s="142"/>
      <c r="GYQ105" s="160"/>
      <c r="GYR105" s="150"/>
      <c r="GYS105" s="137"/>
      <c r="GYT105" s="137"/>
      <c r="GYU105" s="137"/>
      <c r="GYW105" s="142"/>
      <c r="GYX105" s="160"/>
      <c r="GYY105" s="150"/>
      <c r="GYZ105" s="137"/>
      <c r="GZA105" s="137"/>
      <c r="GZB105" s="137"/>
      <c r="GZD105" s="142"/>
      <c r="GZE105" s="160"/>
      <c r="GZF105" s="150"/>
      <c r="GZG105" s="137"/>
      <c r="GZH105" s="137"/>
      <c r="GZI105" s="137"/>
      <c r="GZK105" s="142"/>
      <c r="GZL105" s="160"/>
      <c r="GZM105" s="150"/>
      <c r="GZN105" s="137"/>
      <c r="GZO105" s="137"/>
      <c r="GZP105" s="137"/>
      <c r="GZR105" s="142"/>
      <c r="GZS105" s="160"/>
      <c r="GZT105" s="150"/>
      <c r="GZU105" s="137"/>
      <c r="GZV105" s="137"/>
      <c r="GZW105" s="137"/>
      <c r="GZY105" s="142"/>
      <c r="GZZ105" s="160"/>
      <c r="HAA105" s="150"/>
      <c r="HAB105" s="137"/>
      <c r="HAC105" s="137"/>
      <c r="HAD105" s="137"/>
      <c r="HAF105" s="142"/>
      <c r="HAG105" s="160"/>
      <c r="HAH105" s="150"/>
      <c r="HAI105" s="137"/>
      <c r="HAJ105" s="137"/>
      <c r="HAK105" s="137"/>
      <c r="HAM105" s="142"/>
      <c r="HAN105" s="160"/>
      <c r="HAO105" s="150"/>
      <c r="HAP105" s="137"/>
      <c r="HAQ105" s="137"/>
      <c r="HAR105" s="137"/>
      <c r="HAT105" s="142"/>
      <c r="HAU105" s="160"/>
      <c r="HAV105" s="150"/>
      <c r="HAW105" s="137"/>
      <c r="HAX105" s="137"/>
      <c r="HAY105" s="137"/>
      <c r="HBA105" s="142"/>
      <c r="HBB105" s="160"/>
      <c r="HBC105" s="150"/>
      <c r="HBD105" s="137"/>
      <c r="HBE105" s="137"/>
      <c r="HBF105" s="137"/>
      <c r="HBH105" s="142"/>
      <c r="HBI105" s="160"/>
      <c r="HBJ105" s="150"/>
      <c r="HBK105" s="137"/>
      <c r="HBL105" s="137"/>
      <c r="HBM105" s="137"/>
      <c r="HBO105" s="142"/>
      <c r="HBP105" s="160"/>
      <c r="HBQ105" s="150"/>
      <c r="HBR105" s="137"/>
      <c r="HBS105" s="137"/>
      <c r="HBT105" s="137"/>
      <c r="HBV105" s="142"/>
      <c r="HBW105" s="160"/>
      <c r="HBX105" s="150"/>
      <c r="HBY105" s="137"/>
      <c r="HBZ105" s="137"/>
      <c r="HCA105" s="137"/>
      <c r="HCC105" s="142"/>
      <c r="HCD105" s="160"/>
      <c r="HCE105" s="150"/>
      <c r="HCF105" s="137"/>
      <c r="HCG105" s="137"/>
      <c r="HCH105" s="137"/>
      <c r="HCJ105" s="142"/>
      <c r="HCK105" s="160"/>
      <c r="HCL105" s="150"/>
      <c r="HCM105" s="137"/>
      <c r="HCN105" s="137"/>
      <c r="HCO105" s="137"/>
      <c r="HCQ105" s="142"/>
      <c r="HCR105" s="160"/>
      <c r="HCS105" s="150"/>
      <c r="HCT105" s="137"/>
      <c r="HCU105" s="137"/>
      <c r="HCV105" s="137"/>
      <c r="HCX105" s="142"/>
      <c r="HCY105" s="160"/>
      <c r="HCZ105" s="150"/>
      <c r="HDA105" s="137"/>
      <c r="HDB105" s="137"/>
      <c r="HDC105" s="137"/>
      <c r="HDE105" s="142"/>
      <c r="HDF105" s="160"/>
      <c r="HDG105" s="150"/>
      <c r="HDH105" s="137"/>
      <c r="HDI105" s="137"/>
      <c r="HDJ105" s="137"/>
      <c r="HDL105" s="142"/>
      <c r="HDM105" s="160"/>
      <c r="HDN105" s="150"/>
      <c r="HDO105" s="137"/>
      <c r="HDP105" s="137"/>
      <c r="HDQ105" s="137"/>
      <c r="HDS105" s="142"/>
      <c r="HDT105" s="160"/>
      <c r="HDU105" s="150"/>
      <c r="HDV105" s="137"/>
      <c r="HDW105" s="137"/>
      <c r="HDX105" s="137"/>
      <c r="HDZ105" s="142"/>
      <c r="HEA105" s="160"/>
      <c r="HEB105" s="150"/>
      <c r="HEC105" s="137"/>
      <c r="HED105" s="137"/>
      <c r="HEE105" s="137"/>
      <c r="HEG105" s="142"/>
      <c r="HEH105" s="160"/>
      <c r="HEI105" s="150"/>
      <c r="HEJ105" s="137"/>
      <c r="HEK105" s="137"/>
      <c r="HEL105" s="137"/>
      <c r="HEN105" s="142"/>
      <c r="HEO105" s="160"/>
      <c r="HEP105" s="150"/>
      <c r="HEQ105" s="137"/>
      <c r="HER105" s="137"/>
      <c r="HES105" s="137"/>
      <c r="HEU105" s="142"/>
      <c r="HEV105" s="160"/>
      <c r="HEW105" s="150"/>
      <c r="HEX105" s="137"/>
      <c r="HEY105" s="137"/>
      <c r="HEZ105" s="137"/>
      <c r="HFB105" s="142"/>
      <c r="HFC105" s="160"/>
      <c r="HFD105" s="150"/>
      <c r="HFE105" s="137"/>
      <c r="HFF105" s="137"/>
      <c r="HFG105" s="137"/>
      <c r="HFI105" s="142"/>
      <c r="HFJ105" s="160"/>
      <c r="HFK105" s="150"/>
      <c r="HFL105" s="137"/>
      <c r="HFM105" s="137"/>
      <c r="HFN105" s="137"/>
      <c r="HFP105" s="142"/>
      <c r="HFQ105" s="160"/>
      <c r="HFR105" s="150"/>
      <c r="HFS105" s="137"/>
      <c r="HFT105" s="137"/>
      <c r="HFU105" s="137"/>
      <c r="HFW105" s="142"/>
      <c r="HFX105" s="160"/>
      <c r="HFY105" s="150"/>
      <c r="HFZ105" s="137"/>
      <c r="HGA105" s="137"/>
      <c r="HGB105" s="137"/>
      <c r="HGD105" s="142"/>
      <c r="HGE105" s="160"/>
      <c r="HGF105" s="150"/>
      <c r="HGG105" s="137"/>
      <c r="HGH105" s="137"/>
      <c r="HGI105" s="137"/>
      <c r="HGK105" s="142"/>
      <c r="HGL105" s="160"/>
      <c r="HGM105" s="150"/>
      <c r="HGN105" s="137"/>
      <c r="HGO105" s="137"/>
      <c r="HGP105" s="137"/>
      <c r="HGR105" s="142"/>
      <c r="HGS105" s="160"/>
      <c r="HGT105" s="150"/>
      <c r="HGU105" s="137"/>
      <c r="HGV105" s="137"/>
      <c r="HGW105" s="137"/>
      <c r="HGY105" s="142"/>
      <c r="HGZ105" s="160"/>
      <c r="HHA105" s="150"/>
      <c r="HHB105" s="137"/>
      <c r="HHC105" s="137"/>
      <c r="HHD105" s="137"/>
      <c r="HHF105" s="142"/>
      <c r="HHG105" s="160"/>
      <c r="HHH105" s="150"/>
      <c r="HHI105" s="137"/>
      <c r="HHJ105" s="137"/>
      <c r="HHK105" s="137"/>
      <c r="HHM105" s="142"/>
      <c r="HHN105" s="160"/>
      <c r="HHO105" s="150"/>
      <c r="HHP105" s="137"/>
      <c r="HHQ105" s="137"/>
      <c r="HHR105" s="137"/>
      <c r="HHT105" s="142"/>
      <c r="HHU105" s="160"/>
      <c r="HHV105" s="150"/>
      <c r="HHW105" s="137"/>
      <c r="HHX105" s="137"/>
      <c r="HHY105" s="137"/>
      <c r="HIA105" s="142"/>
      <c r="HIB105" s="160"/>
      <c r="HIC105" s="150"/>
      <c r="HID105" s="137"/>
      <c r="HIE105" s="137"/>
      <c r="HIF105" s="137"/>
      <c r="HIH105" s="142"/>
      <c r="HII105" s="160"/>
      <c r="HIJ105" s="150"/>
      <c r="HIK105" s="137"/>
      <c r="HIL105" s="137"/>
      <c r="HIM105" s="137"/>
      <c r="HIO105" s="142"/>
      <c r="HIP105" s="160"/>
      <c r="HIQ105" s="150"/>
      <c r="HIR105" s="137"/>
      <c r="HIS105" s="137"/>
      <c r="HIT105" s="137"/>
      <c r="HIV105" s="142"/>
      <c r="HIW105" s="160"/>
      <c r="HIX105" s="150"/>
      <c r="HIY105" s="137"/>
      <c r="HIZ105" s="137"/>
      <c r="HJA105" s="137"/>
      <c r="HJC105" s="142"/>
      <c r="HJD105" s="160"/>
      <c r="HJE105" s="150"/>
      <c r="HJF105" s="137"/>
      <c r="HJG105" s="137"/>
      <c r="HJH105" s="137"/>
      <c r="HJJ105" s="142"/>
      <c r="HJK105" s="160"/>
      <c r="HJL105" s="150"/>
      <c r="HJM105" s="137"/>
      <c r="HJN105" s="137"/>
      <c r="HJO105" s="137"/>
      <c r="HJQ105" s="142"/>
      <c r="HJR105" s="160"/>
      <c r="HJS105" s="150"/>
      <c r="HJT105" s="137"/>
      <c r="HJU105" s="137"/>
      <c r="HJV105" s="137"/>
      <c r="HJX105" s="142"/>
      <c r="HJY105" s="160"/>
      <c r="HJZ105" s="150"/>
      <c r="HKA105" s="137"/>
      <c r="HKB105" s="137"/>
      <c r="HKC105" s="137"/>
      <c r="HKE105" s="142"/>
      <c r="HKF105" s="160"/>
      <c r="HKG105" s="150"/>
      <c r="HKH105" s="137"/>
      <c r="HKI105" s="137"/>
      <c r="HKJ105" s="137"/>
      <c r="HKL105" s="142"/>
      <c r="HKM105" s="160"/>
      <c r="HKN105" s="150"/>
      <c r="HKO105" s="137"/>
      <c r="HKP105" s="137"/>
      <c r="HKQ105" s="137"/>
      <c r="HKS105" s="142"/>
      <c r="HKT105" s="160"/>
      <c r="HKU105" s="150"/>
      <c r="HKV105" s="137"/>
      <c r="HKW105" s="137"/>
      <c r="HKX105" s="137"/>
      <c r="HKZ105" s="142"/>
      <c r="HLA105" s="160"/>
      <c r="HLB105" s="150"/>
      <c r="HLC105" s="137"/>
      <c r="HLD105" s="137"/>
      <c r="HLE105" s="137"/>
      <c r="HLG105" s="142"/>
      <c r="HLH105" s="160"/>
      <c r="HLI105" s="150"/>
      <c r="HLJ105" s="137"/>
      <c r="HLK105" s="137"/>
      <c r="HLL105" s="137"/>
      <c r="HLN105" s="142"/>
      <c r="HLO105" s="160"/>
      <c r="HLP105" s="150"/>
      <c r="HLQ105" s="137"/>
      <c r="HLR105" s="137"/>
      <c r="HLS105" s="137"/>
      <c r="HLU105" s="142"/>
      <c r="HLV105" s="160"/>
      <c r="HLW105" s="150"/>
      <c r="HLX105" s="137"/>
      <c r="HLY105" s="137"/>
      <c r="HLZ105" s="137"/>
      <c r="HMB105" s="142"/>
      <c r="HMC105" s="160"/>
      <c r="HMD105" s="150"/>
      <c r="HME105" s="137"/>
      <c r="HMF105" s="137"/>
      <c r="HMG105" s="137"/>
      <c r="HMI105" s="142"/>
      <c r="HMJ105" s="160"/>
      <c r="HMK105" s="150"/>
      <c r="HML105" s="137"/>
      <c r="HMM105" s="137"/>
      <c r="HMN105" s="137"/>
      <c r="HMP105" s="142"/>
      <c r="HMQ105" s="160"/>
      <c r="HMR105" s="150"/>
      <c r="HMS105" s="137"/>
      <c r="HMT105" s="137"/>
      <c r="HMU105" s="137"/>
      <c r="HMW105" s="142"/>
      <c r="HMX105" s="160"/>
      <c r="HMY105" s="150"/>
      <c r="HMZ105" s="137"/>
      <c r="HNA105" s="137"/>
      <c r="HNB105" s="137"/>
      <c r="HND105" s="142"/>
      <c r="HNE105" s="160"/>
      <c r="HNF105" s="150"/>
      <c r="HNG105" s="137"/>
      <c r="HNH105" s="137"/>
      <c r="HNI105" s="137"/>
      <c r="HNK105" s="142"/>
      <c r="HNL105" s="160"/>
      <c r="HNM105" s="150"/>
      <c r="HNN105" s="137"/>
      <c r="HNO105" s="137"/>
      <c r="HNP105" s="137"/>
      <c r="HNR105" s="142"/>
      <c r="HNS105" s="160"/>
      <c r="HNT105" s="150"/>
      <c r="HNU105" s="137"/>
      <c r="HNV105" s="137"/>
      <c r="HNW105" s="137"/>
      <c r="HNY105" s="142"/>
      <c r="HNZ105" s="160"/>
      <c r="HOA105" s="150"/>
      <c r="HOB105" s="137"/>
      <c r="HOC105" s="137"/>
      <c r="HOD105" s="137"/>
      <c r="HOF105" s="142"/>
      <c r="HOG105" s="160"/>
      <c r="HOH105" s="150"/>
      <c r="HOI105" s="137"/>
      <c r="HOJ105" s="137"/>
      <c r="HOK105" s="137"/>
      <c r="HOM105" s="142"/>
      <c r="HON105" s="160"/>
      <c r="HOO105" s="150"/>
      <c r="HOP105" s="137"/>
      <c r="HOQ105" s="137"/>
      <c r="HOR105" s="137"/>
      <c r="HOT105" s="142"/>
      <c r="HOU105" s="160"/>
      <c r="HOV105" s="150"/>
      <c r="HOW105" s="137"/>
      <c r="HOX105" s="137"/>
      <c r="HOY105" s="137"/>
      <c r="HPA105" s="142"/>
      <c r="HPB105" s="160"/>
      <c r="HPC105" s="150"/>
      <c r="HPD105" s="137"/>
      <c r="HPE105" s="137"/>
      <c r="HPF105" s="137"/>
      <c r="HPH105" s="142"/>
      <c r="HPI105" s="160"/>
      <c r="HPJ105" s="150"/>
      <c r="HPK105" s="137"/>
      <c r="HPL105" s="137"/>
      <c r="HPM105" s="137"/>
      <c r="HPO105" s="142"/>
      <c r="HPP105" s="160"/>
      <c r="HPQ105" s="150"/>
      <c r="HPR105" s="137"/>
      <c r="HPS105" s="137"/>
      <c r="HPT105" s="137"/>
      <c r="HPV105" s="142"/>
      <c r="HPW105" s="160"/>
      <c r="HPX105" s="150"/>
      <c r="HPY105" s="137"/>
      <c r="HPZ105" s="137"/>
      <c r="HQA105" s="137"/>
      <c r="HQC105" s="142"/>
      <c r="HQD105" s="160"/>
      <c r="HQE105" s="150"/>
      <c r="HQF105" s="137"/>
      <c r="HQG105" s="137"/>
      <c r="HQH105" s="137"/>
      <c r="HQJ105" s="142"/>
      <c r="HQK105" s="160"/>
      <c r="HQL105" s="150"/>
      <c r="HQM105" s="137"/>
      <c r="HQN105" s="137"/>
      <c r="HQO105" s="137"/>
      <c r="HQQ105" s="142"/>
      <c r="HQR105" s="160"/>
      <c r="HQS105" s="150"/>
      <c r="HQT105" s="137"/>
      <c r="HQU105" s="137"/>
      <c r="HQV105" s="137"/>
      <c r="HQX105" s="142"/>
      <c r="HQY105" s="160"/>
      <c r="HQZ105" s="150"/>
      <c r="HRA105" s="137"/>
      <c r="HRB105" s="137"/>
      <c r="HRC105" s="137"/>
      <c r="HRE105" s="142"/>
      <c r="HRF105" s="160"/>
      <c r="HRG105" s="150"/>
      <c r="HRH105" s="137"/>
      <c r="HRI105" s="137"/>
      <c r="HRJ105" s="137"/>
      <c r="HRL105" s="142"/>
      <c r="HRM105" s="160"/>
      <c r="HRN105" s="150"/>
      <c r="HRO105" s="137"/>
      <c r="HRP105" s="137"/>
      <c r="HRQ105" s="137"/>
      <c r="HRS105" s="142"/>
      <c r="HRT105" s="160"/>
      <c r="HRU105" s="150"/>
      <c r="HRV105" s="137"/>
      <c r="HRW105" s="137"/>
      <c r="HRX105" s="137"/>
      <c r="HRZ105" s="142"/>
      <c r="HSA105" s="160"/>
      <c r="HSB105" s="150"/>
      <c r="HSC105" s="137"/>
      <c r="HSD105" s="137"/>
      <c r="HSE105" s="137"/>
      <c r="HSG105" s="142"/>
      <c r="HSH105" s="160"/>
      <c r="HSI105" s="150"/>
      <c r="HSJ105" s="137"/>
      <c r="HSK105" s="137"/>
      <c r="HSL105" s="137"/>
      <c r="HSN105" s="142"/>
      <c r="HSO105" s="160"/>
      <c r="HSP105" s="150"/>
      <c r="HSQ105" s="137"/>
      <c r="HSR105" s="137"/>
      <c r="HSS105" s="137"/>
      <c r="HSU105" s="142"/>
      <c r="HSV105" s="160"/>
      <c r="HSW105" s="150"/>
      <c r="HSX105" s="137"/>
      <c r="HSY105" s="137"/>
      <c r="HSZ105" s="137"/>
      <c r="HTB105" s="142"/>
      <c r="HTC105" s="160"/>
      <c r="HTD105" s="150"/>
      <c r="HTE105" s="137"/>
      <c r="HTF105" s="137"/>
      <c r="HTG105" s="137"/>
      <c r="HTI105" s="142"/>
      <c r="HTJ105" s="160"/>
      <c r="HTK105" s="150"/>
      <c r="HTL105" s="137"/>
      <c r="HTM105" s="137"/>
      <c r="HTN105" s="137"/>
      <c r="HTP105" s="142"/>
      <c r="HTQ105" s="160"/>
      <c r="HTR105" s="150"/>
      <c r="HTS105" s="137"/>
      <c r="HTT105" s="137"/>
      <c r="HTU105" s="137"/>
      <c r="HTW105" s="142"/>
      <c r="HTX105" s="160"/>
      <c r="HTY105" s="150"/>
      <c r="HTZ105" s="137"/>
      <c r="HUA105" s="137"/>
      <c r="HUB105" s="137"/>
      <c r="HUD105" s="142"/>
      <c r="HUE105" s="160"/>
      <c r="HUF105" s="150"/>
      <c r="HUG105" s="137"/>
      <c r="HUH105" s="137"/>
      <c r="HUI105" s="137"/>
      <c r="HUK105" s="142"/>
      <c r="HUL105" s="160"/>
      <c r="HUM105" s="150"/>
      <c r="HUN105" s="137"/>
      <c r="HUO105" s="137"/>
      <c r="HUP105" s="137"/>
      <c r="HUR105" s="142"/>
      <c r="HUS105" s="160"/>
      <c r="HUT105" s="150"/>
      <c r="HUU105" s="137"/>
      <c r="HUV105" s="137"/>
      <c r="HUW105" s="137"/>
      <c r="HUY105" s="142"/>
      <c r="HUZ105" s="160"/>
      <c r="HVA105" s="150"/>
      <c r="HVB105" s="137"/>
      <c r="HVC105" s="137"/>
      <c r="HVD105" s="137"/>
      <c r="HVF105" s="142"/>
      <c r="HVG105" s="160"/>
      <c r="HVH105" s="150"/>
      <c r="HVI105" s="137"/>
      <c r="HVJ105" s="137"/>
      <c r="HVK105" s="137"/>
      <c r="HVM105" s="142"/>
      <c r="HVN105" s="160"/>
      <c r="HVO105" s="150"/>
      <c r="HVP105" s="137"/>
      <c r="HVQ105" s="137"/>
      <c r="HVR105" s="137"/>
      <c r="HVT105" s="142"/>
      <c r="HVU105" s="160"/>
      <c r="HVV105" s="150"/>
      <c r="HVW105" s="137"/>
      <c r="HVX105" s="137"/>
      <c r="HVY105" s="137"/>
      <c r="HWA105" s="142"/>
      <c r="HWB105" s="160"/>
      <c r="HWC105" s="150"/>
      <c r="HWD105" s="137"/>
      <c r="HWE105" s="137"/>
      <c r="HWF105" s="137"/>
      <c r="HWH105" s="142"/>
      <c r="HWI105" s="160"/>
      <c r="HWJ105" s="150"/>
      <c r="HWK105" s="137"/>
      <c r="HWL105" s="137"/>
      <c r="HWM105" s="137"/>
      <c r="HWO105" s="142"/>
      <c r="HWP105" s="160"/>
      <c r="HWQ105" s="150"/>
      <c r="HWR105" s="137"/>
      <c r="HWS105" s="137"/>
      <c r="HWT105" s="137"/>
      <c r="HWV105" s="142"/>
      <c r="HWW105" s="160"/>
      <c r="HWX105" s="150"/>
      <c r="HWY105" s="137"/>
      <c r="HWZ105" s="137"/>
      <c r="HXA105" s="137"/>
      <c r="HXC105" s="142"/>
      <c r="HXD105" s="160"/>
      <c r="HXE105" s="150"/>
      <c r="HXF105" s="137"/>
      <c r="HXG105" s="137"/>
      <c r="HXH105" s="137"/>
      <c r="HXJ105" s="142"/>
      <c r="HXK105" s="160"/>
      <c r="HXL105" s="150"/>
      <c r="HXM105" s="137"/>
      <c r="HXN105" s="137"/>
      <c r="HXO105" s="137"/>
      <c r="HXQ105" s="142"/>
      <c r="HXR105" s="160"/>
      <c r="HXS105" s="150"/>
      <c r="HXT105" s="137"/>
      <c r="HXU105" s="137"/>
      <c r="HXV105" s="137"/>
      <c r="HXX105" s="142"/>
      <c r="HXY105" s="160"/>
      <c r="HXZ105" s="150"/>
      <c r="HYA105" s="137"/>
      <c r="HYB105" s="137"/>
      <c r="HYC105" s="137"/>
      <c r="HYE105" s="142"/>
      <c r="HYF105" s="160"/>
      <c r="HYG105" s="150"/>
      <c r="HYH105" s="137"/>
      <c r="HYI105" s="137"/>
      <c r="HYJ105" s="137"/>
      <c r="HYL105" s="142"/>
      <c r="HYM105" s="160"/>
      <c r="HYN105" s="150"/>
      <c r="HYO105" s="137"/>
      <c r="HYP105" s="137"/>
      <c r="HYQ105" s="137"/>
      <c r="HYS105" s="142"/>
      <c r="HYT105" s="160"/>
      <c r="HYU105" s="150"/>
      <c r="HYV105" s="137"/>
      <c r="HYW105" s="137"/>
      <c r="HYX105" s="137"/>
      <c r="HYZ105" s="142"/>
      <c r="HZA105" s="160"/>
      <c r="HZB105" s="150"/>
      <c r="HZC105" s="137"/>
      <c r="HZD105" s="137"/>
      <c r="HZE105" s="137"/>
      <c r="HZG105" s="142"/>
      <c r="HZH105" s="160"/>
      <c r="HZI105" s="150"/>
      <c r="HZJ105" s="137"/>
      <c r="HZK105" s="137"/>
      <c r="HZL105" s="137"/>
      <c r="HZN105" s="142"/>
      <c r="HZO105" s="160"/>
      <c r="HZP105" s="150"/>
      <c r="HZQ105" s="137"/>
      <c r="HZR105" s="137"/>
      <c r="HZS105" s="137"/>
      <c r="HZU105" s="142"/>
      <c r="HZV105" s="160"/>
      <c r="HZW105" s="150"/>
      <c r="HZX105" s="137"/>
      <c r="HZY105" s="137"/>
      <c r="HZZ105" s="137"/>
      <c r="IAB105" s="142"/>
      <c r="IAC105" s="160"/>
      <c r="IAD105" s="150"/>
      <c r="IAE105" s="137"/>
      <c r="IAF105" s="137"/>
      <c r="IAG105" s="137"/>
      <c r="IAI105" s="142"/>
      <c r="IAJ105" s="160"/>
      <c r="IAK105" s="150"/>
      <c r="IAL105" s="137"/>
      <c r="IAM105" s="137"/>
      <c r="IAN105" s="137"/>
      <c r="IAP105" s="142"/>
      <c r="IAQ105" s="160"/>
      <c r="IAR105" s="150"/>
      <c r="IAS105" s="137"/>
      <c r="IAT105" s="137"/>
      <c r="IAU105" s="137"/>
      <c r="IAW105" s="142"/>
      <c r="IAX105" s="160"/>
      <c r="IAY105" s="150"/>
      <c r="IAZ105" s="137"/>
      <c r="IBA105" s="137"/>
      <c r="IBB105" s="137"/>
      <c r="IBD105" s="142"/>
      <c r="IBE105" s="160"/>
      <c r="IBF105" s="150"/>
      <c r="IBG105" s="137"/>
      <c r="IBH105" s="137"/>
      <c r="IBI105" s="137"/>
      <c r="IBK105" s="142"/>
      <c r="IBL105" s="160"/>
      <c r="IBM105" s="150"/>
      <c r="IBN105" s="137"/>
      <c r="IBO105" s="137"/>
      <c r="IBP105" s="137"/>
      <c r="IBR105" s="142"/>
      <c r="IBS105" s="160"/>
      <c r="IBT105" s="150"/>
      <c r="IBU105" s="137"/>
      <c r="IBV105" s="137"/>
      <c r="IBW105" s="137"/>
      <c r="IBY105" s="142"/>
      <c r="IBZ105" s="160"/>
      <c r="ICA105" s="150"/>
      <c r="ICB105" s="137"/>
      <c r="ICC105" s="137"/>
      <c r="ICD105" s="137"/>
      <c r="ICF105" s="142"/>
      <c r="ICG105" s="160"/>
      <c r="ICH105" s="150"/>
      <c r="ICI105" s="137"/>
      <c r="ICJ105" s="137"/>
      <c r="ICK105" s="137"/>
      <c r="ICM105" s="142"/>
      <c r="ICN105" s="160"/>
      <c r="ICO105" s="150"/>
      <c r="ICP105" s="137"/>
      <c r="ICQ105" s="137"/>
      <c r="ICR105" s="137"/>
      <c r="ICT105" s="142"/>
      <c r="ICU105" s="160"/>
      <c r="ICV105" s="150"/>
      <c r="ICW105" s="137"/>
      <c r="ICX105" s="137"/>
      <c r="ICY105" s="137"/>
      <c r="IDA105" s="142"/>
      <c r="IDB105" s="160"/>
      <c r="IDC105" s="150"/>
      <c r="IDD105" s="137"/>
      <c r="IDE105" s="137"/>
      <c r="IDF105" s="137"/>
      <c r="IDH105" s="142"/>
      <c r="IDI105" s="160"/>
      <c r="IDJ105" s="150"/>
      <c r="IDK105" s="137"/>
      <c r="IDL105" s="137"/>
      <c r="IDM105" s="137"/>
      <c r="IDO105" s="142"/>
      <c r="IDP105" s="160"/>
      <c r="IDQ105" s="150"/>
      <c r="IDR105" s="137"/>
      <c r="IDS105" s="137"/>
      <c r="IDT105" s="137"/>
      <c r="IDV105" s="142"/>
      <c r="IDW105" s="160"/>
      <c r="IDX105" s="150"/>
      <c r="IDY105" s="137"/>
      <c r="IDZ105" s="137"/>
      <c r="IEA105" s="137"/>
      <c r="IEC105" s="142"/>
      <c r="IED105" s="160"/>
      <c r="IEE105" s="150"/>
      <c r="IEF105" s="137"/>
      <c r="IEG105" s="137"/>
      <c r="IEH105" s="137"/>
      <c r="IEJ105" s="142"/>
      <c r="IEK105" s="160"/>
      <c r="IEL105" s="150"/>
      <c r="IEM105" s="137"/>
      <c r="IEN105" s="137"/>
      <c r="IEO105" s="137"/>
      <c r="IEQ105" s="142"/>
      <c r="IER105" s="160"/>
      <c r="IES105" s="150"/>
      <c r="IET105" s="137"/>
      <c r="IEU105" s="137"/>
      <c r="IEV105" s="137"/>
      <c r="IEX105" s="142"/>
      <c r="IEY105" s="160"/>
      <c r="IEZ105" s="150"/>
      <c r="IFA105" s="137"/>
      <c r="IFB105" s="137"/>
      <c r="IFC105" s="137"/>
      <c r="IFE105" s="142"/>
      <c r="IFF105" s="160"/>
      <c r="IFG105" s="150"/>
      <c r="IFH105" s="137"/>
      <c r="IFI105" s="137"/>
      <c r="IFJ105" s="137"/>
      <c r="IFL105" s="142"/>
      <c r="IFM105" s="160"/>
      <c r="IFN105" s="150"/>
      <c r="IFO105" s="137"/>
      <c r="IFP105" s="137"/>
      <c r="IFQ105" s="137"/>
      <c r="IFS105" s="142"/>
      <c r="IFT105" s="160"/>
      <c r="IFU105" s="150"/>
      <c r="IFV105" s="137"/>
      <c r="IFW105" s="137"/>
      <c r="IFX105" s="137"/>
      <c r="IFZ105" s="142"/>
      <c r="IGA105" s="160"/>
      <c r="IGB105" s="150"/>
      <c r="IGC105" s="137"/>
      <c r="IGD105" s="137"/>
      <c r="IGE105" s="137"/>
      <c r="IGG105" s="142"/>
      <c r="IGH105" s="160"/>
      <c r="IGI105" s="150"/>
      <c r="IGJ105" s="137"/>
      <c r="IGK105" s="137"/>
      <c r="IGL105" s="137"/>
      <c r="IGN105" s="142"/>
      <c r="IGO105" s="160"/>
      <c r="IGP105" s="150"/>
      <c r="IGQ105" s="137"/>
      <c r="IGR105" s="137"/>
      <c r="IGS105" s="137"/>
      <c r="IGU105" s="142"/>
      <c r="IGV105" s="160"/>
      <c r="IGW105" s="150"/>
      <c r="IGX105" s="137"/>
      <c r="IGY105" s="137"/>
      <c r="IGZ105" s="137"/>
      <c r="IHB105" s="142"/>
      <c r="IHC105" s="160"/>
      <c r="IHD105" s="150"/>
      <c r="IHE105" s="137"/>
      <c r="IHF105" s="137"/>
      <c r="IHG105" s="137"/>
      <c r="IHI105" s="142"/>
      <c r="IHJ105" s="160"/>
      <c r="IHK105" s="150"/>
      <c r="IHL105" s="137"/>
      <c r="IHM105" s="137"/>
      <c r="IHN105" s="137"/>
      <c r="IHP105" s="142"/>
      <c r="IHQ105" s="160"/>
      <c r="IHR105" s="150"/>
      <c r="IHS105" s="137"/>
      <c r="IHT105" s="137"/>
      <c r="IHU105" s="137"/>
      <c r="IHW105" s="142"/>
      <c r="IHX105" s="160"/>
      <c r="IHY105" s="150"/>
      <c r="IHZ105" s="137"/>
      <c r="IIA105" s="137"/>
      <c r="IIB105" s="137"/>
      <c r="IID105" s="142"/>
      <c r="IIE105" s="160"/>
      <c r="IIF105" s="150"/>
      <c r="IIG105" s="137"/>
      <c r="IIH105" s="137"/>
      <c r="III105" s="137"/>
      <c r="IIK105" s="142"/>
      <c r="IIL105" s="160"/>
      <c r="IIM105" s="150"/>
      <c r="IIN105" s="137"/>
      <c r="IIO105" s="137"/>
      <c r="IIP105" s="137"/>
      <c r="IIR105" s="142"/>
      <c r="IIS105" s="160"/>
      <c r="IIT105" s="150"/>
      <c r="IIU105" s="137"/>
      <c r="IIV105" s="137"/>
      <c r="IIW105" s="137"/>
      <c r="IIY105" s="142"/>
      <c r="IIZ105" s="160"/>
      <c r="IJA105" s="150"/>
      <c r="IJB105" s="137"/>
      <c r="IJC105" s="137"/>
      <c r="IJD105" s="137"/>
      <c r="IJF105" s="142"/>
      <c r="IJG105" s="160"/>
      <c r="IJH105" s="150"/>
      <c r="IJI105" s="137"/>
      <c r="IJJ105" s="137"/>
      <c r="IJK105" s="137"/>
      <c r="IJM105" s="142"/>
      <c r="IJN105" s="160"/>
      <c r="IJO105" s="150"/>
      <c r="IJP105" s="137"/>
      <c r="IJQ105" s="137"/>
      <c r="IJR105" s="137"/>
      <c r="IJT105" s="142"/>
      <c r="IJU105" s="160"/>
      <c r="IJV105" s="150"/>
      <c r="IJW105" s="137"/>
      <c r="IJX105" s="137"/>
      <c r="IJY105" s="137"/>
      <c r="IKA105" s="142"/>
      <c r="IKB105" s="160"/>
      <c r="IKC105" s="150"/>
      <c r="IKD105" s="137"/>
      <c r="IKE105" s="137"/>
      <c r="IKF105" s="137"/>
      <c r="IKH105" s="142"/>
      <c r="IKI105" s="160"/>
      <c r="IKJ105" s="150"/>
      <c r="IKK105" s="137"/>
      <c r="IKL105" s="137"/>
      <c r="IKM105" s="137"/>
      <c r="IKO105" s="142"/>
      <c r="IKP105" s="160"/>
      <c r="IKQ105" s="150"/>
      <c r="IKR105" s="137"/>
      <c r="IKS105" s="137"/>
      <c r="IKT105" s="137"/>
      <c r="IKV105" s="142"/>
      <c r="IKW105" s="160"/>
      <c r="IKX105" s="150"/>
      <c r="IKY105" s="137"/>
      <c r="IKZ105" s="137"/>
      <c r="ILA105" s="137"/>
      <c r="ILC105" s="142"/>
      <c r="ILD105" s="160"/>
      <c r="ILE105" s="150"/>
      <c r="ILF105" s="137"/>
      <c r="ILG105" s="137"/>
      <c r="ILH105" s="137"/>
      <c r="ILJ105" s="142"/>
      <c r="ILK105" s="160"/>
      <c r="ILL105" s="150"/>
      <c r="ILM105" s="137"/>
      <c r="ILN105" s="137"/>
      <c r="ILO105" s="137"/>
      <c r="ILQ105" s="142"/>
      <c r="ILR105" s="160"/>
      <c r="ILS105" s="150"/>
      <c r="ILT105" s="137"/>
      <c r="ILU105" s="137"/>
      <c r="ILV105" s="137"/>
      <c r="ILX105" s="142"/>
      <c r="ILY105" s="160"/>
      <c r="ILZ105" s="150"/>
      <c r="IMA105" s="137"/>
      <c r="IMB105" s="137"/>
      <c r="IMC105" s="137"/>
      <c r="IME105" s="142"/>
      <c r="IMF105" s="160"/>
      <c r="IMG105" s="150"/>
      <c r="IMH105" s="137"/>
      <c r="IMI105" s="137"/>
      <c r="IMJ105" s="137"/>
      <c r="IML105" s="142"/>
      <c r="IMM105" s="160"/>
      <c r="IMN105" s="150"/>
      <c r="IMO105" s="137"/>
      <c r="IMP105" s="137"/>
      <c r="IMQ105" s="137"/>
      <c r="IMS105" s="142"/>
      <c r="IMT105" s="160"/>
      <c r="IMU105" s="150"/>
      <c r="IMV105" s="137"/>
      <c r="IMW105" s="137"/>
      <c r="IMX105" s="137"/>
      <c r="IMZ105" s="142"/>
      <c r="INA105" s="160"/>
      <c r="INB105" s="150"/>
      <c r="INC105" s="137"/>
      <c r="IND105" s="137"/>
      <c r="INE105" s="137"/>
      <c r="ING105" s="142"/>
      <c r="INH105" s="160"/>
      <c r="INI105" s="150"/>
      <c r="INJ105" s="137"/>
      <c r="INK105" s="137"/>
      <c r="INL105" s="137"/>
      <c r="INN105" s="142"/>
      <c r="INO105" s="160"/>
      <c r="INP105" s="150"/>
      <c r="INQ105" s="137"/>
      <c r="INR105" s="137"/>
      <c r="INS105" s="137"/>
      <c r="INU105" s="142"/>
      <c r="INV105" s="160"/>
      <c r="INW105" s="150"/>
      <c r="INX105" s="137"/>
      <c r="INY105" s="137"/>
      <c r="INZ105" s="137"/>
      <c r="IOB105" s="142"/>
      <c r="IOC105" s="160"/>
      <c r="IOD105" s="150"/>
      <c r="IOE105" s="137"/>
      <c r="IOF105" s="137"/>
      <c r="IOG105" s="137"/>
      <c r="IOI105" s="142"/>
      <c r="IOJ105" s="160"/>
      <c r="IOK105" s="150"/>
      <c r="IOL105" s="137"/>
      <c r="IOM105" s="137"/>
      <c r="ION105" s="137"/>
      <c r="IOP105" s="142"/>
      <c r="IOQ105" s="160"/>
      <c r="IOR105" s="150"/>
      <c r="IOS105" s="137"/>
      <c r="IOT105" s="137"/>
      <c r="IOU105" s="137"/>
      <c r="IOW105" s="142"/>
      <c r="IOX105" s="160"/>
      <c r="IOY105" s="150"/>
      <c r="IOZ105" s="137"/>
      <c r="IPA105" s="137"/>
      <c r="IPB105" s="137"/>
      <c r="IPD105" s="142"/>
      <c r="IPE105" s="160"/>
      <c r="IPF105" s="150"/>
      <c r="IPG105" s="137"/>
      <c r="IPH105" s="137"/>
      <c r="IPI105" s="137"/>
      <c r="IPK105" s="142"/>
      <c r="IPL105" s="160"/>
      <c r="IPM105" s="150"/>
      <c r="IPN105" s="137"/>
      <c r="IPO105" s="137"/>
      <c r="IPP105" s="137"/>
      <c r="IPR105" s="142"/>
      <c r="IPS105" s="160"/>
      <c r="IPT105" s="150"/>
      <c r="IPU105" s="137"/>
      <c r="IPV105" s="137"/>
      <c r="IPW105" s="137"/>
      <c r="IPY105" s="142"/>
      <c r="IPZ105" s="160"/>
      <c r="IQA105" s="150"/>
      <c r="IQB105" s="137"/>
      <c r="IQC105" s="137"/>
      <c r="IQD105" s="137"/>
      <c r="IQF105" s="142"/>
      <c r="IQG105" s="160"/>
      <c r="IQH105" s="150"/>
      <c r="IQI105" s="137"/>
      <c r="IQJ105" s="137"/>
      <c r="IQK105" s="137"/>
      <c r="IQM105" s="142"/>
      <c r="IQN105" s="160"/>
      <c r="IQO105" s="150"/>
      <c r="IQP105" s="137"/>
      <c r="IQQ105" s="137"/>
      <c r="IQR105" s="137"/>
      <c r="IQT105" s="142"/>
      <c r="IQU105" s="160"/>
      <c r="IQV105" s="150"/>
      <c r="IQW105" s="137"/>
      <c r="IQX105" s="137"/>
      <c r="IQY105" s="137"/>
      <c r="IRA105" s="142"/>
      <c r="IRB105" s="160"/>
      <c r="IRC105" s="150"/>
      <c r="IRD105" s="137"/>
      <c r="IRE105" s="137"/>
      <c r="IRF105" s="137"/>
      <c r="IRH105" s="142"/>
      <c r="IRI105" s="160"/>
      <c r="IRJ105" s="150"/>
      <c r="IRK105" s="137"/>
      <c r="IRL105" s="137"/>
      <c r="IRM105" s="137"/>
      <c r="IRO105" s="142"/>
      <c r="IRP105" s="160"/>
      <c r="IRQ105" s="150"/>
      <c r="IRR105" s="137"/>
      <c r="IRS105" s="137"/>
      <c r="IRT105" s="137"/>
      <c r="IRV105" s="142"/>
      <c r="IRW105" s="160"/>
      <c r="IRX105" s="150"/>
      <c r="IRY105" s="137"/>
      <c r="IRZ105" s="137"/>
      <c r="ISA105" s="137"/>
      <c r="ISC105" s="142"/>
      <c r="ISD105" s="160"/>
      <c r="ISE105" s="150"/>
      <c r="ISF105" s="137"/>
      <c r="ISG105" s="137"/>
      <c r="ISH105" s="137"/>
      <c r="ISJ105" s="142"/>
      <c r="ISK105" s="160"/>
      <c r="ISL105" s="150"/>
      <c r="ISM105" s="137"/>
      <c r="ISN105" s="137"/>
      <c r="ISO105" s="137"/>
      <c r="ISQ105" s="142"/>
      <c r="ISR105" s="160"/>
      <c r="ISS105" s="150"/>
      <c r="IST105" s="137"/>
      <c r="ISU105" s="137"/>
      <c r="ISV105" s="137"/>
      <c r="ISX105" s="142"/>
      <c r="ISY105" s="160"/>
      <c r="ISZ105" s="150"/>
      <c r="ITA105" s="137"/>
      <c r="ITB105" s="137"/>
      <c r="ITC105" s="137"/>
      <c r="ITE105" s="142"/>
      <c r="ITF105" s="160"/>
      <c r="ITG105" s="150"/>
      <c r="ITH105" s="137"/>
      <c r="ITI105" s="137"/>
      <c r="ITJ105" s="137"/>
      <c r="ITL105" s="142"/>
      <c r="ITM105" s="160"/>
      <c r="ITN105" s="150"/>
      <c r="ITO105" s="137"/>
      <c r="ITP105" s="137"/>
      <c r="ITQ105" s="137"/>
      <c r="ITS105" s="142"/>
      <c r="ITT105" s="160"/>
      <c r="ITU105" s="150"/>
      <c r="ITV105" s="137"/>
      <c r="ITW105" s="137"/>
      <c r="ITX105" s="137"/>
      <c r="ITZ105" s="142"/>
      <c r="IUA105" s="160"/>
      <c r="IUB105" s="150"/>
      <c r="IUC105" s="137"/>
      <c r="IUD105" s="137"/>
      <c r="IUE105" s="137"/>
      <c r="IUG105" s="142"/>
      <c r="IUH105" s="160"/>
      <c r="IUI105" s="150"/>
      <c r="IUJ105" s="137"/>
      <c r="IUK105" s="137"/>
      <c r="IUL105" s="137"/>
      <c r="IUN105" s="142"/>
      <c r="IUO105" s="160"/>
      <c r="IUP105" s="150"/>
      <c r="IUQ105" s="137"/>
      <c r="IUR105" s="137"/>
      <c r="IUS105" s="137"/>
      <c r="IUU105" s="142"/>
      <c r="IUV105" s="160"/>
      <c r="IUW105" s="150"/>
      <c r="IUX105" s="137"/>
      <c r="IUY105" s="137"/>
      <c r="IUZ105" s="137"/>
      <c r="IVB105" s="142"/>
      <c r="IVC105" s="160"/>
      <c r="IVD105" s="150"/>
      <c r="IVE105" s="137"/>
      <c r="IVF105" s="137"/>
      <c r="IVG105" s="137"/>
      <c r="IVI105" s="142"/>
      <c r="IVJ105" s="160"/>
      <c r="IVK105" s="150"/>
      <c r="IVL105" s="137"/>
      <c r="IVM105" s="137"/>
      <c r="IVN105" s="137"/>
      <c r="IVP105" s="142"/>
      <c r="IVQ105" s="160"/>
      <c r="IVR105" s="150"/>
      <c r="IVS105" s="137"/>
      <c r="IVT105" s="137"/>
      <c r="IVU105" s="137"/>
      <c r="IVW105" s="142"/>
      <c r="IVX105" s="160"/>
      <c r="IVY105" s="150"/>
      <c r="IVZ105" s="137"/>
      <c r="IWA105" s="137"/>
      <c r="IWB105" s="137"/>
      <c r="IWD105" s="142"/>
      <c r="IWE105" s="160"/>
      <c r="IWF105" s="150"/>
      <c r="IWG105" s="137"/>
      <c r="IWH105" s="137"/>
      <c r="IWI105" s="137"/>
      <c r="IWK105" s="142"/>
      <c r="IWL105" s="160"/>
      <c r="IWM105" s="150"/>
      <c r="IWN105" s="137"/>
      <c r="IWO105" s="137"/>
      <c r="IWP105" s="137"/>
      <c r="IWR105" s="142"/>
      <c r="IWS105" s="160"/>
      <c r="IWT105" s="150"/>
      <c r="IWU105" s="137"/>
      <c r="IWV105" s="137"/>
      <c r="IWW105" s="137"/>
      <c r="IWY105" s="142"/>
      <c r="IWZ105" s="160"/>
      <c r="IXA105" s="150"/>
      <c r="IXB105" s="137"/>
      <c r="IXC105" s="137"/>
      <c r="IXD105" s="137"/>
      <c r="IXF105" s="142"/>
      <c r="IXG105" s="160"/>
      <c r="IXH105" s="150"/>
      <c r="IXI105" s="137"/>
      <c r="IXJ105" s="137"/>
      <c r="IXK105" s="137"/>
      <c r="IXM105" s="142"/>
      <c r="IXN105" s="160"/>
      <c r="IXO105" s="150"/>
      <c r="IXP105" s="137"/>
      <c r="IXQ105" s="137"/>
      <c r="IXR105" s="137"/>
      <c r="IXT105" s="142"/>
      <c r="IXU105" s="160"/>
      <c r="IXV105" s="150"/>
      <c r="IXW105" s="137"/>
      <c r="IXX105" s="137"/>
      <c r="IXY105" s="137"/>
      <c r="IYA105" s="142"/>
      <c r="IYB105" s="160"/>
      <c r="IYC105" s="150"/>
      <c r="IYD105" s="137"/>
      <c r="IYE105" s="137"/>
      <c r="IYF105" s="137"/>
      <c r="IYH105" s="142"/>
      <c r="IYI105" s="160"/>
      <c r="IYJ105" s="150"/>
      <c r="IYK105" s="137"/>
      <c r="IYL105" s="137"/>
      <c r="IYM105" s="137"/>
      <c r="IYO105" s="142"/>
      <c r="IYP105" s="160"/>
      <c r="IYQ105" s="150"/>
      <c r="IYR105" s="137"/>
      <c r="IYS105" s="137"/>
      <c r="IYT105" s="137"/>
      <c r="IYV105" s="142"/>
      <c r="IYW105" s="160"/>
      <c r="IYX105" s="150"/>
      <c r="IYY105" s="137"/>
      <c r="IYZ105" s="137"/>
      <c r="IZA105" s="137"/>
      <c r="IZC105" s="142"/>
      <c r="IZD105" s="160"/>
      <c r="IZE105" s="150"/>
      <c r="IZF105" s="137"/>
      <c r="IZG105" s="137"/>
      <c r="IZH105" s="137"/>
      <c r="IZJ105" s="142"/>
      <c r="IZK105" s="160"/>
      <c r="IZL105" s="150"/>
      <c r="IZM105" s="137"/>
      <c r="IZN105" s="137"/>
      <c r="IZO105" s="137"/>
      <c r="IZQ105" s="142"/>
      <c r="IZR105" s="160"/>
      <c r="IZS105" s="150"/>
      <c r="IZT105" s="137"/>
      <c r="IZU105" s="137"/>
      <c r="IZV105" s="137"/>
      <c r="IZX105" s="142"/>
      <c r="IZY105" s="160"/>
      <c r="IZZ105" s="150"/>
      <c r="JAA105" s="137"/>
      <c r="JAB105" s="137"/>
      <c r="JAC105" s="137"/>
      <c r="JAE105" s="142"/>
      <c r="JAF105" s="160"/>
      <c r="JAG105" s="150"/>
      <c r="JAH105" s="137"/>
      <c r="JAI105" s="137"/>
      <c r="JAJ105" s="137"/>
      <c r="JAL105" s="142"/>
      <c r="JAM105" s="160"/>
      <c r="JAN105" s="150"/>
      <c r="JAO105" s="137"/>
      <c r="JAP105" s="137"/>
      <c r="JAQ105" s="137"/>
      <c r="JAS105" s="142"/>
      <c r="JAT105" s="160"/>
      <c r="JAU105" s="150"/>
      <c r="JAV105" s="137"/>
      <c r="JAW105" s="137"/>
      <c r="JAX105" s="137"/>
      <c r="JAZ105" s="142"/>
      <c r="JBA105" s="160"/>
      <c r="JBB105" s="150"/>
      <c r="JBC105" s="137"/>
      <c r="JBD105" s="137"/>
      <c r="JBE105" s="137"/>
      <c r="JBG105" s="142"/>
      <c r="JBH105" s="160"/>
      <c r="JBI105" s="150"/>
      <c r="JBJ105" s="137"/>
      <c r="JBK105" s="137"/>
      <c r="JBL105" s="137"/>
      <c r="JBN105" s="142"/>
      <c r="JBO105" s="160"/>
      <c r="JBP105" s="150"/>
      <c r="JBQ105" s="137"/>
      <c r="JBR105" s="137"/>
      <c r="JBS105" s="137"/>
      <c r="JBU105" s="142"/>
      <c r="JBV105" s="160"/>
      <c r="JBW105" s="150"/>
      <c r="JBX105" s="137"/>
      <c r="JBY105" s="137"/>
      <c r="JBZ105" s="137"/>
      <c r="JCB105" s="142"/>
      <c r="JCC105" s="160"/>
      <c r="JCD105" s="150"/>
      <c r="JCE105" s="137"/>
      <c r="JCF105" s="137"/>
      <c r="JCG105" s="137"/>
      <c r="JCI105" s="142"/>
      <c r="JCJ105" s="160"/>
      <c r="JCK105" s="150"/>
      <c r="JCL105" s="137"/>
      <c r="JCM105" s="137"/>
      <c r="JCN105" s="137"/>
      <c r="JCP105" s="142"/>
      <c r="JCQ105" s="160"/>
      <c r="JCR105" s="150"/>
      <c r="JCS105" s="137"/>
      <c r="JCT105" s="137"/>
      <c r="JCU105" s="137"/>
      <c r="JCW105" s="142"/>
      <c r="JCX105" s="160"/>
      <c r="JCY105" s="150"/>
      <c r="JCZ105" s="137"/>
      <c r="JDA105" s="137"/>
      <c r="JDB105" s="137"/>
      <c r="JDD105" s="142"/>
      <c r="JDE105" s="160"/>
      <c r="JDF105" s="150"/>
      <c r="JDG105" s="137"/>
      <c r="JDH105" s="137"/>
      <c r="JDI105" s="137"/>
      <c r="JDK105" s="142"/>
      <c r="JDL105" s="160"/>
      <c r="JDM105" s="150"/>
      <c r="JDN105" s="137"/>
      <c r="JDO105" s="137"/>
      <c r="JDP105" s="137"/>
      <c r="JDR105" s="142"/>
      <c r="JDS105" s="160"/>
      <c r="JDT105" s="150"/>
      <c r="JDU105" s="137"/>
      <c r="JDV105" s="137"/>
      <c r="JDW105" s="137"/>
      <c r="JDY105" s="142"/>
      <c r="JDZ105" s="160"/>
      <c r="JEA105" s="150"/>
      <c r="JEB105" s="137"/>
      <c r="JEC105" s="137"/>
      <c r="JED105" s="137"/>
      <c r="JEF105" s="142"/>
      <c r="JEG105" s="160"/>
      <c r="JEH105" s="150"/>
      <c r="JEI105" s="137"/>
      <c r="JEJ105" s="137"/>
      <c r="JEK105" s="137"/>
      <c r="JEM105" s="142"/>
      <c r="JEN105" s="160"/>
      <c r="JEO105" s="150"/>
      <c r="JEP105" s="137"/>
      <c r="JEQ105" s="137"/>
      <c r="JER105" s="137"/>
      <c r="JET105" s="142"/>
      <c r="JEU105" s="160"/>
      <c r="JEV105" s="150"/>
      <c r="JEW105" s="137"/>
      <c r="JEX105" s="137"/>
      <c r="JEY105" s="137"/>
      <c r="JFA105" s="142"/>
      <c r="JFB105" s="160"/>
      <c r="JFC105" s="150"/>
      <c r="JFD105" s="137"/>
      <c r="JFE105" s="137"/>
      <c r="JFF105" s="137"/>
      <c r="JFH105" s="142"/>
      <c r="JFI105" s="160"/>
      <c r="JFJ105" s="150"/>
      <c r="JFK105" s="137"/>
      <c r="JFL105" s="137"/>
      <c r="JFM105" s="137"/>
      <c r="JFO105" s="142"/>
      <c r="JFP105" s="160"/>
      <c r="JFQ105" s="150"/>
      <c r="JFR105" s="137"/>
      <c r="JFS105" s="137"/>
      <c r="JFT105" s="137"/>
      <c r="JFV105" s="142"/>
      <c r="JFW105" s="160"/>
      <c r="JFX105" s="150"/>
      <c r="JFY105" s="137"/>
      <c r="JFZ105" s="137"/>
      <c r="JGA105" s="137"/>
      <c r="JGC105" s="142"/>
      <c r="JGD105" s="160"/>
      <c r="JGE105" s="150"/>
      <c r="JGF105" s="137"/>
      <c r="JGG105" s="137"/>
      <c r="JGH105" s="137"/>
      <c r="JGJ105" s="142"/>
      <c r="JGK105" s="160"/>
      <c r="JGL105" s="150"/>
      <c r="JGM105" s="137"/>
      <c r="JGN105" s="137"/>
      <c r="JGO105" s="137"/>
      <c r="JGQ105" s="142"/>
      <c r="JGR105" s="160"/>
      <c r="JGS105" s="150"/>
      <c r="JGT105" s="137"/>
      <c r="JGU105" s="137"/>
      <c r="JGV105" s="137"/>
      <c r="JGX105" s="142"/>
      <c r="JGY105" s="160"/>
      <c r="JGZ105" s="150"/>
      <c r="JHA105" s="137"/>
      <c r="JHB105" s="137"/>
      <c r="JHC105" s="137"/>
      <c r="JHE105" s="142"/>
      <c r="JHF105" s="160"/>
      <c r="JHG105" s="150"/>
      <c r="JHH105" s="137"/>
      <c r="JHI105" s="137"/>
      <c r="JHJ105" s="137"/>
      <c r="JHL105" s="142"/>
      <c r="JHM105" s="160"/>
      <c r="JHN105" s="150"/>
      <c r="JHO105" s="137"/>
      <c r="JHP105" s="137"/>
      <c r="JHQ105" s="137"/>
      <c r="JHS105" s="142"/>
      <c r="JHT105" s="160"/>
      <c r="JHU105" s="150"/>
      <c r="JHV105" s="137"/>
      <c r="JHW105" s="137"/>
      <c r="JHX105" s="137"/>
      <c r="JHZ105" s="142"/>
      <c r="JIA105" s="160"/>
      <c r="JIB105" s="150"/>
      <c r="JIC105" s="137"/>
      <c r="JID105" s="137"/>
      <c r="JIE105" s="137"/>
      <c r="JIG105" s="142"/>
      <c r="JIH105" s="160"/>
      <c r="JII105" s="150"/>
      <c r="JIJ105" s="137"/>
      <c r="JIK105" s="137"/>
      <c r="JIL105" s="137"/>
      <c r="JIN105" s="142"/>
      <c r="JIO105" s="160"/>
      <c r="JIP105" s="150"/>
      <c r="JIQ105" s="137"/>
      <c r="JIR105" s="137"/>
      <c r="JIS105" s="137"/>
      <c r="JIU105" s="142"/>
      <c r="JIV105" s="160"/>
      <c r="JIW105" s="150"/>
      <c r="JIX105" s="137"/>
      <c r="JIY105" s="137"/>
      <c r="JIZ105" s="137"/>
      <c r="JJB105" s="142"/>
      <c r="JJC105" s="160"/>
      <c r="JJD105" s="150"/>
      <c r="JJE105" s="137"/>
      <c r="JJF105" s="137"/>
      <c r="JJG105" s="137"/>
      <c r="JJI105" s="142"/>
      <c r="JJJ105" s="160"/>
      <c r="JJK105" s="150"/>
      <c r="JJL105" s="137"/>
      <c r="JJM105" s="137"/>
      <c r="JJN105" s="137"/>
      <c r="JJP105" s="142"/>
      <c r="JJQ105" s="160"/>
      <c r="JJR105" s="150"/>
      <c r="JJS105" s="137"/>
      <c r="JJT105" s="137"/>
      <c r="JJU105" s="137"/>
      <c r="JJW105" s="142"/>
      <c r="JJX105" s="160"/>
      <c r="JJY105" s="150"/>
      <c r="JJZ105" s="137"/>
      <c r="JKA105" s="137"/>
      <c r="JKB105" s="137"/>
      <c r="JKD105" s="142"/>
      <c r="JKE105" s="160"/>
      <c r="JKF105" s="150"/>
      <c r="JKG105" s="137"/>
      <c r="JKH105" s="137"/>
      <c r="JKI105" s="137"/>
      <c r="JKK105" s="142"/>
      <c r="JKL105" s="160"/>
      <c r="JKM105" s="150"/>
      <c r="JKN105" s="137"/>
      <c r="JKO105" s="137"/>
      <c r="JKP105" s="137"/>
      <c r="JKR105" s="142"/>
      <c r="JKS105" s="160"/>
      <c r="JKT105" s="150"/>
      <c r="JKU105" s="137"/>
      <c r="JKV105" s="137"/>
      <c r="JKW105" s="137"/>
      <c r="JKY105" s="142"/>
      <c r="JKZ105" s="160"/>
      <c r="JLA105" s="150"/>
      <c r="JLB105" s="137"/>
      <c r="JLC105" s="137"/>
      <c r="JLD105" s="137"/>
      <c r="JLF105" s="142"/>
      <c r="JLG105" s="160"/>
      <c r="JLH105" s="150"/>
      <c r="JLI105" s="137"/>
      <c r="JLJ105" s="137"/>
      <c r="JLK105" s="137"/>
      <c r="JLM105" s="142"/>
      <c r="JLN105" s="160"/>
      <c r="JLO105" s="150"/>
      <c r="JLP105" s="137"/>
      <c r="JLQ105" s="137"/>
      <c r="JLR105" s="137"/>
      <c r="JLT105" s="142"/>
      <c r="JLU105" s="160"/>
      <c r="JLV105" s="150"/>
      <c r="JLW105" s="137"/>
      <c r="JLX105" s="137"/>
      <c r="JLY105" s="137"/>
      <c r="JMA105" s="142"/>
      <c r="JMB105" s="160"/>
      <c r="JMC105" s="150"/>
      <c r="JMD105" s="137"/>
      <c r="JME105" s="137"/>
      <c r="JMF105" s="137"/>
      <c r="JMH105" s="142"/>
      <c r="JMI105" s="160"/>
      <c r="JMJ105" s="150"/>
      <c r="JMK105" s="137"/>
      <c r="JML105" s="137"/>
      <c r="JMM105" s="137"/>
      <c r="JMO105" s="142"/>
      <c r="JMP105" s="160"/>
      <c r="JMQ105" s="150"/>
      <c r="JMR105" s="137"/>
      <c r="JMS105" s="137"/>
      <c r="JMT105" s="137"/>
      <c r="JMV105" s="142"/>
      <c r="JMW105" s="160"/>
      <c r="JMX105" s="150"/>
      <c r="JMY105" s="137"/>
      <c r="JMZ105" s="137"/>
      <c r="JNA105" s="137"/>
      <c r="JNC105" s="142"/>
      <c r="JND105" s="160"/>
      <c r="JNE105" s="150"/>
      <c r="JNF105" s="137"/>
      <c r="JNG105" s="137"/>
      <c r="JNH105" s="137"/>
      <c r="JNJ105" s="142"/>
      <c r="JNK105" s="160"/>
      <c r="JNL105" s="150"/>
      <c r="JNM105" s="137"/>
      <c r="JNN105" s="137"/>
      <c r="JNO105" s="137"/>
      <c r="JNQ105" s="142"/>
      <c r="JNR105" s="160"/>
      <c r="JNS105" s="150"/>
      <c r="JNT105" s="137"/>
      <c r="JNU105" s="137"/>
      <c r="JNV105" s="137"/>
      <c r="JNX105" s="142"/>
      <c r="JNY105" s="160"/>
      <c r="JNZ105" s="150"/>
      <c r="JOA105" s="137"/>
      <c r="JOB105" s="137"/>
      <c r="JOC105" s="137"/>
      <c r="JOE105" s="142"/>
      <c r="JOF105" s="160"/>
      <c r="JOG105" s="150"/>
      <c r="JOH105" s="137"/>
      <c r="JOI105" s="137"/>
      <c r="JOJ105" s="137"/>
      <c r="JOL105" s="142"/>
      <c r="JOM105" s="160"/>
      <c r="JON105" s="150"/>
      <c r="JOO105" s="137"/>
      <c r="JOP105" s="137"/>
      <c r="JOQ105" s="137"/>
      <c r="JOS105" s="142"/>
      <c r="JOT105" s="160"/>
      <c r="JOU105" s="150"/>
      <c r="JOV105" s="137"/>
      <c r="JOW105" s="137"/>
      <c r="JOX105" s="137"/>
      <c r="JOZ105" s="142"/>
      <c r="JPA105" s="160"/>
      <c r="JPB105" s="150"/>
      <c r="JPC105" s="137"/>
      <c r="JPD105" s="137"/>
      <c r="JPE105" s="137"/>
      <c r="JPG105" s="142"/>
      <c r="JPH105" s="160"/>
      <c r="JPI105" s="150"/>
      <c r="JPJ105" s="137"/>
      <c r="JPK105" s="137"/>
      <c r="JPL105" s="137"/>
      <c r="JPN105" s="142"/>
      <c r="JPO105" s="160"/>
      <c r="JPP105" s="150"/>
      <c r="JPQ105" s="137"/>
      <c r="JPR105" s="137"/>
      <c r="JPS105" s="137"/>
      <c r="JPU105" s="142"/>
      <c r="JPV105" s="160"/>
      <c r="JPW105" s="150"/>
      <c r="JPX105" s="137"/>
      <c r="JPY105" s="137"/>
      <c r="JPZ105" s="137"/>
      <c r="JQB105" s="142"/>
      <c r="JQC105" s="160"/>
      <c r="JQD105" s="150"/>
      <c r="JQE105" s="137"/>
      <c r="JQF105" s="137"/>
      <c r="JQG105" s="137"/>
      <c r="JQI105" s="142"/>
      <c r="JQJ105" s="160"/>
      <c r="JQK105" s="150"/>
      <c r="JQL105" s="137"/>
      <c r="JQM105" s="137"/>
      <c r="JQN105" s="137"/>
      <c r="JQP105" s="142"/>
      <c r="JQQ105" s="160"/>
      <c r="JQR105" s="150"/>
      <c r="JQS105" s="137"/>
      <c r="JQT105" s="137"/>
      <c r="JQU105" s="137"/>
      <c r="JQW105" s="142"/>
      <c r="JQX105" s="160"/>
      <c r="JQY105" s="150"/>
      <c r="JQZ105" s="137"/>
      <c r="JRA105" s="137"/>
      <c r="JRB105" s="137"/>
      <c r="JRD105" s="142"/>
      <c r="JRE105" s="160"/>
      <c r="JRF105" s="150"/>
      <c r="JRG105" s="137"/>
      <c r="JRH105" s="137"/>
      <c r="JRI105" s="137"/>
      <c r="JRK105" s="142"/>
      <c r="JRL105" s="160"/>
      <c r="JRM105" s="150"/>
      <c r="JRN105" s="137"/>
      <c r="JRO105" s="137"/>
      <c r="JRP105" s="137"/>
      <c r="JRR105" s="142"/>
      <c r="JRS105" s="160"/>
      <c r="JRT105" s="150"/>
      <c r="JRU105" s="137"/>
      <c r="JRV105" s="137"/>
      <c r="JRW105" s="137"/>
      <c r="JRY105" s="142"/>
      <c r="JRZ105" s="160"/>
      <c r="JSA105" s="150"/>
      <c r="JSB105" s="137"/>
      <c r="JSC105" s="137"/>
      <c r="JSD105" s="137"/>
      <c r="JSF105" s="142"/>
      <c r="JSG105" s="160"/>
      <c r="JSH105" s="150"/>
      <c r="JSI105" s="137"/>
      <c r="JSJ105" s="137"/>
      <c r="JSK105" s="137"/>
      <c r="JSM105" s="142"/>
      <c r="JSN105" s="160"/>
      <c r="JSO105" s="150"/>
      <c r="JSP105" s="137"/>
      <c r="JSQ105" s="137"/>
      <c r="JSR105" s="137"/>
      <c r="JST105" s="142"/>
      <c r="JSU105" s="160"/>
      <c r="JSV105" s="150"/>
      <c r="JSW105" s="137"/>
      <c r="JSX105" s="137"/>
      <c r="JSY105" s="137"/>
      <c r="JTA105" s="142"/>
      <c r="JTB105" s="160"/>
      <c r="JTC105" s="150"/>
      <c r="JTD105" s="137"/>
      <c r="JTE105" s="137"/>
      <c r="JTF105" s="137"/>
      <c r="JTH105" s="142"/>
      <c r="JTI105" s="160"/>
      <c r="JTJ105" s="150"/>
      <c r="JTK105" s="137"/>
      <c r="JTL105" s="137"/>
      <c r="JTM105" s="137"/>
      <c r="JTO105" s="142"/>
      <c r="JTP105" s="160"/>
      <c r="JTQ105" s="150"/>
      <c r="JTR105" s="137"/>
      <c r="JTS105" s="137"/>
      <c r="JTT105" s="137"/>
      <c r="JTV105" s="142"/>
      <c r="JTW105" s="160"/>
      <c r="JTX105" s="150"/>
      <c r="JTY105" s="137"/>
      <c r="JTZ105" s="137"/>
      <c r="JUA105" s="137"/>
      <c r="JUC105" s="142"/>
      <c r="JUD105" s="160"/>
      <c r="JUE105" s="150"/>
      <c r="JUF105" s="137"/>
      <c r="JUG105" s="137"/>
      <c r="JUH105" s="137"/>
      <c r="JUJ105" s="142"/>
      <c r="JUK105" s="160"/>
      <c r="JUL105" s="150"/>
      <c r="JUM105" s="137"/>
      <c r="JUN105" s="137"/>
      <c r="JUO105" s="137"/>
      <c r="JUQ105" s="142"/>
      <c r="JUR105" s="160"/>
      <c r="JUS105" s="150"/>
      <c r="JUT105" s="137"/>
      <c r="JUU105" s="137"/>
      <c r="JUV105" s="137"/>
      <c r="JUX105" s="142"/>
      <c r="JUY105" s="160"/>
      <c r="JUZ105" s="150"/>
      <c r="JVA105" s="137"/>
      <c r="JVB105" s="137"/>
      <c r="JVC105" s="137"/>
      <c r="JVE105" s="142"/>
      <c r="JVF105" s="160"/>
      <c r="JVG105" s="150"/>
      <c r="JVH105" s="137"/>
      <c r="JVI105" s="137"/>
      <c r="JVJ105" s="137"/>
      <c r="JVL105" s="142"/>
      <c r="JVM105" s="160"/>
      <c r="JVN105" s="150"/>
      <c r="JVO105" s="137"/>
      <c r="JVP105" s="137"/>
      <c r="JVQ105" s="137"/>
      <c r="JVS105" s="142"/>
      <c r="JVT105" s="160"/>
      <c r="JVU105" s="150"/>
      <c r="JVV105" s="137"/>
      <c r="JVW105" s="137"/>
      <c r="JVX105" s="137"/>
      <c r="JVZ105" s="142"/>
      <c r="JWA105" s="160"/>
      <c r="JWB105" s="150"/>
      <c r="JWC105" s="137"/>
      <c r="JWD105" s="137"/>
      <c r="JWE105" s="137"/>
      <c r="JWG105" s="142"/>
      <c r="JWH105" s="160"/>
      <c r="JWI105" s="150"/>
      <c r="JWJ105" s="137"/>
      <c r="JWK105" s="137"/>
      <c r="JWL105" s="137"/>
      <c r="JWN105" s="142"/>
      <c r="JWO105" s="160"/>
      <c r="JWP105" s="150"/>
      <c r="JWQ105" s="137"/>
      <c r="JWR105" s="137"/>
      <c r="JWS105" s="137"/>
      <c r="JWU105" s="142"/>
      <c r="JWV105" s="160"/>
      <c r="JWW105" s="150"/>
      <c r="JWX105" s="137"/>
      <c r="JWY105" s="137"/>
      <c r="JWZ105" s="137"/>
      <c r="JXB105" s="142"/>
      <c r="JXC105" s="160"/>
      <c r="JXD105" s="150"/>
      <c r="JXE105" s="137"/>
      <c r="JXF105" s="137"/>
      <c r="JXG105" s="137"/>
      <c r="JXI105" s="142"/>
      <c r="JXJ105" s="160"/>
      <c r="JXK105" s="150"/>
      <c r="JXL105" s="137"/>
      <c r="JXM105" s="137"/>
      <c r="JXN105" s="137"/>
      <c r="JXP105" s="142"/>
      <c r="JXQ105" s="160"/>
      <c r="JXR105" s="150"/>
      <c r="JXS105" s="137"/>
      <c r="JXT105" s="137"/>
      <c r="JXU105" s="137"/>
      <c r="JXW105" s="142"/>
      <c r="JXX105" s="160"/>
      <c r="JXY105" s="150"/>
      <c r="JXZ105" s="137"/>
      <c r="JYA105" s="137"/>
      <c r="JYB105" s="137"/>
      <c r="JYD105" s="142"/>
      <c r="JYE105" s="160"/>
      <c r="JYF105" s="150"/>
      <c r="JYG105" s="137"/>
      <c r="JYH105" s="137"/>
      <c r="JYI105" s="137"/>
      <c r="JYK105" s="142"/>
      <c r="JYL105" s="160"/>
      <c r="JYM105" s="150"/>
      <c r="JYN105" s="137"/>
      <c r="JYO105" s="137"/>
      <c r="JYP105" s="137"/>
      <c r="JYR105" s="142"/>
      <c r="JYS105" s="160"/>
      <c r="JYT105" s="150"/>
      <c r="JYU105" s="137"/>
      <c r="JYV105" s="137"/>
      <c r="JYW105" s="137"/>
      <c r="JYY105" s="142"/>
      <c r="JYZ105" s="160"/>
      <c r="JZA105" s="150"/>
      <c r="JZB105" s="137"/>
      <c r="JZC105" s="137"/>
      <c r="JZD105" s="137"/>
      <c r="JZF105" s="142"/>
      <c r="JZG105" s="160"/>
      <c r="JZH105" s="150"/>
      <c r="JZI105" s="137"/>
      <c r="JZJ105" s="137"/>
      <c r="JZK105" s="137"/>
      <c r="JZM105" s="142"/>
      <c r="JZN105" s="160"/>
      <c r="JZO105" s="150"/>
      <c r="JZP105" s="137"/>
      <c r="JZQ105" s="137"/>
      <c r="JZR105" s="137"/>
      <c r="JZT105" s="142"/>
      <c r="JZU105" s="160"/>
      <c r="JZV105" s="150"/>
      <c r="JZW105" s="137"/>
      <c r="JZX105" s="137"/>
      <c r="JZY105" s="137"/>
      <c r="KAA105" s="142"/>
      <c r="KAB105" s="160"/>
      <c r="KAC105" s="150"/>
      <c r="KAD105" s="137"/>
      <c r="KAE105" s="137"/>
      <c r="KAF105" s="137"/>
      <c r="KAH105" s="142"/>
      <c r="KAI105" s="160"/>
      <c r="KAJ105" s="150"/>
      <c r="KAK105" s="137"/>
      <c r="KAL105" s="137"/>
      <c r="KAM105" s="137"/>
      <c r="KAO105" s="142"/>
      <c r="KAP105" s="160"/>
      <c r="KAQ105" s="150"/>
      <c r="KAR105" s="137"/>
      <c r="KAS105" s="137"/>
      <c r="KAT105" s="137"/>
      <c r="KAV105" s="142"/>
      <c r="KAW105" s="160"/>
      <c r="KAX105" s="150"/>
      <c r="KAY105" s="137"/>
      <c r="KAZ105" s="137"/>
      <c r="KBA105" s="137"/>
      <c r="KBC105" s="142"/>
      <c r="KBD105" s="160"/>
      <c r="KBE105" s="150"/>
      <c r="KBF105" s="137"/>
      <c r="KBG105" s="137"/>
      <c r="KBH105" s="137"/>
      <c r="KBJ105" s="142"/>
      <c r="KBK105" s="160"/>
      <c r="KBL105" s="150"/>
      <c r="KBM105" s="137"/>
      <c r="KBN105" s="137"/>
      <c r="KBO105" s="137"/>
      <c r="KBQ105" s="142"/>
      <c r="KBR105" s="160"/>
      <c r="KBS105" s="150"/>
      <c r="KBT105" s="137"/>
      <c r="KBU105" s="137"/>
      <c r="KBV105" s="137"/>
      <c r="KBX105" s="142"/>
      <c r="KBY105" s="160"/>
      <c r="KBZ105" s="150"/>
      <c r="KCA105" s="137"/>
      <c r="KCB105" s="137"/>
      <c r="KCC105" s="137"/>
      <c r="KCE105" s="142"/>
      <c r="KCF105" s="160"/>
      <c r="KCG105" s="150"/>
      <c r="KCH105" s="137"/>
      <c r="KCI105" s="137"/>
      <c r="KCJ105" s="137"/>
      <c r="KCL105" s="142"/>
      <c r="KCM105" s="160"/>
      <c r="KCN105" s="150"/>
      <c r="KCO105" s="137"/>
      <c r="KCP105" s="137"/>
      <c r="KCQ105" s="137"/>
      <c r="KCS105" s="142"/>
      <c r="KCT105" s="160"/>
      <c r="KCU105" s="150"/>
      <c r="KCV105" s="137"/>
      <c r="KCW105" s="137"/>
      <c r="KCX105" s="137"/>
      <c r="KCZ105" s="142"/>
      <c r="KDA105" s="160"/>
      <c r="KDB105" s="150"/>
      <c r="KDC105" s="137"/>
      <c r="KDD105" s="137"/>
      <c r="KDE105" s="137"/>
      <c r="KDG105" s="142"/>
      <c r="KDH105" s="160"/>
      <c r="KDI105" s="150"/>
      <c r="KDJ105" s="137"/>
      <c r="KDK105" s="137"/>
      <c r="KDL105" s="137"/>
      <c r="KDN105" s="142"/>
      <c r="KDO105" s="160"/>
      <c r="KDP105" s="150"/>
      <c r="KDQ105" s="137"/>
      <c r="KDR105" s="137"/>
      <c r="KDS105" s="137"/>
      <c r="KDU105" s="142"/>
      <c r="KDV105" s="160"/>
      <c r="KDW105" s="150"/>
      <c r="KDX105" s="137"/>
      <c r="KDY105" s="137"/>
      <c r="KDZ105" s="137"/>
      <c r="KEB105" s="142"/>
      <c r="KEC105" s="160"/>
      <c r="KED105" s="150"/>
      <c r="KEE105" s="137"/>
      <c r="KEF105" s="137"/>
      <c r="KEG105" s="137"/>
      <c r="KEI105" s="142"/>
      <c r="KEJ105" s="160"/>
      <c r="KEK105" s="150"/>
      <c r="KEL105" s="137"/>
      <c r="KEM105" s="137"/>
      <c r="KEN105" s="137"/>
      <c r="KEP105" s="142"/>
      <c r="KEQ105" s="160"/>
      <c r="KER105" s="150"/>
      <c r="KES105" s="137"/>
      <c r="KET105" s="137"/>
      <c r="KEU105" s="137"/>
      <c r="KEW105" s="142"/>
      <c r="KEX105" s="160"/>
      <c r="KEY105" s="150"/>
      <c r="KEZ105" s="137"/>
      <c r="KFA105" s="137"/>
      <c r="KFB105" s="137"/>
      <c r="KFD105" s="142"/>
      <c r="KFE105" s="160"/>
      <c r="KFF105" s="150"/>
      <c r="KFG105" s="137"/>
      <c r="KFH105" s="137"/>
      <c r="KFI105" s="137"/>
      <c r="KFK105" s="142"/>
      <c r="KFL105" s="160"/>
      <c r="KFM105" s="150"/>
      <c r="KFN105" s="137"/>
      <c r="KFO105" s="137"/>
      <c r="KFP105" s="137"/>
      <c r="KFR105" s="142"/>
      <c r="KFS105" s="160"/>
      <c r="KFT105" s="150"/>
      <c r="KFU105" s="137"/>
      <c r="KFV105" s="137"/>
      <c r="KFW105" s="137"/>
      <c r="KFY105" s="142"/>
      <c r="KFZ105" s="160"/>
      <c r="KGA105" s="150"/>
      <c r="KGB105" s="137"/>
      <c r="KGC105" s="137"/>
      <c r="KGD105" s="137"/>
      <c r="KGF105" s="142"/>
      <c r="KGG105" s="160"/>
      <c r="KGH105" s="150"/>
      <c r="KGI105" s="137"/>
      <c r="KGJ105" s="137"/>
      <c r="KGK105" s="137"/>
      <c r="KGM105" s="142"/>
      <c r="KGN105" s="160"/>
      <c r="KGO105" s="150"/>
      <c r="KGP105" s="137"/>
      <c r="KGQ105" s="137"/>
      <c r="KGR105" s="137"/>
      <c r="KGT105" s="142"/>
      <c r="KGU105" s="160"/>
      <c r="KGV105" s="150"/>
      <c r="KGW105" s="137"/>
      <c r="KGX105" s="137"/>
      <c r="KGY105" s="137"/>
      <c r="KHA105" s="142"/>
      <c r="KHB105" s="160"/>
      <c r="KHC105" s="150"/>
      <c r="KHD105" s="137"/>
      <c r="KHE105" s="137"/>
      <c r="KHF105" s="137"/>
      <c r="KHH105" s="142"/>
      <c r="KHI105" s="160"/>
      <c r="KHJ105" s="150"/>
      <c r="KHK105" s="137"/>
      <c r="KHL105" s="137"/>
      <c r="KHM105" s="137"/>
      <c r="KHO105" s="142"/>
      <c r="KHP105" s="160"/>
      <c r="KHQ105" s="150"/>
      <c r="KHR105" s="137"/>
      <c r="KHS105" s="137"/>
      <c r="KHT105" s="137"/>
      <c r="KHV105" s="142"/>
      <c r="KHW105" s="160"/>
      <c r="KHX105" s="150"/>
      <c r="KHY105" s="137"/>
      <c r="KHZ105" s="137"/>
      <c r="KIA105" s="137"/>
      <c r="KIC105" s="142"/>
      <c r="KID105" s="160"/>
      <c r="KIE105" s="150"/>
      <c r="KIF105" s="137"/>
      <c r="KIG105" s="137"/>
      <c r="KIH105" s="137"/>
      <c r="KIJ105" s="142"/>
      <c r="KIK105" s="160"/>
      <c r="KIL105" s="150"/>
      <c r="KIM105" s="137"/>
      <c r="KIN105" s="137"/>
      <c r="KIO105" s="137"/>
      <c r="KIQ105" s="142"/>
      <c r="KIR105" s="160"/>
      <c r="KIS105" s="150"/>
      <c r="KIT105" s="137"/>
      <c r="KIU105" s="137"/>
      <c r="KIV105" s="137"/>
      <c r="KIX105" s="142"/>
      <c r="KIY105" s="160"/>
      <c r="KIZ105" s="150"/>
      <c r="KJA105" s="137"/>
      <c r="KJB105" s="137"/>
      <c r="KJC105" s="137"/>
      <c r="KJE105" s="142"/>
      <c r="KJF105" s="160"/>
      <c r="KJG105" s="150"/>
      <c r="KJH105" s="137"/>
      <c r="KJI105" s="137"/>
      <c r="KJJ105" s="137"/>
      <c r="KJL105" s="142"/>
      <c r="KJM105" s="160"/>
      <c r="KJN105" s="150"/>
      <c r="KJO105" s="137"/>
      <c r="KJP105" s="137"/>
      <c r="KJQ105" s="137"/>
      <c r="KJS105" s="142"/>
      <c r="KJT105" s="160"/>
      <c r="KJU105" s="150"/>
      <c r="KJV105" s="137"/>
      <c r="KJW105" s="137"/>
      <c r="KJX105" s="137"/>
      <c r="KJZ105" s="142"/>
      <c r="KKA105" s="160"/>
      <c r="KKB105" s="150"/>
      <c r="KKC105" s="137"/>
      <c r="KKD105" s="137"/>
      <c r="KKE105" s="137"/>
      <c r="KKG105" s="142"/>
      <c r="KKH105" s="160"/>
      <c r="KKI105" s="150"/>
      <c r="KKJ105" s="137"/>
      <c r="KKK105" s="137"/>
      <c r="KKL105" s="137"/>
      <c r="KKN105" s="142"/>
      <c r="KKO105" s="160"/>
      <c r="KKP105" s="150"/>
      <c r="KKQ105" s="137"/>
      <c r="KKR105" s="137"/>
      <c r="KKS105" s="137"/>
      <c r="KKU105" s="142"/>
      <c r="KKV105" s="160"/>
      <c r="KKW105" s="150"/>
      <c r="KKX105" s="137"/>
      <c r="KKY105" s="137"/>
      <c r="KKZ105" s="137"/>
      <c r="KLB105" s="142"/>
      <c r="KLC105" s="160"/>
      <c r="KLD105" s="150"/>
      <c r="KLE105" s="137"/>
      <c r="KLF105" s="137"/>
      <c r="KLG105" s="137"/>
      <c r="KLI105" s="142"/>
      <c r="KLJ105" s="160"/>
      <c r="KLK105" s="150"/>
      <c r="KLL105" s="137"/>
      <c r="KLM105" s="137"/>
      <c r="KLN105" s="137"/>
      <c r="KLP105" s="142"/>
      <c r="KLQ105" s="160"/>
      <c r="KLR105" s="150"/>
      <c r="KLS105" s="137"/>
      <c r="KLT105" s="137"/>
      <c r="KLU105" s="137"/>
      <c r="KLW105" s="142"/>
      <c r="KLX105" s="160"/>
      <c r="KLY105" s="150"/>
      <c r="KLZ105" s="137"/>
      <c r="KMA105" s="137"/>
      <c r="KMB105" s="137"/>
      <c r="KMD105" s="142"/>
      <c r="KME105" s="160"/>
      <c r="KMF105" s="150"/>
      <c r="KMG105" s="137"/>
      <c r="KMH105" s="137"/>
      <c r="KMI105" s="137"/>
      <c r="KMK105" s="142"/>
      <c r="KML105" s="160"/>
      <c r="KMM105" s="150"/>
      <c r="KMN105" s="137"/>
      <c r="KMO105" s="137"/>
      <c r="KMP105" s="137"/>
      <c r="KMR105" s="142"/>
      <c r="KMS105" s="160"/>
      <c r="KMT105" s="150"/>
      <c r="KMU105" s="137"/>
      <c r="KMV105" s="137"/>
      <c r="KMW105" s="137"/>
      <c r="KMY105" s="142"/>
      <c r="KMZ105" s="160"/>
      <c r="KNA105" s="150"/>
      <c r="KNB105" s="137"/>
      <c r="KNC105" s="137"/>
      <c r="KND105" s="137"/>
      <c r="KNF105" s="142"/>
      <c r="KNG105" s="160"/>
      <c r="KNH105" s="150"/>
      <c r="KNI105" s="137"/>
      <c r="KNJ105" s="137"/>
      <c r="KNK105" s="137"/>
      <c r="KNM105" s="142"/>
      <c r="KNN105" s="160"/>
      <c r="KNO105" s="150"/>
      <c r="KNP105" s="137"/>
      <c r="KNQ105" s="137"/>
      <c r="KNR105" s="137"/>
      <c r="KNT105" s="142"/>
      <c r="KNU105" s="160"/>
      <c r="KNV105" s="150"/>
      <c r="KNW105" s="137"/>
      <c r="KNX105" s="137"/>
      <c r="KNY105" s="137"/>
      <c r="KOA105" s="142"/>
      <c r="KOB105" s="160"/>
      <c r="KOC105" s="150"/>
      <c r="KOD105" s="137"/>
      <c r="KOE105" s="137"/>
      <c r="KOF105" s="137"/>
      <c r="KOH105" s="142"/>
      <c r="KOI105" s="160"/>
      <c r="KOJ105" s="150"/>
      <c r="KOK105" s="137"/>
      <c r="KOL105" s="137"/>
      <c r="KOM105" s="137"/>
      <c r="KOO105" s="142"/>
      <c r="KOP105" s="160"/>
      <c r="KOQ105" s="150"/>
      <c r="KOR105" s="137"/>
      <c r="KOS105" s="137"/>
      <c r="KOT105" s="137"/>
      <c r="KOV105" s="142"/>
      <c r="KOW105" s="160"/>
      <c r="KOX105" s="150"/>
      <c r="KOY105" s="137"/>
      <c r="KOZ105" s="137"/>
      <c r="KPA105" s="137"/>
      <c r="KPC105" s="142"/>
      <c r="KPD105" s="160"/>
      <c r="KPE105" s="150"/>
      <c r="KPF105" s="137"/>
      <c r="KPG105" s="137"/>
      <c r="KPH105" s="137"/>
      <c r="KPJ105" s="142"/>
      <c r="KPK105" s="160"/>
      <c r="KPL105" s="150"/>
      <c r="KPM105" s="137"/>
      <c r="KPN105" s="137"/>
      <c r="KPO105" s="137"/>
      <c r="KPQ105" s="142"/>
      <c r="KPR105" s="160"/>
      <c r="KPS105" s="150"/>
      <c r="KPT105" s="137"/>
      <c r="KPU105" s="137"/>
      <c r="KPV105" s="137"/>
      <c r="KPX105" s="142"/>
      <c r="KPY105" s="160"/>
      <c r="KPZ105" s="150"/>
      <c r="KQA105" s="137"/>
      <c r="KQB105" s="137"/>
      <c r="KQC105" s="137"/>
      <c r="KQE105" s="142"/>
      <c r="KQF105" s="160"/>
      <c r="KQG105" s="150"/>
      <c r="KQH105" s="137"/>
      <c r="KQI105" s="137"/>
      <c r="KQJ105" s="137"/>
      <c r="KQL105" s="142"/>
      <c r="KQM105" s="160"/>
      <c r="KQN105" s="150"/>
      <c r="KQO105" s="137"/>
      <c r="KQP105" s="137"/>
      <c r="KQQ105" s="137"/>
      <c r="KQS105" s="142"/>
      <c r="KQT105" s="160"/>
      <c r="KQU105" s="150"/>
      <c r="KQV105" s="137"/>
      <c r="KQW105" s="137"/>
      <c r="KQX105" s="137"/>
      <c r="KQZ105" s="142"/>
      <c r="KRA105" s="160"/>
      <c r="KRB105" s="150"/>
      <c r="KRC105" s="137"/>
      <c r="KRD105" s="137"/>
      <c r="KRE105" s="137"/>
      <c r="KRG105" s="142"/>
      <c r="KRH105" s="160"/>
      <c r="KRI105" s="150"/>
      <c r="KRJ105" s="137"/>
      <c r="KRK105" s="137"/>
      <c r="KRL105" s="137"/>
      <c r="KRN105" s="142"/>
      <c r="KRO105" s="160"/>
      <c r="KRP105" s="150"/>
      <c r="KRQ105" s="137"/>
      <c r="KRR105" s="137"/>
      <c r="KRS105" s="137"/>
      <c r="KRU105" s="142"/>
      <c r="KRV105" s="160"/>
      <c r="KRW105" s="150"/>
      <c r="KRX105" s="137"/>
      <c r="KRY105" s="137"/>
      <c r="KRZ105" s="137"/>
      <c r="KSB105" s="142"/>
      <c r="KSC105" s="160"/>
      <c r="KSD105" s="150"/>
      <c r="KSE105" s="137"/>
      <c r="KSF105" s="137"/>
      <c r="KSG105" s="137"/>
      <c r="KSI105" s="142"/>
      <c r="KSJ105" s="160"/>
      <c r="KSK105" s="150"/>
      <c r="KSL105" s="137"/>
      <c r="KSM105" s="137"/>
      <c r="KSN105" s="137"/>
      <c r="KSP105" s="142"/>
      <c r="KSQ105" s="160"/>
      <c r="KSR105" s="150"/>
      <c r="KSS105" s="137"/>
      <c r="KST105" s="137"/>
      <c r="KSU105" s="137"/>
      <c r="KSW105" s="142"/>
      <c r="KSX105" s="160"/>
      <c r="KSY105" s="150"/>
      <c r="KSZ105" s="137"/>
      <c r="KTA105" s="137"/>
      <c r="KTB105" s="137"/>
      <c r="KTD105" s="142"/>
      <c r="KTE105" s="160"/>
      <c r="KTF105" s="150"/>
      <c r="KTG105" s="137"/>
      <c r="KTH105" s="137"/>
      <c r="KTI105" s="137"/>
      <c r="KTK105" s="142"/>
      <c r="KTL105" s="160"/>
      <c r="KTM105" s="150"/>
      <c r="KTN105" s="137"/>
      <c r="KTO105" s="137"/>
      <c r="KTP105" s="137"/>
      <c r="KTR105" s="142"/>
      <c r="KTS105" s="160"/>
      <c r="KTT105" s="150"/>
      <c r="KTU105" s="137"/>
      <c r="KTV105" s="137"/>
      <c r="KTW105" s="137"/>
      <c r="KTY105" s="142"/>
      <c r="KTZ105" s="160"/>
      <c r="KUA105" s="150"/>
      <c r="KUB105" s="137"/>
      <c r="KUC105" s="137"/>
      <c r="KUD105" s="137"/>
      <c r="KUF105" s="142"/>
      <c r="KUG105" s="160"/>
      <c r="KUH105" s="150"/>
      <c r="KUI105" s="137"/>
      <c r="KUJ105" s="137"/>
      <c r="KUK105" s="137"/>
      <c r="KUM105" s="142"/>
      <c r="KUN105" s="160"/>
      <c r="KUO105" s="150"/>
      <c r="KUP105" s="137"/>
      <c r="KUQ105" s="137"/>
      <c r="KUR105" s="137"/>
      <c r="KUT105" s="142"/>
      <c r="KUU105" s="160"/>
      <c r="KUV105" s="150"/>
      <c r="KUW105" s="137"/>
      <c r="KUX105" s="137"/>
      <c r="KUY105" s="137"/>
      <c r="KVA105" s="142"/>
      <c r="KVB105" s="160"/>
      <c r="KVC105" s="150"/>
      <c r="KVD105" s="137"/>
      <c r="KVE105" s="137"/>
      <c r="KVF105" s="137"/>
      <c r="KVH105" s="142"/>
      <c r="KVI105" s="160"/>
      <c r="KVJ105" s="150"/>
      <c r="KVK105" s="137"/>
      <c r="KVL105" s="137"/>
      <c r="KVM105" s="137"/>
      <c r="KVO105" s="142"/>
      <c r="KVP105" s="160"/>
      <c r="KVQ105" s="150"/>
      <c r="KVR105" s="137"/>
      <c r="KVS105" s="137"/>
      <c r="KVT105" s="137"/>
      <c r="KVV105" s="142"/>
      <c r="KVW105" s="160"/>
      <c r="KVX105" s="150"/>
      <c r="KVY105" s="137"/>
      <c r="KVZ105" s="137"/>
      <c r="KWA105" s="137"/>
      <c r="KWC105" s="142"/>
      <c r="KWD105" s="160"/>
      <c r="KWE105" s="150"/>
      <c r="KWF105" s="137"/>
      <c r="KWG105" s="137"/>
      <c r="KWH105" s="137"/>
      <c r="KWJ105" s="142"/>
      <c r="KWK105" s="160"/>
      <c r="KWL105" s="150"/>
      <c r="KWM105" s="137"/>
      <c r="KWN105" s="137"/>
      <c r="KWO105" s="137"/>
      <c r="KWQ105" s="142"/>
      <c r="KWR105" s="160"/>
      <c r="KWS105" s="150"/>
      <c r="KWT105" s="137"/>
      <c r="KWU105" s="137"/>
      <c r="KWV105" s="137"/>
      <c r="KWX105" s="142"/>
      <c r="KWY105" s="160"/>
      <c r="KWZ105" s="150"/>
      <c r="KXA105" s="137"/>
      <c r="KXB105" s="137"/>
      <c r="KXC105" s="137"/>
      <c r="KXE105" s="142"/>
      <c r="KXF105" s="160"/>
      <c r="KXG105" s="150"/>
      <c r="KXH105" s="137"/>
      <c r="KXI105" s="137"/>
      <c r="KXJ105" s="137"/>
      <c r="KXL105" s="142"/>
      <c r="KXM105" s="160"/>
      <c r="KXN105" s="150"/>
      <c r="KXO105" s="137"/>
      <c r="KXP105" s="137"/>
      <c r="KXQ105" s="137"/>
      <c r="KXS105" s="142"/>
      <c r="KXT105" s="160"/>
      <c r="KXU105" s="150"/>
      <c r="KXV105" s="137"/>
      <c r="KXW105" s="137"/>
      <c r="KXX105" s="137"/>
      <c r="KXZ105" s="142"/>
      <c r="KYA105" s="160"/>
      <c r="KYB105" s="150"/>
      <c r="KYC105" s="137"/>
      <c r="KYD105" s="137"/>
      <c r="KYE105" s="137"/>
      <c r="KYG105" s="142"/>
      <c r="KYH105" s="160"/>
      <c r="KYI105" s="150"/>
      <c r="KYJ105" s="137"/>
      <c r="KYK105" s="137"/>
      <c r="KYL105" s="137"/>
      <c r="KYN105" s="142"/>
      <c r="KYO105" s="160"/>
      <c r="KYP105" s="150"/>
      <c r="KYQ105" s="137"/>
      <c r="KYR105" s="137"/>
      <c r="KYS105" s="137"/>
      <c r="KYU105" s="142"/>
      <c r="KYV105" s="160"/>
      <c r="KYW105" s="150"/>
      <c r="KYX105" s="137"/>
      <c r="KYY105" s="137"/>
      <c r="KYZ105" s="137"/>
      <c r="KZB105" s="142"/>
      <c r="KZC105" s="160"/>
      <c r="KZD105" s="150"/>
      <c r="KZE105" s="137"/>
      <c r="KZF105" s="137"/>
      <c r="KZG105" s="137"/>
      <c r="KZI105" s="142"/>
      <c r="KZJ105" s="160"/>
      <c r="KZK105" s="150"/>
      <c r="KZL105" s="137"/>
      <c r="KZM105" s="137"/>
      <c r="KZN105" s="137"/>
      <c r="KZP105" s="142"/>
      <c r="KZQ105" s="160"/>
      <c r="KZR105" s="150"/>
      <c r="KZS105" s="137"/>
      <c r="KZT105" s="137"/>
      <c r="KZU105" s="137"/>
      <c r="KZW105" s="142"/>
      <c r="KZX105" s="160"/>
      <c r="KZY105" s="150"/>
      <c r="KZZ105" s="137"/>
      <c r="LAA105" s="137"/>
      <c r="LAB105" s="137"/>
      <c r="LAD105" s="142"/>
      <c r="LAE105" s="160"/>
      <c r="LAF105" s="150"/>
      <c r="LAG105" s="137"/>
      <c r="LAH105" s="137"/>
      <c r="LAI105" s="137"/>
      <c r="LAK105" s="142"/>
      <c r="LAL105" s="160"/>
      <c r="LAM105" s="150"/>
      <c r="LAN105" s="137"/>
      <c r="LAO105" s="137"/>
      <c r="LAP105" s="137"/>
      <c r="LAR105" s="142"/>
      <c r="LAS105" s="160"/>
      <c r="LAT105" s="150"/>
      <c r="LAU105" s="137"/>
      <c r="LAV105" s="137"/>
      <c r="LAW105" s="137"/>
      <c r="LAY105" s="142"/>
      <c r="LAZ105" s="160"/>
      <c r="LBA105" s="150"/>
      <c r="LBB105" s="137"/>
      <c r="LBC105" s="137"/>
      <c r="LBD105" s="137"/>
      <c r="LBF105" s="142"/>
      <c r="LBG105" s="160"/>
      <c r="LBH105" s="150"/>
      <c r="LBI105" s="137"/>
      <c r="LBJ105" s="137"/>
      <c r="LBK105" s="137"/>
      <c r="LBM105" s="142"/>
      <c r="LBN105" s="160"/>
      <c r="LBO105" s="150"/>
      <c r="LBP105" s="137"/>
      <c r="LBQ105" s="137"/>
      <c r="LBR105" s="137"/>
      <c r="LBT105" s="142"/>
      <c r="LBU105" s="160"/>
      <c r="LBV105" s="150"/>
      <c r="LBW105" s="137"/>
      <c r="LBX105" s="137"/>
      <c r="LBY105" s="137"/>
      <c r="LCA105" s="142"/>
      <c r="LCB105" s="160"/>
      <c r="LCC105" s="150"/>
      <c r="LCD105" s="137"/>
      <c r="LCE105" s="137"/>
      <c r="LCF105" s="137"/>
      <c r="LCH105" s="142"/>
      <c r="LCI105" s="160"/>
      <c r="LCJ105" s="150"/>
      <c r="LCK105" s="137"/>
      <c r="LCL105" s="137"/>
      <c r="LCM105" s="137"/>
      <c r="LCO105" s="142"/>
      <c r="LCP105" s="160"/>
      <c r="LCQ105" s="150"/>
      <c r="LCR105" s="137"/>
      <c r="LCS105" s="137"/>
      <c r="LCT105" s="137"/>
      <c r="LCV105" s="142"/>
      <c r="LCW105" s="160"/>
      <c r="LCX105" s="150"/>
      <c r="LCY105" s="137"/>
      <c r="LCZ105" s="137"/>
      <c r="LDA105" s="137"/>
      <c r="LDC105" s="142"/>
      <c r="LDD105" s="160"/>
      <c r="LDE105" s="150"/>
      <c r="LDF105" s="137"/>
      <c r="LDG105" s="137"/>
      <c r="LDH105" s="137"/>
      <c r="LDJ105" s="142"/>
      <c r="LDK105" s="160"/>
      <c r="LDL105" s="150"/>
      <c r="LDM105" s="137"/>
      <c r="LDN105" s="137"/>
      <c r="LDO105" s="137"/>
      <c r="LDQ105" s="142"/>
      <c r="LDR105" s="160"/>
      <c r="LDS105" s="150"/>
      <c r="LDT105" s="137"/>
      <c r="LDU105" s="137"/>
      <c r="LDV105" s="137"/>
      <c r="LDX105" s="142"/>
      <c r="LDY105" s="160"/>
      <c r="LDZ105" s="150"/>
      <c r="LEA105" s="137"/>
      <c r="LEB105" s="137"/>
      <c r="LEC105" s="137"/>
      <c r="LEE105" s="142"/>
      <c r="LEF105" s="160"/>
      <c r="LEG105" s="150"/>
      <c r="LEH105" s="137"/>
      <c r="LEI105" s="137"/>
      <c r="LEJ105" s="137"/>
      <c r="LEL105" s="142"/>
      <c r="LEM105" s="160"/>
      <c r="LEN105" s="150"/>
      <c r="LEO105" s="137"/>
      <c r="LEP105" s="137"/>
      <c r="LEQ105" s="137"/>
      <c r="LES105" s="142"/>
      <c r="LET105" s="160"/>
      <c r="LEU105" s="150"/>
      <c r="LEV105" s="137"/>
      <c r="LEW105" s="137"/>
      <c r="LEX105" s="137"/>
      <c r="LEZ105" s="142"/>
      <c r="LFA105" s="160"/>
      <c r="LFB105" s="150"/>
      <c r="LFC105" s="137"/>
      <c r="LFD105" s="137"/>
      <c r="LFE105" s="137"/>
      <c r="LFG105" s="142"/>
      <c r="LFH105" s="160"/>
      <c r="LFI105" s="150"/>
      <c r="LFJ105" s="137"/>
      <c r="LFK105" s="137"/>
      <c r="LFL105" s="137"/>
      <c r="LFN105" s="142"/>
      <c r="LFO105" s="160"/>
      <c r="LFP105" s="150"/>
      <c r="LFQ105" s="137"/>
      <c r="LFR105" s="137"/>
      <c r="LFS105" s="137"/>
      <c r="LFU105" s="142"/>
      <c r="LFV105" s="160"/>
      <c r="LFW105" s="150"/>
      <c r="LFX105" s="137"/>
      <c r="LFY105" s="137"/>
      <c r="LFZ105" s="137"/>
      <c r="LGB105" s="142"/>
      <c r="LGC105" s="160"/>
      <c r="LGD105" s="150"/>
      <c r="LGE105" s="137"/>
      <c r="LGF105" s="137"/>
      <c r="LGG105" s="137"/>
      <c r="LGI105" s="142"/>
      <c r="LGJ105" s="160"/>
      <c r="LGK105" s="150"/>
      <c r="LGL105" s="137"/>
      <c r="LGM105" s="137"/>
      <c r="LGN105" s="137"/>
      <c r="LGP105" s="142"/>
      <c r="LGQ105" s="160"/>
      <c r="LGR105" s="150"/>
      <c r="LGS105" s="137"/>
      <c r="LGT105" s="137"/>
      <c r="LGU105" s="137"/>
      <c r="LGW105" s="142"/>
      <c r="LGX105" s="160"/>
      <c r="LGY105" s="150"/>
      <c r="LGZ105" s="137"/>
      <c r="LHA105" s="137"/>
      <c r="LHB105" s="137"/>
      <c r="LHD105" s="142"/>
      <c r="LHE105" s="160"/>
      <c r="LHF105" s="150"/>
      <c r="LHG105" s="137"/>
      <c r="LHH105" s="137"/>
      <c r="LHI105" s="137"/>
      <c r="LHK105" s="142"/>
      <c r="LHL105" s="160"/>
      <c r="LHM105" s="150"/>
      <c r="LHN105" s="137"/>
      <c r="LHO105" s="137"/>
      <c r="LHP105" s="137"/>
      <c r="LHR105" s="142"/>
      <c r="LHS105" s="160"/>
      <c r="LHT105" s="150"/>
      <c r="LHU105" s="137"/>
      <c r="LHV105" s="137"/>
      <c r="LHW105" s="137"/>
      <c r="LHY105" s="142"/>
      <c r="LHZ105" s="160"/>
      <c r="LIA105" s="150"/>
      <c r="LIB105" s="137"/>
      <c r="LIC105" s="137"/>
      <c r="LID105" s="137"/>
      <c r="LIF105" s="142"/>
      <c r="LIG105" s="160"/>
      <c r="LIH105" s="150"/>
      <c r="LII105" s="137"/>
      <c r="LIJ105" s="137"/>
      <c r="LIK105" s="137"/>
      <c r="LIM105" s="142"/>
      <c r="LIN105" s="160"/>
      <c r="LIO105" s="150"/>
      <c r="LIP105" s="137"/>
      <c r="LIQ105" s="137"/>
      <c r="LIR105" s="137"/>
      <c r="LIT105" s="142"/>
      <c r="LIU105" s="160"/>
      <c r="LIV105" s="150"/>
      <c r="LIW105" s="137"/>
      <c r="LIX105" s="137"/>
      <c r="LIY105" s="137"/>
      <c r="LJA105" s="142"/>
      <c r="LJB105" s="160"/>
      <c r="LJC105" s="150"/>
      <c r="LJD105" s="137"/>
      <c r="LJE105" s="137"/>
      <c r="LJF105" s="137"/>
      <c r="LJH105" s="142"/>
      <c r="LJI105" s="160"/>
      <c r="LJJ105" s="150"/>
      <c r="LJK105" s="137"/>
      <c r="LJL105" s="137"/>
      <c r="LJM105" s="137"/>
      <c r="LJO105" s="142"/>
      <c r="LJP105" s="160"/>
      <c r="LJQ105" s="150"/>
      <c r="LJR105" s="137"/>
      <c r="LJS105" s="137"/>
      <c r="LJT105" s="137"/>
      <c r="LJV105" s="142"/>
      <c r="LJW105" s="160"/>
      <c r="LJX105" s="150"/>
      <c r="LJY105" s="137"/>
      <c r="LJZ105" s="137"/>
      <c r="LKA105" s="137"/>
      <c r="LKC105" s="142"/>
      <c r="LKD105" s="160"/>
      <c r="LKE105" s="150"/>
      <c r="LKF105" s="137"/>
      <c r="LKG105" s="137"/>
      <c r="LKH105" s="137"/>
      <c r="LKJ105" s="142"/>
      <c r="LKK105" s="160"/>
      <c r="LKL105" s="150"/>
      <c r="LKM105" s="137"/>
      <c r="LKN105" s="137"/>
      <c r="LKO105" s="137"/>
      <c r="LKQ105" s="142"/>
      <c r="LKR105" s="160"/>
      <c r="LKS105" s="150"/>
      <c r="LKT105" s="137"/>
      <c r="LKU105" s="137"/>
      <c r="LKV105" s="137"/>
      <c r="LKX105" s="142"/>
      <c r="LKY105" s="160"/>
      <c r="LKZ105" s="150"/>
      <c r="LLA105" s="137"/>
      <c r="LLB105" s="137"/>
      <c r="LLC105" s="137"/>
      <c r="LLE105" s="142"/>
      <c r="LLF105" s="160"/>
      <c r="LLG105" s="150"/>
      <c r="LLH105" s="137"/>
      <c r="LLI105" s="137"/>
      <c r="LLJ105" s="137"/>
      <c r="LLL105" s="142"/>
      <c r="LLM105" s="160"/>
      <c r="LLN105" s="150"/>
      <c r="LLO105" s="137"/>
      <c r="LLP105" s="137"/>
      <c r="LLQ105" s="137"/>
      <c r="LLS105" s="142"/>
      <c r="LLT105" s="160"/>
      <c r="LLU105" s="150"/>
      <c r="LLV105" s="137"/>
      <c r="LLW105" s="137"/>
      <c r="LLX105" s="137"/>
      <c r="LLZ105" s="142"/>
      <c r="LMA105" s="160"/>
      <c r="LMB105" s="150"/>
      <c r="LMC105" s="137"/>
      <c r="LMD105" s="137"/>
      <c r="LME105" s="137"/>
      <c r="LMG105" s="142"/>
      <c r="LMH105" s="160"/>
      <c r="LMI105" s="150"/>
      <c r="LMJ105" s="137"/>
      <c r="LMK105" s="137"/>
      <c r="LML105" s="137"/>
      <c r="LMN105" s="142"/>
      <c r="LMO105" s="160"/>
      <c r="LMP105" s="150"/>
      <c r="LMQ105" s="137"/>
      <c r="LMR105" s="137"/>
      <c r="LMS105" s="137"/>
      <c r="LMU105" s="142"/>
      <c r="LMV105" s="160"/>
      <c r="LMW105" s="150"/>
      <c r="LMX105" s="137"/>
      <c r="LMY105" s="137"/>
      <c r="LMZ105" s="137"/>
      <c r="LNB105" s="142"/>
      <c r="LNC105" s="160"/>
      <c r="LND105" s="150"/>
      <c r="LNE105" s="137"/>
      <c r="LNF105" s="137"/>
      <c r="LNG105" s="137"/>
      <c r="LNI105" s="142"/>
      <c r="LNJ105" s="160"/>
      <c r="LNK105" s="150"/>
      <c r="LNL105" s="137"/>
      <c r="LNM105" s="137"/>
      <c r="LNN105" s="137"/>
      <c r="LNP105" s="142"/>
      <c r="LNQ105" s="160"/>
      <c r="LNR105" s="150"/>
      <c r="LNS105" s="137"/>
      <c r="LNT105" s="137"/>
      <c r="LNU105" s="137"/>
      <c r="LNW105" s="142"/>
      <c r="LNX105" s="160"/>
      <c r="LNY105" s="150"/>
      <c r="LNZ105" s="137"/>
      <c r="LOA105" s="137"/>
      <c r="LOB105" s="137"/>
      <c r="LOD105" s="142"/>
      <c r="LOE105" s="160"/>
      <c r="LOF105" s="150"/>
      <c r="LOG105" s="137"/>
      <c r="LOH105" s="137"/>
      <c r="LOI105" s="137"/>
      <c r="LOK105" s="142"/>
      <c r="LOL105" s="160"/>
      <c r="LOM105" s="150"/>
      <c r="LON105" s="137"/>
      <c r="LOO105" s="137"/>
      <c r="LOP105" s="137"/>
      <c r="LOR105" s="142"/>
      <c r="LOS105" s="160"/>
      <c r="LOT105" s="150"/>
      <c r="LOU105" s="137"/>
      <c r="LOV105" s="137"/>
      <c r="LOW105" s="137"/>
      <c r="LOY105" s="142"/>
      <c r="LOZ105" s="160"/>
      <c r="LPA105" s="150"/>
      <c r="LPB105" s="137"/>
      <c r="LPC105" s="137"/>
      <c r="LPD105" s="137"/>
      <c r="LPF105" s="142"/>
      <c r="LPG105" s="160"/>
      <c r="LPH105" s="150"/>
      <c r="LPI105" s="137"/>
      <c r="LPJ105" s="137"/>
      <c r="LPK105" s="137"/>
      <c r="LPM105" s="142"/>
      <c r="LPN105" s="160"/>
      <c r="LPO105" s="150"/>
      <c r="LPP105" s="137"/>
      <c r="LPQ105" s="137"/>
      <c r="LPR105" s="137"/>
      <c r="LPT105" s="142"/>
      <c r="LPU105" s="160"/>
      <c r="LPV105" s="150"/>
      <c r="LPW105" s="137"/>
      <c r="LPX105" s="137"/>
      <c r="LPY105" s="137"/>
      <c r="LQA105" s="142"/>
      <c r="LQB105" s="160"/>
      <c r="LQC105" s="150"/>
      <c r="LQD105" s="137"/>
      <c r="LQE105" s="137"/>
      <c r="LQF105" s="137"/>
      <c r="LQH105" s="142"/>
      <c r="LQI105" s="160"/>
      <c r="LQJ105" s="150"/>
      <c r="LQK105" s="137"/>
      <c r="LQL105" s="137"/>
      <c r="LQM105" s="137"/>
      <c r="LQO105" s="142"/>
      <c r="LQP105" s="160"/>
      <c r="LQQ105" s="150"/>
      <c r="LQR105" s="137"/>
      <c r="LQS105" s="137"/>
      <c r="LQT105" s="137"/>
      <c r="LQV105" s="142"/>
      <c r="LQW105" s="160"/>
      <c r="LQX105" s="150"/>
      <c r="LQY105" s="137"/>
      <c r="LQZ105" s="137"/>
      <c r="LRA105" s="137"/>
      <c r="LRC105" s="142"/>
      <c r="LRD105" s="160"/>
      <c r="LRE105" s="150"/>
      <c r="LRF105" s="137"/>
      <c r="LRG105" s="137"/>
      <c r="LRH105" s="137"/>
      <c r="LRJ105" s="142"/>
      <c r="LRK105" s="160"/>
      <c r="LRL105" s="150"/>
      <c r="LRM105" s="137"/>
      <c r="LRN105" s="137"/>
      <c r="LRO105" s="137"/>
      <c r="LRQ105" s="142"/>
      <c r="LRR105" s="160"/>
      <c r="LRS105" s="150"/>
      <c r="LRT105" s="137"/>
      <c r="LRU105" s="137"/>
      <c r="LRV105" s="137"/>
      <c r="LRX105" s="142"/>
      <c r="LRY105" s="160"/>
      <c r="LRZ105" s="150"/>
      <c r="LSA105" s="137"/>
      <c r="LSB105" s="137"/>
      <c r="LSC105" s="137"/>
      <c r="LSE105" s="142"/>
      <c r="LSF105" s="160"/>
      <c r="LSG105" s="150"/>
      <c r="LSH105" s="137"/>
      <c r="LSI105" s="137"/>
      <c r="LSJ105" s="137"/>
      <c r="LSL105" s="142"/>
      <c r="LSM105" s="160"/>
      <c r="LSN105" s="150"/>
      <c r="LSO105" s="137"/>
      <c r="LSP105" s="137"/>
      <c r="LSQ105" s="137"/>
      <c r="LSS105" s="142"/>
      <c r="LST105" s="160"/>
      <c r="LSU105" s="150"/>
      <c r="LSV105" s="137"/>
      <c r="LSW105" s="137"/>
      <c r="LSX105" s="137"/>
      <c r="LSZ105" s="142"/>
      <c r="LTA105" s="160"/>
      <c r="LTB105" s="150"/>
      <c r="LTC105" s="137"/>
      <c r="LTD105" s="137"/>
      <c r="LTE105" s="137"/>
      <c r="LTG105" s="142"/>
      <c r="LTH105" s="160"/>
      <c r="LTI105" s="150"/>
      <c r="LTJ105" s="137"/>
      <c r="LTK105" s="137"/>
      <c r="LTL105" s="137"/>
      <c r="LTN105" s="142"/>
      <c r="LTO105" s="160"/>
      <c r="LTP105" s="150"/>
      <c r="LTQ105" s="137"/>
      <c r="LTR105" s="137"/>
      <c r="LTS105" s="137"/>
      <c r="LTU105" s="142"/>
      <c r="LTV105" s="160"/>
      <c r="LTW105" s="150"/>
      <c r="LTX105" s="137"/>
      <c r="LTY105" s="137"/>
      <c r="LTZ105" s="137"/>
      <c r="LUB105" s="142"/>
      <c r="LUC105" s="160"/>
      <c r="LUD105" s="150"/>
      <c r="LUE105" s="137"/>
      <c r="LUF105" s="137"/>
      <c r="LUG105" s="137"/>
      <c r="LUI105" s="142"/>
      <c r="LUJ105" s="160"/>
      <c r="LUK105" s="150"/>
      <c r="LUL105" s="137"/>
      <c r="LUM105" s="137"/>
      <c r="LUN105" s="137"/>
      <c r="LUP105" s="142"/>
      <c r="LUQ105" s="160"/>
      <c r="LUR105" s="150"/>
      <c r="LUS105" s="137"/>
      <c r="LUT105" s="137"/>
      <c r="LUU105" s="137"/>
      <c r="LUW105" s="142"/>
      <c r="LUX105" s="160"/>
      <c r="LUY105" s="150"/>
      <c r="LUZ105" s="137"/>
      <c r="LVA105" s="137"/>
      <c r="LVB105" s="137"/>
      <c r="LVD105" s="142"/>
      <c r="LVE105" s="160"/>
      <c r="LVF105" s="150"/>
      <c r="LVG105" s="137"/>
      <c r="LVH105" s="137"/>
      <c r="LVI105" s="137"/>
      <c r="LVK105" s="142"/>
      <c r="LVL105" s="160"/>
      <c r="LVM105" s="150"/>
      <c r="LVN105" s="137"/>
      <c r="LVO105" s="137"/>
      <c r="LVP105" s="137"/>
      <c r="LVR105" s="142"/>
      <c r="LVS105" s="160"/>
      <c r="LVT105" s="150"/>
      <c r="LVU105" s="137"/>
      <c r="LVV105" s="137"/>
      <c r="LVW105" s="137"/>
      <c r="LVY105" s="142"/>
      <c r="LVZ105" s="160"/>
      <c r="LWA105" s="150"/>
      <c r="LWB105" s="137"/>
      <c r="LWC105" s="137"/>
      <c r="LWD105" s="137"/>
      <c r="LWF105" s="142"/>
      <c r="LWG105" s="160"/>
      <c r="LWH105" s="150"/>
      <c r="LWI105" s="137"/>
      <c r="LWJ105" s="137"/>
      <c r="LWK105" s="137"/>
      <c r="LWM105" s="142"/>
      <c r="LWN105" s="160"/>
      <c r="LWO105" s="150"/>
      <c r="LWP105" s="137"/>
      <c r="LWQ105" s="137"/>
      <c r="LWR105" s="137"/>
      <c r="LWT105" s="142"/>
      <c r="LWU105" s="160"/>
      <c r="LWV105" s="150"/>
      <c r="LWW105" s="137"/>
      <c r="LWX105" s="137"/>
      <c r="LWY105" s="137"/>
      <c r="LXA105" s="142"/>
      <c r="LXB105" s="160"/>
      <c r="LXC105" s="150"/>
      <c r="LXD105" s="137"/>
      <c r="LXE105" s="137"/>
      <c r="LXF105" s="137"/>
      <c r="LXH105" s="142"/>
      <c r="LXI105" s="160"/>
      <c r="LXJ105" s="150"/>
      <c r="LXK105" s="137"/>
      <c r="LXL105" s="137"/>
      <c r="LXM105" s="137"/>
      <c r="LXO105" s="142"/>
      <c r="LXP105" s="160"/>
      <c r="LXQ105" s="150"/>
      <c r="LXR105" s="137"/>
      <c r="LXS105" s="137"/>
      <c r="LXT105" s="137"/>
      <c r="LXV105" s="142"/>
      <c r="LXW105" s="160"/>
      <c r="LXX105" s="150"/>
      <c r="LXY105" s="137"/>
      <c r="LXZ105" s="137"/>
      <c r="LYA105" s="137"/>
      <c r="LYC105" s="142"/>
      <c r="LYD105" s="160"/>
      <c r="LYE105" s="150"/>
      <c r="LYF105" s="137"/>
      <c r="LYG105" s="137"/>
      <c r="LYH105" s="137"/>
      <c r="LYJ105" s="142"/>
      <c r="LYK105" s="160"/>
      <c r="LYL105" s="150"/>
      <c r="LYM105" s="137"/>
      <c r="LYN105" s="137"/>
      <c r="LYO105" s="137"/>
      <c r="LYQ105" s="142"/>
      <c r="LYR105" s="160"/>
      <c r="LYS105" s="150"/>
      <c r="LYT105" s="137"/>
      <c r="LYU105" s="137"/>
      <c r="LYV105" s="137"/>
      <c r="LYX105" s="142"/>
      <c r="LYY105" s="160"/>
      <c r="LYZ105" s="150"/>
      <c r="LZA105" s="137"/>
      <c r="LZB105" s="137"/>
      <c r="LZC105" s="137"/>
      <c r="LZE105" s="142"/>
      <c r="LZF105" s="160"/>
      <c r="LZG105" s="150"/>
      <c r="LZH105" s="137"/>
      <c r="LZI105" s="137"/>
      <c r="LZJ105" s="137"/>
      <c r="LZL105" s="142"/>
      <c r="LZM105" s="160"/>
      <c r="LZN105" s="150"/>
      <c r="LZO105" s="137"/>
      <c r="LZP105" s="137"/>
      <c r="LZQ105" s="137"/>
      <c r="LZS105" s="142"/>
      <c r="LZT105" s="160"/>
      <c r="LZU105" s="150"/>
      <c r="LZV105" s="137"/>
      <c r="LZW105" s="137"/>
      <c r="LZX105" s="137"/>
      <c r="LZZ105" s="142"/>
      <c r="MAA105" s="160"/>
      <c r="MAB105" s="150"/>
      <c r="MAC105" s="137"/>
      <c r="MAD105" s="137"/>
      <c r="MAE105" s="137"/>
      <c r="MAG105" s="142"/>
      <c r="MAH105" s="160"/>
      <c r="MAI105" s="150"/>
      <c r="MAJ105" s="137"/>
      <c r="MAK105" s="137"/>
      <c r="MAL105" s="137"/>
      <c r="MAN105" s="142"/>
      <c r="MAO105" s="160"/>
      <c r="MAP105" s="150"/>
      <c r="MAQ105" s="137"/>
      <c r="MAR105" s="137"/>
      <c r="MAS105" s="137"/>
      <c r="MAU105" s="142"/>
      <c r="MAV105" s="160"/>
      <c r="MAW105" s="150"/>
      <c r="MAX105" s="137"/>
      <c r="MAY105" s="137"/>
      <c r="MAZ105" s="137"/>
      <c r="MBB105" s="142"/>
      <c r="MBC105" s="160"/>
      <c r="MBD105" s="150"/>
      <c r="MBE105" s="137"/>
      <c r="MBF105" s="137"/>
      <c r="MBG105" s="137"/>
      <c r="MBI105" s="142"/>
      <c r="MBJ105" s="160"/>
      <c r="MBK105" s="150"/>
      <c r="MBL105" s="137"/>
      <c r="MBM105" s="137"/>
      <c r="MBN105" s="137"/>
      <c r="MBP105" s="142"/>
      <c r="MBQ105" s="160"/>
      <c r="MBR105" s="150"/>
      <c r="MBS105" s="137"/>
      <c r="MBT105" s="137"/>
      <c r="MBU105" s="137"/>
      <c r="MBW105" s="142"/>
      <c r="MBX105" s="160"/>
      <c r="MBY105" s="150"/>
      <c r="MBZ105" s="137"/>
      <c r="MCA105" s="137"/>
      <c r="MCB105" s="137"/>
      <c r="MCD105" s="142"/>
      <c r="MCE105" s="160"/>
      <c r="MCF105" s="150"/>
      <c r="MCG105" s="137"/>
      <c r="MCH105" s="137"/>
      <c r="MCI105" s="137"/>
      <c r="MCK105" s="142"/>
      <c r="MCL105" s="160"/>
      <c r="MCM105" s="150"/>
      <c r="MCN105" s="137"/>
      <c r="MCO105" s="137"/>
      <c r="MCP105" s="137"/>
      <c r="MCR105" s="142"/>
      <c r="MCS105" s="160"/>
      <c r="MCT105" s="150"/>
      <c r="MCU105" s="137"/>
      <c r="MCV105" s="137"/>
      <c r="MCW105" s="137"/>
      <c r="MCY105" s="142"/>
      <c r="MCZ105" s="160"/>
      <c r="MDA105" s="150"/>
      <c r="MDB105" s="137"/>
      <c r="MDC105" s="137"/>
      <c r="MDD105" s="137"/>
      <c r="MDF105" s="142"/>
      <c r="MDG105" s="160"/>
      <c r="MDH105" s="150"/>
      <c r="MDI105" s="137"/>
      <c r="MDJ105" s="137"/>
      <c r="MDK105" s="137"/>
      <c r="MDM105" s="142"/>
      <c r="MDN105" s="160"/>
      <c r="MDO105" s="150"/>
      <c r="MDP105" s="137"/>
      <c r="MDQ105" s="137"/>
      <c r="MDR105" s="137"/>
      <c r="MDT105" s="142"/>
      <c r="MDU105" s="160"/>
      <c r="MDV105" s="150"/>
      <c r="MDW105" s="137"/>
      <c r="MDX105" s="137"/>
      <c r="MDY105" s="137"/>
      <c r="MEA105" s="142"/>
      <c r="MEB105" s="160"/>
      <c r="MEC105" s="150"/>
      <c r="MED105" s="137"/>
      <c r="MEE105" s="137"/>
      <c r="MEF105" s="137"/>
      <c r="MEH105" s="142"/>
      <c r="MEI105" s="160"/>
      <c r="MEJ105" s="150"/>
      <c r="MEK105" s="137"/>
      <c r="MEL105" s="137"/>
      <c r="MEM105" s="137"/>
      <c r="MEO105" s="142"/>
      <c r="MEP105" s="160"/>
      <c r="MEQ105" s="150"/>
      <c r="MER105" s="137"/>
      <c r="MES105" s="137"/>
      <c r="MET105" s="137"/>
      <c r="MEV105" s="142"/>
      <c r="MEW105" s="160"/>
      <c r="MEX105" s="150"/>
      <c r="MEY105" s="137"/>
      <c r="MEZ105" s="137"/>
      <c r="MFA105" s="137"/>
      <c r="MFC105" s="142"/>
      <c r="MFD105" s="160"/>
      <c r="MFE105" s="150"/>
      <c r="MFF105" s="137"/>
      <c r="MFG105" s="137"/>
      <c r="MFH105" s="137"/>
      <c r="MFJ105" s="142"/>
      <c r="MFK105" s="160"/>
      <c r="MFL105" s="150"/>
      <c r="MFM105" s="137"/>
      <c r="MFN105" s="137"/>
      <c r="MFO105" s="137"/>
      <c r="MFQ105" s="142"/>
      <c r="MFR105" s="160"/>
      <c r="MFS105" s="150"/>
      <c r="MFT105" s="137"/>
      <c r="MFU105" s="137"/>
      <c r="MFV105" s="137"/>
      <c r="MFX105" s="142"/>
      <c r="MFY105" s="160"/>
      <c r="MFZ105" s="150"/>
      <c r="MGA105" s="137"/>
      <c r="MGB105" s="137"/>
      <c r="MGC105" s="137"/>
      <c r="MGE105" s="142"/>
      <c r="MGF105" s="160"/>
      <c r="MGG105" s="150"/>
      <c r="MGH105" s="137"/>
      <c r="MGI105" s="137"/>
      <c r="MGJ105" s="137"/>
      <c r="MGL105" s="142"/>
      <c r="MGM105" s="160"/>
      <c r="MGN105" s="150"/>
      <c r="MGO105" s="137"/>
      <c r="MGP105" s="137"/>
      <c r="MGQ105" s="137"/>
      <c r="MGS105" s="142"/>
      <c r="MGT105" s="160"/>
      <c r="MGU105" s="150"/>
      <c r="MGV105" s="137"/>
      <c r="MGW105" s="137"/>
      <c r="MGX105" s="137"/>
      <c r="MGZ105" s="142"/>
      <c r="MHA105" s="160"/>
      <c r="MHB105" s="150"/>
      <c r="MHC105" s="137"/>
      <c r="MHD105" s="137"/>
      <c r="MHE105" s="137"/>
      <c r="MHG105" s="142"/>
      <c r="MHH105" s="160"/>
      <c r="MHI105" s="150"/>
      <c r="MHJ105" s="137"/>
      <c r="MHK105" s="137"/>
      <c r="MHL105" s="137"/>
      <c r="MHN105" s="142"/>
      <c r="MHO105" s="160"/>
      <c r="MHP105" s="150"/>
      <c r="MHQ105" s="137"/>
      <c r="MHR105" s="137"/>
      <c r="MHS105" s="137"/>
      <c r="MHU105" s="142"/>
      <c r="MHV105" s="160"/>
      <c r="MHW105" s="150"/>
      <c r="MHX105" s="137"/>
      <c r="MHY105" s="137"/>
      <c r="MHZ105" s="137"/>
      <c r="MIB105" s="142"/>
      <c r="MIC105" s="160"/>
      <c r="MID105" s="150"/>
      <c r="MIE105" s="137"/>
      <c r="MIF105" s="137"/>
      <c r="MIG105" s="137"/>
      <c r="MII105" s="142"/>
      <c r="MIJ105" s="160"/>
      <c r="MIK105" s="150"/>
      <c r="MIL105" s="137"/>
      <c r="MIM105" s="137"/>
      <c r="MIN105" s="137"/>
      <c r="MIP105" s="142"/>
      <c r="MIQ105" s="160"/>
      <c r="MIR105" s="150"/>
      <c r="MIS105" s="137"/>
      <c r="MIT105" s="137"/>
      <c r="MIU105" s="137"/>
      <c r="MIW105" s="142"/>
      <c r="MIX105" s="160"/>
      <c r="MIY105" s="150"/>
      <c r="MIZ105" s="137"/>
      <c r="MJA105" s="137"/>
      <c r="MJB105" s="137"/>
      <c r="MJD105" s="142"/>
      <c r="MJE105" s="160"/>
      <c r="MJF105" s="150"/>
      <c r="MJG105" s="137"/>
      <c r="MJH105" s="137"/>
      <c r="MJI105" s="137"/>
      <c r="MJK105" s="142"/>
      <c r="MJL105" s="160"/>
      <c r="MJM105" s="150"/>
      <c r="MJN105" s="137"/>
      <c r="MJO105" s="137"/>
      <c r="MJP105" s="137"/>
      <c r="MJR105" s="142"/>
      <c r="MJS105" s="160"/>
      <c r="MJT105" s="150"/>
      <c r="MJU105" s="137"/>
      <c r="MJV105" s="137"/>
      <c r="MJW105" s="137"/>
      <c r="MJY105" s="142"/>
      <c r="MJZ105" s="160"/>
      <c r="MKA105" s="150"/>
      <c r="MKB105" s="137"/>
      <c r="MKC105" s="137"/>
      <c r="MKD105" s="137"/>
      <c r="MKF105" s="142"/>
      <c r="MKG105" s="160"/>
      <c r="MKH105" s="150"/>
      <c r="MKI105" s="137"/>
      <c r="MKJ105" s="137"/>
      <c r="MKK105" s="137"/>
      <c r="MKM105" s="142"/>
      <c r="MKN105" s="160"/>
      <c r="MKO105" s="150"/>
      <c r="MKP105" s="137"/>
      <c r="MKQ105" s="137"/>
      <c r="MKR105" s="137"/>
      <c r="MKT105" s="142"/>
      <c r="MKU105" s="160"/>
      <c r="MKV105" s="150"/>
      <c r="MKW105" s="137"/>
      <c r="MKX105" s="137"/>
      <c r="MKY105" s="137"/>
      <c r="MLA105" s="142"/>
      <c r="MLB105" s="160"/>
      <c r="MLC105" s="150"/>
      <c r="MLD105" s="137"/>
      <c r="MLE105" s="137"/>
      <c r="MLF105" s="137"/>
      <c r="MLH105" s="142"/>
      <c r="MLI105" s="160"/>
      <c r="MLJ105" s="150"/>
      <c r="MLK105" s="137"/>
      <c r="MLL105" s="137"/>
      <c r="MLM105" s="137"/>
      <c r="MLO105" s="142"/>
      <c r="MLP105" s="160"/>
      <c r="MLQ105" s="150"/>
      <c r="MLR105" s="137"/>
      <c r="MLS105" s="137"/>
      <c r="MLT105" s="137"/>
      <c r="MLV105" s="142"/>
      <c r="MLW105" s="160"/>
      <c r="MLX105" s="150"/>
      <c r="MLY105" s="137"/>
      <c r="MLZ105" s="137"/>
      <c r="MMA105" s="137"/>
      <c r="MMC105" s="142"/>
      <c r="MMD105" s="160"/>
      <c r="MME105" s="150"/>
      <c r="MMF105" s="137"/>
      <c r="MMG105" s="137"/>
      <c r="MMH105" s="137"/>
      <c r="MMJ105" s="142"/>
      <c r="MMK105" s="160"/>
      <c r="MML105" s="150"/>
      <c r="MMM105" s="137"/>
      <c r="MMN105" s="137"/>
      <c r="MMO105" s="137"/>
      <c r="MMQ105" s="142"/>
      <c r="MMR105" s="160"/>
      <c r="MMS105" s="150"/>
      <c r="MMT105" s="137"/>
      <c r="MMU105" s="137"/>
      <c r="MMV105" s="137"/>
      <c r="MMX105" s="142"/>
      <c r="MMY105" s="160"/>
      <c r="MMZ105" s="150"/>
      <c r="MNA105" s="137"/>
      <c r="MNB105" s="137"/>
      <c r="MNC105" s="137"/>
      <c r="MNE105" s="142"/>
      <c r="MNF105" s="160"/>
      <c r="MNG105" s="150"/>
      <c r="MNH105" s="137"/>
      <c r="MNI105" s="137"/>
      <c r="MNJ105" s="137"/>
      <c r="MNL105" s="142"/>
      <c r="MNM105" s="160"/>
      <c r="MNN105" s="150"/>
      <c r="MNO105" s="137"/>
      <c r="MNP105" s="137"/>
      <c r="MNQ105" s="137"/>
      <c r="MNS105" s="142"/>
      <c r="MNT105" s="160"/>
      <c r="MNU105" s="150"/>
      <c r="MNV105" s="137"/>
      <c r="MNW105" s="137"/>
      <c r="MNX105" s="137"/>
      <c r="MNZ105" s="142"/>
      <c r="MOA105" s="160"/>
      <c r="MOB105" s="150"/>
      <c r="MOC105" s="137"/>
      <c r="MOD105" s="137"/>
      <c r="MOE105" s="137"/>
      <c r="MOG105" s="142"/>
      <c r="MOH105" s="160"/>
      <c r="MOI105" s="150"/>
      <c r="MOJ105" s="137"/>
      <c r="MOK105" s="137"/>
      <c r="MOL105" s="137"/>
      <c r="MON105" s="142"/>
      <c r="MOO105" s="160"/>
      <c r="MOP105" s="150"/>
      <c r="MOQ105" s="137"/>
      <c r="MOR105" s="137"/>
      <c r="MOS105" s="137"/>
      <c r="MOU105" s="142"/>
      <c r="MOV105" s="160"/>
      <c r="MOW105" s="150"/>
      <c r="MOX105" s="137"/>
      <c r="MOY105" s="137"/>
      <c r="MOZ105" s="137"/>
      <c r="MPB105" s="142"/>
      <c r="MPC105" s="160"/>
      <c r="MPD105" s="150"/>
      <c r="MPE105" s="137"/>
      <c r="MPF105" s="137"/>
      <c r="MPG105" s="137"/>
      <c r="MPI105" s="142"/>
      <c r="MPJ105" s="160"/>
      <c r="MPK105" s="150"/>
      <c r="MPL105" s="137"/>
      <c r="MPM105" s="137"/>
      <c r="MPN105" s="137"/>
      <c r="MPP105" s="142"/>
      <c r="MPQ105" s="160"/>
      <c r="MPR105" s="150"/>
      <c r="MPS105" s="137"/>
      <c r="MPT105" s="137"/>
      <c r="MPU105" s="137"/>
      <c r="MPW105" s="142"/>
      <c r="MPX105" s="160"/>
      <c r="MPY105" s="150"/>
      <c r="MPZ105" s="137"/>
      <c r="MQA105" s="137"/>
      <c r="MQB105" s="137"/>
      <c r="MQD105" s="142"/>
      <c r="MQE105" s="160"/>
      <c r="MQF105" s="150"/>
      <c r="MQG105" s="137"/>
      <c r="MQH105" s="137"/>
      <c r="MQI105" s="137"/>
      <c r="MQK105" s="142"/>
      <c r="MQL105" s="160"/>
      <c r="MQM105" s="150"/>
      <c r="MQN105" s="137"/>
      <c r="MQO105" s="137"/>
      <c r="MQP105" s="137"/>
      <c r="MQR105" s="142"/>
      <c r="MQS105" s="160"/>
      <c r="MQT105" s="150"/>
      <c r="MQU105" s="137"/>
      <c r="MQV105" s="137"/>
      <c r="MQW105" s="137"/>
      <c r="MQY105" s="142"/>
      <c r="MQZ105" s="160"/>
      <c r="MRA105" s="150"/>
      <c r="MRB105" s="137"/>
      <c r="MRC105" s="137"/>
      <c r="MRD105" s="137"/>
      <c r="MRF105" s="142"/>
      <c r="MRG105" s="160"/>
      <c r="MRH105" s="150"/>
      <c r="MRI105" s="137"/>
      <c r="MRJ105" s="137"/>
      <c r="MRK105" s="137"/>
      <c r="MRM105" s="142"/>
      <c r="MRN105" s="160"/>
      <c r="MRO105" s="150"/>
      <c r="MRP105" s="137"/>
      <c r="MRQ105" s="137"/>
      <c r="MRR105" s="137"/>
      <c r="MRT105" s="142"/>
      <c r="MRU105" s="160"/>
      <c r="MRV105" s="150"/>
      <c r="MRW105" s="137"/>
      <c r="MRX105" s="137"/>
      <c r="MRY105" s="137"/>
      <c r="MSA105" s="142"/>
      <c r="MSB105" s="160"/>
      <c r="MSC105" s="150"/>
      <c r="MSD105" s="137"/>
      <c r="MSE105" s="137"/>
      <c r="MSF105" s="137"/>
      <c r="MSH105" s="142"/>
      <c r="MSI105" s="160"/>
      <c r="MSJ105" s="150"/>
      <c r="MSK105" s="137"/>
      <c r="MSL105" s="137"/>
      <c r="MSM105" s="137"/>
      <c r="MSO105" s="142"/>
      <c r="MSP105" s="160"/>
      <c r="MSQ105" s="150"/>
      <c r="MSR105" s="137"/>
      <c r="MSS105" s="137"/>
      <c r="MST105" s="137"/>
      <c r="MSV105" s="142"/>
      <c r="MSW105" s="160"/>
      <c r="MSX105" s="150"/>
      <c r="MSY105" s="137"/>
      <c r="MSZ105" s="137"/>
      <c r="MTA105" s="137"/>
      <c r="MTC105" s="142"/>
      <c r="MTD105" s="160"/>
      <c r="MTE105" s="150"/>
      <c r="MTF105" s="137"/>
      <c r="MTG105" s="137"/>
      <c r="MTH105" s="137"/>
      <c r="MTJ105" s="142"/>
      <c r="MTK105" s="160"/>
      <c r="MTL105" s="150"/>
      <c r="MTM105" s="137"/>
      <c r="MTN105" s="137"/>
      <c r="MTO105" s="137"/>
      <c r="MTQ105" s="142"/>
      <c r="MTR105" s="160"/>
      <c r="MTS105" s="150"/>
      <c r="MTT105" s="137"/>
      <c r="MTU105" s="137"/>
      <c r="MTV105" s="137"/>
      <c r="MTX105" s="142"/>
      <c r="MTY105" s="160"/>
      <c r="MTZ105" s="150"/>
      <c r="MUA105" s="137"/>
      <c r="MUB105" s="137"/>
      <c r="MUC105" s="137"/>
      <c r="MUE105" s="142"/>
      <c r="MUF105" s="160"/>
      <c r="MUG105" s="150"/>
      <c r="MUH105" s="137"/>
      <c r="MUI105" s="137"/>
      <c r="MUJ105" s="137"/>
      <c r="MUL105" s="142"/>
      <c r="MUM105" s="160"/>
      <c r="MUN105" s="150"/>
      <c r="MUO105" s="137"/>
      <c r="MUP105" s="137"/>
      <c r="MUQ105" s="137"/>
      <c r="MUS105" s="142"/>
      <c r="MUT105" s="160"/>
      <c r="MUU105" s="150"/>
      <c r="MUV105" s="137"/>
      <c r="MUW105" s="137"/>
      <c r="MUX105" s="137"/>
      <c r="MUZ105" s="142"/>
      <c r="MVA105" s="160"/>
      <c r="MVB105" s="150"/>
      <c r="MVC105" s="137"/>
      <c r="MVD105" s="137"/>
      <c r="MVE105" s="137"/>
      <c r="MVG105" s="142"/>
      <c r="MVH105" s="160"/>
      <c r="MVI105" s="150"/>
      <c r="MVJ105" s="137"/>
      <c r="MVK105" s="137"/>
      <c r="MVL105" s="137"/>
      <c r="MVN105" s="142"/>
      <c r="MVO105" s="160"/>
      <c r="MVP105" s="150"/>
      <c r="MVQ105" s="137"/>
      <c r="MVR105" s="137"/>
      <c r="MVS105" s="137"/>
      <c r="MVU105" s="142"/>
      <c r="MVV105" s="160"/>
      <c r="MVW105" s="150"/>
      <c r="MVX105" s="137"/>
      <c r="MVY105" s="137"/>
      <c r="MVZ105" s="137"/>
      <c r="MWB105" s="142"/>
      <c r="MWC105" s="160"/>
      <c r="MWD105" s="150"/>
      <c r="MWE105" s="137"/>
      <c r="MWF105" s="137"/>
      <c r="MWG105" s="137"/>
      <c r="MWI105" s="142"/>
      <c r="MWJ105" s="160"/>
      <c r="MWK105" s="150"/>
      <c r="MWL105" s="137"/>
      <c r="MWM105" s="137"/>
      <c r="MWN105" s="137"/>
      <c r="MWP105" s="142"/>
      <c r="MWQ105" s="160"/>
      <c r="MWR105" s="150"/>
      <c r="MWS105" s="137"/>
      <c r="MWT105" s="137"/>
      <c r="MWU105" s="137"/>
      <c r="MWW105" s="142"/>
      <c r="MWX105" s="160"/>
      <c r="MWY105" s="150"/>
      <c r="MWZ105" s="137"/>
      <c r="MXA105" s="137"/>
      <c r="MXB105" s="137"/>
      <c r="MXD105" s="142"/>
      <c r="MXE105" s="160"/>
      <c r="MXF105" s="150"/>
      <c r="MXG105" s="137"/>
      <c r="MXH105" s="137"/>
      <c r="MXI105" s="137"/>
      <c r="MXK105" s="142"/>
      <c r="MXL105" s="160"/>
      <c r="MXM105" s="150"/>
      <c r="MXN105" s="137"/>
      <c r="MXO105" s="137"/>
      <c r="MXP105" s="137"/>
      <c r="MXR105" s="142"/>
      <c r="MXS105" s="160"/>
      <c r="MXT105" s="150"/>
      <c r="MXU105" s="137"/>
      <c r="MXV105" s="137"/>
      <c r="MXW105" s="137"/>
      <c r="MXY105" s="142"/>
      <c r="MXZ105" s="160"/>
      <c r="MYA105" s="150"/>
      <c r="MYB105" s="137"/>
      <c r="MYC105" s="137"/>
      <c r="MYD105" s="137"/>
      <c r="MYF105" s="142"/>
      <c r="MYG105" s="160"/>
      <c r="MYH105" s="150"/>
      <c r="MYI105" s="137"/>
      <c r="MYJ105" s="137"/>
      <c r="MYK105" s="137"/>
      <c r="MYM105" s="142"/>
      <c r="MYN105" s="160"/>
      <c r="MYO105" s="150"/>
      <c r="MYP105" s="137"/>
      <c r="MYQ105" s="137"/>
      <c r="MYR105" s="137"/>
      <c r="MYT105" s="142"/>
      <c r="MYU105" s="160"/>
      <c r="MYV105" s="150"/>
      <c r="MYW105" s="137"/>
      <c r="MYX105" s="137"/>
      <c r="MYY105" s="137"/>
      <c r="MZA105" s="142"/>
      <c r="MZB105" s="160"/>
      <c r="MZC105" s="150"/>
      <c r="MZD105" s="137"/>
      <c r="MZE105" s="137"/>
      <c r="MZF105" s="137"/>
      <c r="MZH105" s="142"/>
      <c r="MZI105" s="160"/>
      <c r="MZJ105" s="150"/>
      <c r="MZK105" s="137"/>
      <c r="MZL105" s="137"/>
      <c r="MZM105" s="137"/>
      <c r="MZO105" s="142"/>
      <c r="MZP105" s="160"/>
      <c r="MZQ105" s="150"/>
      <c r="MZR105" s="137"/>
      <c r="MZS105" s="137"/>
      <c r="MZT105" s="137"/>
      <c r="MZV105" s="142"/>
      <c r="MZW105" s="160"/>
      <c r="MZX105" s="150"/>
      <c r="MZY105" s="137"/>
      <c r="MZZ105" s="137"/>
      <c r="NAA105" s="137"/>
      <c r="NAC105" s="142"/>
      <c r="NAD105" s="160"/>
      <c r="NAE105" s="150"/>
      <c r="NAF105" s="137"/>
      <c r="NAG105" s="137"/>
      <c r="NAH105" s="137"/>
      <c r="NAJ105" s="142"/>
      <c r="NAK105" s="160"/>
      <c r="NAL105" s="150"/>
      <c r="NAM105" s="137"/>
      <c r="NAN105" s="137"/>
      <c r="NAO105" s="137"/>
      <c r="NAQ105" s="142"/>
      <c r="NAR105" s="160"/>
      <c r="NAS105" s="150"/>
      <c r="NAT105" s="137"/>
      <c r="NAU105" s="137"/>
      <c r="NAV105" s="137"/>
      <c r="NAX105" s="142"/>
      <c r="NAY105" s="160"/>
      <c r="NAZ105" s="150"/>
      <c r="NBA105" s="137"/>
      <c r="NBB105" s="137"/>
      <c r="NBC105" s="137"/>
      <c r="NBE105" s="142"/>
      <c r="NBF105" s="160"/>
      <c r="NBG105" s="150"/>
      <c r="NBH105" s="137"/>
      <c r="NBI105" s="137"/>
      <c r="NBJ105" s="137"/>
      <c r="NBL105" s="142"/>
      <c r="NBM105" s="160"/>
      <c r="NBN105" s="150"/>
      <c r="NBO105" s="137"/>
      <c r="NBP105" s="137"/>
      <c r="NBQ105" s="137"/>
      <c r="NBS105" s="142"/>
      <c r="NBT105" s="160"/>
      <c r="NBU105" s="150"/>
      <c r="NBV105" s="137"/>
      <c r="NBW105" s="137"/>
      <c r="NBX105" s="137"/>
      <c r="NBZ105" s="142"/>
      <c r="NCA105" s="160"/>
      <c r="NCB105" s="150"/>
      <c r="NCC105" s="137"/>
      <c r="NCD105" s="137"/>
      <c r="NCE105" s="137"/>
      <c r="NCG105" s="142"/>
      <c r="NCH105" s="160"/>
      <c r="NCI105" s="150"/>
      <c r="NCJ105" s="137"/>
      <c r="NCK105" s="137"/>
      <c r="NCL105" s="137"/>
      <c r="NCN105" s="142"/>
      <c r="NCO105" s="160"/>
      <c r="NCP105" s="150"/>
      <c r="NCQ105" s="137"/>
      <c r="NCR105" s="137"/>
      <c r="NCS105" s="137"/>
      <c r="NCU105" s="142"/>
      <c r="NCV105" s="160"/>
      <c r="NCW105" s="150"/>
      <c r="NCX105" s="137"/>
      <c r="NCY105" s="137"/>
      <c r="NCZ105" s="137"/>
      <c r="NDB105" s="142"/>
      <c r="NDC105" s="160"/>
      <c r="NDD105" s="150"/>
      <c r="NDE105" s="137"/>
      <c r="NDF105" s="137"/>
      <c r="NDG105" s="137"/>
      <c r="NDI105" s="142"/>
      <c r="NDJ105" s="160"/>
      <c r="NDK105" s="150"/>
      <c r="NDL105" s="137"/>
      <c r="NDM105" s="137"/>
      <c r="NDN105" s="137"/>
      <c r="NDP105" s="142"/>
      <c r="NDQ105" s="160"/>
      <c r="NDR105" s="150"/>
      <c r="NDS105" s="137"/>
      <c r="NDT105" s="137"/>
      <c r="NDU105" s="137"/>
      <c r="NDW105" s="142"/>
      <c r="NDX105" s="160"/>
      <c r="NDY105" s="150"/>
      <c r="NDZ105" s="137"/>
      <c r="NEA105" s="137"/>
      <c r="NEB105" s="137"/>
      <c r="NED105" s="142"/>
      <c r="NEE105" s="160"/>
      <c r="NEF105" s="150"/>
      <c r="NEG105" s="137"/>
      <c r="NEH105" s="137"/>
      <c r="NEI105" s="137"/>
      <c r="NEK105" s="142"/>
      <c r="NEL105" s="160"/>
      <c r="NEM105" s="150"/>
      <c r="NEN105" s="137"/>
      <c r="NEO105" s="137"/>
      <c r="NEP105" s="137"/>
      <c r="NER105" s="142"/>
      <c r="NES105" s="160"/>
      <c r="NET105" s="150"/>
      <c r="NEU105" s="137"/>
      <c r="NEV105" s="137"/>
      <c r="NEW105" s="137"/>
      <c r="NEY105" s="142"/>
      <c r="NEZ105" s="160"/>
      <c r="NFA105" s="150"/>
      <c r="NFB105" s="137"/>
      <c r="NFC105" s="137"/>
      <c r="NFD105" s="137"/>
      <c r="NFF105" s="142"/>
      <c r="NFG105" s="160"/>
      <c r="NFH105" s="150"/>
      <c r="NFI105" s="137"/>
      <c r="NFJ105" s="137"/>
      <c r="NFK105" s="137"/>
      <c r="NFM105" s="142"/>
      <c r="NFN105" s="160"/>
      <c r="NFO105" s="150"/>
      <c r="NFP105" s="137"/>
      <c r="NFQ105" s="137"/>
      <c r="NFR105" s="137"/>
      <c r="NFT105" s="142"/>
      <c r="NFU105" s="160"/>
      <c r="NFV105" s="150"/>
      <c r="NFW105" s="137"/>
      <c r="NFX105" s="137"/>
      <c r="NFY105" s="137"/>
      <c r="NGA105" s="142"/>
      <c r="NGB105" s="160"/>
      <c r="NGC105" s="150"/>
      <c r="NGD105" s="137"/>
      <c r="NGE105" s="137"/>
      <c r="NGF105" s="137"/>
      <c r="NGH105" s="142"/>
      <c r="NGI105" s="160"/>
      <c r="NGJ105" s="150"/>
      <c r="NGK105" s="137"/>
      <c r="NGL105" s="137"/>
      <c r="NGM105" s="137"/>
      <c r="NGO105" s="142"/>
      <c r="NGP105" s="160"/>
      <c r="NGQ105" s="150"/>
      <c r="NGR105" s="137"/>
      <c r="NGS105" s="137"/>
      <c r="NGT105" s="137"/>
      <c r="NGV105" s="142"/>
      <c r="NGW105" s="160"/>
      <c r="NGX105" s="150"/>
      <c r="NGY105" s="137"/>
      <c r="NGZ105" s="137"/>
      <c r="NHA105" s="137"/>
      <c r="NHC105" s="142"/>
      <c r="NHD105" s="160"/>
      <c r="NHE105" s="150"/>
      <c r="NHF105" s="137"/>
      <c r="NHG105" s="137"/>
      <c r="NHH105" s="137"/>
      <c r="NHJ105" s="142"/>
      <c r="NHK105" s="160"/>
      <c r="NHL105" s="150"/>
      <c r="NHM105" s="137"/>
      <c r="NHN105" s="137"/>
      <c r="NHO105" s="137"/>
      <c r="NHQ105" s="142"/>
      <c r="NHR105" s="160"/>
      <c r="NHS105" s="150"/>
      <c r="NHT105" s="137"/>
      <c r="NHU105" s="137"/>
      <c r="NHV105" s="137"/>
      <c r="NHX105" s="142"/>
      <c r="NHY105" s="160"/>
      <c r="NHZ105" s="150"/>
      <c r="NIA105" s="137"/>
      <c r="NIB105" s="137"/>
      <c r="NIC105" s="137"/>
      <c r="NIE105" s="142"/>
      <c r="NIF105" s="160"/>
      <c r="NIG105" s="150"/>
      <c r="NIH105" s="137"/>
      <c r="NII105" s="137"/>
      <c r="NIJ105" s="137"/>
      <c r="NIL105" s="142"/>
      <c r="NIM105" s="160"/>
      <c r="NIN105" s="150"/>
      <c r="NIO105" s="137"/>
      <c r="NIP105" s="137"/>
      <c r="NIQ105" s="137"/>
      <c r="NIS105" s="142"/>
      <c r="NIT105" s="160"/>
      <c r="NIU105" s="150"/>
      <c r="NIV105" s="137"/>
      <c r="NIW105" s="137"/>
      <c r="NIX105" s="137"/>
      <c r="NIZ105" s="142"/>
      <c r="NJA105" s="160"/>
      <c r="NJB105" s="150"/>
      <c r="NJC105" s="137"/>
      <c r="NJD105" s="137"/>
      <c r="NJE105" s="137"/>
      <c r="NJG105" s="142"/>
      <c r="NJH105" s="160"/>
      <c r="NJI105" s="150"/>
      <c r="NJJ105" s="137"/>
      <c r="NJK105" s="137"/>
      <c r="NJL105" s="137"/>
      <c r="NJN105" s="142"/>
      <c r="NJO105" s="160"/>
      <c r="NJP105" s="150"/>
      <c r="NJQ105" s="137"/>
      <c r="NJR105" s="137"/>
      <c r="NJS105" s="137"/>
      <c r="NJU105" s="142"/>
      <c r="NJV105" s="160"/>
      <c r="NJW105" s="150"/>
      <c r="NJX105" s="137"/>
      <c r="NJY105" s="137"/>
      <c r="NJZ105" s="137"/>
      <c r="NKB105" s="142"/>
      <c r="NKC105" s="160"/>
      <c r="NKD105" s="150"/>
      <c r="NKE105" s="137"/>
      <c r="NKF105" s="137"/>
      <c r="NKG105" s="137"/>
      <c r="NKI105" s="142"/>
      <c r="NKJ105" s="160"/>
      <c r="NKK105" s="150"/>
      <c r="NKL105" s="137"/>
      <c r="NKM105" s="137"/>
      <c r="NKN105" s="137"/>
      <c r="NKP105" s="142"/>
      <c r="NKQ105" s="160"/>
      <c r="NKR105" s="150"/>
      <c r="NKS105" s="137"/>
      <c r="NKT105" s="137"/>
      <c r="NKU105" s="137"/>
      <c r="NKW105" s="142"/>
      <c r="NKX105" s="160"/>
      <c r="NKY105" s="150"/>
      <c r="NKZ105" s="137"/>
      <c r="NLA105" s="137"/>
      <c r="NLB105" s="137"/>
      <c r="NLD105" s="142"/>
      <c r="NLE105" s="160"/>
      <c r="NLF105" s="150"/>
      <c r="NLG105" s="137"/>
      <c r="NLH105" s="137"/>
      <c r="NLI105" s="137"/>
      <c r="NLK105" s="142"/>
      <c r="NLL105" s="160"/>
      <c r="NLM105" s="150"/>
      <c r="NLN105" s="137"/>
      <c r="NLO105" s="137"/>
      <c r="NLP105" s="137"/>
      <c r="NLR105" s="142"/>
      <c r="NLS105" s="160"/>
      <c r="NLT105" s="150"/>
      <c r="NLU105" s="137"/>
      <c r="NLV105" s="137"/>
      <c r="NLW105" s="137"/>
      <c r="NLY105" s="142"/>
      <c r="NLZ105" s="160"/>
      <c r="NMA105" s="150"/>
      <c r="NMB105" s="137"/>
      <c r="NMC105" s="137"/>
      <c r="NMD105" s="137"/>
      <c r="NMF105" s="142"/>
      <c r="NMG105" s="160"/>
      <c r="NMH105" s="150"/>
      <c r="NMI105" s="137"/>
      <c r="NMJ105" s="137"/>
      <c r="NMK105" s="137"/>
      <c r="NMM105" s="142"/>
      <c r="NMN105" s="160"/>
      <c r="NMO105" s="150"/>
      <c r="NMP105" s="137"/>
      <c r="NMQ105" s="137"/>
      <c r="NMR105" s="137"/>
      <c r="NMT105" s="142"/>
      <c r="NMU105" s="160"/>
      <c r="NMV105" s="150"/>
      <c r="NMW105" s="137"/>
      <c r="NMX105" s="137"/>
      <c r="NMY105" s="137"/>
      <c r="NNA105" s="142"/>
      <c r="NNB105" s="160"/>
      <c r="NNC105" s="150"/>
      <c r="NND105" s="137"/>
      <c r="NNE105" s="137"/>
      <c r="NNF105" s="137"/>
      <c r="NNH105" s="142"/>
      <c r="NNI105" s="160"/>
      <c r="NNJ105" s="150"/>
      <c r="NNK105" s="137"/>
      <c r="NNL105" s="137"/>
      <c r="NNM105" s="137"/>
      <c r="NNO105" s="142"/>
      <c r="NNP105" s="160"/>
      <c r="NNQ105" s="150"/>
      <c r="NNR105" s="137"/>
      <c r="NNS105" s="137"/>
      <c r="NNT105" s="137"/>
      <c r="NNV105" s="142"/>
      <c r="NNW105" s="160"/>
      <c r="NNX105" s="150"/>
      <c r="NNY105" s="137"/>
      <c r="NNZ105" s="137"/>
      <c r="NOA105" s="137"/>
      <c r="NOC105" s="142"/>
      <c r="NOD105" s="160"/>
      <c r="NOE105" s="150"/>
      <c r="NOF105" s="137"/>
      <c r="NOG105" s="137"/>
      <c r="NOH105" s="137"/>
      <c r="NOJ105" s="142"/>
      <c r="NOK105" s="160"/>
      <c r="NOL105" s="150"/>
      <c r="NOM105" s="137"/>
      <c r="NON105" s="137"/>
      <c r="NOO105" s="137"/>
      <c r="NOQ105" s="142"/>
      <c r="NOR105" s="160"/>
      <c r="NOS105" s="150"/>
      <c r="NOT105" s="137"/>
      <c r="NOU105" s="137"/>
      <c r="NOV105" s="137"/>
      <c r="NOX105" s="142"/>
      <c r="NOY105" s="160"/>
      <c r="NOZ105" s="150"/>
      <c r="NPA105" s="137"/>
      <c r="NPB105" s="137"/>
      <c r="NPC105" s="137"/>
      <c r="NPE105" s="142"/>
      <c r="NPF105" s="160"/>
      <c r="NPG105" s="150"/>
      <c r="NPH105" s="137"/>
      <c r="NPI105" s="137"/>
      <c r="NPJ105" s="137"/>
      <c r="NPL105" s="142"/>
      <c r="NPM105" s="160"/>
      <c r="NPN105" s="150"/>
      <c r="NPO105" s="137"/>
      <c r="NPP105" s="137"/>
      <c r="NPQ105" s="137"/>
      <c r="NPS105" s="142"/>
      <c r="NPT105" s="160"/>
      <c r="NPU105" s="150"/>
      <c r="NPV105" s="137"/>
      <c r="NPW105" s="137"/>
      <c r="NPX105" s="137"/>
      <c r="NPZ105" s="142"/>
      <c r="NQA105" s="160"/>
      <c r="NQB105" s="150"/>
      <c r="NQC105" s="137"/>
      <c r="NQD105" s="137"/>
      <c r="NQE105" s="137"/>
      <c r="NQG105" s="142"/>
      <c r="NQH105" s="160"/>
      <c r="NQI105" s="150"/>
      <c r="NQJ105" s="137"/>
      <c r="NQK105" s="137"/>
      <c r="NQL105" s="137"/>
      <c r="NQN105" s="142"/>
      <c r="NQO105" s="160"/>
      <c r="NQP105" s="150"/>
      <c r="NQQ105" s="137"/>
      <c r="NQR105" s="137"/>
      <c r="NQS105" s="137"/>
      <c r="NQU105" s="142"/>
      <c r="NQV105" s="160"/>
      <c r="NQW105" s="150"/>
      <c r="NQX105" s="137"/>
      <c r="NQY105" s="137"/>
      <c r="NQZ105" s="137"/>
      <c r="NRB105" s="142"/>
      <c r="NRC105" s="160"/>
      <c r="NRD105" s="150"/>
      <c r="NRE105" s="137"/>
      <c r="NRF105" s="137"/>
      <c r="NRG105" s="137"/>
      <c r="NRI105" s="142"/>
      <c r="NRJ105" s="160"/>
      <c r="NRK105" s="150"/>
      <c r="NRL105" s="137"/>
      <c r="NRM105" s="137"/>
      <c r="NRN105" s="137"/>
      <c r="NRP105" s="142"/>
      <c r="NRQ105" s="160"/>
      <c r="NRR105" s="150"/>
      <c r="NRS105" s="137"/>
      <c r="NRT105" s="137"/>
      <c r="NRU105" s="137"/>
      <c r="NRW105" s="142"/>
      <c r="NRX105" s="160"/>
      <c r="NRY105" s="150"/>
      <c r="NRZ105" s="137"/>
      <c r="NSA105" s="137"/>
      <c r="NSB105" s="137"/>
      <c r="NSD105" s="142"/>
      <c r="NSE105" s="160"/>
      <c r="NSF105" s="150"/>
      <c r="NSG105" s="137"/>
      <c r="NSH105" s="137"/>
      <c r="NSI105" s="137"/>
      <c r="NSK105" s="142"/>
      <c r="NSL105" s="160"/>
      <c r="NSM105" s="150"/>
      <c r="NSN105" s="137"/>
      <c r="NSO105" s="137"/>
      <c r="NSP105" s="137"/>
      <c r="NSR105" s="142"/>
      <c r="NSS105" s="160"/>
      <c r="NST105" s="150"/>
      <c r="NSU105" s="137"/>
      <c r="NSV105" s="137"/>
      <c r="NSW105" s="137"/>
      <c r="NSY105" s="142"/>
      <c r="NSZ105" s="160"/>
      <c r="NTA105" s="150"/>
      <c r="NTB105" s="137"/>
      <c r="NTC105" s="137"/>
      <c r="NTD105" s="137"/>
      <c r="NTF105" s="142"/>
      <c r="NTG105" s="160"/>
      <c r="NTH105" s="150"/>
      <c r="NTI105" s="137"/>
      <c r="NTJ105" s="137"/>
      <c r="NTK105" s="137"/>
      <c r="NTM105" s="142"/>
      <c r="NTN105" s="160"/>
      <c r="NTO105" s="150"/>
      <c r="NTP105" s="137"/>
      <c r="NTQ105" s="137"/>
      <c r="NTR105" s="137"/>
      <c r="NTT105" s="142"/>
      <c r="NTU105" s="160"/>
      <c r="NTV105" s="150"/>
      <c r="NTW105" s="137"/>
      <c r="NTX105" s="137"/>
      <c r="NTY105" s="137"/>
      <c r="NUA105" s="142"/>
      <c r="NUB105" s="160"/>
      <c r="NUC105" s="150"/>
      <c r="NUD105" s="137"/>
      <c r="NUE105" s="137"/>
      <c r="NUF105" s="137"/>
      <c r="NUH105" s="142"/>
      <c r="NUI105" s="160"/>
      <c r="NUJ105" s="150"/>
      <c r="NUK105" s="137"/>
      <c r="NUL105" s="137"/>
      <c r="NUM105" s="137"/>
      <c r="NUO105" s="142"/>
      <c r="NUP105" s="160"/>
      <c r="NUQ105" s="150"/>
      <c r="NUR105" s="137"/>
      <c r="NUS105" s="137"/>
      <c r="NUT105" s="137"/>
      <c r="NUV105" s="142"/>
      <c r="NUW105" s="160"/>
      <c r="NUX105" s="150"/>
      <c r="NUY105" s="137"/>
      <c r="NUZ105" s="137"/>
      <c r="NVA105" s="137"/>
      <c r="NVC105" s="142"/>
      <c r="NVD105" s="160"/>
      <c r="NVE105" s="150"/>
      <c r="NVF105" s="137"/>
      <c r="NVG105" s="137"/>
      <c r="NVH105" s="137"/>
      <c r="NVJ105" s="142"/>
      <c r="NVK105" s="160"/>
      <c r="NVL105" s="150"/>
      <c r="NVM105" s="137"/>
      <c r="NVN105" s="137"/>
      <c r="NVO105" s="137"/>
      <c r="NVQ105" s="142"/>
      <c r="NVR105" s="160"/>
      <c r="NVS105" s="150"/>
      <c r="NVT105" s="137"/>
      <c r="NVU105" s="137"/>
      <c r="NVV105" s="137"/>
      <c r="NVX105" s="142"/>
      <c r="NVY105" s="160"/>
      <c r="NVZ105" s="150"/>
      <c r="NWA105" s="137"/>
      <c r="NWB105" s="137"/>
      <c r="NWC105" s="137"/>
      <c r="NWE105" s="142"/>
      <c r="NWF105" s="160"/>
      <c r="NWG105" s="150"/>
      <c r="NWH105" s="137"/>
      <c r="NWI105" s="137"/>
      <c r="NWJ105" s="137"/>
      <c r="NWL105" s="142"/>
      <c r="NWM105" s="160"/>
      <c r="NWN105" s="150"/>
      <c r="NWO105" s="137"/>
      <c r="NWP105" s="137"/>
      <c r="NWQ105" s="137"/>
      <c r="NWS105" s="142"/>
      <c r="NWT105" s="160"/>
      <c r="NWU105" s="150"/>
      <c r="NWV105" s="137"/>
      <c r="NWW105" s="137"/>
      <c r="NWX105" s="137"/>
      <c r="NWZ105" s="142"/>
      <c r="NXA105" s="160"/>
      <c r="NXB105" s="150"/>
      <c r="NXC105" s="137"/>
      <c r="NXD105" s="137"/>
      <c r="NXE105" s="137"/>
      <c r="NXG105" s="142"/>
      <c r="NXH105" s="160"/>
      <c r="NXI105" s="150"/>
      <c r="NXJ105" s="137"/>
      <c r="NXK105" s="137"/>
      <c r="NXL105" s="137"/>
      <c r="NXN105" s="142"/>
      <c r="NXO105" s="160"/>
      <c r="NXP105" s="150"/>
      <c r="NXQ105" s="137"/>
      <c r="NXR105" s="137"/>
      <c r="NXS105" s="137"/>
      <c r="NXU105" s="142"/>
      <c r="NXV105" s="160"/>
      <c r="NXW105" s="150"/>
      <c r="NXX105" s="137"/>
      <c r="NXY105" s="137"/>
      <c r="NXZ105" s="137"/>
      <c r="NYB105" s="142"/>
      <c r="NYC105" s="160"/>
      <c r="NYD105" s="150"/>
      <c r="NYE105" s="137"/>
      <c r="NYF105" s="137"/>
      <c r="NYG105" s="137"/>
      <c r="NYI105" s="142"/>
      <c r="NYJ105" s="160"/>
      <c r="NYK105" s="150"/>
      <c r="NYL105" s="137"/>
      <c r="NYM105" s="137"/>
      <c r="NYN105" s="137"/>
      <c r="NYP105" s="142"/>
      <c r="NYQ105" s="160"/>
      <c r="NYR105" s="150"/>
      <c r="NYS105" s="137"/>
      <c r="NYT105" s="137"/>
      <c r="NYU105" s="137"/>
      <c r="NYW105" s="142"/>
      <c r="NYX105" s="160"/>
      <c r="NYY105" s="150"/>
      <c r="NYZ105" s="137"/>
      <c r="NZA105" s="137"/>
      <c r="NZB105" s="137"/>
      <c r="NZD105" s="142"/>
      <c r="NZE105" s="160"/>
      <c r="NZF105" s="150"/>
      <c r="NZG105" s="137"/>
      <c r="NZH105" s="137"/>
      <c r="NZI105" s="137"/>
      <c r="NZK105" s="142"/>
      <c r="NZL105" s="160"/>
      <c r="NZM105" s="150"/>
      <c r="NZN105" s="137"/>
      <c r="NZO105" s="137"/>
      <c r="NZP105" s="137"/>
      <c r="NZR105" s="142"/>
      <c r="NZS105" s="160"/>
      <c r="NZT105" s="150"/>
      <c r="NZU105" s="137"/>
      <c r="NZV105" s="137"/>
      <c r="NZW105" s="137"/>
      <c r="NZY105" s="142"/>
      <c r="NZZ105" s="160"/>
      <c r="OAA105" s="150"/>
      <c r="OAB105" s="137"/>
      <c r="OAC105" s="137"/>
      <c r="OAD105" s="137"/>
      <c r="OAF105" s="142"/>
      <c r="OAG105" s="160"/>
      <c r="OAH105" s="150"/>
      <c r="OAI105" s="137"/>
      <c r="OAJ105" s="137"/>
      <c r="OAK105" s="137"/>
      <c r="OAM105" s="142"/>
      <c r="OAN105" s="160"/>
      <c r="OAO105" s="150"/>
      <c r="OAP105" s="137"/>
      <c r="OAQ105" s="137"/>
      <c r="OAR105" s="137"/>
      <c r="OAT105" s="142"/>
      <c r="OAU105" s="160"/>
      <c r="OAV105" s="150"/>
      <c r="OAW105" s="137"/>
      <c r="OAX105" s="137"/>
      <c r="OAY105" s="137"/>
      <c r="OBA105" s="142"/>
      <c r="OBB105" s="160"/>
      <c r="OBC105" s="150"/>
      <c r="OBD105" s="137"/>
      <c r="OBE105" s="137"/>
      <c r="OBF105" s="137"/>
      <c r="OBH105" s="142"/>
      <c r="OBI105" s="160"/>
      <c r="OBJ105" s="150"/>
      <c r="OBK105" s="137"/>
      <c r="OBL105" s="137"/>
      <c r="OBM105" s="137"/>
      <c r="OBO105" s="142"/>
      <c r="OBP105" s="160"/>
      <c r="OBQ105" s="150"/>
      <c r="OBR105" s="137"/>
      <c r="OBS105" s="137"/>
      <c r="OBT105" s="137"/>
      <c r="OBV105" s="142"/>
      <c r="OBW105" s="160"/>
      <c r="OBX105" s="150"/>
      <c r="OBY105" s="137"/>
      <c r="OBZ105" s="137"/>
      <c r="OCA105" s="137"/>
      <c r="OCC105" s="142"/>
      <c r="OCD105" s="160"/>
      <c r="OCE105" s="150"/>
      <c r="OCF105" s="137"/>
      <c r="OCG105" s="137"/>
      <c r="OCH105" s="137"/>
      <c r="OCJ105" s="142"/>
      <c r="OCK105" s="160"/>
      <c r="OCL105" s="150"/>
      <c r="OCM105" s="137"/>
      <c r="OCN105" s="137"/>
      <c r="OCO105" s="137"/>
      <c r="OCQ105" s="142"/>
      <c r="OCR105" s="160"/>
      <c r="OCS105" s="150"/>
      <c r="OCT105" s="137"/>
      <c r="OCU105" s="137"/>
      <c r="OCV105" s="137"/>
      <c r="OCX105" s="142"/>
      <c r="OCY105" s="160"/>
      <c r="OCZ105" s="150"/>
      <c r="ODA105" s="137"/>
      <c r="ODB105" s="137"/>
      <c r="ODC105" s="137"/>
      <c r="ODE105" s="142"/>
      <c r="ODF105" s="160"/>
      <c r="ODG105" s="150"/>
      <c r="ODH105" s="137"/>
      <c r="ODI105" s="137"/>
      <c r="ODJ105" s="137"/>
      <c r="ODL105" s="142"/>
      <c r="ODM105" s="160"/>
      <c r="ODN105" s="150"/>
      <c r="ODO105" s="137"/>
      <c r="ODP105" s="137"/>
      <c r="ODQ105" s="137"/>
      <c r="ODS105" s="142"/>
      <c r="ODT105" s="160"/>
      <c r="ODU105" s="150"/>
      <c r="ODV105" s="137"/>
      <c r="ODW105" s="137"/>
      <c r="ODX105" s="137"/>
      <c r="ODZ105" s="142"/>
      <c r="OEA105" s="160"/>
      <c r="OEB105" s="150"/>
      <c r="OEC105" s="137"/>
      <c r="OED105" s="137"/>
      <c r="OEE105" s="137"/>
      <c r="OEG105" s="142"/>
      <c r="OEH105" s="160"/>
      <c r="OEI105" s="150"/>
      <c r="OEJ105" s="137"/>
      <c r="OEK105" s="137"/>
      <c r="OEL105" s="137"/>
      <c r="OEN105" s="142"/>
      <c r="OEO105" s="160"/>
      <c r="OEP105" s="150"/>
      <c r="OEQ105" s="137"/>
      <c r="OER105" s="137"/>
      <c r="OES105" s="137"/>
      <c r="OEU105" s="142"/>
      <c r="OEV105" s="160"/>
      <c r="OEW105" s="150"/>
      <c r="OEX105" s="137"/>
      <c r="OEY105" s="137"/>
      <c r="OEZ105" s="137"/>
      <c r="OFB105" s="142"/>
      <c r="OFC105" s="160"/>
      <c r="OFD105" s="150"/>
      <c r="OFE105" s="137"/>
      <c r="OFF105" s="137"/>
      <c r="OFG105" s="137"/>
      <c r="OFI105" s="142"/>
      <c r="OFJ105" s="160"/>
      <c r="OFK105" s="150"/>
      <c r="OFL105" s="137"/>
      <c r="OFM105" s="137"/>
      <c r="OFN105" s="137"/>
      <c r="OFP105" s="142"/>
      <c r="OFQ105" s="160"/>
      <c r="OFR105" s="150"/>
      <c r="OFS105" s="137"/>
      <c r="OFT105" s="137"/>
      <c r="OFU105" s="137"/>
      <c r="OFW105" s="142"/>
      <c r="OFX105" s="160"/>
      <c r="OFY105" s="150"/>
      <c r="OFZ105" s="137"/>
      <c r="OGA105" s="137"/>
      <c r="OGB105" s="137"/>
      <c r="OGD105" s="142"/>
      <c r="OGE105" s="160"/>
      <c r="OGF105" s="150"/>
      <c r="OGG105" s="137"/>
      <c r="OGH105" s="137"/>
      <c r="OGI105" s="137"/>
      <c r="OGK105" s="142"/>
      <c r="OGL105" s="160"/>
      <c r="OGM105" s="150"/>
      <c r="OGN105" s="137"/>
      <c r="OGO105" s="137"/>
      <c r="OGP105" s="137"/>
      <c r="OGR105" s="142"/>
      <c r="OGS105" s="160"/>
      <c r="OGT105" s="150"/>
      <c r="OGU105" s="137"/>
      <c r="OGV105" s="137"/>
      <c r="OGW105" s="137"/>
      <c r="OGY105" s="142"/>
      <c r="OGZ105" s="160"/>
      <c r="OHA105" s="150"/>
      <c r="OHB105" s="137"/>
      <c r="OHC105" s="137"/>
      <c r="OHD105" s="137"/>
      <c r="OHF105" s="142"/>
      <c r="OHG105" s="160"/>
      <c r="OHH105" s="150"/>
      <c r="OHI105" s="137"/>
      <c r="OHJ105" s="137"/>
      <c r="OHK105" s="137"/>
      <c r="OHM105" s="142"/>
      <c r="OHN105" s="160"/>
      <c r="OHO105" s="150"/>
      <c r="OHP105" s="137"/>
      <c r="OHQ105" s="137"/>
      <c r="OHR105" s="137"/>
      <c r="OHT105" s="142"/>
      <c r="OHU105" s="160"/>
      <c r="OHV105" s="150"/>
      <c r="OHW105" s="137"/>
      <c r="OHX105" s="137"/>
      <c r="OHY105" s="137"/>
      <c r="OIA105" s="142"/>
      <c r="OIB105" s="160"/>
      <c r="OIC105" s="150"/>
      <c r="OID105" s="137"/>
      <c r="OIE105" s="137"/>
      <c r="OIF105" s="137"/>
      <c r="OIH105" s="142"/>
      <c r="OII105" s="160"/>
      <c r="OIJ105" s="150"/>
      <c r="OIK105" s="137"/>
      <c r="OIL105" s="137"/>
      <c r="OIM105" s="137"/>
      <c r="OIO105" s="142"/>
      <c r="OIP105" s="160"/>
      <c r="OIQ105" s="150"/>
      <c r="OIR105" s="137"/>
      <c r="OIS105" s="137"/>
      <c r="OIT105" s="137"/>
      <c r="OIV105" s="142"/>
      <c r="OIW105" s="160"/>
      <c r="OIX105" s="150"/>
      <c r="OIY105" s="137"/>
      <c r="OIZ105" s="137"/>
      <c r="OJA105" s="137"/>
      <c r="OJC105" s="142"/>
      <c r="OJD105" s="160"/>
      <c r="OJE105" s="150"/>
      <c r="OJF105" s="137"/>
      <c r="OJG105" s="137"/>
      <c r="OJH105" s="137"/>
      <c r="OJJ105" s="142"/>
      <c r="OJK105" s="160"/>
      <c r="OJL105" s="150"/>
      <c r="OJM105" s="137"/>
      <c r="OJN105" s="137"/>
      <c r="OJO105" s="137"/>
      <c r="OJQ105" s="142"/>
      <c r="OJR105" s="160"/>
      <c r="OJS105" s="150"/>
      <c r="OJT105" s="137"/>
      <c r="OJU105" s="137"/>
      <c r="OJV105" s="137"/>
      <c r="OJX105" s="142"/>
      <c r="OJY105" s="160"/>
      <c r="OJZ105" s="150"/>
      <c r="OKA105" s="137"/>
      <c r="OKB105" s="137"/>
      <c r="OKC105" s="137"/>
      <c r="OKE105" s="142"/>
      <c r="OKF105" s="160"/>
      <c r="OKG105" s="150"/>
      <c r="OKH105" s="137"/>
      <c r="OKI105" s="137"/>
      <c r="OKJ105" s="137"/>
      <c r="OKL105" s="142"/>
      <c r="OKM105" s="160"/>
      <c r="OKN105" s="150"/>
      <c r="OKO105" s="137"/>
      <c r="OKP105" s="137"/>
      <c r="OKQ105" s="137"/>
      <c r="OKS105" s="142"/>
      <c r="OKT105" s="160"/>
      <c r="OKU105" s="150"/>
      <c r="OKV105" s="137"/>
      <c r="OKW105" s="137"/>
      <c r="OKX105" s="137"/>
      <c r="OKZ105" s="142"/>
      <c r="OLA105" s="160"/>
      <c r="OLB105" s="150"/>
      <c r="OLC105" s="137"/>
      <c r="OLD105" s="137"/>
      <c r="OLE105" s="137"/>
      <c r="OLG105" s="142"/>
      <c r="OLH105" s="160"/>
      <c r="OLI105" s="150"/>
      <c r="OLJ105" s="137"/>
      <c r="OLK105" s="137"/>
      <c r="OLL105" s="137"/>
      <c r="OLN105" s="142"/>
      <c r="OLO105" s="160"/>
      <c r="OLP105" s="150"/>
      <c r="OLQ105" s="137"/>
      <c r="OLR105" s="137"/>
      <c r="OLS105" s="137"/>
      <c r="OLU105" s="142"/>
      <c r="OLV105" s="160"/>
      <c r="OLW105" s="150"/>
      <c r="OLX105" s="137"/>
      <c r="OLY105" s="137"/>
      <c r="OLZ105" s="137"/>
      <c r="OMB105" s="142"/>
      <c r="OMC105" s="160"/>
      <c r="OMD105" s="150"/>
      <c r="OME105" s="137"/>
      <c r="OMF105" s="137"/>
      <c r="OMG105" s="137"/>
      <c r="OMI105" s="142"/>
      <c r="OMJ105" s="160"/>
      <c r="OMK105" s="150"/>
      <c r="OML105" s="137"/>
      <c r="OMM105" s="137"/>
      <c r="OMN105" s="137"/>
      <c r="OMP105" s="142"/>
      <c r="OMQ105" s="160"/>
      <c r="OMR105" s="150"/>
      <c r="OMS105" s="137"/>
      <c r="OMT105" s="137"/>
      <c r="OMU105" s="137"/>
      <c r="OMW105" s="142"/>
      <c r="OMX105" s="160"/>
      <c r="OMY105" s="150"/>
      <c r="OMZ105" s="137"/>
      <c r="ONA105" s="137"/>
      <c r="ONB105" s="137"/>
      <c r="OND105" s="142"/>
      <c r="ONE105" s="160"/>
      <c r="ONF105" s="150"/>
      <c r="ONG105" s="137"/>
      <c r="ONH105" s="137"/>
      <c r="ONI105" s="137"/>
      <c r="ONK105" s="142"/>
      <c r="ONL105" s="160"/>
      <c r="ONM105" s="150"/>
      <c r="ONN105" s="137"/>
      <c r="ONO105" s="137"/>
      <c r="ONP105" s="137"/>
      <c r="ONR105" s="142"/>
      <c r="ONS105" s="160"/>
      <c r="ONT105" s="150"/>
      <c r="ONU105" s="137"/>
      <c r="ONV105" s="137"/>
      <c r="ONW105" s="137"/>
      <c r="ONY105" s="142"/>
      <c r="ONZ105" s="160"/>
      <c r="OOA105" s="150"/>
      <c r="OOB105" s="137"/>
      <c r="OOC105" s="137"/>
      <c r="OOD105" s="137"/>
      <c r="OOF105" s="142"/>
      <c r="OOG105" s="160"/>
      <c r="OOH105" s="150"/>
      <c r="OOI105" s="137"/>
      <c r="OOJ105" s="137"/>
      <c r="OOK105" s="137"/>
      <c r="OOM105" s="142"/>
      <c r="OON105" s="160"/>
      <c r="OOO105" s="150"/>
      <c r="OOP105" s="137"/>
      <c r="OOQ105" s="137"/>
      <c r="OOR105" s="137"/>
      <c r="OOT105" s="142"/>
      <c r="OOU105" s="160"/>
      <c r="OOV105" s="150"/>
      <c r="OOW105" s="137"/>
      <c r="OOX105" s="137"/>
      <c r="OOY105" s="137"/>
      <c r="OPA105" s="142"/>
      <c r="OPB105" s="160"/>
      <c r="OPC105" s="150"/>
      <c r="OPD105" s="137"/>
      <c r="OPE105" s="137"/>
      <c r="OPF105" s="137"/>
      <c r="OPH105" s="142"/>
      <c r="OPI105" s="160"/>
      <c r="OPJ105" s="150"/>
      <c r="OPK105" s="137"/>
      <c r="OPL105" s="137"/>
      <c r="OPM105" s="137"/>
      <c r="OPO105" s="142"/>
      <c r="OPP105" s="160"/>
      <c r="OPQ105" s="150"/>
      <c r="OPR105" s="137"/>
      <c r="OPS105" s="137"/>
      <c r="OPT105" s="137"/>
      <c r="OPV105" s="142"/>
      <c r="OPW105" s="160"/>
      <c r="OPX105" s="150"/>
      <c r="OPY105" s="137"/>
      <c r="OPZ105" s="137"/>
      <c r="OQA105" s="137"/>
      <c r="OQC105" s="142"/>
      <c r="OQD105" s="160"/>
      <c r="OQE105" s="150"/>
      <c r="OQF105" s="137"/>
      <c r="OQG105" s="137"/>
      <c r="OQH105" s="137"/>
      <c r="OQJ105" s="142"/>
      <c r="OQK105" s="160"/>
      <c r="OQL105" s="150"/>
      <c r="OQM105" s="137"/>
      <c r="OQN105" s="137"/>
      <c r="OQO105" s="137"/>
      <c r="OQQ105" s="142"/>
      <c r="OQR105" s="160"/>
      <c r="OQS105" s="150"/>
      <c r="OQT105" s="137"/>
      <c r="OQU105" s="137"/>
      <c r="OQV105" s="137"/>
      <c r="OQX105" s="142"/>
      <c r="OQY105" s="160"/>
      <c r="OQZ105" s="150"/>
      <c r="ORA105" s="137"/>
      <c r="ORB105" s="137"/>
      <c r="ORC105" s="137"/>
      <c r="ORE105" s="142"/>
      <c r="ORF105" s="160"/>
      <c r="ORG105" s="150"/>
      <c r="ORH105" s="137"/>
      <c r="ORI105" s="137"/>
      <c r="ORJ105" s="137"/>
      <c r="ORL105" s="142"/>
      <c r="ORM105" s="160"/>
      <c r="ORN105" s="150"/>
      <c r="ORO105" s="137"/>
      <c r="ORP105" s="137"/>
      <c r="ORQ105" s="137"/>
      <c r="ORS105" s="142"/>
      <c r="ORT105" s="160"/>
      <c r="ORU105" s="150"/>
      <c r="ORV105" s="137"/>
      <c r="ORW105" s="137"/>
      <c r="ORX105" s="137"/>
      <c r="ORZ105" s="142"/>
      <c r="OSA105" s="160"/>
      <c r="OSB105" s="150"/>
      <c r="OSC105" s="137"/>
      <c r="OSD105" s="137"/>
      <c r="OSE105" s="137"/>
      <c r="OSG105" s="142"/>
      <c r="OSH105" s="160"/>
      <c r="OSI105" s="150"/>
      <c r="OSJ105" s="137"/>
      <c r="OSK105" s="137"/>
      <c r="OSL105" s="137"/>
      <c r="OSN105" s="142"/>
      <c r="OSO105" s="160"/>
      <c r="OSP105" s="150"/>
      <c r="OSQ105" s="137"/>
      <c r="OSR105" s="137"/>
      <c r="OSS105" s="137"/>
      <c r="OSU105" s="142"/>
      <c r="OSV105" s="160"/>
      <c r="OSW105" s="150"/>
      <c r="OSX105" s="137"/>
      <c r="OSY105" s="137"/>
      <c r="OSZ105" s="137"/>
      <c r="OTB105" s="142"/>
      <c r="OTC105" s="160"/>
      <c r="OTD105" s="150"/>
      <c r="OTE105" s="137"/>
      <c r="OTF105" s="137"/>
      <c r="OTG105" s="137"/>
      <c r="OTI105" s="142"/>
      <c r="OTJ105" s="160"/>
      <c r="OTK105" s="150"/>
      <c r="OTL105" s="137"/>
      <c r="OTM105" s="137"/>
      <c r="OTN105" s="137"/>
      <c r="OTP105" s="142"/>
      <c r="OTQ105" s="160"/>
      <c r="OTR105" s="150"/>
      <c r="OTS105" s="137"/>
      <c r="OTT105" s="137"/>
      <c r="OTU105" s="137"/>
      <c r="OTW105" s="142"/>
      <c r="OTX105" s="160"/>
      <c r="OTY105" s="150"/>
      <c r="OTZ105" s="137"/>
      <c r="OUA105" s="137"/>
      <c r="OUB105" s="137"/>
      <c r="OUD105" s="142"/>
      <c r="OUE105" s="160"/>
      <c r="OUF105" s="150"/>
      <c r="OUG105" s="137"/>
      <c r="OUH105" s="137"/>
      <c r="OUI105" s="137"/>
      <c r="OUK105" s="142"/>
      <c r="OUL105" s="160"/>
      <c r="OUM105" s="150"/>
      <c r="OUN105" s="137"/>
      <c r="OUO105" s="137"/>
      <c r="OUP105" s="137"/>
      <c r="OUR105" s="142"/>
      <c r="OUS105" s="160"/>
      <c r="OUT105" s="150"/>
      <c r="OUU105" s="137"/>
      <c r="OUV105" s="137"/>
      <c r="OUW105" s="137"/>
      <c r="OUY105" s="142"/>
      <c r="OUZ105" s="160"/>
      <c r="OVA105" s="150"/>
      <c r="OVB105" s="137"/>
      <c r="OVC105" s="137"/>
      <c r="OVD105" s="137"/>
      <c r="OVF105" s="142"/>
      <c r="OVG105" s="160"/>
      <c r="OVH105" s="150"/>
      <c r="OVI105" s="137"/>
      <c r="OVJ105" s="137"/>
      <c r="OVK105" s="137"/>
      <c r="OVM105" s="142"/>
      <c r="OVN105" s="160"/>
      <c r="OVO105" s="150"/>
      <c r="OVP105" s="137"/>
      <c r="OVQ105" s="137"/>
      <c r="OVR105" s="137"/>
      <c r="OVT105" s="142"/>
      <c r="OVU105" s="160"/>
      <c r="OVV105" s="150"/>
      <c r="OVW105" s="137"/>
      <c r="OVX105" s="137"/>
      <c r="OVY105" s="137"/>
      <c r="OWA105" s="142"/>
      <c r="OWB105" s="160"/>
      <c r="OWC105" s="150"/>
      <c r="OWD105" s="137"/>
      <c r="OWE105" s="137"/>
      <c r="OWF105" s="137"/>
      <c r="OWH105" s="142"/>
      <c r="OWI105" s="160"/>
      <c r="OWJ105" s="150"/>
      <c r="OWK105" s="137"/>
      <c r="OWL105" s="137"/>
      <c r="OWM105" s="137"/>
      <c r="OWO105" s="142"/>
      <c r="OWP105" s="160"/>
      <c r="OWQ105" s="150"/>
      <c r="OWR105" s="137"/>
      <c r="OWS105" s="137"/>
      <c r="OWT105" s="137"/>
      <c r="OWV105" s="142"/>
      <c r="OWW105" s="160"/>
      <c r="OWX105" s="150"/>
      <c r="OWY105" s="137"/>
      <c r="OWZ105" s="137"/>
      <c r="OXA105" s="137"/>
      <c r="OXC105" s="142"/>
      <c r="OXD105" s="160"/>
      <c r="OXE105" s="150"/>
      <c r="OXF105" s="137"/>
      <c r="OXG105" s="137"/>
      <c r="OXH105" s="137"/>
      <c r="OXJ105" s="142"/>
      <c r="OXK105" s="160"/>
      <c r="OXL105" s="150"/>
      <c r="OXM105" s="137"/>
      <c r="OXN105" s="137"/>
      <c r="OXO105" s="137"/>
      <c r="OXQ105" s="142"/>
      <c r="OXR105" s="160"/>
      <c r="OXS105" s="150"/>
      <c r="OXT105" s="137"/>
      <c r="OXU105" s="137"/>
      <c r="OXV105" s="137"/>
      <c r="OXX105" s="142"/>
      <c r="OXY105" s="160"/>
      <c r="OXZ105" s="150"/>
      <c r="OYA105" s="137"/>
      <c r="OYB105" s="137"/>
      <c r="OYC105" s="137"/>
      <c r="OYE105" s="142"/>
      <c r="OYF105" s="160"/>
      <c r="OYG105" s="150"/>
      <c r="OYH105" s="137"/>
      <c r="OYI105" s="137"/>
      <c r="OYJ105" s="137"/>
      <c r="OYL105" s="142"/>
      <c r="OYM105" s="160"/>
      <c r="OYN105" s="150"/>
      <c r="OYO105" s="137"/>
      <c r="OYP105" s="137"/>
      <c r="OYQ105" s="137"/>
      <c r="OYS105" s="142"/>
      <c r="OYT105" s="160"/>
      <c r="OYU105" s="150"/>
      <c r="OYV105" s="137"/>
      <c r="OYW105" s="137"/>
      <c r="OYX105" s="137"/>
      <c r="OYZ105" s="142"/>
      <c r="OZA105" s="160"/>
      <c r="OZB105" s="150"/>
      <c r="OZC105" s="137"/>
      <c r="OZD105" s="137"/>
      <c r="OZE105" s="137"/>
      <c r="OZG105" s="142"/>
      <c r="OZH105" s="160"/>
      <c r="OZI105" s="150"/>
      <c r="OZJ105" s="137"/>
      <c r="OZK105" s="137"/>
      <c r="OZL105" s="137"/>
      <c r="OZN105" s="142"/>
      <c r="OZO105" s="160"/>
      <c r="OZP105" s="150"/>
      <c r="OZQ105" s="137"/>
      <c r="OZR105" s="137"/>
      <c r="OZS105" s="137"/>
      <c r="OZU105" s="142"/>
      <c r="OZV105" s="160"/>
      <c r="OZW105" s="150"/>
      <c r="OZX105" s="137"/>
      <c r="OZY105" s="137"/>
      <c r="OZZ105" s="137"/>
      <c r="PAB105" s="142"/>
      <c r="PAC105" s="160"/>
      <c r="PAD105" s="150"/>
      <c r="PAE105" s="137"/>
      <c r="PAF105" s="137"/>
      <c r="PAG105" s="137"/>
      <c r="PAI105" s="142"/>
      <c r="PAJ105" s="160"/>
      <c r="PAK105" s="150"/>
      <c r="PAL105" s="137"/>
      <c r="PAM105" s="137"/>
      <c r="PAN105" s="137"/>
      <c r="PAP105" s="142"/>
      <c r="PAQ105" s="160"/>
      <c r="PAR105" s="150"/>
      <c r="PAS105" s="137"/>
      <c r="PAT105" s="137"/>
      <c r="PAU105" s="137"/>
      <c r="PAW105" s="142"/>
      <c r="PAX105" s="160"/>
      <c r="PAY105" s="150"/>
      <c r="PAZ105" s="137"/>
      <c r="PBA105" s="137"/>
      <c r="PBB105" s="137"/>
      <c r="PBD105" s="142"/>
      <c r="PBE105" s="160"/>
      <c r="PBF105" s="150"/>
      <c r="PBG105" s="137"/>
      <c r="PBH105" s="137"/>
      <c r="PBI105" s="137"/>
      <c r="PBK105" s="142"/>
      <c r="PBL105" s="160"/>
      <c r="PBM105" s="150"/>
      <c r="PBN105" s="137"/>
      <c r="PBO105" s="137"/>
      <c r="PBP105" s="137"/>
      <c r="PBR105" s="142"/>
      <c r="PBS105" s="160"/>
      <c r="PBT105" s="150"/>
      <c r="PBU105" s="137"/>
      <c r="PBV105" s="137"/>
      <c r="PBW105" s="137"/>
      <c r="PBY105" s="142"/>
      <c r="PBZ105" s="160"/>
      <c r="PCA105" s="150"/>
      <c r="PCB105" s="137"/>
      <c r="PCC105" s="137"/>
      <c r="PCD105" s="137"/>
      <c r="PCF105" s="142"/>
      <c r="PCG105" s="160"/>
      <c r="PCH105" s="150"/>
      <c r="PCI105" s="137"/>
      <c r="PCJ105" s="137"/>
      <c r="PCK105" s="137"/>
      <c r="PCM105" s="142"/>
      <c r="PCN105" s="160"/>
      <c r="PCO105" s="150"/>
      <c r="PCP105" s="137"/>
      <c r="PCQ105" s="137"/>
      <c r="PCR105" s="137"/>
      <c r="PCT105" s="142"/>
      <c r="PCU105" s="160"/>
      <c r="PCV105" s="150"/>
      <c r="PCW105" s="137"/>
      <c r="PCX105" s="137"/>
      <c r="PCY105" s="137"/>
      <c r="PDA105" s="142"/>
      <c r="PDB105" s="160"/>
      <c r="PDC105" s="150"/>
      <c r="PDD105" s="137"/>
      <c r="PDE105" s="137"/>
      <c r="PDF105" s="137"/>
      <c r="PDH105" s="142"/>
      <c r="PDI105" s="160"/>
      <c r="PDJ105" s="150"/>
      <c r="PDK105" s="137"/>
      <c r="PDL105" s="137"/>
      <c r="PDM105" s="137"/>
      <c r="PDO105" s="142"/>
      <c r="PDP105" s="160"/>
      <c r="PDQ105" s="150"/>
      <c r="PDR105" s="137"/>
      <c r="PDS105" s="137"/>
      <c r="PDT105" s="137"/>
      <c r="PDV105" s="142"/>
      <c r="PDW105" s="160"/>
      <c r="PDX105" s="150"/>
      <c r="PDY105" s="137"/>
      <c r="PDZ105" s="137"/>
      <c r="PEA105" s="137"/>
      <c r="PEC105" s="142"/>
      <c r="PED105" s="160"/>
      <c r="PEE105" s="150"/>
      <c r="PEF105" s="137"/>
      <c r="PEG105" s="137"/>
      <c r="PEH105" s="137"/>
      <c r="PEJ105" s="142"/>
      <c r="PEK105" s="160"/>
      <c r="PEL105" s="150"/>
      <c r="PEM105" s="137"/>
      <c r="PEN105" s="137"/>
      <c r="PEO105" s="137"/>
      <c r="PEQ105" s="142"/>
      <c r="PER105" s="160"/>
      <c r="PES105" s="150"/>
      <c r="PET105" s="137"/>
      <c r="PEU105" s="137"/>
      <c r="PEV105" s="137"/>
      <c r="PEX105" s="142"/>
      <c r="PEY105" s="160"/>
      <c r="PEZ105" s="150"/>
      <c r="PFA105" s="137"/>
      <c r="PFB105" s="137"/>
      <c r="PFC105" s="137"/>
      <c r="PFE105" s="142"/>
      <c r="PFF105" s="160"/>
      <c r="PFG105" s="150"/>
      <c r="PFH105" s="137"/>
      <c r="PFI105" s="137"/>
      <c r="PFJ105" s="137"/>
      <c r="PFL105" s="142"/>
      <c r="PFM105" s="160"/>
      <c r="PFN105" s="150"/>
      <c r="PFO105" s="137"/>
      <c r="PFP105" s="137"/>
      <c r="PFQ105" s="137"/>
      <c r="PFS105" s="142"/>
      <c r="PFT105" s="160"/>
      <c r="PFU105" s="150"/>
      <c r="PFV105" s="137"/>
      <c r="PFW105" s="137"/>
      <c r="PFX105" s="137"/>
      <c r="PFZ105" s="142"/>
      <c r="PGA105" s="160"/>
      <c r="PGB105" s="150"/>
      <c r="PGC105" s="137"/>
      <c r="PGD105" s="137"/>
      <c r="PGE105" s="137"/>
      <c r="PGG105" s="142"/>
      <c r="PGH105" s="160"/>
      <c r="PGI105" s="150"/>
      <c r="PGJ105" s="137"/>
      <c r="PGK105" s="137"/>
      <c r="PGL105" s="137"/>
      <c r="PGN105" s="142"/>
      <c r="PGO105" s="160"/>
      <c r="PGP105" s="150"/>
      <c r="PGQ105" s="137"/>
      <c r="PGR105" s="137"/>
      <c r="PGS105" s="137"/>
      <c r="PGU105" s="142"/>
      <c r="PGV105" s="160"/>
      <c r="PGW105" s="150"/>
      <c r="PGX105" s="137"/>
      <c r="PGY105" s="137"/>
      <c r="PGZ105" s="137"/>
      <c r="PHB105" s="142"/>
      <c r="PHC105" s="160"/>
      <c r="PHD105" s="150"/>
      <c r="PHE105" s="137"/>
      <c r="PHF105" s="137"/>
      <c r="PHG105" s="137"/>
      <c r="PHI105" s="142"/>
      <c r="PHJ105" s="160"/>
      <c r="PHK105" s="150"/>
      <c r="PHL105" s="137"/>
      <c r="PHM105" s="137"/>
      <c r="PHN105" s="137"/>
      <c r="PHP105" s="142"/>
      <c r="PHQ105" s="160"/>
      <c r="PHR105" s="150"/>
      <c r="PHS105" s="137"/>
      <c r="PHT105" s="137"/>
      <c r="PHU105" s="137"/>
      <c r="PHW105" s="142"/>
      <c r="PHX105" s="160"/>
      <c r="PHY105" s="150"/>
      <c r="PHZ105" s="137"/>
      <c r="PIA105" s="137"/>
      <c r="PIB105" s="137"/>
      <c r="PID105" s="142"/>
      <c r="PIE105" s="160"/>
      <c r="PIF105" s="150"/>
      <c r="PIG105" s="137"/>
      <c r="PIH105" s="137"/>
      <c r="PII105" s="137"/>
      <c r="PIK105" s="142"/>
      <c r="PIL105" s="160"/>
      <c r="PIM105" s="150"/>
      <c r="PIN105" s="137"/>
      <c r="PIO105" s="137"/>
      <c r="PIP105" s="137"/>
      <c r="PIR105" s="142"/>
      <c r="PIS105" s="160"/>
      <c r="PIT105" s="150"/>
      <c r="PIU105" s="137"/>
      <c r="PIV105" s="137"/>
      <c r="PIW105" s="137"/>
      <c r="PIY105" s="142"/>
      <c r="PIZ105" s="160"/>
      <c r="PJA105" s="150"/>
      <c r="PJB105" s="137"/>
      <c r="PJC105" s="137"/>
      <c r="PJD105" s="137"/>
      <c r="PJF105" s="142"/>
      <c r="PJG105" s="160"/>
      <c r="PJH105" s="150"/>
      <c r="PJI105" s="137"/>
      <c r="PJJ105" s="137"/>
      <c r="PJK105" s="137"/>
      <c r="PJM105" s="142"/>
      <c r="PJN105" s="160"/>
      <c r="PJO105" s="150"/>
      <c r="PJP105" s="137"/>
      <c r="PJQ105" s="137"/>
      <c r="PJR105" s="137"/>
      <c r="PJT105" s="142"/>
      <c r="PJU105" s="160"/>
      <c r="PJV105" s="150"/>
      <c r="PJW105" s="137"/>
      <c r="PJX105" s="137"/>
      <c r="PJY105" s="137"/>
      <c r="PKA105" s="142"/>
      <c r="PKB105" s="160"/>
      <c r="PKC105" s="150"/>
      <c r="PKD105" s="137"/>
      <c r="PKE105" s="137"/>
      <c r="PKF105" s="137"/>
      <c r="PKH105" s="142"/>
      <c r="PKI105" s="160"/>
      <c r="PKJ105" s="150"/>
      <c r="PKK105" s="137"/>
      <c r="PKL105" s="137"/>
      <c r="PKM105" s="137"/>
      <c r="PKO105" s="142"/>
      <c r="PKP105" s="160"/>
      <c r="PKQ105" s="150"/>
      <c r="PKR105" s="137"/>
      <c r="PKS105" s="137"/>
      <c r="PKT105" s="137"/>
      <c r="PKV105" s="142"/>
      <c r="PKW105" s="160"/>
      <c r="PKX105" s="150"/>
      <c r="PKY105" s="137"/>
      <c r="PKZ105" s="137"/>
      <c r="PLA105" s="137"/>
      <c r="PLC105" s="142"/>
      <c r="PLD105" s="160"/>
      <c r="PLE105" s="150"/>
      <c r="PLF105" s="137"/>
      <c r="PLG105" s="137"/>
      <c r="PLH105" s="137"/>
      <c r="PLJ105" s="142"/>
      <c r="PLK105" s="160"/>
      <c r="PLL105" s="150"/>
      <c r="PLM105" s="137"/>
      <c r="PLN105" s="137"/>
      <c r="PLO105" s="137"/>
      <c r="PLQ105" s="142"/>
      <c r="PLR105" s="160"/>
      <c r="PLS105" s="150"/>
      <c r="PLT105" s="137"/>
      <c r="PLU105" s="137"/>
      <c r="PLV105" s="137"/>
      <c r="PLX105" s="142"/>
      <c r="PLY105" s="160"/>
      <c r="PLZ105" s="150"/>
      <c r="PMA105" s="137"/>
      <c r="PMB105" s="137"/>
      <c r="PMC105" s="137"/>
      <c r="PME105" s="142"/>
      <c r="PMF105" s="160"/>
      <c r="PMG105" s="150"/>
      <c r="PMH105" s="137"/>
      <c r="PMI105" s="137"/>
      <c r="PMJ105" s="137"/>
      <c r="PML105" s="142"/>
      <c r="PMM105" s="160"/>
      <c r="PMN105" s="150"/>
      <c r="PMO105" s="137"/>
      <c r="PMP105" s="137"/>
      <c r="PMQ105" s="137"/>
      <c r="PMS105" s="142"/>
      <c r="PMT105" s="160"/>
      <c r="PMU105" s="150"/>
      <c r="PMV105" s="137"/>
      <c r="PMW105" s="137"/>
      <c r="PMX105" s="137"/>
      <c r="PMZ105" s="142"/>
      <c r="PNA105" s="160"/>
      <c r="PNB105" s="150"/>
      <c r="PNC105" s="137"/>
      <c r="PND105" s="137"/>
      <c r="PNE105" s="137"/>
      <c r="PNG105" s="142"/>
      <c r="PNH105" s="160"/>
      <c r="PNI105" s="150"/>
      <c r="PNJ105" s="137"/>
      <c r="PNK105" s="137"/>
      <c r="PNL105" s="137"/>
      <c r="PNN105" s="142"/>
      <c r="PNO105" s="160"/>
      <c r="PNP105" s="150"/>
      <c r="PNQ105" s="137"/>
      <c r="PNR105" s="137"/>
      <c r="PNS105" s="137"/>
      <c r="PNU105" s="142"/>
      <c r="PNV105" s="160"/>
      <c r="PNW105" s="150"/>
      <c r="PNX105" s="137"/>
      <c r="PNY105" s="137"/>
      <c r="PNZ105" s="137"/>
      <c r="POB105" s="142"/>
      <c r="POC105" s="160"/>
      <c r="POD105" s="150"/>
      <c r="POE105" s="137"/>
      <c r="POF105" s="137"/>
      <c r="POG105" s="137"/>
      <c r="POI105" s="142"/>
      <c r="POJ105" s="160"/>
      <c r="POK105" s="150"/>
      <c r="POL105" s="137"/>
      <c r="POM105" s="137"/>
      <c r="PON105" s="137"/>
      <c r="POP105" s="142"/>
      <c r="POQ105" s="160"/>
      <c r="POR105" s="150"/>
      <c r="POS105" s="137"/>
      <c r="POT105" s="137"/>
      <c r="POU105" s="137"/>
      <c r="POW105" s="142"/>
      <c r="POX105" s="160"/>
      <c r="POY105" s="150"/>
      <c r="POZ105" s="137"/>
      <c r="PPA105" s="137"/>
      <c r="PPB105" s="137"/>
      <c r="PPD105" s="142"/>
      <c r="PPE105" s="160"/>
      <c r="PPF105" s="150"/>
      <c r="PPG105" s="137"/>
      <c r="PPH105" s="137"/>
      <c r="PPI105" s="137"/>
      <c r="PPK105" s="142"/>
      <c r="PPL105" s="160"/>
      <c r="PPM105" s="150"/>
      <c r="PPN105" s="137"/>
      <c r="PPO105" s="137"/>
      <c r="PPP105" s="137"/>
      <c r="PPR105" s="142"/>
      <c r="PPS105" s="160"/>
      <c r="PPT105" s="150"/>
      <c r="PPU105" s="137"/>
      <c r="PPV105" s="137"/>
      <c r="PPW105" s="137"/>
      <c r="PPY105" s="142"/>
      <c r="PPZ105" s="160"/>
      <c r="PQA105" s="150"/>
      <c r="PQB105" s="137"/>
      <c r="PQC105" s="137"/>
      <c r="PQD105" s="137"/>
      <c r="PQF105" s="142"/>
      <c r="PQG105" s="160"/>
      <c r="PQH105" s="150"/>
      <c r="PQI105" s="137"/>
      <c r="PQJ105" s="137"/>
      <c r="PQK105" s="137"/>
      <c r="PQM105" s="142"/>
      <c r="PQN105" s="160"/>
      <c r="PQO105" s="150"/>
      <c r="PQP105" s="137"/>
      <c r="PQQ105" s="137"/>
      <c r="PQR105" s="137"/>
      <c r="PQT105" s="142"/>
      <c r="PQU105" s="160"/>
      <c r="PQV105" s="150"/>
      <c r="PQW105" s="137"/>
      <c r="PQX105" s="137"/>
      <c r="PQY105" s="137"/>
      <c r="PRA105" s="142"/>
      <c r="PRB105" s="160"/>
      <c r="PRC105" s="150"/>
      <c r="PRD105" s="137"/>
      <c r="PRE105" s="137"/>
      <c r="PRF105" s="137"/>
      <c r="PRH105" s="142"/>
      <c r="PRI105" s="160"/>
      <c r="PRJ105" s="150"/>
      <c r="PRK105" s="137"/>
      <c r="PRL105" s="137"/>
      <c r="PRM105" s="137"/>
      <c r="PRO105" s="142"/>
      <c r="PRP105" s="160"/>
      <c r="PRQ105" s="150"/>
      <c r="PRR105" s="137"/>
      <c r="PRS105" s="137"/>
      <c r="PRT105" s="137"/>
      <c r="PRV105" s="142"/>
      <c r="PRW105" s="160"/>
      <c r="PRX105" s="150"/>
      <c r="PRY105" s="137"/>
      <c r="PRZ105" s="137"/>
      <c r="PSA105" s="137"/>
      <c r="PSC105" s="142"/>
      <c r="PSD105" s="160"/>
      <c r="PSE105" s="150"/>
      <c r="PSF105" s="137"/>
      <c r="PSG105" s="137"/>
      <c r="PSH105" s="137"/>
      <c r="PSJ105" s="142"/>
      <c r="PSK105" s="160"/>
      <c r="PSL105" s="150"/>
      <c r="PSM105" s="137"/>
      <c r="PSN105" s="137"/>
      <c r="PSO105" s="137"/>
      <c r="PSQ105" s="142"/>
      <c r="PSR105" s="160"/>
      <c r="PSS105" s="150"/>
      <c r="PST105" s="137"/>
      <c r="PSU105" s="137"/>
      <c r="PSV105" s="137"/>
      <c r="PSX105" s="142"/>
      <c r="PSY105" s="160"/>
      <c r="PSZ105" s="150"/>
      <c r="PTA105" s="137"/>
      <c r="PTB105" s="137"/>
      <c r="PTC105" s="137"/>
      <c r="PTE105" s="142"/>
      <c r="PTF105" s="160"/>
      <c r="PTG105" s="150"/>
      <c r="PTH105" s="137"/>
      <c r="PTI105" s="137"/>
      <c r="PTJ105" s="137"/>
      <c r="PTL105" s="142"/>
      <c r="PTM105" s="160"/>
      <c r="PTN105" s="150"/>
      <c r="PTO105" s="137"/>
      <c r="PTP105" s="137"/>
      <c r="PTQ105" s="137"/>
      <c r="PTS105" s="142"/>
      <c r="PTT105" s="160"/>
      <c r="PTU105" s="150"/>
      <c r="PTV105" s="137"/>
      <c r="PTW105" s="137"/>
      <c r="PTX105" s="137"/>
      <c r="PTZ105" s="142"/>
      <c r="PUA105" s="160"/>
      <c r="PUB105" s="150"/>
      <c r="PUC105" s="137"/>
      <c r="PUD105" s="137"/>
      <c r="PUE105" s="137"/>
      <c r="PUG105" s="142"/>
      <c r="PUH105" s="160"/>
      <c r="PUI105" s="150"/>
      <c r="PUJ105" s="137"/>
      <c r="PUK105" s="137"/>
      <c r="PUL105" s="137"/>
      <c r="PUN105" s="142"/>
      <c r="PUO105" s="160"/>
      <c r="PUP105" s="150"/>
      <c r="PUQ105" s="137"/>
      <c r="PUR105" s="137"/>
      <c r="PUS105" s="137"/>
      <c r="PUU105" s="142"/>
      <c r="PUV105" s="160"/>
      <c r="PUW105" s="150"/>
      <c r="PUX105" s="137"/>
      <c r="PUY105" s="137"/>
      <c r="PUZ105" s="137"/>
      <c r="PVB105" s="142"/>
      <c r="PVC105" s="160"/>
      <c r="PVD105" s="150"/>
      <c r="PVE105" s="137"/>
      <c r="PVF105" s="137"/>
      <c r="PVG105" s="137"/>
      <c r="PVI105" s="142"/>
      <c r="PVJ105" s="160"/>
      <c r="PVK105" s="150"/>
      <c r="PVL105" s="137"/>
      <c r="PVM105" s="137"/>
      <c r="PVN105" s="137"/>
      <c r="PVP105" s="142"/>
      <c r="PVQ105" s="160"/>
      <c r="PVR105" s="150"/>
      <c r="PVS105" s="137"/>
      <c r="PVT105" s="137"/>
      <c r="PVU105" s="137"/>
      <c r="PVW105" s="142"/>
      <c r="PVX105" s="160"/>
      <c r="PVY105" s="150"/>
      <c r="PVZ105" s="137"/>
      <c r="PWA105" s="137"/>
      <c r="PWB105" s="137"/>
      <c r="PWD105" s="142"/>
      <c r="PWE105" s="160"/>
      <c r="PWF105" s="150"/>
      <c r="PWG105" s="137"/>
      <c r="PWH105" s="137"/>
      <c r="PWI105" s="137"/>
      <c r="PWK105" s="142"/>
      <c r="PWL105" s="160"/>
      <c r="PWM105" s="150"/>
      <c r="PWN105" s="137"/>
      <c r="PWO105" s="137"/>
      <c r="PWP105" s="137"/>
      <c r="PWR105" s="142"/>
      <c r="PWS105" s="160"/>
      <c r="PWT105" s="150"/>
      <c r="PWU105" s="137"/>
      <c r="PWV105" s="137"/>
      <c r="PWW105" s="137"/>
      <c r="PWY105" s="142"/>
      <c r="PWZ105" s="160"/>
      <c r="PXA105" s="150"/>
      <c r="PXB105" s="137"/>
      <c r="PXC105" s="137"/>
      <c r="PXD105" s="137"/>
      <c r="PXF105" s="142"/>
      <c r="PXG105" s="160"/>
      <c r="PXH105" s="150"/>
      <c r="PXI105" s="137"/>
      <c r="PXJ105" s="137"/>
      <c r="PXK105" s="137"/>
      <c r="PXM105" s="142"/>
      <c r="PXN105" s="160"/>
      <c r="PXO105" s="150"/>
      <c r="PXP105" s="137"/>
      <c r="PXQ105" s="137"/>
      <c r="PXR105" s="137"/>
      <c r="PXT105" s="142"/>
      <c r="PXU105" s="160"/>
      <c r="PXV105" s="150"/>
      <c r="PXW105" s="137"/>
      <c r="PXX105" s="137"/>
      <c r="PXY105" s="137"/>
      <c r="PYA105" s="142"/>
      <c r="PYB105" s="160"/>
      <c r="PYC105" s="150"/>
      <c r="PYD105" s="137"/>
      <c r="PYE105" s="137"/>
      <c r="PYF105" s="137"/>
      <c r="PYH105" s="142"/>
      <c r="PYI105" s="160"/>
      <c r="PYJ105" s="150"/>
      <c r="PYK105" s="137"/>
      <c r="PYL105" s="137"/>
      <c r="PYM105" s="137"/>
      <c r="PYO105" s="142"/>
      <c r="PYP105" s="160"/>
      <c r="PYQ105" s="150"/>
      <c r="PYR105" s="137"/>
      <c r="PYS105" s="137"/>
      <c r="PYT105" s="137"/>
      <c r="PYV105" s="142"/>
      <c r="PYW105" s="160"/>
      <c r="PYX105" s="150"/>
      <c r="PYY105" s="137"/>
      <c r="PYZ105" s="137"/>
      <c r="PZA105" s="137"/>
      <c r="PZC105" s="142"/>
      <c r="PZD105" s="160"/>
      <c r="PZE105" s="150"/>
      <c r="PZF105" s="137"/>
      <c r="PZG105" s="137"/>
      <c r="PZH105" s="137"/>
      <c r="PZJ105" s="142"/>
      <c r="PZK105" s="160"/>
      <c r="PZL105" s="150"/>
      <c r="PZM105" s="137"/>
      <c r="PZN105" s="137"/>
      <c r="PZO105" s="137"/>
      <c r="PZQ105" s="142"/>
      <c r="PZR105" s="160"/>
      <c r="PZS105" s="150"/>
      <c r="PZT105" s="137"/>
      <c r="PZU105" s="137"/>
      <c r="PZV105" s="137"/>
      <c r="PZX105" s="142"/>
      <c r="PZY105" s="160"/>
      <c r="PZZ105" s="150"/>
      <c r="QAA105" s="137"/>
      <c r="QAB105" s="137"/>
      <c r="QAC105" s="137"/>
      <c r="QAE105" s="142"/>
      <c r="QAF105" s="160"/>
      <c r="QAG105" s="150"/>
      <c r="QAH105" s="137"/>
      <c r="QAI105" s="137"/>
      <c r="QAJ105" s="137"/>
      <c r="QAL105" s="142"/>
      <c r="QAM105" s="160"/>
      <c r="QAN105" s="150"/>
      <c r="QAO105" s="137"/>
      <c r="QAP105" s="137"/>
      <c r="QAQ105" s="137"/>
      <c r="QAS105" s="142"/>
      <c r="QAT105" s="160"/>
      <c r="QAU105" s="150"/>
      <c r="QAV105" s="137"/>
      <c r="QAW105" s="137"/>
      <c r="QAX105" s="137"/>
      <c r="QAZ105" s="142"/>
      <c r="QBA105" s="160"/>
      <c r="QBB105" s="150"/>
      <c r="QBC105" s="137"/>
      <c r="QBD105" s="137"/>
      <c r="QBE105" s="137"/>
      <c r="QBG105" s="142"/>
      <c r="QBH105" s="160"/>
      <c r="QBI105" s="150"/>
      <c r="QBJ105" s="137"/>
      <c r="QBK105" s="137"/>
      <c r="QBL105" s="137"/>
      <c r="QBN105" s="142"/>
      <c r="QBO105" s="160"/>
      <c r="QBP105" s="150"/>
      <c r="QBQ105" s="137"/>
      <c r="QBR105" s="137"/>
      <c r="QBS105" s="137"/>
      <c r="QBU105" s="142"/>
      <c r="QBV105" s="160"/>
      <c r="QBW105" s="150"/>
      <c r="QBX105" s="137"/>
      <c r="QBY105" s="137"/>
      <c r="QBZ105" s="137"/>
      <c r="QCB105" s="142"/>
      <c r="QCC105" s="160"/>
      <c r="QCD105" s="150"/>
      <c r="QCE105" s="137"/>
      <c r="QCF105" s="137"/>
      <c r="QCG105" s="137"/>
      <c r="QCI105" s="142"/>
      <c r="QCJ105" s="160"/>
      <c r="QCK105" s="150"/>
      <c r="QCL105" s="137"/>
      <c r="QCM105" s="137"/>
      <c r="QCN105" s="137"/>
      <c r="QCP105" s="142"/>
      <c r="QCQ105" s="160"/>
      <c r="QCR105" s="150"/>
      <c r="QCS105" s="137"/>
      <c r="QCT105" s="137"/>
      <c r="QCU105" s="137"/>
      <c r="QCW105" s="142"/>
      <c r="QCX105" s="160"/>
      <c r="QCY105" s="150"/>
      <c r="QCZ105" s="137"/>
      <c r="QDA105" s="137"/>
      <c r="QDB105" s="137"/>
      <c r="QDD105" s="142"/>
      <c r="QDE105" s="160"/>
      <c r="QDF105" s="150"/>
      <c r="QDG105" s="137"/>
      <c r="QDH105" s="137"/>
      <c r="QDI105" s="137"/>
      <c r="QDK105" s="142"/>
      <c r="QDL105" s="160"/>
      <c r="QDM105" s="150"/>
      <c r="QDN105" s="137"/>
      <c r="QDO105" s="137"/>
      <c r="QDP105" s="137"/>
      <c r="QDR105" s="142"/>
      <c r="QDS105" s="160"/>
      <c r="QDT105" s="150"/>
      <c r="QDU105" s="137"/>
      <c r="QDV105" s="137"/>
      <c r="QDW105" s="137"/>
      <c r="QDY105" s="142"/>
      <c r="QDZ105" s="160"/>
      <c r="QEA105" s="150"/>
      <c r="QEB105" s="137"/>
      <c r="QEC105" s="137"/>
      <c r="QED105" s="137"/>
      <c r="QEF105" s="142"/>
      <c r="QEG105" s="160"/>
      <c r="QEH105" s="150"/>
      <c r="QEI105" s="137"/>
      <c r="QEJ105" s="137"/>
      <c r="QEK105" s="137"/>
      <c r="QEM105" s="142"/>
      <c r="QEN105" s="160"/>
      <c r="QEO105" s="150"/>
      <c r="QEP105" s="137"/>
      <c r="QEQ105" s="137"/>
      <c r="QER105" s="137"/>
      <c r="QET105" s="142"/>
      <c r="QEU105" s="160"/>
      <c r="QEV105" s="150"/>
      <c r="QEW105" s="137"/>
      <c r="QEX105" s="137"/>
      <c r="QEY105" s="137"/>
      <c r="QFA105" s="142"/>
      <c r="QFB105" s="160"/>
      <c r="QFC105" s="150"/>
      <c r="QFD105" s="137"/>
      <c r="QFE105" s="137"/>
      <c r="QFF105" s="137"/>
      <c r="QFH105" s="142"/>
      <c r="QFI105" s="160"/>
      <c r="QFJ105" s="150"/>
      <c r="QFK105" s="137"/>
      <c r="QFL105" s="137"/>
      <c r="QFM105" s="137"/>
      <c r="QFO105" s="142"/>
      <c r="QFP105" s="160"/>
      <c r="QFQ105" s="150"/>
      <c r="QFR105" s="137"/>
      <c r="QFS105" s="137"/>
      <c r="QFT105" s="137"/>
      <c r="QFV105" s="142"/>
      <c r="QFW105" s="160"/>
      <c r="QFX105" s="150"/>
      <c r="QFY105" s="137"/>
      <c r="QFZ105" s="137"/>
      <c r="QGA105" s="137"/>
      <c r="QGC105" s="142"/>
      <c r="QGD105" s="160"/>
      <c r="QGE105" s="150"/>
      <c r="QGF105" s="137"/>
      <c r="QGG105" s="137"/>
      <c r="QGH105" s="137"/>
      <c r="QGJ105" s="142"/>
      <c r="QGK105" s="160"/>
      <c r="QGL105" s="150"/>
      <c r="QGM105" s="137"/>
      <c r="QGN105" s="137"/>
      <c r="QGO105" s="137"/>
      <c r="QGQ105" s="142"/>
      <c r="QGR105" s="160"/>
      <c r="QGS105" s="150"/>
      <c r="QGT105" s="137"/>
      <c r="QGU105" s="137"/>
      <c r="QGV105" s="137"/>
      <c r="QGX105" s="142"/>
      <c r="QGY105" s="160"/>
      <c r="QGZ105" s="150"/>
      <c r="QHA105" s="137"/>
      <c r="QHB105" s="137"/>
      <c r="QHC105" s="137"/>
      <c r="QHE105" s="142"/>
      <c r="QHF105" s="160"/>
      <c r="QHG105" s="150"/>
      <c r="QHH105" s="137"/>
      <c r="QHI105" s="137"/>
      <c r="QHJ105" s="137"/>
      <c r="QHL105" s="142"/>
      <c r="QHM105" s="160"/>
      <c r="QHN105" s="150"/>
      <c r="QHO105" s="137"/>
      <c r="QHP105" s="137"/>
      <c r="QHQ105" s="137"/>
      <c r="QHS105" s="142"/>
      <c r="QHT105" s="160"/>
      <c r="QHU105" s="150"/>
      <c r="QHV105" s="137"/>
      <c r="QHW105" s="137"/>
      <c r="QHX105" s="137"/>
      <c r="QHZ105" s="142"/>
      <c r="QIA105" s="160"/>
      <c r="QIB105" s="150"/>
      <c r="QIC105" s="137"/>
      <c r="QID105" s="137"/>
      <c r="QIE105" s="137"/>
      <c r="QIG105" s="142"/>
      <c r="QIH105" s="160"/>
      <c r="QII105" s="150"/>
      <c r="QIJ105" s="137"/>
      <c r="QIK105" s="137"/>
      <c r="QIL105" s="137"/>
      <c r="QIN105" s="142"/>
      <c r="QIO105" s="160"/>
      <c r="QIP105" s="150"/>
      <c r="QIQ105" s="137"/>
      <c r="QIR105" s="137"/>
      <c r="QIS105" s="137"/>
      <c r="QIU105" s="142"/>
      <c r="QIV105" s="160"/>
      <c r="QIW105" s="150"/>
      <c r="QIX105" s="137"/>
      <c r="QIY105" s="137"/>
      <c r="QIZ105" s="137"/>
      <c r="QJB105" s="142"/>
      <c r="QJC105" s="160"/>
      <c r="QJD105" s="150"/>
      <c r="QJE105" s="137"/>
      <c r="QJF105" s="137"/>
      <c r="QJG105" s="137"/>
      <c r="QJI105" s="142"/>
      <c r="QJJ105" s="160"/>
      <c r="QJK105" s="150"/>
      <c r="QJL105" s="137"/>
      <c r="QJM105" s="137"/>
      <c r="QJN105" s="137"/>
      <c r="QJP105" s="142"/>
      <c r="QJQ105" s="160"/>
      <c r="QJR105" s="150"/>
      <c r="QJS105" s="137"/>
      <c r="QJT105" s="137"/>
      <c r="QJU105" s="137"/>
      <c r="QJW105" s="142"/>
      <c r="QJX105" s="160"/>
      <c r="QJY105" s="150"/>
      <c r="QJZ105" s="137"/>
      <c r="QKA105" s="137"/>
      <c r="QKB105" s="137"/>
      <c r="QKD105" s="142"/>
      <c r="QKE105" s="160"/>
      <c r="QKF105" s="150"/>
      <c r="QKG105" s="137"/>
      <c r="QKH105" s="137"/>
      <c r="QKI105" s="137"/>
      <c r="QKK105" s="142"/>
      <c r="QKL105" s="160"/>
      <c r="QKM105" s="150"/>
      <c r="QKN105" s="137"/>
      <c r="QKO105" s="137"/>
      <c r="QKP105" s="137"/>
      <c r="QKR105" s="142"/>
      <c r="QKS105" s="160"/>
      <c r="QKT105" s="150"/>
      <c r="QKU105" s="137"/>
      <c r="QKV105" s="137"/>
      <c r="QKW105" s="137"/>
      <c r="QKY105" s="142"/>
      <c r="QKZ105" s="160"/>
      <c r="QLA105" s="150"/>
      <c r="QLB105" s="137"/>
      <c r="QLC105" s="137"/>
      <c r="QLD105" s="137"/>
      <c r="QLF105" s="142"/>
      <c r="QLG105" s="160"/>
      <c r="QLH105" s="150"/>
      <c r="QLI105" s="137"/>
      <c r="QLJ105" s="137"/>
      <c r="QLK105" s="137"/>
      <c r="QLM105" s="142"/>
      <c r="QLN105" s="160"/>
      <c r="QLO105" s="150"/>
      <c r="QLP105" s="137"/>
      <c r="QLQ105" s="137"/>
      <c r="QLR105" s="137"/>
      <c r="QLT105" s="142"/>
      <c r="QLU105" s="160"/>
      <c r="QLV105" s="150"/>
      <c r="QLW105" s="137"/>
      <c r="QLX105" s="137"/>
      <c r="QLY105" s="137"/>
      <c r="QMA105" s="142"/>
      <c r="QMB105" s="160"/>
      <c r="QMC105" s="150"/>
      <c r="QMD105" s="137"/>
      <c r="QME105" s="137"/>
      <c r="QMF105" s="137"/>
      <c r="QMH105" s="142"/>
      <c r="QMI105" s="160"/>
      <c r="QMJ105" s="150"/>
      <c r="QMK105" s="137"/>
      <c r="QML105" s="137"/>
      <c r="QMM105" s="137"/>
      <c r="QMO105" s="142"/>
      <c r="QMP105" s="160"/>
      <c r="QMQ105" s="150"/>
      <c r="QMR105" s="137"/>
      <c r="QMS105" s="137"/>
      <c r="QMT105" s="137"/>
      <c r="QMV105" s="142"/>
      <c r="QMW105" s="160"/>
      <c r="QMX105" s="150"/>
      <c r="QMY105" s="137"/>
      <c r="QMZ105" s="137"/>
      <c r="QNA105" s="137"/>
      <c r="QNC105" s="142"/>
      <c r="QND105" s="160"/>
      <c r="QNE105" s="150"/>
      <c r="QNF105" s="137"/>
      <c r="QNG105" s="137"/>
      <c r="QNH105" s="137"/>
      <c r="QNJ105" s="142"/>
      <c r="QNK105" s="160"/>
      <c r="QNL105" s="150"/>
      <c r="QNM105" s="137"/>
      <c r="QNN105" s="137"/>
      <c r="QNO105" s="137"/>
      <c r="QNQ105" s="142"/>
      <c r="QNR105" s="160"/>
      <c r="QNS105" s="150"/>
      <c r="QNT105" s="137"/>
      <c r="QNU105" s="137"/>
      <c r="QNV105" s="137"/>
      <c r="QNX105" s="142"/>
      <c r="QNY105" s="160"/>
      <c r="QNZ105" s="150"/>
      <c r="QOA105" s="137"/>
      <c r="QOB105" s="137"/>
      <c r="QOC105" s="137"/>
      <c r="QOE105" s="142"/>
      <c r="QOF105" s="160"/>
      <c r="QOG105" s="150"/>
      <c r="QOH105" s="137"/>
      <c r="QOI105" s="137"/>
      <c r="QOJ105" s="137"/>
      <c r="QOL105" s="142"/>
      <c r="QOM105" s="160"/>
      <c r="QON105" s="150"/>
      <c r="QOO105" s="137"/>
      <c r="QOP105" s="137"/>
      <c r="QOQ105" s="137"/>
      <c r="QOS105" s="142"/>
      <c r="QOT105" s="160"/>
      <c r="QOU105" s="150"/>
      <c r="QOV105" s="137"/>
      <c r="QOW105" s="137"/>
      <c r="QOX105" s="137"/>
      <c r="QOZ105" s="142"/>
      <c r="QPA105" s="160"/>
      <c r="QPB105" s="150"/>
      <c r="QPC105" s="137"/>
      <c r="QPD105" s="137"/>
      <c r="QPE105" s="137"/>
      <c r="QPG105" s="142"/>
      <c r="QPH105" s="160"/>
      <c r="QPI105" s="150"/>
      <c r="QPJ105" s="137"/>
      <c r="QPK105" s="137"/>
      <c r="QPL105" s="137"/>
      <c r="QPN105" s="142"/>
      <c r="QPO105" s="160"/>
      <c r="QPP105" s="150"/>
      <c r="QPQ105" s="137"/>
      <c r="QPR105" s="137"/>
      <c r="QPS105" s="137"/>
      <c r="QPU105" s="142"/>
      <c r="QPV105" s="160"/>
      <c r="QPW105" s="150"/>
      <c r="QPX105" s="137"/>
      <c r="QPY105" s="137"/>
      <c r="QPZ105" s="137"/>
      <c r="QQB105" s="142"/>
      <c r="QQC105" s="160"/>
      <c r="QQD105" s="150"/>
      <c r="QQE105" s="137"/>
      <c r="QQF105" s="137"/>
      <c r="QQG105" s="137"/>
      <c r="QQI105" s="142"/>
      <c r="QQJ105" s="160"/>
      <c r="QQK105" s="150"/>
      <c r="QQL105" s="137"/>
      <c r="QQM105" s="137"/>
      <c r="QQN105" s="137"/>
      <c r="QQP105" s="142"/>
      <c r="QQQ105" s="160"/>
      <c r="QQR105" s="150"/>
      <c r="QQS105" s="137"/>
      <c r="QQT105" s="137"/>
      <c r="QQU105" s="137"/>
      <c r="QQW105" s="142"/>
      <c r="QQX105" s="160"/>
      <c r="QQY105" s="150"/>
      <c r="QQZ105" s="137"/>
      <c r="QRA105" s="137"/>
      <c r="QRB105" s="137"/>
      <c r="QRD105" s="142"/>
      <c r="QRE105" s="160"/>
      <c r="QRF105" s="150"/>
      <c r="QRG105" s="137"/>
      <c r="QRH105" s="137"/>
      <c r="QRI105" s="137"/>
      <c r="QRK105" s="142"/>
      <c r="QRL105" s="160"/>
      <c r="QRM105" s="150"/>
      <c r="QRN105" s="137"/>
      <c r="QRO105" s="137"/>
      <c r="QRP105" s="137"/>
      <c r="QRR105" s="142"/>
      <c r="QRS105" s="160"/>
      <c r="QRT105" s="150"/>
      <c r="QRU105" s="137"/>
      <c r="QRV105" s="137"/>
      <c r="QRW105" s="137"/>
      <c r="QRY105" s="142"/>
      <c r="QRZ105" s="160"/>
      <c r="QSA105" s="150"/>
      <c r="QSB105" s="137"/>
      <c r="QSC105" s="137"/>
      <c r="QSD105" s="137"/>
      <c r="QSF105" s="142"/>
      <c r="QSG105" s="160"/>
      <c r="QSH105" s="150"/>
      <c r="QSI105" s="137"/>
      <c r="QSJ105" s="137"/>
      <c r="QSK105" s="137"/>
      <c r="QSM105" s="142"/>
      <c r="QSN105" s="160"/>
      <c r="QSO105" s="150"/>
      <c r="QSP105" s="137"/>
      <c r="QSQ105" s="137"/>
      <c r="QSR105" s="137"/>
      <c r="QST105" s="142"/>
      <c r="QSU105" s="160"/>
      <c r="QSV105" s="150"/>
      <c r="QSW105" s="137"/>
      <c r="QSX105" s="137"/>
      <c r="QSY105" s="137"/>
      <c r="QTA105" s="142"/>
      <c r="QTB105" s="160"/>
      <c r="QTC105" s="150"/>
      <c r="QTD105" s="137"/>
      <c r="QTE105" s="137"/>
      <c r="QTF105" s="137"/>
      <c r="QTH105" s="142"/>
      <c r="QTI105" s="160"/>
      <c r="QTJ105" s="150"/>
      <c r="QTK105" s="137"/>
      <c r="QTL105" s="137"/>
      <c r="QTM105" s="137"/>
      <c r="QTO105" s="142"/>
      <c r="QTP105" s="160"/>
      <c r="QTQ105" s="150"/>
      <c r="QTR105" s="137"/>
      <c r="QTS105" s="137"/>
      <c r="QTT105" s="137"/>
      <c r="QTV105" s="142"/>
      <c r="QTW105" s="160"/>
      <c r="QTX105" s="150"/>
      <c r="QTY105" s="137"/>
      <c r="QTZ105" s="137"/>
      <c r="QUA105" s="137"/>
      <c r="QUC105" s="142"/>
      <c r="QUD105" s="160"/>
      <c r="QUE105" s="150"/>
      <c r="QUF105" s="137"/>
      <c r="QUG105" s="137"/>
      <c r="QUH105" s="137"/>
      <c r="QUJ105" s="142"/>
      <c r="QUK105" s="160"/>
      <c r="QUL105" s="150"/>
      <c r="QUM105" s="137"/>
      <c r="QUN105" s="137"/>
      <c r="QUO105" s="137"/>
      <c r="QUQ105" s="142"/>
      <c r="QUR105" s="160"/>
      <c r="QUS105" s="150"/>
      <c r="QUT105" s="137"/>
      <c r="QUU105" s="137"/>
      <c r="QUV105" s="137"/>
      <c r="QUX105" s="142"/>
      <c r="QUY105" s="160"/>
      <c r="QUZ105" s="150"/>
      <c r="QVA105" s="137"/>
      <c r="QVB105" s="137"/>
      <c r="QVC105" s="137"/>
      <c r="QVE105" s="142"/>
      <c r="QVF105" s="160"/>
      <c r="QVG105" s="150"/>
      <c r="QVH105" s="137"/>
      <c r="QVI105" s="137"/>
      <c r="QVJ105" s="137"/>
      <c r="QVL105" s="142"/>
      <c r="QVM105" s="160"/>
      <c r="QVN105" s="150"/>
      <c r="QVO105" s="137"/>
      <c r="QVP105" s="137"/>
      <c r="QVQ105" s="137"/>
      <c r="QVS105" s="142"/>
      <c r="QVT105" s="160"/>
      <c r="QVU105" s="150"/>
      <c r="QVV105" s="137"/>
      <c r="QVW105" s="137"/>
      <c r="QVX105" s="137"/>
      <c r="QVZ105" s="142"/>
      <c r="QWA105" s="160"/>
      <c r="QWB105" s="150"/>
      <c r="QWC105" s="137"/>
      <c r="QWD105" s="137"/>
      <c r="QWE105" s="137"/>
      <c r="QWG105" s="142"/>
      <c r="QWH105" s="160"/>
      <c r="QWI105" s="150"/>
      <c r="QWJ105" s="137"/>
      <c r="QWK105" s="137"/>
      <c r="QWL105" s="137"/>
      <c r="QWN105" s="142"/>
      <c r="QWO105" s="160"/>
      <c r="QWP105" s="150"/>
      <c r="QWQ105" s="137"/>
      <c r="QWR105" s="137"/>
      <c r="QWS105" s="137"/>
      <c r="QWU105" s="142"/>
      <c r="QWV105" s="160"/>
      <c r="QWW105" s="150"/>
      <c r="QWX105" s="137"/>
      <c r="QWY105" s="137"/>
      <c r="QWZ105" s="137"/>
      <c r="QXB105" s="142"/>
      <c r="QXC105" s="160"/>
      <c r="QXD105" s="150"/>
      <c r="QXE105" s="137"/>
      <c r="QXF105" s="137"/>
      <c r="QXG105" s="137"/>
      <c r="QXI105" s="142"/>
      <c r="QXJ105" s="160"/>
      <c r="QXK105" s="150"/>
      <c r="QXL105" s="137"/>
      <c r="QXM105" s="137"/>
      <c r="QXN105" s="137"/>
      <c r="QXP105" s="142"/>
      <c r="QXQ105" s="160"/>
      <c r="QXR105" s="150"/>
      <c r="QXS105" s="137"/>
      <c r="QXT105" s="137"/>
      <c r="QXU105" s="137"/>
      <c r="QXW105" s="142"/>
      <c r="QXX105" s="160"/>
      <c r="QXY105" s="150"/>
      <c r="QXZ105" s="137"/>
      <c r="QYA105" s="137"/>
      <c r="QYB105" s="137"/>
      <c r="QYD105" s="142"/>
      <c r="QYE105" s="160"/>
      <c r="QYF105" s="150"/>
      <c r="QYG105" s="137"/>
      <c r="QYH105" s="137"/>
      <c r="QYI105" s="137"/>
      <c r="QYK105" s="142"/>
      <c r="QYL105" s="160"/>
      <c r="QYM105" s="150"/>
      <c r="QYN105" s="137"/>
      <c r="QYO105" s="137"/>
      <c r="QYP105" s="137"/>
      <c r="QYR105" s="142"/>
      <c r="QYS105" s="160"/>
      <c r="QYT105" s="150"/>
      <c r="QYU105" s="137"/>
      <c r="QYV105" s="137"/>
      <c r="QYW105" s="137"/>
      <c r="QYY105" s="142"/>
      <c r="QYZ105" s="160"/>
      <c r="QZA105" s="150"/>
      <c r="QZB105" s="137"/>
      <c r="QZC105" s="137"/>
      <c r="QZD105" s="137"/>
      <c r="QZF105" s="142"/>
      <c r="QZG105" s="160"/>
      <c r="QZH105" s="150"/>
      <c r="QZI105" s="137"/>
      <c r="QZJ105" s="137"/>
      <c r="QZK105" s="137"/>
      <c r="QZM105" s="142"/>
      <c r="QZN105" s="160"/>
      <c r="QZO105" s="150"/>
      <c r="QZP105" s="137"/>
      <c r="QZQ105" s="137"/>
      <c r="QZR105" s="137"/>
      <c r="QZT105" s="142"/>
      <c r="QZU105" s="160"/>
      <c r="QZV105" s="150"/>
      <c r="QZW105" s="137"/>
      <c r="QZX105" s="137"/>
      <c r="QZY105" s="137"/>
      <c r="RAA105" s="142"/>
      <c r="RAB105" s="160"/>
      <c r="RAC105" s="150"/>
      <c r="RAD105" s="137"/>
      <c r="RAE105" s="137"/>
      <c r="RAF105" s="137"/>
      <c r="RAH105" s="142"/>
      <c r="RAI105" s="160"/>
      <c r="RAJ105" s="150"/>
      <c r="RAK105" s="137"/>
      <c r="RAL105" s="137"/>
      <c r="RAM105" s="137"/>
      <c r="RAO105" s="142"/>
      <c r="RAP105" s="160"/>
      <c r="RAQ105" s="150"/>
      <c r="RAR105" s="137"/>
      <c r="RAS105" s="137"/>
      <c r="RAT105" s="137"/>
      <c r="RAV105" s="142"/>
      <c r="RAW105" s="160"/>
      <c r="RAX105" s="150"/>
      <c r="RAY105" s="137"/>
      <c r="RAZ105" s="137"/>
      <c r="RBA105" s="137"/>
      <c r="RBC105" s="142"/>
      <c r="RBD105" s="160"/>
      <c r="RBE105" s="150"/>
      <c r="RBF105" s="137"/>
      <c r="RBG105" s="137"/>
      <c r="RBH105" s="137"/>
      <c r="RBJ105" s="142"/>
      <c r="RBK105" s="160"/>
      <c r="RBL105" s="150"/>
      <c r="RBM105" s="137"/>
      <c r="RBN105" s="137"/>
      <c r="RBO105" s="137"/>
      <c r="RBQ105" s="142"/>
      <c r="RBR105" s="160"/>
      <c r="RBS105" s="150"/>
      <c r="RBT105" s="137"/>
      <c r="RBU105" s="137"/>
      <c r="RBV105" s="137"/>
      <c r="RBX105" s="142"/>
      <c r="RBY105" s="160"/>
      <c r="RBZ105" s="150"/>
      <c r="RCA105" s="137"/>
      <c r="RCB105" s="137"/>
      <c r="RCC105" s="137"/>
      <c r="RCE105" s="142"/>
      <c r="RCF105" s="160"/>
      <c r="RCG105" s="150"/>
      <c r="RCH105" s="137"/>
      <c r="RCI105" s="137"/>
      <c r="RCJ105" s="137"/>
      <c r="RCL105" s="142"/>
      <c r="RCM105" s="160"/>
      <c r="RCN105" s="150"/>
      <c r="RCO105" s="137"/>
      <c r="RCP105" s="137"/>
      <c r="RCQ105" s="137"/>
      <c r="RCS105" s="142"/>
      <c r="RCT105" s="160"/>
      <c r="RCU105" s="150"/>
      <c r="RCV105" s="137"/>
      <c r="RCW105" s="137"/>
      <c r="RCX105" s="137"/>
      <c r="RCZ105" s="142"/>
      <c r="RDA105" s="160"/>
      <c r="RDB105" s="150"/>
      <c r="RDC105" s="137"/>
      <c r="RDD105" s="137"/>
      <c r="RDE105" s="137"/>
      <c r="RDG105" s="142"/>
      <c r="RDH105" s="160"/>
      <c r="RDI105" s="150"/>
      <c r="RDJ105" s="137"/>
      <c r="RDK105" s="137"/>
      <c r="RDL105" s="137"/>
      <c r="RDN105" s="142"/>
      <c r="RDO105" s="160"/>
      <c r="RDP105" s="150"/>
      <c r="RDQ105" s="137"/>
      <c r="RDR105" s="137"/>
      <c r="RDS105" s="137"/>
      <c r="RDU105" s="142"/>
      <c r="RDV105" s="160"/>
      <c r="RDW105" s="150"/>
      <c r="RDX105" s="137"/>
      <c r="RDY105" s="137"/>
      <c r="RDZ105" s="137"/>
      <c r="REB105" s="142"/>
      <c r="REC105" s="160"/>
      <c r="RED105" s="150"/>
      <c r="REE105" s="137"/>
      <c r="REF105" s="137"/>
      <c r="REG105" s="137"/>
      <c r="REI105" s="142"/>
      <c r="REJ105" s="160"/>
      <c r="REK105" s="150"/>
      <c r="REL105" s="137"/>
      <c r="REM105" s="137"/>
      <c r="REN105" s="137"/>
      <c r="REP105" s="142"/>
      <c r="REQ105" s="160"/>
      <c r="RER105" s="150"/>
      <c r="RES105" s="137"/>
      <c r="RET105" s="137"/>
      <c r="REU105" s="137"/>
      <c r="REW105" s="142"/>
      <c r="REX105" s="160"/>
      <c r="REY105" s="150"/>
      <c r="REZ105" s="137"/>
      <c r="RFA105" s="137"/>
      <c r="RFB105" s="137"/>
      <c r="RFD105" s="142"/>
      <c r="RFE105" s="160"/>
      <c r="RFF105" s="150"/>
      <c r="RFG105" s="137"/>
      <c r="RFH105" s="137"/>
      <c r="RFI105" s="137"/>
      <c r="RFK105" s="142"/>
      <c r="RFL105" s="160"/>
      <c r="RFM105" s="150"/>
      <c r="RFN105" s="137"/>
      <c r="RFO105" s="137"/>
      <c r="RFP105" s="137"/>
      <c r="RFR105" s="142"/>
      <c r="RFS105" s="160"/>
      <c r="RFT105" s="150"/>
      <c r="RFU105" s="137"/>
      <c r="RFV105" s="137"/>
      <c r="RFW105" s="137"/>
      <c r="RFY105" s="142"/>
      <c r="RFZ105" s="160"/>
      <c r="RGA105" s="150"/>
      <c r="RGB105" s="137"/>
      <c r="RGC105" s="137"/>
      <c r="RGD105" s="137"/>
      <c r="RGF105" s="142"/>
      <c r="RGG105" s="160"/>
      <c r="RGH105" s="150"/>
      <c r="RGI105" s="137"/>
      <c r="RGJ105" s="137"/>
      <c r="RGK105" s="137"/>
      <c r="RGM105" s="142"/>
      <c r="RGN105" s="160"/>
      <c r="RGO105" s="150"/>
      <c r="RGP105" s="137"/>
      <c r="RGQ105" s="137"/>
      <c r="RGR105" s="137"/>
      <c r="RGT105" s="142"/>
      <c r="RGU105" s="160"/>
      <c r="RGV105" s="150"/>
      <c r="RGW105" s="137"/>
      <c r="RGX105" s="137"/>
      <c r="RGY105" s="137"/>
      <c r="RHA105" s="142"/>
      <c r="RHB105" s="160"/>
      <c r="RHC105" s="150"/>
      <c r="RHD105" s="137"/>
      <c r="RHE105" s="137"/>
      <c r="RHF105" s="137"/>
      <c r="RHH105" s="142"/>
      <c r="RHI105" s="160"/>
      <c r="RHJ105" s="150"/>
      <c r="RHK105" s="137"/>
      <c r="RHL105" s="137"/>
      <c r="RHM105" s="137"/>
      <c r="RHO105" s="142"/>
      <c r="RHP105" s="160"/>
      <c r="RHQ105" s="150"/>
      <c r="RHR105" s="137"/>
      <c r="RHS105" s="137"/>
      <c r="RHT105" s="137"/>
      <c r="RHV105" s="142"/>
      <c r="RHW105" s="160"/>
      <c r="RHX105" s="150"/>
      <c r="RHY105" s="137"/>
      <c r="RHZ105" s="137"/>
      <c r="RIA105" s="137"/>
      <c r="RIC105" s="142"/>
      <c r="RID105" s="160"/>
      <c r="RIE105" s="150"/>
      <c r="RIF105" s="137"/>
      <c r="RIG105" s="137"/>
      <c r="RIH105" s="137"/>
      <c r="RIJ105" s="142"/>
      <c r="RIK105" s="160"/>
      <c r="RIL105" s="150"/>
      <c r="RIM105" s="137"/>
      <c r="RIN105" s="137"/>
      <c r="RIO105" s="137"/>
      <c r="RIQ105" s="142"/>
      <c r="RIR105" s="160"/>
      <c r="RIS105" s="150"/>
      <c r="RIT105" s="137"/>
      <c r="RIU105" s="137"/>
      <c r="RIV105" s="137"/>
      <c r="RIX105" s="142"/>
      <c r="RIY105" s="160"/>
      <c r="RIZ105" s="150"/>
      <c r="RJA105" s="137"/>
      <c r="RJB105" s="137"/>
      <c r="RJC105" s="137"/>
      <c r="RJE105" s="142"/>
      <c r="RJF105" s="160"/>
      <c r="RJG105" s="150"/>
      <c r="RJH105" s="137"/>
      <c r="RJI105" s="137"/>
      <c r="RJJ105" s="137"/>
      <c r="RJL105" s="142"/>
      <c r="RJM105" s="160"/>
      <c r="RJN105" s="150"/>
      <c r="RJO105" s="137"/>
      <c r="RJP105" s="137"/>
      <c r="RJQ105" s="137"/>
      <c r="RJS105" s="142"/>
      <c r="RJT105" s="160"/>
      <c r="RJU105" s="150"/>
      <c r="RJV105" s="137"/>
      <c r="RJW105" s="137"/>
      <c r="RJX105" s="137"/>
      <c r="RJZ105" s="142"/>
      <c r="RKA105" s="160"/>
      <c r="RKB105" s="150"/>
      <c r="RKC105" s="137"/>
      <c r="RKD105" s="137"/>
      <c r="RKE105" s="137"/>
      <c r="RKG105" s="142"/>
      <c r="RKH105" s="160"/>
      <c r="RKI105" s="150"/>
      <c r="RKJ105" s="137"/>
      <c r="RKK105" s="137"/>
      <c r="RKL105" s="137"/>
      <c r="RKN105" s="142"/>
      <c r="RKO105" s="160"/>
      <c r="RKP105" s="150"/>
      <c r="RKQ105" s="137"/>
      <c r="RKR105" s="137"/>
      <c r="RKS105" s="137"/>
      <c r="RKU105" s="142"/>
      <c r="RKV105" s="160"/>
      <c r="RKW105" s="150"/>
      <c r="RKX105" s="137"/>
      <c r="RKY105" s="137"/>
      <c r="RKZ105" s="137"/>
      <c r="RLB105" s="142"/>
      <c r="RLC105" s="160"/>
      <c r="RLD105" s="150"/>
      <c r="RLE105" s="137"/>
      <c r="RLF105" s="137"/>
      <c r="RLG105" s="137"/>
      <c r="RLI105" s="142"/>
      <c r="RLJ105" s="160"/>
      <c r="RLK105" s="150"/>
      <c r="RLL105" s="137"/>
      <c r="RLM105" s="137"/>
      <c r="RLN105" s="137"/>
      <c r="RLP105" s="142"/>
      <c r="RLQ105" s="160"/>
      <c r="RLR105" s="150"/>
      <c r="RLS105" s="137"/>
      <c r="RLT105" s="137"/>
      <c r="RLU105" s="137"/>
      <c r="RLW105" s="142"/>
      <c r="RLX105" s="160"/>
      <c r="RLY105" s="150"/>
      <c r="RLZ105" s="137"/>
      <c r="RMA105" s="137"/>
      <c r="RMB105" s="137"/>
      <c r="RMD105" s="142"/>
      <c r="RME105" s="160"/>
      <c r="RMF105" s="150"/>
      <c r="RMG105" s="137"/>
      <c r="RMH105" s="137"/>
      <c r="RMI105" s="137"/>
      <c r="RMK105" s="142"/>
      <c r="RML105" s="160"/>
      <c r="RMM105" s="150"/>
      <c r="RMN105" s="137"/>
      <c r="RMO105" s="137"/>
      <c r="RMP105" s="137"/>
      <c r="RMR105" s="142"/>
      <c r="RMS105" s="160"/>
      <c r="RMT105" s="150"/>
      <c r="RMU105" s="137"/>
      <c r="RMV105" s="137"/>
      <c r="RMW105" s="137"/>
      <c r="RMY105" s="142"/>
      <c r="RMZ105" s="160"/>
      <c r="RNA105" s="150"/>
      <c r="RNB105" s="137"/>
      <c r="RNC105" s="137"/>
      <c r="RND105" s="137"/>
      <c r="RNF105" s="142"/>
      <c r="RNG105" s="160"/>
      <c r="RNH105" s="150"/>
      <c r="RNI105" s="137"/>
      <c r="RNJ105" s="137"/>
      <c r="RNK105" s="137"/>
      <c r="RNM105" s="142"/>
      <c r="RNN105" s="160"/>
      <c r="RNO105" s="150"/>
      <c r="RNP105" s="137"/>
      <c r="RNQ105" s="137"/>
      <c r="RNR105" s="137"/>
      <c r="RNT105" s="142"/>
      <c r="RNU105" s="160"/>
      <c r="RNV105" s="150"/>
      <c r="RNW105" s="137"/>
      <c r="RNX105" s="137"/>
      <c r="RNY105" s="137"/>
      <c r="ROA105" s="142"/>
      <c r="ROB105" s="160"/>
      <c r="ROC105" s="150"/>
      <c r="ROD105" s="137"/>
      <c r="ROE105" s="137"/>
      <c r="ROF105" s="137"/>
      <c r="ROH105" s="142"/>
      <c r="ROI105" s="160"/>
      <c r="ROJ105" s="150"/>
      <c r="ROK105" s="137"/>
      <c r="ROL105" s="137"/>
      <c r="ROM105" s="137"/>
      <c r="ROO105" s="142"/>
      <c r="ROP105" s="160"/>
      <c r="ROQ105" s="150"/>
      <c r="ROR105" s="137"/>
      <c r="ROS105" s="137"/>
      <c r="ROT105" s="137"/>
      <c r="ROV105" s="142"/>
      <c r="ROW105" s="160"/>
      <c r="ROX105" s="150"/>
      <c r="ROY105" s="137"/>
      <c r="ROZ105" s="137"/>
      <c r="RPA105" s="137"/>
      <c r="RPC105" s="142"/>
      <c r="RPD105" s="160"/>
      <c r="RPE105" s="150"/>
      <c r="RPF105" s="137"/>
      <c r="RPG105" s="137"/>
      <c r="RPH105" s="137"/>
      <c r="RPJ105" s="142"/>
      <c r="RPK105" s="160"/>
      <c r="RPL105" s="150"/>
      <c r="RPM105" s="137"/>
      <c r="RPN105" s="137"/>
      <c r="RPO105" s="137"/>
      <c r="RPQ105" s="142"/>
      <c r="RPR105" s="160"/>
      <c r="RPS105" s="150"/>
      <c r="RPT105" s="137"/>
      <c r="RPU105" s="137"/>
      <c r="RPV105" s="137"/>
      <c r="RPX105" s="142"/>
      <c r="RPY105" s="160"/>
      <c r="RPZ105" s="150"/>
      <c r="RQA105" s="137"/>
      <c r="RQB105" s="137"/>
      <c r="RQC105" s="137"/>
      <c r="RQE105" s="142"/>
      <c r="RQF105" s="160"/>
      <c r="RQG105" s="150"/>
      <c r="RQH105" s="137"/>
      <c r="RQI105" s="137"/>
      <c r="RQJ105" s="137"/>
      <c r="RQL105" s="142"/>
      <c r="RQM105" s="160"/>
      <c r="RQN105" s="150"/>
      <c r="RQO105" s="137"/>
      <c r="RQP105" s="137"/>
      <c r="RQQ105" s="137"/>
      <c r="RQS105" s="142"/>
      <c r="RQT105" s="160"/>
      <c r="RQU105" s="150"/>
      <c r="RQV105" s="137"/>
      <c r="RQW105" s="137"/>
      <c r="RQX105" s="137"/>
      <c r="RQZ105" s="142"/>
      <c r="RRA105" s="160"/>
      <c r="RRB105" s="150"/>
      <c r="RRC105" s="137"/>
      <c r="RRD105" s="137"/>
      <c r="RRE105" s="137"/>
      <c r="RRG105" s="142"/>
      <c r="RRH105" s="160"/>
      <c r="RRI105" s="150"/>
      <c r="RRJ105" s="137"/>
      <c r="RRK105" s="137"/>
      <c r="RRL105" s="137"/>
      <c r="RRN105" s="142"/>
      <c r="RRO105" s="160"/>
      <c r="RRP105" s="150"/>
      <c r="RRQ105" s="137"/>
      <c r="RRR105" s="137"/>
      <c r="RRS105" s="137"/>
      <c r="RRU105" s="142"/>
      <c r="RRV105" s="160"/>
      <c r="RRW105" s="150"/>
      <c r="RRX105" s="137"/>
      <c r="RRY105" s="137"/>
      <c r="RRZ105" s="137"/>
      <c r="RSB105" s="142"/>
      <c r="RSC105" s="160"/>
      <c r="RSD105" s="150"/>
      <c r="RSE105" s="137"/>
      <c r="RSF105" s="137"/>
      <c r="RSG105" s="137"/>
      <c r="RSI105" s="142"/>
      <c r="RSJ105" s="160"/>
      <c r="RSK105" s="150"/>
      <c r="RSL105" s="137"/>
      <c r="RSM105" s="137"/>
      <c r="RSN105" s="137"/>
      <c r="RSP105" s="142"/>
      <c r="RSQ105" s="160"/>
      <c r="RSR105" s="150"/>
      <c r="RSS105" s="137"/>
      <c r="RST105" s="137"/>
      <c r="RSU105" s="137"/>
      <c r="RSW105" s="142"/>
      <c r="RSX105" s="160"/>
      <c r="RSY105" s="150"/>
      <c r="RSZ105" s="137"/>
      <c r="RTA105" s="137"/>
      <c r="RTB105" s="137"/>
      <c r="RTD105" s="142"/>
      <c r="RTE105" s="160"/>
      <c r="RTF105" s="150"/>
      <c r="RTG105" s="137"/>
      <c r="RTH105" s="137"/>
      <c r="RTI105" s="137"/>
      <c r="RTK105" s="142"/>
      <c r="RTL105" s="160"/>
      <c r="RTM105" s="150"/>
      <c r="RTN105" s="137"/>
      <c r="RTO105" s="137"/>
      <c r="RTP105" s="137"/>
      <c r="RTR105" s="142"/>
      <c r="RTS105" s="160"/>
      <c r="RTT105" s="150"/>
      <c r="RTU105" s="137"/>
      <c r="RTV105" s="137"/>
      <c r="RTW105" s="137"/>
      <c r="RTY105" s="142"/>
      <c r="RTZ105" s="160"/>
      <c r="RUA105" s="150"/>
      <c r="RUB105" s="137"/>
      <c r="RUC105" s="137"/>
      <c r="RUD105" s="137"/>
      <c r="RUF105" s="142"/>
      <c r="RUG105" s="160"/>
      <c r="RUH105" s="150"/>
      <c r="RUI105" s="137"/>
      <c r="RUJ105" s="137"/>
      <c r="RUK105" s="137"/>
      <c r="RUM105" s="142"/>
      <c r="RUN105" s="160"/>
      <c r="RUO105" s="150"/>
      <c r="RUP105" s="137"/>
      <c r="RUQ105" s="137"/>
      <c r="RUR105" s="137"/>
      <c r="RUT105" s="142"/>
      <c r="RUU105" s="160"/>
      <c r="RUV105" s="150"/>
      <c r="RUW105" s="137"/>
      <c r="RUX105" s="137"/>
      <c r="RUY105" s="137"/>
      <c r="RVA105" s="142"/>
      <c r="RVB105" s="160"/>
      <c r="RVC105" s="150"/>
      <c r="RVD105" s="137"/>
      <c r="RVE105" s="137"/>
      <c r="RVF105" s="137"/>
      <c r="RVH105" s="142"/>
      <c r="RVI105" s="160"/>
      <c r="RVJ105" s="150"/>
      <c r="RVK105" s="137"/>
      <c r="RVL105" s="137"/>
      <c r="RVM105" s="137"/>
      <c r="RVO105" s="142"/>
      <c r="RVP105" s="160"/>
      <c r="RVQ105" s="150"/>
      <c r="RVR105" s="137"/>
      <c r="RVS105" s="137"/>
      <c r="RVT105" s="137"/>
      <c r="RVV105" s="142"/>
      <c r="RVW105" s="160"/>
      <c r="RVX105" s="150"/>
      <c r="RVY105" s="137"/>
      <c r="RVZ105" s="137"/>
      <c r="RWA105" s="137"/>
      <c r="RWC105" s="142"/>
      <c r="RWD105" s="160"/>
      <c r="RWE105" s="150"/>
      <c r="RWF105" s="137"/>
      <c r="RWG105" s="137"/>
      <c r="RWH105" s="137"/>
      <c r="RWJ105" s="142"/>
      <c r="RWK105" s="160"/>
      <c r="RWL105" s="150"/>
      <c r="RWM105" s="137"/>
      <c r="RWN105" s="137"/>
      <c r="RWO105" s="137"/>
      <c r="RWQ105" s="142"/>
      <c r="RWR105" s="160"/>
      <c r="RWS105" s="150"/>
      <c r="RWT105" s="137"/>
      <c r="RWU105" s="137"/>
      <c r="RWV105" s="137"/>
      <c r="RWX105" s="142"/>
      <c r="RWY105" s="160"/>
      <c r="RWZ105" s="150"/>
      <c r="RXA105" s="137"/>
      <c r="RXB105" s="137"/>
      <c r="RXC105" s="137"/>
      <c r="RXE105" s="142"/>
      <c r="RXF105" s="160"/>
      <c r="RXG105" s="150"/>
      <c r="RXH105" s="137"/>
      <c r="RXI105" s="137"/>
      <c r="RXJ105" s="137"/>
      <c r="RXL105" s="142"/>
      <c r="RXM105" s="160"/>
      <c r="RXN105" s="150"/>
      <c r="RXO105" s="137"/>
      <c r="RXP105" s="137"/>
      <c r="RXQ105" s="137"/>
      <c r="RXS105" s="142"/>
      <c r="RXT105" s="160"/>
      <c r="RXU105" s="150"/>
      <c r="RXV105" s="137"/>
      <c r="RXW105" s="137"/>
      <c r="RXX105" s="137"/>
      <c r="RXZ105" s="142"/>
      <c r="RYA105" s="160"/>
      <c r="RYB105" s="150"/>
      <c r="RYC105" s="137"/>
      <c r="RYD105" s="137"/>
      <c r="RYE105" s="137"/>
      <c r="RYG105" s="142"/>
      <c r="RYH105" s="160"/>
      <c r="RYI105" s="150"/>
      <c r="RYJ105" s="137"/>
      <c r="RYK105" s="137"/>
      <c r="RYL105" s="137"/>
      <c r="RYN105" s="142"/>
      <c r="RYO105" s="160"/>
      <c r="RYP105" s="150"/>
      <c r="RYQ105" s="137"/>
      <c r="RYR105" s="137"/>
      <c r="RYS105" s="137"/>
      <c r="RYU105" s="142"/>
      <c r="RYV105" s="160"/>
      <c r="RYW105" s="150"/>
      <c r="RYX105" s="137"/>
      <c r="RYY105" s="137"/>
      <c r="RYZ105" s="137"/>
      <c r="RZB105" s="142"/>
      <c r="RZC105" s="160"/>
      <c r="RZD105" s="150"/>
      <c r="RZE105" s="137"/>
      <c r="RZF105" s="137"/>
      <c r="RZG105" s="137"/>
      <c r="RZI105" s="142"/>
      <c r="RZJ105" s="160"/>
      <c r="RZK105" s="150"/>
      <c r="RZL105" s="137"/>
      <c r="RZM105" s="137"/>
      <c r="RZN105" s="137"/>
      <c r="RZP105" s="142"/>
      <c r="RZQ105" s="160"/>
      <c r="RZR105" s="150"/>
      <c r="RZS105" s="137"/>
      <c r="RZT105" s="137"/>
      <c r="RZU105" s="137"/>
      <c r="RZW105" s="142"/>
      <c r="RZX105" s="160"/>
      <c r="RZY105" s="150"/>
      <c r="RZZ105" s="137"/>
      <c r="SAA105" s="137"/>
      <c r="SAB105" s="137"/>
      <c r="SAD105" s="142"/>
      <c r="SAE105" s="160"/>
      <c r="SAF105" s="150"/>
      <c r="SAG105" s="137"/>
      <c r="SAH105" s="137"/>
      <c r="SAI105" s="137"/>
      <c r="SAK105" s="142"/>
      <c r="SAL105" s="160"/>
      <c r="SAM105" s="150"/>
      <c r="SAN105" s="137"/>
      <c r="SAO105" s="137"/>
      <c r="SAP105" s="137"/>
      <c r="SAR105" s="142"/>
      <c r="SAS105" s="160"/>
      <c r="SAT105" s="150"/>
      <c r="SAU105" s="137"/>
      <c r="SAV105" s="137"/>
      <c r="SAW105" s="137"/>
      <c r="SAY105" s="142"/>
      <c r="SAZ105" s="160"/>
      <c r="SBA105" s="150"/>
      <c r="SBB105" s="137"/>
      <c r="SBC105" s="137"/>
      <c r="SBD105" s="137"/>
      <c r="SBF105" s="142"/>
      <c r="SBG105" s="160"/>
      <c r="SBH105" s="150"/>
      <c r="SBI105" s="137"/>
      <c r="SBJ105" s="137"/>
      <c r="SBK105" s="137"/>
      <c r="SBM105" s="142"/>
      <c r="SBN105" s="160"/>
      <c r="SBO105" s="150"/>
      <c r="SBP105" s="137"/>
      <c r="SBQ105" s="137"/>
      <c r="SBR105" s="137"/>
      <c r="SBT105" s="142"/>
      <c r="SBU105" s="160"/>
      <c r="SBV105" s="150"/>
      <c r="SBW105" s="137"/>
      <c r="SBX105" s="137"/>
      <c r="SBY105" s="137"/>
      <c r="SCA105" s="142"/>
      <c r="SCB105" s="160"/>
      <c r="SCC105" s="150"/>
      <c r="SCD105" s="137"/>
      <c r="SCE105" s="137"/>
      <c r="SCF105" s="137"/>
      <c r="SCH105" s="142"/>
      <c r="SCI105" s="160"/>
      <c r="SCJ105" s="150"/>
      <c r="SCK105" s="137"/>
      <c r="SCL105" s="137"/>
      <c r="SCM105" s="137"/>
      <c r="SCO105" s="142"/>
      <c r="SCP105" s="160"/>
      <c r="SCQ105" s="150"/>
      <c r="SCR105" s="137"/>
      <c r="SCS105" s="137"/>
      <c r="SCT105" s="137"/>
      <c r="SCV105" s="142"/>
      <c r="SCW105" s="160"/>
      <c r="SCX105" s="150"/>
      <c r="SCY105" s="137"/>
      <c r="SCZ105" s="137"/>
      <c r="SDA105" s="137"/>
      <c r="SDC105" s="142"/>
      <c r="SDD105" s="160"/>
      <c r="SDE105" s="150"/>
      <c r="SDF105" s="137"/>
      <c r="SDG105" s="137"/>
      <c r="SDH105" s="137"/>
      <c r="SDJ105" s="142"/>
      <c r="SDK105" s="160"/>
      <c r="SDL105" s="150"/>
      <c r="SDM105" s="137"/>
      <c r="SDN105" s="137"/>
      <c r="SDO105" s="137"/>
      <c r="SDQ105" s="142"/>
      <c r="SDR105" s="160"/>
      <c r="SDS105" s="150"/>
      <c r="SDT105" s="137"/>
      <c r="SDU105" s="137"/>
      <c r="SDV105" s="137"/>
      <c r="SDX105" s="142"/>
      <c r="SDY105" s="160"/>
      <c r="SDZ105" s="150"/>
      <c r="SEA105" s="137"/>
      <c r="SEB105" s="137"/>
      <c r="SEC105" s="137"/>
      <c r="SEE105" s="142"/>
      <c r="SEF105" s="160"/>
      <c r="SEG105" s="150"/>
      <c r="SEH105" s="137"/>
      <c r="SEI105" s="137"/>
      <c r="SEJ105" s="137"/>
      <c r="SEL105" s="142"/>
      <c r="SEM105" s="160"/>
      <c r="SEN105" s="150"/>
      <c r="SEO105" s="137"/>
      <c r="SEP105" s="137"/>
      <c r="SEQ105" s="137"/>
      <c r="SES105" s="142"/>
      <c r="SET105" s="160"/>
      <c r="SEU105" s="150"/>
      <c r="SEV105" s="137"/>
      <c r="SEW105" s="137"/>
      <c r="SEX105" s="137"/>
      <c r="SEZ105" s="142"/>
      <c r="SFA105" s="160"/>
      <c r="SFB105" s="150"/>
      <c r="SFC105" s="137"/>
      <c r="SFD105" s="137"/>
      <c r="SFE105" s="137"/>
      <c r="SFG105" s="142"/>
      <c r="SFH105" s="160"/>
      <c r="SFI105" s="150"/>
      <c r="SFJ105" s="137"/>
      <c r="SFK105" s="137"/>
      <c r="SFL105" s="137"/>
      <c r="SFN105" s="142"/>
      <c r="SFO105" s="160"/>
      <c r="SFP105" s="150"/>
      <c r="SFQ105" s="137"/>
      <c r="SFR105" s="137"/>
      <c r="SFS105" s="137"/>
      <c r="SFU105" s="142"/>
      <c r="SFV105" s="160"/>
      <c r="SFW105" s="150"/>
      <c r="SFX105" s="137"/>
      <c r="SFY105" s="137"/>
      <c r="SFZ105" s="137"/>
      <c r="SGB105" s="142"/>
      <c r="SGC105" s="160"/>
      <c r="SGD105" s="150"/>
      <c r="SGE105" s="137"/>
      <c r="SGF105" s="137"/>
      <c r="SGG105" s="137"/>
      <c r="SGI105" s="142"/>
      <c r="SGJ105" s="160"/>
      <c r="SGK105" s="150"/>
      <c r="SGL105" s="137"/>
      <c r="SGM105" s="137"/>
      <c r="SGN105" s="137"/>
      <c r="SGP105" s="142"/>
      <c r="SGQ105" s="160"/>
      <c r="SGR105" s="150"/>
      <c r="SGS105" s="137"/>
      <c r="SGT105" s="137"/>
      <c r="SGU105" s="137"/>
      <c r="SGW105" s="142"/>
      <c r="SGX105" s="160"/>
      <c r="SGY105" s="150"/>
      <c r="SGZ105" s="137"/>
      <c r="SHA105" s="137"/>
      <c r="SHB105" s="137"/>
      <c r="SHD105" s="142"/>
      <c r="SHE105" s="160"/>
      <c r="SHF105" s="150"/>
      <c r="SHG105" s="137"/>
      <c r="SHH105" s="137"/>
      <c r="SHI105" s="137"/>
      <c r="SHK105" s="142"/>
      <c r="SHL105" s="160"/>
      <c r="SHM105" s="150"/>
      <c r="SHN105" s="137"/>
      <c r="SHO105" s="137"/>
      <c r="SHP105" s="137"/>
      <c r="SHR105" s="142"/>
      <c r="SHS105" s="160"/>
      <c r="SHT105" s="150"/>
      <c r="SHU105" s="137"/>
      <c r="SHV105" s="137"/>
      <c r="SHW105" s="137"/>
      <c r="SHY105" s="142"/>
      <c r="SHZ105" s="160"/>
      <c r="SIA105" s="150"/>
      <c r="SIB105" s="137"/>
      <c r="SIC105" s="137"/>
      <c r="SID105" s="137"/>
      <c r="SIF105" s="142"/>
      <c r="SIG105" s="160"/>
      <c r="SIH105" s="150"/>
      <c r="SII105" s="137"/>
      <c r="SIJ105" s="137"/>
      <c r="SIK105" s="137"/>
      <c r="SIM105" s="142"/>
      <c r="SIN105" s="160"/>
      <c r="SIO105" s="150"/>
      <c r="SIP105" s="137"/>
      <c r="SIQ105" s="137"/>
      <c r="SIR105" s="137"/>
      <c r="SIT105" s="142"/>
      <c r="SIU105" s="160"/>
      <c r="SIV105" s="150"/>
      <c r="SIW105" s="137"/>
      <c r="SIX105" s="137"/>
      <c r="SIY105" s="137"/>
      <c r="SJA105" s="142"/>
      <c r="SJB105" s="160"/>
      <c r="SJC105" s="150"/>
      <c r="SJD105" s="137"/>
      <c r="SJE105" s="137"/>
      <c r="SJF105" s="137"/>
      <c r="SJH105" s="142"/>
      <c r="SJI105" s="160"/>
      <c r="SJJ105" s="150"/>
      <c r="SJK105" s="137"/>
      <c r="SJL105" s="137"/>
      <c r="SJM105" s="137"/>
      <c r="SJO105" s="142"/>
      <c r="SJP105" s="160"/>
      <c r="SJQ105" s="150"/>
      <c r="SJR105" s="137"/>
      <c r="SJS105" s="137"/>
      <c r="SJT105" s="137"/>
      <c r="SJV105" s="142"/>
      <c r="SJW105" s="160"/>
      <c r="SJX105" s="150"/>
      <c r="SJY105" s="137"/>
      <c r="SJZ105" s="137"/>
      <c r="SKA105" s="137"/>
      <c r="SKC105" s="142"/>
      <c r="SKD105" s="160"/>
      <c r="SKE105" s="150"/>
      <c r="SKF105" s="137"/>
      <c r="SKG105" s="137"/>
      <c r="SKH105" s="137"/>
      <c r="SKJ105" s="142"/>
      <c r="SKK105" s="160"/>
      <c r="SKL105" s="150"/>
      <c r="SKM105" s="137"/>
      <c r="SKN105" s="137"/>
      <c r="SKO105" s="137"/>
      <c r="SKQ105" s="142"/>
      <c r="SKR105" s="160"/>
      <c r="SKS105" s="150"/>
      <c r="SKT105" s="137"/>
      <c r="SKU105" s="137"/>
      <c r="SKV105" s="137"/>
      <c r="SKX105" s="142"/>
      <c r="SKY105" s="160"/>
      <c r="SKZ105" s="150"/>
      <c r="SLA105" s="137"/>
      <c r="SLB105" s="137"/>
      <c r="SLC105" s="137"/>
      <c r="SLE105" s="142"/>
      <c r="SLF105" s="160"/>
      <c r="SLG105" s="150"/>
      <c r="SLH105" s="137"/>
      <c r="SLI105" s="137"/>
      <c r="SLJ105" s="137"/>
      <c r="SLL105" s="142"/>
      <c r="SLM105" s="160"/>
      <c r="SLN105" s="150"/>
      <c r="SLO105" s="137"/>
      <c r="SLP105" s="137"/>
      <c r="SLQ105" s="137"/>
      <c r="SLS105" s="142"/>
      <c r="SLT105" s="160"/>
      <c r="SLU105" s="150"/>
      <c r="SLV105" s="137"/>
      <c r="SLW105" s="137"/>
      <c r="SLX105" s="137"/>
      <c r="SLZ105" s="142"/>
      <c r="SMA105" s="160"/>
      <c r="SMB105" s="150"/>
      <c r="SMC105" s="137"/>
      <c r="SMD105" s="137"/>
      <c r="SME105" s="137"/>
      <c r="SMG105" s="142"/>
      <c r="SMH105" s="160"/>
      <c r="SMI105" s="150"/>
      <c r="SMJ105" s="137"/>
      <c r="SMK105" s="137"/>
      <c r="SML105" s="137"/>
      <c r="SMN105" s="142"/>
      <c r="SMO105" s="160"/>
      <c r="SMP105" s="150"/>
      <c r="SMQ105" s="137"/>
      <c r="SMR105" s="137"/>
      <c r="SMS105" s="137"/>
      <c r="SMU105" s="142"/>
      <c r="SMV105" s="160"/>
      <c r="SMW105" s="150"/>
      <c r="SMX105" s="137"/>
      <c r="SMY105" s="137"/>
      <c r="SMZ105" s="137"/>
      <c r="SNB105" s="142"/>
      <c r="SNC105" s="160"/>
      <c r="SND105" s="150"/>
      <c r="SNE105" s="137"/>
      <c r="SNF105" s="137"/>
      <c r="SNG105" s="137"/>
      <c r="SNI105" s="142"/>
      <c r="SNJ105" s="160"/>
      <c r="SNK105" s="150"/>
      <c r="SNL105" s="137"/>
      <c r="SNM105" s="137"/>
      <c r="SNN105" s="137"/>
      <c r="SNP105" s="142"/>
      <c r="SNQ105" s="160"/>
      <c r="SNR105" s="150"/>
      <c r="SNS105" s="137"/>
      <c r="SNT105" s="137"/>
      <c r="SNU105" s="137"/>
      <c r="SNW105" s="142"/>
      <c r="SNX105" s="160"/>
      <c r="SNY105" s="150"/>
      <c r="SNZ105" s="137"/>
      <c r="SOA105" s="137"/>
      <c r="SOB105" s="137"/>
      <c r="SOD105" s="142"/>
      <c r="SOE105" s="160"/>
      <c r="SOF105" s="150"/>
      <c r="SOG105" s="137"/>
      <c r="SOH105" s="137"/>
      <c r="SOI105" s="137"/>
      <c r="SOK105" s="142"/>
      <c r="SOL105" s="160"/>
      <c r="SOM105" s="150"/>
      <c r="SON105" s="137"/>
      <c r="SOO105" s="137"/>
      <c r="SOP105" s="137"/>
      <c r="SOR105" s="142"/>
      <c r="SOS105" s="160"/>
      <c r="SOT105" s="150"/>
      <c r="SOU105" s="137"/>
      <c r="SOV105" s="137"/>
      <c r="SOW105" s="137"/>
      <c r="SOY105" s="142"/>
      <c r="SOZ105" s="160"/>
      <c r="SPA105" s="150"/>
      <c r="SPB105" s="137"/>
      <c r="SPC105" s="137"/>
      <c r="SPD105" s="137"/>
      <c r="SPF105" s="142"/>
      <c r="SPG105" s="160"/>
      <c r="SPH105" s="150"/>
      <c r="SPI105" s="137"/>
      <c r="SPJ105" s="137"/>
      <c r="SPK105" s="137"/>
      <c r="SPM105" s="142"/>
      <c r="SPN105" s="160"/>
      <c r="SPO105" s="150"/>
      <c r="SPP105" s="137"/>
      <c r="SPQ105" s="137"/>
      <c r="SPR105" s="137"/>
      <c r="SPT105" s="142"/>
      <c r="SPU105" s="160"/>
      <c r="SPV105" s="150"/>
      <c r="SPW105" s="137"/>
      <c r="SPX105" s="137"/>
      <c r="SPY105" s="137"/>
      <c r="SQA105" s="142"/>
      <c r="SQB105" s="160"/>
      <c r="SQC105" s="150"/>
      <c r="SQD105" s="137"/>
      <c r="SQE105" s="137"/>
      <c r="SQF105" s="137"/>
      <c r="SQH105" s="142"/>
      <c r="SQI105" s="160"/>
      <c r="SQJ105" s="150"/>
      <c r="SQK105" s="137"/>
      <c r="SQL105" s="137"/>
      <c r="SQM105" s="137"/>
      <c r="SQO105" s="142"/>
      <c r="SQP105" s="160"/>
      <c r="SQQ105" s="150"/>
      <c r="SQR105" s="137"/>
      <c r="SQS105" s="137"/>
      <c r="SQT105" s="137"/>
      <c r="SQV105" s="142"/>
      <c r="SQW105" s="160"/>
      <c r="SQX105" s="150"/>
      <c r="SQY105" s="137"/>
      <c r="SQZ105" s="137"/>
      <c r="SRA105" s="137"/>
      <c r="SRC105" s="142"/>
      <c r="SRD105" s="160"/>
      <c r="SRE105" s="150"/>
      <c r="SRF105" s="137"/>
      <c r="SRG105" s="137"/>
      <c r="SRH105" s="137"/>
      <c r="SRJ105" s="142"/>
      <c r="SRK105" s="160"/>
      <c r="SRL105" s="150"/>
      <c r="SRM105" s="137"/>
      <c r="SRN105" s="137"/>
      <c r="SRO105" s="137"/>
      <c r="SRQ105" s="142"/>
      <c r="SRR105" s="160"/>
      <c r="SRS105" s="150"/>
      <c r="SRT105" s="137"/>
      <c r="SRU105" s="137"/>
      <c r="SRV105" s="137"/>
      <c r="SRX105" s="142"/>
      <c r="SRY105" s="160"/>
      <c r="SRZ105" s="150"/>
      <c r="SSA105" s="137"/>
      <c r="SSB105" s="137"/>
      <c r="SSC105" s="137"/>
      <c r="SSE105" s="142"/>
      <c r="SSF105" s="160"/>
      <c r="SSG105" s="150"/>
      <c r="SSH105" s="137"/>
      <c r="SSI105" s="137"/>
      <c r="SSJ105" s="137"/>
      <c r="SSL105" s="142"/>
      <c r="SSM105" s="160"/>
      <c r="SSN105" s="150"/>
      <c r="SSO105" s="137"/>
      <c r="SSP105" s="137"/>
      <c r="SSQ105" s="137"/>
      <c r="SSS105" s="142"/>
      <c r="SST105" s="160"/>
      <c r="SSU105" s="150"/>
      <c r="SSV105" s="137"/>
      <c r="SSW105" s="137"/>
      <c r="SSX105" s="137"/>
      <c r="SSZ105" s="142"/>
      <c r="STA105" s="160"/>
      <c r="STB105" s="150"/>
      <c r="STC105" s="137"/>
      <c r="STD105" s="137"/>
      <c r="STE105" s="137"/>
      <c r="STG105" s="142"/>
      <c r="STH105" s="160"/>
      <c r="STI105" s="150"/>
      <c r="STJ105" s="137"/>
      <c r="STK105" s="137"/>
      <c r="STL105" s="137"/>
      <c r="STN105" s="142"/>
      <c r="STO105" s="160"/>
      <c r="STP105" s="150"/>
      <c r="STQ105" s="137"/>
      <c r="STR105" s="137"/>
      <c r="STS105" s="137"/>
      <c r="STU105" s="142"/>
      <c r="STV105" s="160"/>
      <c r="STW105" s="150"/>
      <c r="STX105" s="137"/>
      <c r="STY105" s="137"/>
      <c r="STZ105" s="137"/>
      <c r="SUB105" s="142"/>
      <c r="SUC105" s="160"/>
      <c r="SUD105" s="150"/>
      <c r="SUE105" s="137"/>
      <c r="SUF105" s="137"/>
      <c r="SUG105" s="137"/>
      <c r="SUI105" s="142"/>
      <c r="SUJ105" s="160"/>
      <c r="SUK105" s="150"/>
      <c r="SUL105" s="137"/>
      <c r="SUM105" s="137"/>
      <c r="SUN105" s="137"/>
      <c r="SUP105" s="142"/>
      <c r="SUQ105" s="160"/>
      <c r="SUR105" s="150"/>
      <c r="SUS105" s="137"/>
      <c r="SUT105" s="137"/>
      <c r="SUU105" s="137"/>
      <c r="SUW105" s="142"/>
      <c r="SUX105" s="160"/>
      <c r="SUY105" s="150"/>
      <c r="SUZ105" s="137"/>
      <c r="SVA105" s="137"/>
      <c r="SVB105" s="137"/>
      <c r="SVD105" s="142"/>
      <c r="SVE105" s="160"/>
      <c r="SVF105" s="150"/>
      <c r="SVG105" s="137"/>
      <c r="SVH105" s="137"/>
      <c r="SVI105" s="137"/>
      <c r="SVK105" s="142"/>
      <c r="SVL105" s="160"/>
      <c r="SVM105" s="150"/>
      <c r="SVN105" s="137"/>
      <c r="SVO105" s="137"/>
      <c r="SVP105" s="137"/>
      <c r="SVR105" s="142"/>
      <c r="SVS105" s="160"/>
      <c r="SVT105" s="150"/>
      <c r="SVU105" s="137"/>
      <c r="SVV105" s="137"/>
      <c r="SVW105" s="137"/>
      <c r="SVY105" s="142"/>
      <c r="SVZ105" s="160"/>
      <c r="SWA105" s="150"/>
      <c r="SWB105" s="137"/>
      <c r="SWC105" s="137"/>
      <c r="SWD105" s="137"/>
      <c r="SWF105" s="142"/>
      <c r="SWG105" s="160"/>
      <c r="SWH105" s="150"/>
      <c r="SWI105" s="137"/>
      <c r="SWJ105" s="137"/>
      <c r="SWK105" s="137"/>
      <c r="SWM105" s="142"/>
      <c r="SWN105" s="160"/>
      <c r="SWO105" s="150"/>
      <c r="SWP105" s="137"/>
      <c r="SWQ105" s="137"/>
      <c r="SWR105" s="137"/>
      <c r="SWT105" s="142"/>
      <c r="SWU105" s="160"/>
      <c r="SWV105" s="150"/>
      <c r="SWW105" s="137"/>
      <c r="SWX105" s="137"/>
      <c r="SWY105" s="137"/>
      <c r="SXA105" s="142"/>
      <c r="SXB105" s="160"/>
      <c r="SXC105" s="150"/>
      <c r="SXD105" s="137"/>
      <c r="SXE105" s="137"/>
      <c r="SXF105" s="137"/>
      <c r="SXH105" s="142"/>
      <c r="SXI105" s="160"/>
      <c r="SXJ105" s="150"/>
      <c r="SXK105" s="137"/>
      <c r="SXL105" s="137"/>
      <c r="SXM105" s="137"/>
      <c r="SXO105" s="142"/>
      <c r="SXP105" s="160"/>
      <c r="SXQ105" s="150"/>
      <c r="SXR105" s="137"/>
      <c r="SXS105" s="137"/>
      <c r="SXT105" s="137"/>
      <c r="SXV105" s="142"/>
      <c r="SXW105" s="160"/>
      <c r="SXX105" s="150"/>
      <c r="SXY105" s="137"/>
      <c r="SXZ105" s="137"/>
      <c r="SYA105" s="137"/>
      <c r="SYC105" s="142"/>
      <c r="SYD105" s="160"/>
      <c r="SYE105" s="150"/>
      <c r="SYF105" s="137"/>
      <c r="SYG105" s="137"/>
      <c r="SYH105" s="137"/>
      <c r="SYJ105" s="142"/>
      <c r="SYK105" s="160"/>
      <c r="SYL105" s="150"/>
      <c r="SYM105" s="137"/>
      <c r="SYN105" s="137"/>
      <c r="SYO105" s="137"/>
      <c r="SYQ105" s="142"/>
      <c r="SYR105" s="160"/>
      <c r="SYS105" s="150"/>
      <c r="SYT105" s="137"/>
      <c r="SYU105" s="137"/>
      <c r="SYV105" s="137"/>
      <c r="SYX105" s="142"/>
      <c r="SYY105" s="160"/>
      <c r="SYZ105" s="150"/>
      <c r="SZA105" s="137"/>
      <c r="SZB105" s="137"/>
      <c r="SZC105" s="137"/>
      <c r="SZE105" s="142"/>
      <c r="SZF105" s="160"/>
      <c r="SZG105" s="150"/>
      <c r="SZH105" s="137"/>
      <c r="SZI105" s="137"/>
      <c r="SZJ105" s="137"/>
      <c r="SZL105" s="142"/>
      <c r="SZM105" s="160"/>
      <c r="SZN105" s="150"/>
      <c r="SZO105" s="137"/>
      <c r="SZP105" s="137"/>
      <c r="SZQ105" s="137"/>
      <c r="SZS105" s="142"/>
      <c r="SZT105" s="160"/>
      <c r="SZU105" s="150"/>
      <c r="SZV105" s="137"/>
      <c r="SZW105" s="137"/>
      <c r="SZX105" s="137"/>
      <c r="SZZ105" s="142"/>
      <c r="TAA105" s="160"/>
      <c r="TAB105" s="150"/>
      <c r="TAC105" s="137"/>
      <c r="TAD105" s="137"/>
      <c r="TAE105" s="137"/>
      <c r="TAG105" s="142"/>
      <c r="TAH105" s="160"/>
      <c r="TAI105" s="150"/>
      <c r="TAJ105" s="137"/>
      <c r="TAK105" s="137"/>
      <c r="TAL105" s="137"/>
      <c r="TAN105" s="142"/>
      <c r="TAO105" s="160"/>
      <c r="TAP105" s="150"/>
      <c r="TAQ105" s="137"/>
      <c r="TAR105" s="137"/>
      <c r="TAS105" s="137"/>
      <c r="TAU105" s="142"/>
      <c r="TAV105" s="160"/>
      <c r="TAW105" s="150"/>
      <c r="TAX105" s="137"/>
      <c r="TAY105" s="137"/>
      <c r="TAZ105" s="137"/>
      <c r="TBB105" s="142"/>
      <c r="TBC105" s="160"/>
      <c r="TBD105" s="150"/>
      <c r="TBE105" s="137"/>
      <c r="TBF105" s="137"/>
      <c r="TBG105" s="137"/>
      <c r="TBI105" s="142"/>
      <c r="TBJ105" s="160"/>
      <c r="TBK105" s="150"/>
      <c r="TBL105" s="137"/>
      <c r="TBM105" s="137"/>
      <c r="TBN105" s="137"/>
      <c r="TBP105" s="142"/>
      <c r="TBQ105" s="160"/>
      <c r="TBR105" s="150"/>
      <c r="TBS105" s="137"/>
      <c r="TBT105" s="137"/>
      <c r="TBU105" s="137"/>
      <c r="TBW105" s="142"/>
      <c r="TBX105" s="160"/>
      <c r="TBY105" s="150"/>
      <c r="TBZ105" s="137"/>
      <c r="TCA105" s="137"/>
      <c r="TCB105" s="137"/>
      <c r="TCD105" s="142"/>
      <c r="TCE105" s="160"/>
      <c r="TCF105" s="150"/>
      <c r="TCG105" s="137"/>
      <c r="TCH105" s="137"/>
      <c r="TCI105" s="137"/>
      <c r="TCK105" s="142"/>
      <c r="TCL105" s="160"/>
      <c r="TCM105" s="150"/>
      <c r="TCN105" s="137"/>
      <c r="TCO105" s="137"/>
      <c r="TCP105" s="137"/>
      <c r="TCR105" s="142"/>
      <c r="TCS105" s="160"/>
      <c r="TCT105" s="150"/>
      <c r="TCU105" s="137"/>
      <c r="TCV105" s="137"/>
      <c r="TCW105" s="137"/>
      <c r="TCY105" s="142"/>
      <c r="TCZ105" s="160"/>
      <c r="TDA105" s="150"/>
      <c r="TDB105" s="137"/>
      <c r="TDC105" s="137"/>
      <c r="TDD105" s="137"/>
      <c r="TDF105" s="142"/>
      <c r="TDG105" s="160"/>
      <c r="TDH105" s="150"/>
      <c r="TDI105" s="137"/>
      <c r="TDJ105" s="137"/>
      <c r="TDK105" s="137"/>
      <c r="TDM105" s="142"/>
      <c r="TDN105" s="160"/>
      <c r="TDO105" s="150"/>
      <c r="TDP105" s="137"/>
      <c r="TDQ105" s="137"/>
      <c r="TDR105" s="137"/>
      <c r="TDT105" s="142"/>
      <c r="TDU105" s="160"/>
      <c r="TDV105" s="150"/>
      <c r="TDW105" s="137"/>
      <c r="TDX105" s="137"/>
      <c r="TDY105" s="137"/>
      <c r="TEA105" s="142"/>
      <c r="TEB105" s="160"/>
      <c r="TEC105" s="150"/>
      <c r="TED105" s="137"/>
      <c r="TEE105" s="137"/>
      <c r="TEF105" s="137"/>
      <c r="TEH105" s="142"/>
      <c r="TEI105" s="160"/>
      <c r="TEJ105" s="150"/>
      <c r="TEK105" s="137"/>
      <c r="TEL105" s="137"/>
      <c r="TEM105" s="137"/>
      <c r="TEO105" s="142"/>
      <c r="TEP105" s="160"/>
      <c r="TEQ105" s="150"/>
      <c r="TER105" s="137"/>
      <c r="TES105" s="137"/>
      <c r="TET105" s="137"/>
      <c r="TEV105" s="142"/>
      <c r="TEW105" s="160"/>
      <c r="TEX105" s="150"/>
      <c r="TEY105" s="137"/>
      <c r="TEZ105" s="137"/>
      <c r="TFA105" s="137"/>
      <c r="TFC105" s="142"/>
      <c r="TFD105" s="160"/>
      <c r="TFE105" s="150"/>
      <c r="TFF105" s="137"/>
      <c r="TFG105" s="137"/>
      <c r="TFH105" s="137"/>
      <c r="TFJ105" s="142"/>
      <c r="TFK105" s="160"/>
      <c r="TFL105" s="150"/>
      <c r="TFM105" s="137"/>
      <c r="TFN105" s="137"/>
      <c r="TFO105" s="137"/>
      <c r="TFQ105" s="142"/>
      <c r="TFR105" s="160"/>
      <c r="TFS105" s="150"/>
      <c r="TFT105" s="137"/>
      <c r="TFU105" s="137"/>
      <c r="TFV105" s="137"/>
      <c r="TFX105" s="142"/>
      <c r="TFY105" s="160"/>
      <c r="TFZ105" s="150"/>
      <c r="TGA105" s="137"/>
      <c r="TGB105" s="137"/>
      <c r="TGC105" s="137"/>
      <c r="TGE105" s="142"/>
      <c r="TGF105" s="160"/>
      <c r="TGG105" s="150"/>
      <c r="TGH105" s="137"/>
      <c r="TGI105" s="137"/>
      <c r="TGJ105" s="137"/>
      <c r="TGL105" s="142"/>
      <c r="TGM105" s="160"/>
      <c r="TGN105" s="150"/>
      <c r="TGO105" s="137"/>
      <c r="TGP105" s="137"/>
      <c r="TGQ105" s="137"/>
      <c r="TGS105" s="142"/>
      <c r="TGT105" s="160"/>
      <c r="TGU105" s="150"/>
      <c r="TGV105" s="137"/>
      <c r="TGW105" s="137"/>
      <c r="TGX105" s="137"/>
      <c r="TGZ105" s="142"/>
      <c r="THA105" s="160"/>
      <c r="THB105" s="150"/>
      <c r="THC105" s="137"/>
      <c r="THD105" s="137"/>
      <c r="THE105" s="137"/>
      <c r="THG105" s="142"/>
      <c r="THH105" s="160"/>
      <c r="THI105" s="150"/>
      <c r="THJ105" s="137"/>
      <c r="THK105" s="137"/>
      <c r="THL105" s="137"/>
      <c r="THN105" s="142"/>
      <c r="THO105" s="160"/>
      <c r="THP105" s="150"/>
      <c r="THQ105" s="137"/>
      <c r="THR105" s="137"/>
      <c r="THS105" s="137"/>
      <c r="THU105" s="142"/>
      <c r="THV105" s="160"/>
      <c r="THW105" s="150"/>
      <c r="THX105" s="137"/>
      <c r="THY105" s="137"/>
      <c r="THZ105" s="137"/>
      <c r="TIB105" s="142"/>
      <c r="TIC105" s="160"/>
      <c r="TID105" s="150"/>
      <c r="TIE105" s="137"/>
      <c r="TIF105" s="137"/>
      <c r="TIG105" s="137"/>
      <c r="TII105" s="142"/>
      <c r="TIJ105" s="160"/>
      <c r="TIK105" s="150"/>
      <c r="TIL105" s="137"/>
      <c r="TIM105" s="137"/>
      <c r="TIN105" s="137"/>
      <c r="TIP105" s="142"/>
      <c r="TIQ105" s="160"/>
      <c r="TIR105" s="150"/>
      <c r="TIS105" s="137"/>
      <c r="TIT105" s="137"/>
      <c r="TIU105" s="137"/>
      <c r="TIW105" s="142"/>
      <c r="TIX105" s="160"/>
      <c r="TIY105" s="150"/>
      <c r="TIZ105" s="137"/>
      <c r="TJA105" s="137"/>
      <c r="TJB105" s="137"/>
      <c r="TJD105" s="142"/>
      <c r="TJE105" s="160"/>
      <c r="TJF105" s="150"/>
      <c r="TJG105" s="137"/>
      <c r="TJH105" s="137"/>
      <c r="TJI105" s="137"/>
      <c r="TJK105" s="142"/>
      <c r="TJL105" s="160"/>
      <c r="TJM105" s="150"/>
      <c r="TJN105" s="137"/>
      <c r="TJO105" s="137"/>
      <c r="TJP105" s="137"/>
      <c r="TJR105" s="142"/>
      <c r="TJS105" s="160"/>
      <c r="TJT105" s="150"/>
      <c r="TJU105" s="137"/>
      <c r="TJV105" s="137"/>
      <c r="TJW105" s="137"/>
      <c r="TJY105" s="142"/>
      <c r="TJZ105" s="160"/>
      <c r="TKA105" s="150"/>
      <c r="TKB105" s="137"/>
      <c r="TKC105" s="137"/>
      <c r="TKD105" s="137"/>
      <c r="TKF105" s="142"/>
      <c r="TKG105" s="160"/>
      <c r="TKH105" s="150"/>
      <c r="TKI105" s="137"/>
      <c r="TKJ105" s="137"/>
      <c r="TKK105" s="137"/>
      <c r="TKM105" s="142"/>
      <c r="TKN105" s="160"/>
      <c r="TKO105" s="150"/>
      <c r="TKP105" s="137"/>
      <c r="TKQ105" s="137"/>
      <c r="TKR105" s="137"/>
      <c r="TKT105" s="142"/>
      <c r="TKU105" s="160"/>
      <c r="TKV105" s="150"/>
      <c r="TKW105" s="137"/>
      <c r="TKX105" s="137"/>
      <c r="TKY105" s="137"/>
      <c r="TLA105" s="142"/>
      <c r="TLB105" s="160"/>
      <c r="TLC105" s="150"/>
      <c r="TLD105" s="137"/>
      <c r="TLE105" s="137"/>
      <c r="TLF105" s="137"/>
      <c r="TLH105" s="142"/>
      <c r="TLI105" s="160"/>
      <c r="TLJ105" s="150"/>
      <c r="TLK105" s="137"/>
      <c r="TLL105" s="137"/>
      <c r="TLM105" s="137"/>
      <c r="TLO105" s="142"/>
      <c r="TLP105" s="160"/>
      <c r="TLQ105" s="150"/>
      <c r="TLR105" s="137"/>
      <c r="TLS105" s="137"/>
      <c r="TLT105" s="137"/>
      <c r="TLV105" s="142"/>
      <c r="TLW105" s="160"/>
      <c r="TLX105" s="150"/>
      <c r="TLY105" s="137"/>
      <c r="TLZ105" s="137"/>
      <c r="TMA105" s="137"/>
      <c r="TMC105" s="142"/>
      <c r="TMD105" s="160"/>
      <c r="TME105" s="150"/>
      <c r="TMF105" s="137"/>
      <c r="TMG105" s="137"/>
      <c r="TMH105" s="137"/>
      <c r="TMJ105" s="142"/>
      <c r="TMK105" s="160"/>
      <c r="TML105" s="150"/>
      <c r="TMM105" s="137"/>
      <c r="TMN105" s="137"/>
      <c r="TMO105" s="137"/>
      <c r="TMQ105" s="142"/>
      <c r="TMR105" s="160"/>
      <c r="TMS105" s="150"/>
      <c r="TMT105" s="137"/>
      <c r="TMU105" s="137"/>
      <c r="TMV105" s="137"/>
      <c r="TMX105" s="142"/>
      <c r="TMY105" s="160"/>
      <c r="TMZ105" s="150"/>
      <c r="TNA105" s="137"/>
      <c r="TNB105" s="137"/>
      <c r="TNC105" s="137"/>
      <c r="TNE105" s="142"/>
      <c r="TNF105" s="160"/>
      <c r="TNG105" s="150"/>
      <c r="TNH105" s="137"/>
      <c r="TNI105" s="137"/>
      <c r="TNJ105" s="137"/>
      <c r="TNL105" s="142"/>
      <c r="TNM105" s="160"/>
      <c r="TNN105" s="150"/>
      <c r="TNO105" s="137"/>
      <c r="TNP105" s="137"/>
      <c r="TNQ105" s="137"/>
      <c r="TNS105" s="142"/>
      <c r="TNT105" s="160"/>
      <c r="TNU105" s="150"/>
      <c r="TNV105" s="137"/>
      <c r="TNW105" s="137"/>
      <c r="TNX105" s="137"/>
      <c r="TNZ105" s="142"/>
      <c r="TOA105" s="160"/>
      <c r="TOB105" s="150"/>
      <c r="TOC105" s="137"/>
      <c r="TOD105" s="137"/>
      <c r="TOE105" s="137"/>
      <c r="TOG105" s="142"/>
      <c r="TOH105" s="160"/>
      <c r="TOI105" s="150"/>
      <c r="TOJ105" s="137"/>
      <c r="TOK105" s="137"/>
      <c r="TOL105" s="137"/>
      <c r="TON105" s="142"/>
      <c r="TOO105" s="160"/>
      <c r="TOP105" s="150"/>
      <c r="TOQ105" s="137"/>
      <c r="TOR105" s="137"/>
      <c r="TOS105" s="137"/>
      <c r="TOU105" s="142"/>
      <c r="TOV105" s="160"/>
      <c r="TOW105" s="150"/>
      <c r="TOX105" s="137"/>
      <c r="TOY105" s="137"/>
      <c r="TOZ105" s="137"/>
      <c r="TPB105" s="142"/>
      <c r="TPC105" s="160"/>
      <c r="TPD105" s="150"/>
      <c r="TPE105" s="137"/>
      <c r="TPF105" s="137"/>
      <c r="TPG105" s="137"/>
      <c r="TPI105" s="142"/>
      <c r="TPJ105" s="160"/>
      <c r="TPK105" s="150"/>
      <c r="TPL105" s="137"/>
      <c r="TPM105" s="137"/>
      <c r="TPN105" s="137"/>
      <c r="TPP105" s="142"/>
      <c r="TPQ105" s="160"/>
      <c r="TPR105" s="150"/>
      <c r="TPS105" s="137"/>
      <c r="TPT105" s="137"/>
      <c r="TPU105" s="137"/>
      <c r="TPW105" s="142"/>
      <c r="TPX105" s="160"/>
      <c r="TPY105" s="150"/>
      <c r="TPZ105" s="137"/>
      <c r="TQA105" s="137"/>
      <c r="TQB105" s="137"/>
      <c r="TQD105" s="142"/>
      <c r="TQE105" s="160"/>
      <c r="TQF105" s="150"/>
      <c r="TQG105" s="137"/>
      <c r="TQH105" s="137"/>
      <c r="TQI105" s="137"/>
      <c r="TQK105" s="142"/>
      <c r="TQL105" s="160"/>
      <c r="TQM105" s="150"/>
      <c r="TQN105" s="137"/>
      <c r="TQO105" s="137"/>
      <c r="TQP105" s="137"/>
      <c r="TQR105" s="142"/>
      <c r="TQS105" s="160"/>
      <c r="TQT105" s="150"/>
      <c r="TQU105" s="137"/>
      <c r="TQV105" s="137"/>
      <c r="TQW105" s="137"/>
      <c r="TQY105" s="142"/>
      <c r="TQZ105" s="160"/>
      <c r="TRA105" s="150"/>
      <c r="TRB105" s="137"/>
      <c r="TRC105" s="137"/>
      <c r="TRD105" s="137"/>
      <c r="TRF105" s="142"/>
      <c r="TRG105" s="160"/>
      <c r="TRH105" s="150"/>
      <c r="TRI105" s="137"/>
      <c r="TRJ105" s="137"/>
      <c r="TRK105" s="137"/>
      <c r="TRM105" s="142"/>
      <c r="TRN105" s="160"/>
      <c r="TRO105" s="150"/>
      <c r="TRP105" s="137"/>
      <c r="TRQ105" s="137"/>
      <c r="TRR105" s="137"/>
      <c r="TRT105" s="142"/>
      <c r="TRU105" s="160"/>
      <c r="TRV105" s="150"/>
      <c r="TRW105" s="137"/>
      <c r="TRX105" s="137"/>
      <c r="TRY105" s="137"/>
      <c r="TSA105" s="142"/>
      <c r="TSB105" s="160"/>
      <c r="TSC105" s="150"/>
      <c r="TSD105" s="137"/>
      <c r="TSE105" s="137"/>
      <c r="TSF105" s="137"/>
      <c r="TSH105" s="142"/>
      <c r="TSI105" s="160"/>
      <c r="TSJ105" s="150"/>
      <c r="TSK105" s="137"/>
      <c r="TSL105" s="137"/>
      <c r="TSM105" s="137"/>
      <c r="TSO105" s="142"/>
      <c r="TSP105" s="160"/>
      <c r="TSQ105" s="150"/>
      <c r="TSR105" s="137"/>
      <c r="TSS105" s="137"/>
      <c r="TST105" s="137"/>
      <c r="TSV105" s="142"/>
      <c r="TSW105" s="160"/>
      <c r="TSX105" s="150"/>
      <c r="TSY105" s="137"/>
      <c r="TSZ105" s="137"/>
      <c r="TTA105" s="137"/>
      <c r="TTC105" s="142"/>
      <c r="TTD105" s="160"/>
      <c r="TTE105" s="150"/>
      <c r="TTF105" s="137"/>
      <c r="TTG105" s="137"/>
      <c r="TTH105" s="137"/>
      <c r="TTJ105" s="142"/>
      <c r="TTK105" s="160"/>
      <c r="TTL105" s="150"/>
      <c r="TTM105" s="137"/>
      <c r="TTN105" s="137"/>
      <c r="TTO105" s="137"/>
      <c r="TTQ105" s="142"/>
      <c r="TTR105" s="160"/>
      <c r="TTS105" s="150"/>
      <c r="TTT105" s="137"/>
      <c r="TTU105" s="137"/>
      <c r="TTV105" s="137"/>
      <c r="TTX105" s="142"/>
      <c r="TTY105" s="160"/>
      <c r="TTZ105" s="150"/>
      <c r="TUA105" s="137"/>
      <c r="TUB105" s="137"/>
      <c r="TUC105" s="137"/>
      <c r="TUE105" s="142"/>
      <c r="TUF105" s="160"/>
      <c r="TUG105" s="150"/>
      <c r="TUH105" s="137"/>
      <c r="TUI105" s="137"/>
      <c r="TUJ105" s="137"/>
      <c r="TUL105" s="142"/>
      <c r="TUM105" s="160"/>
      <c r="TUN105" s="150"/>
      <c r="TUO105" s="137"/>
      <c r="TUP105" s="137"/>
      <c r="TUQ105" s="137"/>
      <c r="TUS105" s="142"/>
      <c r="TUT105" s="160"/>
      <c r="TUU105" s="150"/>
      <c r="TUV105" s="137"/>
      <c r="TUW105" s="137"/>
      <c r="TUX105" s="137"/>
      <c r="TUZ105" s="142"/>
      <c r="TVA105" s="160"/>
      <c r="TVB105" s="150"/>
      <c r="TVC105" s="137"/>
      <c r="TVD105" s="137"/>
      <c r="TVE105" s="137"/>
      <c r="TVG105" s="142"/>
      <c r="TVH105" s="160"/>
      <c r="TVI105" s="150"/>
      <c r="TVJ105" s="137"/>
      <c r="TVK105" s="137"/>
      <c r="TVL105" s="137"/>
      <c r="TVN105" s="142"/>
      <c r="TVO105" s="160"/>
      <c r="TVP105" s="150"/>
      <c r="TVQ105" s="137"/>
      <c r="TVR105" s="137"/>
      <c r="TVS105" s="137"/>
      <c r="TVU105" s="142"/>
      <c r="TVV105" s="160"/>
      <c r="TVW105" s="150"/>
      <c r="TVX105" s="137"/>
      <c r="TVY105" s="137"/>
      <c r="TVZ105" s="137"/>
      <c r="TWB105" s="142"/>
      <c r="TWC105" s="160"/>
      <c r="TWD105" s="150"/>
      <c r="TWE105" s="137"/>
      <c r="TWF105" s="137"/>
      <c r="TWG105" s="137"/>
      <c r="TWI105" s="142"/>
      <c r="TWJ105" s="160"/>
      <c r="TWK105" s="150"/>
      <c r="TWL105" s="137"/>
      <c r="TWM105" s="137"/>
      <c r="TWN105" s="137"/>
      <c r="TWP105" s="142"/>
      <c r="TWQ105" s="160"/>
      <c r="TWR105" s="150"/>
      <c r="TWS105" s="137"/>
      <c r="TWT105" s="137"/>
      <c r="TWU105" s="137"/>
      <c r="TWW105" s="142"/>
      <c r="TWX105" s="160"/>
      <c r="TWY105" s="150"/>
      <c r="TWZ105" s="137"/>
      <c r="TXA105" s="137"/>
      <c r="TXB105" s="137"/>
      <c r="TXD105" s="142"/>
      <c r="TXE105" s="160"/>
      <c r="TXF105" s="150"/>
      <c r="TXG105" s="137"/>
      <c r="TXH105" s="137"/>
      <c r="TXI105" s="137"/>
      <c r="TXK105" s="142"/>
      <c r="TXL105" s="160"/>
      <c r="TXM105" s="150"/>
      <c r="TXN105" s="137"/>
      <c r="TXO105" s="137"/>
      <c r="TXP105" s="137"/>
      <c r="TXR105" s="142"/>
      <c r="TXS105" s="160"/>
      <c r="TXT105" s="150"/>
      <c r="TXU105" s="137"/>
      <c r="TXV105" s="137"/>
      <c r="TXW105" s="137"/>
      <c r="TXY105" s="142"/>
      <c r="TXZ105" s="160"/>
      <c r="TYA105" s="150"/>
      <c r="TYB105" s="137"/>
      <c r="TYC105" s="137"/>
      <c r="TYD105" s="137"/>
      <c r="TYF105" s="142"/>
      <c r="TYG105" s="160"/>
      <c r="TYH105" s="150"/>
      <c r="TYI105" s="137"/>
      <c r="TYJ105" s="137"/>
      <c r="TYK105" s="137"/>
      <c r="TYM105" s="142"/>
      <c r="TYN105" s="160"/>
      <c r="TYO105" s="150"/>
      <c r="TYP105" s="137"/>
      <c r="TYQ105" s="137"/>
      <c r="TYR105" s="137"/>
      <c r="TYT105" s="142"/>
      <c r="TYU105" s="160"/>
      <c r="TYV105" s="150"/>
      <c r="TYW105" s="137"/>
      <c r="TYX105" s="137"/>
      <c r="TYY105" s="137"/>
      <c r="TZA105" s="142"/>
      <c r="TZB105" s="160"/>
      <c r="TZC105" s="150"/>
      <c r="TZD105" s="137"/>
      <c r="TZE105" s="137"/>
      <c r="TZF105" s="137"/>
      <c r="TZH105" s="142"/>
      <c r="TZI105" s="160"/>
      <c r="TZJ105" s="150"/>
      <c r="TZK105" s="137"/>
      <c r="TZL105" s="137"/>
      <c r="TZM105" s="137"/>
      <c r="TZO105" s="142"/>
      <c r="TZP105" s="160"/>
      <c r="TZQ105" s="150"/>
      <c r="TZR105" s="137"/>
      <c r="TZS105" s="137"/>
      <c r="TZT105" s="137"/>
      <c r="TZV105" s="142"/>
      <c r="TZW105" s="160"/>
      <c r="TZX105" s="150"/>
      <c r="TZY105" s="137"/>
      <c r="TZZ105" s="137"/>
      <c r="UAA105" s="137"/>
      <c r="UAC105" s="142"/>
      <c r="UAD105" s="160"/>
      <c r="UAE105" s="150"/>
      <c r="UAF105" s="137"/>
      <c r="UAG105" s="137"/>
      <c r="UAH105" s="137"/>
      <c r="UAJ105" s="142"/>
      <c r="UAK105" s="160"/>
      <c r="UAL105" s="150"/>
      <c r="UAM105" s="137"/>
      <c r="UAN105" s="137"/>
      <c r="UAO105" s="137"/>
      <c r="UAQ105" s="142"/>
      <c r="UAR105" s="160"/>
      <c r="UAS105" s="150"/>
      <c r="UAT105" s="137"/>
      <c r="UAU105" s="137"/>
      <c r="UAV105" s="137"/>
      <c r="UAX105" s="142"/>
      <c r="UAY105" s="160"/>
      <c r="UAZ105" s="150"/>
      <c r="UBA105" s="137"/>
      <c r="UBB105" s="137"/>
      <c r="UBC105" s="137"/>
      <c r="UBE105" s="142"/>
      <c r="UBF105" s="160"/>
      <c r="UBG105" s="150"/>
      <c r="UBH105" s="137"/>
      <c r="UBI105" s="137"/>
      <c r="UBJ105" s="137"/>
      <c r="UBL105" s="142"/>
      <c r="UBM105" s="160"/>
      <c r="UBN105" s="150"/>
      <c r="UBO105" s="137"/>
      <c r="UBP105" s="137"/>
      <c r="UBQ105" s="137"/>
      <c r="UBS105" s="142"/>
      <c r="UBT105" s="160"/>
      <c r="UBU105" s="150"/>
      <c r="UBV105" s="137"/>
      <c r="UBW105" s="137"/>
      <c r="UBX105" s="137"/>
      <c r="UBZ105" s="142"/>
      <c r="UCA105" s="160"/>
      <c r="UCB105" s="150"/>
      <c r="UCC105" s="137"/>
      <c r="UCD105" s="137"/>
      <c r="UCE105" s="137"/>
      <c r="UCG105" s="142"/>
      <c r="UCH105" s="160"/>
      <c r="UCI105" s="150"/>
      <c r="UCJ105" s="137"/>
      <c r="UCK105" s="137"/>
      <c r="UCL105" s="137"/>
      <c r="UCN105" s="142"/>
      <c r="UCO105" s="160"/>
      <c r="UCP105" s="150"/>
      <c r="UCQ105" s="137"/>
      <c r="UCR105" s="137"/>
      <c r="UCS105" s="137"/>
      <c r="UCU105" s="142"/>
      <c r="UCV105" s="160"/>
      <c r="UCW105" s="150"/>
      <c r="UCX105" s="137"/>
      <c r="UCY105" s="137"/>
      <c r="UCZ105" s="137"/>
      <c r="UDB105" s="142"/>
      <c r="UDC105" s="160"/>
      <c r="UDD105" s="150"/>
      <c r="UDE105" s="137"/>
      <c r="UDF105" s="137"/>
      <c r="UDG105" s="137"/>
      <c r="UDI105" s="142"/>
      <c r="UDJ105" s="160"/>
      <c r="UDK105" s="150"/>
      <c r="UDL105" s="137"/>
      <c r="UDM105" s="137"/>
      <c r="UDN105" s="137"/>
      <c r="UDP105" s="142"/>
      <c r="UDQ105" s="160"/>
      <c r="UDR105" s="150"/>
      <c r="UDS105" s="137"/>
      <c r="UDT105" s="137"/>
      <c r="UDU105" s="137"/>
      <c r="UDW105" s="142"/>
      <c r="UDX105" s="160"/>
      <c r="UDY105" s="150"/>
      <c r="UDZ105" s="137"/>
      <c r="UEA105" s="137"/>
      <c r="UEB105" s="137"/>
      <c r="UED105" s="142"/>
      <c r="UEE105" s="160"/>
      <c r="UEF105" s="150"/>
      <c r="UEG105" s="137"/>
      <c r="UEH105" s="137"/>
      <c r="UEI105" s="137"/>
      <c r="UEK105" s="142"/>
      <c r="UEL105" s="160"/>
      <c r="UEM105" s="150"/>
      <c r="UEN105" s="137"/>
      <c r="UEO105" s="137"/>
      <c r="UEP105" s="137"/>
      <c r="UER105" s="142"/>
      <c r="UES105" s="160"/>
      <c r="UET105" s="150"/>
      <c r="UEU105" s="137"/>
      <c r="UEV105" s="137"/>
      <c r="UEW105" s="137"/>
      <c r="UEY105" s="142"/>
      <c r="UEZ105" s="160"/>
      <c r="UFA105" s="150"/>
      <c r="UFB105" s="137"/>
      <c r="UFC105" s="137"/>
      <c r="UFD105" s="137"/>
      <c r="UFF105" s="142"/>
      <c r="UFG105" s="160"/>
      <c r="UFH105" s="150"/>
      <c r="UFI105" s="137"/>
      <c r="UFJ105" s="137"/>
      <c r="UFK105" s="137"/>
      <c r="UFM105" s="142"/>
      <c r="UFN105" s="160"/>
      <c r="UFO105" s="150"/>
      <c r="UFP105" s="137"/>
      <c r="UFQ105" s="137"/>
      <c r="UFR105" s="137"/>
      <c r="UFT105" s="142"/>
      <c r="UFU105" s="160"/>
      <c r="UFV105" s="150"/>
      <c r="UFW105" s="137"/>
      <c r="UFX105" s="137"/>
      <c r="UFY105" s="137"/>
      <c r="UGA105" s="142"/>
      <c r="UGB105" s="160"/>
      <c r="UGC105" s="150"/>
      <c r="UGD105" s="137"/>
      <c r="UGE105" s="137"/>
      <c r="UGF105" s="137"/>
      <c r="UGH105" s="142"/>
      <c r="UGI105" s="160"/>
      <c r="UGJ105" s="150"/>
      <c r="UGK105" s="137"/>
      <c r="UGL105" s="137"/>
      <c r="UGM105" s="137"/>
      <c r="UGO105" s="142"/>
      <c r="UGP105" s="160"/>
      <c r="UGQ105" s="150"/>
      <c r="UGR105" s="137"/>
      <c r="UGS105" s="137"/>
      <c r="UGT105" s="137"/>
      <c r="UGV105" s="142"/>
      <c r="UGW105" s="160"/>
      <c r="UGX105" s="150"/>
      <c r="UGY105" s="137"/>
      <c r="UGZ105" s="137"/>
      <c r="UHA105" s="137"/>
      <c r="UHC105" s="142"/>
      <c r="UHD105" s="160"/>
      <c r="UHE105" s="150"/>
      <c r="UHF105" s="137"/>
      <c r="UHG105" s="137"/>
      <c r="UHH105" s="137"/>
      <c r="UHJ105" s="142"/>
      <c r="UHK105" s="160"/>
      <c r="UHL105" s="150"/>
      <c r="UHM105" s="137"/>
      <c r="UHN105" s="137"/>
      <c r="UHO105" s="137"/>
      <c r="UHQ105" s="142"/>
      <c r="UHR105" s="160"/>
      <c r="UHS105" s="150"/>
      <c r="UHT105" s="137"/>
      <c r="UHU105" s="137"/>
      <c r="UHV105" s="137"/>
      <c r="UHX105" s="142"/>
      <c r="UHY105" s="160"/>
      <c r="UHZ105" s="150"/>
      <c r="UIA105" s="137"/>
      <c r="UIB105" s="137"/>
      <c r="UIC105" s="137"/>
      <c r="UIE105" s="142"/>
      <c r="UIF105" s="160"/>
      <c r="UIG105" s="150"/>
      <c r="UIH105" s="137"/>
      <c r="UII105" s="137"/>
      <c r="UIJ105" s="137"/>
      <c r="UIL105" s="142"/>
      <c r="UIM105" s="160"/>
      <c r="UIN105" s="150"/>
      <c r="UIO105" s="137"/>
      <c r="UIP105" s="137"/>
      <c r="UIQ105" s="137"/>
      <c r="UIS105" s="142"/>
      <c r="UIT105" s="160"/>
      <c r="UIU105" s="150"/>
      <c r="UIV105" s="137"/>
      <c r="UIW105" s="137"/>
      <c r="UIX105" s="137"/>
      <c r="UIZ105" s="142"/>
      <c r="UJA105" s="160"/>
      <c r="UJB105" s="150"/>
      <c r="UJC105" s="137"/>
      <c r="UJD105" s="137"/>
      <c r="UJE105" s="137"/>
      <c r="UJG105" s="142"/>
      <c r="UJH105" s="160"/>
      <c r="UJI105" s="150"/>
      <c r="UJJ105" s="137"/>
      <c r="UJK105" s="137"/>
      <c r="UJL105" s="137"/>
      <c r="UJN105" s="142"/>
      <c r="UJO105" s="160"/>
      <c r="UJP105" s="150"/>
      <c r="UJQ105" s="137"/>
      <c r="UJR105" s="137"/>
      <c r="UJS105" s="137"/>
      <c r="UJU105" s="142"/>
      <c r="UJV105" s="160"/>
      <c r="UJW105" s="150"/>
      <c r="UJX105" s="137"/>
      <c r="UJY105" s="137"/>
      <c r="UJZ105" s="137"/>
      <c r="UKB105" s="142"/>
      <c r="UKC105" s="160"/>
      <c r="UKD105" s="150"/>
      <c r="UKE105" s="137"/>
      <c r="UKF105" s="137"/>
      <c r="UKG105" s="137"/>
      <c r="UKI105" s="142"/>
      <c r="UKJ105" s="160"/>
      <c r="UKK105" s="150"/>
      <c r="UKL105" s="137"/>
      <c r="UKM105" s="137"/>
      <c r="UKN105" s="137"/>
      <c r="UKP105" s="142"/>
      <c r="UKQ105" s="160"/>
      <c r="UKR105" s="150"/>
      <c r="UKS105" s="137"/>
      <c r="UKT105" s="137"/>
      <c r="UKU105" s="137"/>
      <c r="UKW105" s="142"/>
      <c r="UKX105" s="160"/>
      <c r="UKY105" s="150"/>
      <c r="UKZ105" s="137"/>
      <c r="ULA105" s="137"/>
      <c r="ULB105" s="137"/>
      <c r="ULD105" s="142"/>
      <c r="ULE105" s="160"/>
      <c r="ULF105" s="150"/>
      <c r="ULG105" s="137"/>
      <c r="ULH105" s="137"/>
      <c r="ULI105" s="137"/>
      <c r="ULK105" s="142"/>
      <c r="ULL105" s="160"/>
      <c r="ULM105" s="150"/>
      <c r="ULN105" s="137"/>
      <c r="ULO105" s="137"/>
      <c r="ULP105" s="137"/>
      <c r="ULR105" s="142"/>
      <c r="ULS105" s="160"/>
      <c r="ULT105" s="150"/>
      <c r="ULU105" s="137"/>
      <c r="ULV105" s="137"/>
      <c r="ULW105" s="137"/>
      <c r="ULY105" s="142"/>
      <c r="ULZ105" s="160"/>
      <c r="UMA105" s="150"/>
      <c r="UMB105" s="137"/>
      <c r="UMC105" s="137"/>
      <c r="UMD105" s="137"/>
      <c r="UMF105" s="142"/>
      <c r="UMG105" s="160"/>
      <c r="UMH105" s="150"/>
      <c r="UMI105" s="137"/>
      <c r="UMJ105" s="137"/>
      <c r="UMK105" s="137"/>
      <c r="UMM105" s="142"/>
      <c r="UMN105" s="160"/>
      <c r="UMO105" s="150"/>
      <c r="UMP105" s="137"/>
      <c r="UMQ105" s="137"/>
      <c r="UMR105" s="137"/>
      <c r="UMT105" s="142"/>
      <c r="UMU105" s="160"/>
      <c r="UMV105" s="150"/>
      <c r="UMW105" s="137"/>
      <c r="UMX105" s="137"/>
      <c r="UMY105" s="137"/>
      <c r="UNA105" s="142"/>
      <c r="UNB105" s="160"/>
      <c r="UNC105" s="150"/>
      <c r="UND105" s="137"/>
      <c r="UNE105" s="137"/>
      <c r="UNF105" s="137"/>
      <c r="UNH105" s="142"/>
      <c r="UNI105" s="160"/>
      <c r="UNJ105" s="150"/>
      <c r="UNK105" s="137"/>
      <c r="UNL105" s="137"/>
      <c r="UNM105" s="137"/>
      <c r="UNO105" s="142"/>
      <c r="UNP105" s="160"/>
      <c r="UNQ105" s="150"/>
      <c r="UNR105" s="137"/>
      <c r="UNS105" s="137"/>
      <c r="UNT105" s="137"/>
      <c r="UNV105" s="142"/>
      <c r="UNW105" s="160"/>
      <c r="UNX105" s="150"/>
      <c r="UNY105" s="137"/>
      <c r="UNZ105" s="137"/>
      <c r="UOA105" s="137"/>
      <c r="UOC105" s="142"/>
      <c r="UOD105" s="160"/>
      <c r="UOE105" s="150"/>
      <c r="UOF105" s="137"/>
      <c r="UOG105" s="137"/>
      <c r="UOH105" s="137"/>
      <c r="UOJ105" s="142"/>
      <c r="UOK105" s="160"/>
      <c r="UOL105" s="150"/>
      <c r="UOM105" s="137"/>
      <c r="UON105" s="137"/>
      <c r="UOO105" s="137"/>
      <c r="UOQ105" s="142"/>
      <c r="UOR105" s="160"/>
      <c r="UOS105" s="150"/>
      <c r="UOT105" s="137"/>
      <c r="UOU105" s="137"/>
      <c r="UOV105" s="137"/>
      <c r="UOX105" s="142"/>
      <c r="UOY105" s="160"/>
      <c r="UOZ105" s="150"/>
      <c r="UPA105" s="137"/>
      <c r="UPB105" s="137"/>
      <c r="UPC105" s="137"/>
      <c r="UPE105" s="142"/>
      <c r="UPF105" s="160"/>
      <c r="UPG105" s="150"/>
      <c r="UPH105" s="137"/>
      <c r="UPI105" s="137"/>
      <c r="UPJ105" s="137"/>
      <c r="UPL105" s="142"/>
      <c r="UPM105" s="160"/>
      <c r="UPN105" s="150"/>
      <c r="UPO105" s="137"/>
      <c r="UPP105" s="137"/>
      <c r="UPQ105" s="137"/>
      <c r="UPS105" s="142"/>
      <c r="UPT105" s="160"/>
      <c r="UPU105" s="150"/>
      <c r="UPV105" s="137"/>
      <c r="UPW105" s="137"/>
      <c r="UPX105" s="137"/>
      <c r="UPZ105" s="142"/>
      <c r="UQA105" s="160"/>
      <c r="UQB105" s="150"/>
      <c r="UQC105" s="137"/>
      <c r="UQD105" s="137"/>
      <c r="UQE105" s="137"/>
      <c r="UQG105" s="142"/>
      <c r="UQH105" s="160"/>
      <c r="UQI105" s="150"/>
      <c r="UQJ105" s="137"/>
      <c r="UQK105" s="137"/>
      <c r="UQL105" s="137"/>
      <c r="UQN105" s="142"/>
      <c r="UQO105" s="160"/>
      <c r="UQP105" s="150"/>
      <c r="UQQ105" s="137"/>
      <c r="UQR105" s="137"/>
      <c r="UQS105" s="137"/>
      <c r="UQU105" s="142"/>
      <c r="UQV105" s="160"/>
      <c r="UQW105" s="150"/>
      <c r="UQX105" s="137"/>
      <c r="UQY105" s="137"/>
      <c r="UQZ105" s="137"/>
      <c r="URB105" s="142"/>
      <c r="URC105" s="160"/>
      <c r="URD105" s="150"/>
      <c r="URE105" s="137"/>
      <c r="URF105" s="137"/>
      <c r="URG105" s="137"/>
      <c r="URI105" s="142"/>
      <c r="URJ105" s="160"/>
      <c r="URK105" s="150"/>
      <c r="URL105" s="137"/>
      <c r="URM105" s="137"/>
      <c r="URN105" s="137"/>
      <c r="URP105" s="142"/>
      <c r="URQ105" s="160"/>
      <c r="URR105" s="150"/>
      <c r="URS105" s="137"/>
      <c r="URT105" s="137"/>
      <c r="URU105" s="137"/>
      <c r="URW105" s="142"/>
      <c r="URX105" s="160"/>
      <c r="URY105" s="150"/>
      <c r="URZ105" s="137"/>
      <c r="USA105" s="137"/>
      <c r="USB105" s="137"/>
      <c r="USD105" s="142"/>
      <c r="USE105" s="160"/>
      <c r="USF105" s="150"/>
      <c r="USG105" s="137"/>
      <c r="USH105" s="137"/>
      <c r="USI105" s="137"/>
      <c r="USK105" s="142"/>
      <c r="USL105" s="160"/>
      <c r="USM105" s="150"/>
      <c r="USN105" s="137"/>
      <c r="USO105" s="137"/>
      <c r="USP105" s="137"/>
      <c r="USR105" s="142"/>
      <c r="USS105" s="160"/>
      <c r="UST105" s="150"/>
      <c r="USU105" s="137"/>
      <c r="USV105" s="137"/>
      <c r="USW105" s="137"/>
      <c r="USY105" s="142"/>
      <c r="USZ105" s="160"/>
      <c r="UTA105" s="150"/>
      <c r="UTB105" s="137"/>
      <c r="UTC105" s="137"/>
      <c r="UTD105" s="137"/>
      <c r="UTF105" s="142"/>
      <c r="UTG105" s="160"/>
      <c r="UTH105" s="150"/>
      <c r="UTI105" s="137"/>
      <c r="UTJ105" s="137"/>
      <c r="UTK105" s="137"/>
      <c r="UTM105" s="142"/>
      <c r="UTN105" s="160"/>
      <c r="UTO105" s="150"/>
      <c r="UTP105" s="137"/>
      <c r="UTQ105" s="137"/>
      <c r="UTR105" s="137"/>
      <c r="UTT105" s="142"/>
      <c r="UTU105" s="160"/>
      <c r="UTV105" s="150"/>
      <c r="UTW105" s="137"/>
      <c r="UTX105" s="137"/>
      <c r="UTY105" s="137"/>
      <c r="UUA105" s="142"/>
      <c r="UUB105" s="160"/>
      <c r="UUC105" s="150"/>
      <c r="UUD105" s="137"/>
      <c r="UUE105" s="137"/>
      <c r="UUF105" s="137"/>
      <c r="UUH105" s="142"/>
      <c r="UUI105" s="160"/>
      <c r="UUJ105" s="150"/>
      <c r="UUK105" s="137"/>
      <c r="UUL105" s="137"/>
      <c r="UUM105" s="137"/>
      <c r="UUO105" s="142"/>
      <c r="UUP105" s="160"/>
      <c r="UUQ105" s="150"/>
      <c r="UUR105" s="137"/>
      <c r="UUS105" s="137"/>
      <c r="UUT105" s="137"/>
      <c r="UUV105" s="142"/>
      <c r="UUW105" s="160"/>
      <c r="UUX105" s="150"/>
      <c r="UUY105" s="137"/>
      <c r="UUZ105" s="137"/>
      <c r="UVA105" s="137"/>
      <c r="UVC105" s="142"/>
      <c r="UVD105" s="160"/>
      <c r="UVE105" s="150"/>
      <c r="UVF105" s="137"/>
      <c r="UVG105" s="137"/>
      <c r="UVH105" s="137"/>
      <c r="UVJ105" s="142"/>
      <c r="UVK105" s="160"/>
      <c r="UVL105" s="150"/>
      <c r="UVM105" s="137"/>
      <c r="UVN105" s="137"/>
      <c r="UVO105" s="137"/>
      <c r="UVQ105" s="142"/>
      <c r="UVR105" s="160"/>
      <c r="UVS105" s="150"/>
      <c r="UVT105" s="137"/>
      <c r="UVU105" s="137"/>
      <c r="UVV105" s="137"/>
      <c r="UVX105" s="142"/>
      <c r="UVY105" s="160"/>
      <c r="UVZ105" s="150"/>
      <c r="UWA105" s="137"/>
      <c r="UWB105" s="137"/>
      <c r="UWC105" s="137"/>
      <c r="UWE105" s="142"/>
      <c r="UWF105" s="160"/>
      <c r="UWG105" s="150"/>
      <c r="UWH105" s="137"/>
      <c r="UWI105" s="137"/>
      <c r="UWJ105" s="137"/>
      <c r="UWL105" s="142"/>
      <c r="UWM105" s="160"/>
      <c r="UWN105" s="150"/>
      <c r="UWO105" s="137"/>
      <c r="UWP105" s="137"/>
      <c r="UWQ105" s="137"/>
      <c r="UWS105" s="142"/>
      <c r="UWT105" s="160"/>
      <c r="UWU105" s="150"/>
      <c r="UWV105" s="137"/>
      <c r="UWW105" s="137"/>
      <c r="UWX105" s="137"/>
      <c r="UWZ105" s="142"/>
      <c r="UXA105" s="160"/>
      <c r="UXB105" s="150"/>
      <c r="UXC105" s="137"/>
      <c r="UXD105" s="137"/>
      <c r="UXE105" s="137"/>
      <c r="UXG105" s="142"/>
      <c r="UXH105" s="160"/>
      <c r="UXI105" s="150"/>
      <c r="UXJ105" s="137"/>
      <c r="UXK105" s="137"/>
      <c r="UXL105" s="137"/>
      <c r="UXN105" s="142"/>
      <c r="UXO105" s="160"/>
      <c r="UXP105" s="150"/>
      <c r="UXQ105" s="137"/>
      <c r="UXR105" s="137"/>
      <c r="UXS105" s="137"/>
      <c r="UXU105" s="142"/>
      <c r="UXV105" s="160"/>
      <c r="UXW105" s="150"/>
      <c r="UXX105" s="137"/>
      <c r="UXY105" s="137"/>
      <c r="UXZ105" s="137"/>
      <c r="UYB105" s="142"/>
      <c r="UYC105" s="160"/>
      <c r="UYD105" s="150"/>
      <c r="UYE105" s="137"/>
      <c r="UYF105" s="137"/>
      <c r="UYG105" s="137"/>
      <c r="UYI105" s="142"/>
      <c r="UYJ105" s="160"/>
      <c r="UYK105" s="150"/>
      <c r="UYL105" s="137"/>
      <c r="UYM105" s="137"/>
      <c r="UYN105" s="137"/>
      <c r="UYP105" s="142"/>
      <c r="UYQ105" s="160"/>
      <c r="UYR105" s="150"/>
      <c r="UYS105" s="137"/>
      <c r="UYT105" s="137"/>
      <c r="UYU105" s="137"/>
      <c r="UYW105" s="142"/>
      <c r="UYX105" s="160"/>
      <c r="UYY105" s="150"/>
      <c r="UYZ105" s="137"/>
      <c r="UZA105" s="137"/>
      <c r="UZB105" s="137"/>
      <c r="UZD105" s="142"/>
      <c r="UZE105" s="160"/>
      <c r="UZF105" s="150"/>
      <c r="UZG105" s="137"/>
      <c r="UZH105" s="137"/>
      <c r="UZI105" s="137"/>
      <c r="UZK105" s="142"/>
      <c r="UZL105" s="160"/>
      <c r="UZM105" s="150"/>
      <c r="UZN105" s="137"/>
      <c r="UZO105" s="137"/>
      <c r="UZP105" s="137"/>
      <c r="UZR105" s="142"/>
      <c r="UZS105" s="160"/>
      <c r="UZT105" s="150"/>
      <c r="UZU105" s="137"/>
      <c r="UZV105" s="137"/>
      <c r="UZW105" s="137"/>
      <c r="UZY105" s="142"/>
      <c r="UZZ105" s="160"/>
      <c r="VAA105" s="150"/>
      <c r="VAB105" s="137"/>
      <c r="VAC105" s="137"/>
      <c r="VAD105" s="137"/>
      <c r="VAF105" s="142"/>
      <c r="VAG105" s="160"/>
      <c r="VAH105" s="150"/>
      <c r="VAI105" s="137"/>
      <c r="VAJ105" s="137"/>
      <c r="VAK105" s="137"/>
      <c r="VAM105" s="142"/>
      <c r="VAN105" s="160"/>
      <c r="VAO105" s="150"/>
      <c r="VAP105" s="137"/>
      <c r="VAQ105" s="137"/>
      <c r="VAR105" s="137"/>
      <c r="VAT105" s="142"/>
      <c r="VAU105" s="160"/>
      <c r="VAV105" s="150"/>
      <c r="VAW105" s="137"/>
      <c r="VAX105" s="137"/>
      <c r="VAY105" s="137"/>
      <c r="VBA105" s="142"/>
      <c r="VBB105" s="160"/>
      <c r="VBC105" s="150"/>
      <c r="VBD105" s="137"/>
      <c r="VBE105" s="137"/>
      <c r="VBF105" s="137"/>
      <c r="VBH105" s="142"/>
      <c r="VBI105" s="160"/>
      <c r="VBJ105" s="150"/>
      <c r="VBK105" s="137"/>
      <c r="VBL105" s="137"/>
      <c r="VBM105" s="137"/>
      <c r="VBO105" s="142"/>
      <c r="VBP105" s="160"/>
      <c r="VBQ105" s="150"/>
      <c r="VBR105" s="137"/>
      <c r="VBS105" s="137"/>
      <c r="VBT105" s="137"/>
      <c r="VBV105" s="142"/>
      <c r="VBW105" s="160"/>
      <c r="VBX105" s="150"/>
      <c r="VBY105" s="137"/>
      <c r="VBZ105" s="137"/>
      <c r="VCA105" s="137"/>
      <c r="VCC105" s="142"/>
      <c r="VCD105" s="160"/>
      <c r="VCE105" s="150"/>
      <c r="VCF105" s="137"/>
      <c r="VCG105" s="137"/>
      <c r="VCH105" s="137"/>
      <c r="VCJ105" s="142"/>
      <c r="VCK105" s="160"/>
      <c r="VCL105" s="150"/>
      <c r="VCM105" s="137"/>
      <c r="VCN105" s="137"/>
      <c r="VCO105" s="137"/>
      <c r="VCQ105" s="142"/>
      <c r="VCR105" s="160"/>
      <c r="VCS105" s="150"/>
      <c r="VCT105" s="137"/>
      <c r="VCU105" s="137"/>
      <c r="VCV105" s="137"/>
      <c r="VCX105" s="142"/>
      <c r="VCY105" s="160"/>
      <c r="VCZ105" s="150"/>
      <c r="VDA105" s="137"/>
      <c r="VDB105" s="137"/>
      <c r="VDC105" s="137"/>
      <c r="VDE105" s="142"/>
      <c r="VDF105" s="160"/>
      <c r="VDG105" s="150"/>
      <c r="VDH105" s="137"/>
      <c r="VDI105" s="137"/>
      <c r="VDJ105" s="137"/>
      <c r="VDL105" s="142"/>
      <c r="VDM105" s="160"/>
      <c r="VDN105" s="150"/>
      <c r="VDO105" s="137"/>
      <c r="VDP105" s="137"/>
      <c r="VDQ105" s="137"/>
      <c r="VDS105" s="142"/>
      <c r="VDT105" s="160"/>
      <c r="VDU105" s="150"/>
      <c r="VDV105" s="137"/>
      <c r="VDW105" s="137"/>
      <c r="VDX105" s="137"/>
      <c r="VDZ105" s="142"/>
      <c r="VEA105" s="160"/>
      <c r="VEB105" s="150"/>
      <c r="VEC105" s="137"/>
      <c r="VED105" s="137"/>
      <c r="VEE105" s="137"/>
      <c r="VEG105" s="142"/>
      <c r="VEH105" s="160"/>
      <c r="VEI105" s="150"/>
      <c r="VEJ105" s="137"/>
      <c r="VEK105" s="137"/>
      <c r="VEL105" s="137"/>
      <c r="VEN105" s="142"/>
      <c r="VEO105" s="160"/>
      <c r="VEP105" s="150"/>
      <c r="VEQ105" s="137"/>
      <c r="VER105" s="137"/>
      <c r="VES105" s="137"/>
      <c r="VEU105" s="142"/>
      <c r="VEV105" s="160"/>
      <c r="VEW105" s="150"/>
      <c r="VEX105" s="137"/>
      <c r="VEY105" s="137"/>
      <c r="VEZ105" s="137"/>
      <c r="VFB105" s="142"/>
      <c r="VFC105" s="160"/>
      <c r="VFD105" s="150"/>
      <c r="VFE105" s="137"/>
      <c r="VFF105" s="137"/>
      <c r="VFG105" s="137"/>
      <c r="VFI105" s="142"/>
      <c r="VFJ105" s="160"/>
      <c r="VFK105" s="150"/>
      <c r="VFL105" s="137"/>
      <c r="VFM105" s="137"/>
      <c r="VFN105" s="137"/>
      <c r="VFP105" s="142"/>
      <c r="VFQ105" s="160"/>
      <c r="VFR105" s="150"/>
      <c r="VFS105" s="137"/>
      <c r="VFT105" s="137"/>
      <c r="VFU105" s="137"/>
      <c r="VFW105" s="142"/>
      <c r="VFX105" s="160"/>
      <c r="VFY105" s="150"/>
      <c r="VFZ105" s="137"/>
      <c r="VGA105" s="137"/>
      <c r="VGB105" s="137"/>
      <c r="VGD105" s="142"/>
      <c r="VGE105" s="160"/>
      <c r="VGF105" s="150"/>
      <c r="VGG105" s="137"/>
      <c r="VGH105" s="137"/>
      <c r="VGI105" s="137"/>
      <c r="VGK105" s="142"/>
      <c r="VGL105" s="160"/>
      <c r="VGM105" s="150"/>
      <c r="VGN105" s="137"/>
      <c r="VGO105" s="137"/>
      <c r="VGP105" s="137"/>
      <c r="VGR105" s="142"/>
      <c r="VGS105" s="160"/>
      <c r="VGT105" s="150"/>
      <c r="VGU105" s="137"/>
      <c r="VGV105" s="137"/>
      <c r="VGW105" s="137"/>
      <c r="VGY105" s="142"/>
      <c r="VGZ105" s="160"/>
      <c r="VHA105" s="150"/>
      <c r="VHB105" s="137"/>
      <c r="VHC105" s="137"/>
      <c r="VHD105" s="137"/>
      <c r="VHF105" s="142"/>
      <c r="VHG105" s="160"/>
      <c r="VHH105" s="150"/>
      <c r="VHI105" s="137"/>
      <c r="VHJ105" s="137"/>
      <c r="VHK105" s="137"/>
      <c r="VHM105" s="142"/>
      <c r="VHN105" s="160"/>
      <c r="VHO105" s="150"/>
      <c r="VHP105" s="137"/>
      <c r="VHQ105" s="137"/>
      <c r="VHR105" s="137"/>
      <c r="VHT105" s="142"/>
      <c r="VHU105" s="160"/>
      <c r="VHV105" s="150"/>
      <c r="VHW105" s="137"/>
      <c r="VHX105" s="137"/>
      <c r="VHY105" s="137"/>
      <c r="VIA105" s="142"/>
      <c r="VIB105" s="160"/>
      <c r="VIC105" s="150"/>
      <c r="VID105" s="137"/>
      <c r="VIE105" s="137"/>
      <c r="VIF105" s="137"/>
      <c r="VIH105" s="142"/>
      <c r="VII105" s="160"/>
      <c r="VIJ105" s="150"/>
      <c r="VIK105" s="137"/>
      <c r="VIL105" s="137"/>
      <c r="VIM105" s="137"/>
      <c r="VIO105" s="142"/>
      <c r="VIP105" s="160"/>
      <c r="VIQ105" s="150"/>
      <c r="VIR105" s="137"/>
      <c r="VIS105" s="137"/>
      <c r="VIT105" s="137"/>
      <c r="VIV105" s="142"/>
      <c r="VIW105" s="160"/>
      <c r="VIX105" s="150"/>
      <c r="VIY105" s="137"/>
      <c r="VIZ105" s="137"/>
      <c r="VJA105" s="137"/>
      <c r="VJC105" s="142"/>
      <c r="VJD105" s="160"/>
      <c r="VJE105" s="150"/>
      <c r="VJF105" s="137"/>
      <c r="VJG105" s="137"/>
      <c r="VJH105" s="137"/>
      <c r="VJJ105" s="142"/>
      <c r="VJK105" s="160"/>
      <c r="VJL105" s="150"/>
      <c r="VJM105" s="137"/>
      <c r="VJN105" s="137"/>
      <c r="VJO105" s="137"/>
      <c r="VJQ105" s="142"/>
      <c r="VJR105" s="160"/>
      <c r="VJS105" s="150"/>
      <c r="VJT105" s="137"/>
      <c r="VJU105" s="137"/>
      <c r="VJV105" s="137"/>
      <c r="VJX105" s="142"/>
      <c r="VJY105" s="160"/>
      <c r="VJZ105" s="150"/>
      <c r="VKA105" s="137"/>
      <c r="VKB105" s="137"/>
      <c r="VKC105" s="137"/>
      <c r="VKE105" s="142"/>
      <c r="VKF105" s="160"/>
      <c r="VKG105" s="150"/>
      <c r="VKH105" s="137"/>
      <c r="VKI105" s="137"/>
      <c r="VKJ105" s="137"/>
      <c r="VKL105" s="142"/>
      <c r="VKM105" s="160"/>
      <c r="VKN105" s="150"/>
      <c r="VKO105" s="137"/>
      <c r="VKP105" s="137"/>
      <c r="VKQ105" s="137"/>
      <c r="VKS105" s="142"/>
      <c r="VKT105" s="160"/>
      <c r="VKU105" s="150"/>
      <c r="VKV105" s="137"/>
      <c r="VKW105" s="137"/>
      <c r="VKX105" s="137"/>
      <c r="VKZ105" s="142"/>
      <c r="VLA105" s="160"/>
      <c r="VLB105" s="150"/>
      <c r="VLC105" s="137"/>
      <c r="VLD105" s="137"/>
      <c r="VLE105" s="137"/>
      <c r="VLG105" s="142"/>
      <c r="VLH105" s="160"/>
      <c r="VLI105" s="150"/>
      <c r="VLJ105" s="137"/>
      <c r="VLK105" s="137"/>
      <c r="VLL105" s="137"/>
      <c r="VLN105" s="142"/>
      <c r="VLO105" s="160"/>
      <c r="VLP105" s="150"/>
      <c r="VLQ105" s="137"/>
      <c r="VLR105" s="137"/>
      <c r="VLS105" s="137"/>
      <c r="VLU105" s="142"/>
      <c r="VLV105" s="160"/>
      <c r="VLW105" s="150"/>
      <c r="VLX105" s="137"/>
      <c r="VLY105" s="137"/>
      <c r="VLZ105" s="137"/>
      <c r="VMB105" s="142"/>
      <c r="VMC105" s="160"/>
      <c r="VMD105" s="150"/>
      <c r="VME105" s="137"/>
      <c r="VMF105" s="137"/>
      <c r="VMG105" s="137"/>
      <c r="VMI105" s="142"/>
      <c r="VMJ105" s="160"/>
      <c r="VMK105" s="150"/>
      <c r="VML105" s="137"/>
      <c r="VMM105" s="137"/>
      <c r="VMN105" s="137"/>
      <c r="VMP105" s="142"/>
      <c r="VMQ105" s="160"/>
      <c r="VMR105" s="150"/>
      <c r="VMS105" s="137"/>
      <c r="VMT105" s="137"/>
      <c r="VMU105" s="137"/>
      <c r="VMW105" s="142"/>
      <c r="VMX105" s="160"/>
      <c r="VMY105" s="150"/>
      <c r="VMZ105" s="137"/>
      <c r="VNA105" s="137"/>
      <c r="VNB105" s="137"/>
      <c r="VND105" s="142"/>
      <c r="VNE105" s="160"/>
      <c r="VNF105" s="150"/>
      <c r="VNG105" s="137"/>
      <c r="VNH105" s="137"/>
      <c r="VNI105" s="137"/>
      <c r="VNK105" s="142"/>
      <c r="VNL105" s="160"/>
      <c r="VNM105" s="150"/>
      <c r="VNN105" s="137"/>
      <c r="VNO105" s="137"/>
      <c r="VNP105" s="137"/>
      <c r="VNR105" s="142"/>
      <c r="VNS105" s="160"/>
      <c r="VNT105" s="150"/>
      <c r="VNU105" s="137"/>
      <c r="VNV105" s="137"/>
      <c r="VNW105" s="137"/>
      <c r="VNY105" s="142"/>
      <c r="VNZ105" s="160"/>
      <c r="VOA105" s="150"/>
      <c r="VOB105" s="137"/>
      <c r="VOC105" s="137"/>
      <c r="VOD105" s="137"/>
      <c r="VOF105" s="142"/>
      <c r="VOG105" s="160"/>
      <c r="VOH105" s="150"/>
      <c r="VOI105" s="137"/>
      <c r="VOJ105" s="137"/>
      <c r="VOK105" s="137"/>
      <c r="VOM105" s="142"/>
      <c r="VON105" s="160"/>
      <c r="VOO105" s="150"/>
      <c r="VOP105" s="137"/>
      <c r="VOQ105" s="137"/>
      <c r="VOR105" s="137"/>
      <c r="VOT105" s="142"/>
      <c r="VOU105" s="160"/>
      <c r="VOV105" s="150"/>
      <c r="VOW105" s="137"/>
      <c r="VOX105" s="137"/>
      <c r="VOY105" s="137"/>
      <c r="VPA105" s="142"/>
      <c r="VPB105" s="160"/>
      <c r="VPC105" s="150"/>
      <c r="VPD105" s="137"/>
      <c r="VPE105" s="137"/>
      <c r="VPF105" s="137"/>
      <c r="VPH105" s="142"/>
      <c r="VPI105" s="160"/>
      <c r="VPJ105" s="150"/>
      <c r="VPK105" s="137"/>
      <c r="VPL105" s="137"/>
      <c r="VPM105" s="137"/>
      <c r="VPO105" s="142"/>
      <c r="VPP105" s="160"/>
      <c r="VPQ105" s="150"/>
      <c r="VPR105" s="137"/>
      <c r="VPS105" s="137"/>
      <c r="VPT105" s="137"/>
      <c r="VPV105" s="142"/>
      <c r="VPW105" s="160"/>
      <c r="VPX105" s="150"/>
      <c r="VPY105" s="137"/>
      <c r="VPZ105" s="137"/>
      <c r="VQA105" s="137"/>
      <c r="VQC105" s="142"/>
      <c r="VQD105" s="160"/>
      <c r="VQE105" s="150"/>
      <c r="VQF105" s="137"/>
      <c r="VQG105" s="137"/>
      <c r="VQH105" s="137"/>
      <c r="VQJ105" s="142"/>
      <c r="VQK105" s="160"/>
      <c r="VQL105" s="150"/>
      <c r="VQM105" s="137"/>
      <c r="VQN105" s="137"/>
      <c r="VQO105" s="137"/>
      <c r="VQQ105" s="142"/>
      <c r="VQR105" s="160"/>
      <c r="VQS105" s="150"/>
      <c r="VQT105" s="137"/>
      <c r="VQU105" s="137"/>
      <c r="VQV105" s="137"/>
      <c r="VQX105" s="142"/>
      <c r="VQY105" s="160"/>
      <c r="VQZ105" s="150"/>
      <c r="VRA105" s="137"/>
      <c r="VRB105" s="137"/>
      <c r="VRC105" s="137"/>
      <c r="VRE105" s="142"/>
      <c r="VRF105" s="160"/>
      <c r="VRG105" s="150"/>
      <c r="VRH105" s="137"/>
      <c r="VRI105" s="137"/>
      <c r="VRJ105" s="137"/>
      <c r="VRL105" s="142"/>
      <c r="VRM105" s="160"/>
      <c r="VRN105" s="150"/>
      <c r="VRO105" s="137"/>
      <c r="VRP105" s="137"/>
      <c r="VRQ105" s="137"/>
      <c r="VRS105" s="142"/>
      <c r="VRT105" s="160"/>
      <c r="VRU105" s="150"/>
      <c r="VRV105" s="137"/>
      <c r="VRW105" s="137"/>
      <c r="VRX105" s="137"/>
      <c r="VRZ105" s="142"/>
      <c r="VSA105" s="160"/>
      <c r="VSB105" s="150"/>
      <c r="VSC105" s="137"/>
      <c r="VSD105" s="137"/>
      <c r="VSE105" s="137"/>
      <c r="VSG105" s="142"/>
      <c r="VSH105" s="160"/>
      <c r="VSI105" s="150"/>
      <c r="VSJ105" s="137"/>
      <c r="VSK105" s="137"/>
      <c r="VSL105" s="137"/>
      <c r="VSN105" s="142"/>
      <c r="VSO105" s="160"/>
      <c r="VSP105" s="150"/>
      <c r="VSQ105" s="137"/>
      <c r="VSR105" s="137"/>
      <c r="VSS105" s="137"/>
      <c r="VSU105" s="142"/>
      <c r="VSV105" s="160"/>
      <c r="VSW105" s="150"/>
      <c r="VSX105" s="137"/>
      <c r="VSY105" s="137"/>
      <c r="VSZ105" s="137"/>
      <c r="VTB105" s="142"/>
      <c r="VTC105" s="160"/>
      <c r="VTD105" s="150"/>
      <c r="VTE105" s="137"/>
      <c r="VTF105" s="137"/>
      <c r="VTG105" s="137"/>
      <c r="VTI105" s="142"/>
      <c r="VTJ105" s="160"/>
      <c r="VTK105" s="150"/>
      <c r="VTL105" s="137"/>
      <c r="VTM105" s="137"/>
      <c r="VTN105" s="137"/>
      <c r="VTP105" s="142"/>
      <c r="VTQ105" s="160"/>
      <c r="VTR105" s="150"/>
      <c r="VTS105" s="137"/>
      <c r="VTT105" s="137"/>
      <c r="VTU105" s="137"/>
      <c r="VTW105" s="142"/>
      <c r="VTX105" s="160"/>
      <c r="VTY105" s="150"/>
      <c r="VTZ105" s="137"/>
      <c r="VUA105" s="137"/>
      <c r="VUB105" s="137"/>
      <c r="VUD105" s="142"/>
      <c r="VUE105" s="160"/>
      <c r="VUF105" s="150"/>
      <c r="VUG105" s="137"/>
      <c r="VUH105" s="137"/>
      <c r="VUI105" s="137"/>
      <c r="VUK105" s="142"/>
      <c r="VUL105" s="160"/>
      <c r="VUM105" s="150"/>
      <c r="VUN105" s="137"/>
      <c r="VUO105" s="137"/>
      <c r="VUP105" s="137"/>
      <c r="VUR105" s="142"/>
      <c r="VUS105" s="160"/>
      <c r="VUT105" s="150"/>
      <c r="VUU105" s="137"/>
      <c r="VUV105" s="137"/>
      <c r="VUW105" s="137"/>
      <c r="VUY105" s="142"/>
      <c r="VUZ105" s="160"/>
      <c r="VVA105" s="150"/>
      <c r="VVB105" s="137"/>
      <c r="VVC105" s="137"/>
      <c r="VVD105" s="137"/>
      <c r="VVF105" s="142"/>
      <c r="VVG105" s="160"/>
      <c r="VVH105" s="150"/>
      <c r="VVI105" s="137"/>
      <c r="VVJ105" s="137"/>
      <c r="VVK105" s="137"/>
      <c r="VVM105" s="142"/>
      <c r="VVN105" s="160"/>
      <c r="VVO105" s="150"/>
      <c r="VVP105" s="137"/>
      <c r="VVQ105" s="137"/>
      <c r="VVR105" s="137"/>
      <c r="VVT105" s="142"/>
      <c r="VVU105" s="160"/>
      <c r="VVV105" s="150"/>
      <c r="VVW105" s="137"/>
      <c r="VVX105" s="137"/>
      <c r="VVY105" s="137"/>
      <c r="VWA105" s="142"/>
      <c r="VWB105" s="160"/>
      <c r="VWC105" s="150"/>
      <c r="VWD105" s="137"/>
      <c r="VWE105" s="137"/>
      <c r="VWF105" s="137"/>
      <c r="VWH105" s="142"/>
      <c r="VWI105" s="160"/>
      <c r="VWJ105" s="150"/>
      <c r="VWK105" s="137"/>
      <c r="VWL105" s="137"/>
      <c r="VWM105" s="137"/>
      <c r="VWO105" s="142"/>
      <c r="VWP105" s="160"/>
      <c r="VWQ105" s="150"/>
      <c r="VWR105" s="137"/>
      <c r="VWS105" s="137"/>
      <c r="VWT105" s="137"/>
      <c r="VWV105" s="142"/>
      <c r="VWW105" s="160"/>
      <c r="VWX105" s="150"/>
      <c r="VWY105" s="137"/>
      <c r="VWZ105" s="137"/>
      <c r="VXA105" s="137"/>
      <c r="VXC105" s="142"/>
      <c r="VXD105" s="160"/>
      <c r="VXE105" s="150"/>
      <c r="VXF105" s="137"/>
      <c r="VXG105" s="137"/>
      <c r="VXH105" s="137"/>
      <c r="VXJ105" s="142"/>
      <c r="VXK105" s="160"/>
      <c r="VXL105" s="150"/>
      <c r="VXM105" s="137"/>
      <c r="VXN105" s="137"/>
      <c r="VXO105" s="137"/>
      <c r="VXQ105" s="142"/>
      <c r="VXR105" s="160"/>
      <c r="VXS105" s="150"/>
      <c r="VXT105" s="137"/>
      <c r="VXU105" s="137"/>
      <c r="VXV105" s="137"/>
      <c r="VXX105" s="142"/>
      <c r="VXY105" s="160"/>
      <c r="VXZ105" s="150"/>
      <c r="VYA105" s="137"/>
      <c r="VYB105" s="137"/>
      <c r="VYC105" s="137"/>
      <c r="VYE105" s="142"/>
      <c r="VYF105" s="160"/>
      <c r="VYG105" s="150"/>
      <c r="VYH105" s="137"/>
      <c r="VYI105" s="137"/>
      <c r="VYJ105" s="137"/>
      <c r="VYL105" s="142"/>
      <c r="VYM105" s="160"/>
      <c r="VYN105" s="150"/>
      <c r="VYO105" s="137"/>
      <c r="VYP105" s="137"/>
      <c r="VYQ105" s="137"/>
      <c r="VYS105" s="142"/>
      <c r="VYT105" s="160"/>
      <c r="VYU105" s="150"/>
      <c r="VYV105" s="137"/>
      <c r="VYW105" s="137"/>
      <c r="VYX105" s="137"/>
      <c r="VYZ105" s="142"/>
      <c r="VZA105" s="160"/>
      <c r="VZB105" s="150"/>
      <c r="VZC105" s="137"/>
      <c r="VZD105" s="137"/>
      <c r="VZE105" s="137"/>
      <c r="VZG105" s="142"/>
      <c r="VZH105" s="160"/>
      <c r="VZI105" s="150"/>
      <c r="VZJ105" s="137"/>
      <c r="VZK105" s="137"/>
      <c r="VZL105" s="137"/>
      <c r="VZN105" s="142"/>
      <c r="VZO105" s="160"/>
      <c r="VZP105" s="150"/>
      <c r="VZQ105" s="137"/>
      <c r="VZR105" s="137"/>
      <c r="VZS105" s="137"/>
      <c r="VZU105" s="142"/>
      <c r="VZV105" s="160"/>
      <c r="VZW105" s="150"/>
      <c r="VZX105" s="137"/>
      <c r="VZY105" s="137"/>
      <c r="VZZ105" s="137"/>
      <c r="WAB105" s="142"/>
      <c r="WAC105" s="160"/>
      <c r="WAD105" s="150"/>
      <c r="WAE105" s="137"/>
      <c r="WAF105" s="137"/>
      <c r="WAG105" s="137"/>
      <c r="WAI105" s="142"/>
      <c r="WAJ105" s="160"/>
      <c r="WAK105" s="150"/>
      <c r="WAL105" s="137"/>
      <c r="WAM105" s="137"/>
      <c r="WAN105" s="137"/>
      <c r="WAP105" s="142"/>
      <c r="WAQ105" s="160"/>
      <c r="WAR105" s="150"/>
      <c r="WAS105" s="137"/>
      <c r="WAT105" s="137"/>
      <c r="WAU105" s="137"/>
      <c r="WAW105" s="142"/>
      <c r="WAX105" s="160"/>
      <c r="WAY105" s="150"/>
      <c r="WAZ105" s="137"/>
      <c r="WBA105" s="137"/>
      <c r="WBB105" s="137"/>
      <c r="WBD105" s="142"/>
      <c r="WBE105" s="160"/>
      <c r="WBF105" s="150"/>
      <c r="WBG105" s="137"/>
      <c r="WBH105" s="137"/>
      <c r="WBI105" s="137"/>
      <c r="WBK105" s="142"/>
      <c r="WBL105" s="160"/>
      <c r="WBM105" s="150"/>
      <c r="WBN105" s="137"/>
      <c r="WBO105" s="137"/>
      <c r="WBP105" s="137"/>
      <c r="WBR105" s="142"/>
      <c r="WBS105" s="160"/>
      <c r="WBT105" s="150"/>
      <c r="WBU105" s="137"/>
      <c r="WBV105" s="137"/>
      <c r="WBW105" s="137"/>
      <c r="WBY105" s="142"/>
      <c r="WBZ105" s="160"/>
      <c r="WCA105" s="150"/>
      <c r="WCB105" s="137"/>
      <c r="WCC105" s="137"/>
      <c r="WCD105" s="137"/>
      <c r="WCF105" s="142"/>
      <c r="WCG105" s="160"/>
      <c r="WCH105" s="150"/>
      <c r="WCI105" s="137"/>
      <c r="WCJ105" s="137"/>
      <c r="WCK105" s="137"/>
      <c r="WCM105" s="142"/>
      <c r="WCN105" s="160"/>
      <c r="WCO105" s="150"/>
      <c r="WCP105" s="137"/>
      <c r="WCQ105" s="137"/>
      <c r="WCR105" s="137"/>
      <c r="WCT105" s="142"/>
      <c r="WCU105" s="160"/>
      <c r="WCV105" s="150"/>
      <c r="WCW105" s="137"/>
      <c r="WCX105" s="137"/>
      <c r="WCY105" s="137"/>
      <c r="WDA105" s="142"/>
      <c r="WDB105" s="160"/>
      <c r="WDC105" s="150"/>
      <c r="WDD105" s="137"/>
      <c r="WDE105" s="137"/>
      <c r="WDF105" s="137"/>
      <c r="WDH105" s="142"/>
      <c r="WDI105" s="160"/>
      <c r="WDJ105" s="150"/>
      <c r="WDK105" s="137"/>
      <c r="WDL105" s="137"/>
      <c r="WDM105" s="137"/>
      <c r="WDO105" s="142"/>
      <c r="WDP105" s="160"/>
      <c r="WDQ105" s="150"/>
      <c r="WDR105" s="137"/>
      <c r="WDS105" s="137"/>
      <c r="WDT105" s="137"/>
      <c r="WDV105" s="142"/>
      <c r="WDW105" s="160"/>
      <c r="WDX105" s="150"/>
      <c r="WDY105" s="137"/>
      <c r="WDZ105" s="137"/>
      <c r="WEA105" s="137"/>
      <c r="WEC105" s="142"/>
      <c r="WED105" s="160"/>
      <c r="WEE105" s="150"/>
      <c r="WEF105" s="137"/>
      <c r="WEG105" s="137"/>
      <c r="WEH105" s="137"/>
      <c r="WEJ105" s="142"/>
      <c r="WEK105" s="160"/>
      <c r="WEL105" s="150"/>
      <c r="WEM105" s="137"/>
      <c r="WEN105" s="137"/>
      <c r="WEO105" s="137"/>
      <c r="WEQ105" s="142"/>
      <c r="WER105" s="160"/>
      <c r="WES105" s="150"/>
      <c r="WET105" s="137"/>
      <c r="WEU105" s="137"/>
      <c r="WEV105" s="137"/>
      <c r="WEX105" s="142"/>
      <c r="WEY105" s="160"/>
      <c r="WEZ105" s="150"/>
      <c r="WFA105" s="137"/>
      <c r="WFB105" s="137"/>
      <c r="WFC105" s="137"/>
      <c r="WFE105" s="142"/>
      <c r="WFF105" s="160"/>
      <c r="WFG105" s="150"/>
      <c r="WFH105" s="137"/>
      <c r="WFI105" s="137"/>
      <c r="WFJ105" s="137"/>
      <c r="WFL105" s="142"/>
      <c r="WFM105" s="160"/>
      <c r="WFN105" s="150"/>
      <c r="WFO105" s="137"/>
      <c r="WFP105" s="137"/>
      <c r="WFQ105" s="137"/>
      <c r="WFS105" s="142"/>
      <c r="WFT105" s="160"/>
      <c r="WFU105" s="150"/>
      <c r="WFV105" s="137"/>
      <c r="WFW105" s="137"/>
      <c r="WFX105" s="137"/>
      <c r="WFZ105" s="142"/>
      <c r="WGA105" s="160"/>
      <c r="WGB105" s="150"/>
      <c r="WGC105" s="137"/>
      <c r="WGD105" s="137"/>
      <c r="WGE105" s="137"/>
      <c r="WGG105" s="142"/>
      <c r="WGH105" s="160"/>
      <c r="WGI105" s="150"/>
      <c r="WGJ105" s="137"/>
      <c r="WGK105" s="137"/>
      <c r="WGL105" s="137"/>
      <c r="WGN105" s="142"/>
      <c r="WGO105" s="160"/>
      <c r="WGP105" s="150"/>
      <c r="WGQ105" s="137"/>
      <c r="WGR105" s="137"/>
      <c r="WGS105" s="137"/>
      <c r="WGU105" s="142"/>
      <c r="WGV105" s="160"/>
      <c r="WGW105" s="150"/>
      <c r="WGX105" s="137"/>
      <c r="WGY105" s="137"/>
      <c r="WGZ105" s="137"/>
      <c r="WHB105" s="142"/>
      <c r="WHC105" s="160"/>
      <c r="WHD105" s="150"/>
      <c r="WHE105" s="137"/>
      <c r="WHF105" s="137"/>
      <c r="WHG105" s="137"/>
      <c r="WHI105" s="142"/>
      <c r="WHJ105" s="160"/>
      <c r="WHK105" s="150"/>
      <c r="WHL105" s="137"/>
      <c r="WHM105" s="137"/>
      <c r="WHN105" s="137"/>
      <c r="WHP105" s="142"/>
      <c r="WHQ105" s="160"/>
      <c r="WHR105" s="150"/>
      <c r="WHS105" s="137"/>
      <c r="WHT105" s="137"/>
      <c r="WHU105" s="137"/>
      <c r="WHW105" s="142"/>
      <c r="WHX105" s="160"/>
      <c r="WHY105" s="150"/>
      <c r="WHZ105" s="137"/>
      <c r="WIA105" s="137"/>
      <c r="WIB105" s="137"/>
      <c r="WID105" s="142"/>
      <c r="WIE105" s="160"/>
      <c r="WIF105" s="150"/>
      <c r="WIG105" s="137"/>
      <c r="WIH105" s="137"/>
      <c r="WII105" s="137"/>
      <c r="WIK105" s="142"/>
      <c r="WIL105" s="160"/>
      <c r="WIM105" s="150"/>
      <c r="WIN105" s="137"/>
      <c r="WIO105" s="137"/>
      <c r="WIP105" s="137"/>
      <c r="WIR105" s="142"/>
      <c r="WIS105" s="160"/>
      <c r="WIT105" s="150"/>
      <c r="WIU105" s="137"/>
      <c r="WIV105" s="137"/>
      <c r="WIW105" s="137"/>
      <c r="WIY105" s="142"/>
      <c r="WIZ105" s="160"/>
      <c r="WJA105" s="150"/>
      <c r="WJB105" s="137"/>
      <c r="WJC105" s="137"/>
      <c r="WJD105" s="137"/>
      <c r="WJF105" s="142"/>
      <c r="WJG105" s="160"/>
      <c r="WJH105" s="150"/>
      <c r="WJI105" s="137"/>
      <c r="WJJ105" s="137"/>
      <c r="WJK105" s="137"/>
      <c r="WJM105" s="142"/>
      <c r="WJN105" s="160"/>
      <c r="WJO105" s="150"/>
      <c r="WJP105" s="137"/>
      <c r="WJQ105" s="137"/>
      <c r="WJR105" s="137"/>
      <c r="WJT105" s="142"/>
      <c r="WJU105" s="160"/>
      <c r="WJV105" s="150"/>
      <c r="WJW105" s="137"/>
      <c r="WJX105" s="137"/>
      <c r="WJY105" s="137"/>
      <c r="WKA105" s="142"/>
      <c r="WKB105" s="160"/>
      <c r="WKC105" s="150"/>
      <c r="WKD105" s="137"/>
      <c r="WKE105" s="137"/>
      <c r="WKF105" s="137"/>
      <c r="WKH105" s="142"/>
      <c r="WKI105" s="160"/>
      <c r="WKJ105" s="150"/>
      <c r="WKK105" s="137"/>
      <c r="WKL105" s="137"/>
      <c r="WKM105" s="137"/>
      <c r="WKO105" s="142"/>
      <c r="WKP105" s="160"/>
      <c r="WKQ105" s="150"/>
      <c r="WKR105" s="137"/>
      <c r="WKS105" s="137"/>
      <c r="WKT105" s="137"/>
      <c r="WKV105" s="142"/>
      <c r="WKW105" s="160"/>
      <c r="WKX105" s="150"/>
      <c r="WKY105" s="137"/>
      <c r="WKZ105" s="137"/>
      <c r="WLA105" s="137"/>
      <c r="WLC105" s="142"/>
      <c r="WLD105" s="160"/>
      <c r="WLE105" s="150"/>
      <c r="WLF105" s="137"/>
      <c r="WLG105" s="137"/>
      <c r="WLH105" s="137"/>
      <c r="WLJ105" s="142"/>
      <c r="WLK105" s="160"/>
      <c r="WLL105" s="150"/>
      <c r="WLM105" s="137"/>
      <c r="WLN105" s="137"/>
      <c r="WLO105" s="137"/>
      <c r="WLQ105" s="142"/>
      <c r="WLR105" s="160"/>
      <c r="WLS105" s="150"/>
      <c r="WLT105" s="137"/>
      <c r="WLU105" s="137"/>
      <c r="WLV105" s="137"/>
      <c r="WLX105" s="142"/>
      <c r="WLY105" s="160"/>
      <c r="WLZ105" s="150"/>
      <c r="WMA105" s="137"/>
      <c r="WMB105" s="137"/>
      <c r="WMC105" s="137"/>
      <c r="WME105" s="142"/>
      <c r="WMF105" s="160"/>
      <c r="WMG105" s="150"/>
      <c r="WMH105" s="137"/>
      <c r="WMI105" s="137"/>
      <c r="WMJ105" s="137"/>
      <c r="WML105" s="142"/>
      <c r="WMM105" s="160"/>
      <c r="WMN105" s="150"/>
      <c r="WMO105" s="137"/>
      <c r="WMP105" s="137"/>
      <c r="WMQ105" s="137"/>
      <c r="WMS105" s="142"/>
      <c r="WMT105" s="160"/>
      <c r="WMU105" s="150"/>
      <c r="WMV105" s="137"/>
      <c r="WMW105" s="137"/>
      <c r="WMX105" s="137"/>
      <c r="WMZ105" s="142"/>
      <c r="WNA105" s="160"/>
      <c r="WNB105" s="150"/>
      <c r="WNC105" s="137"/>
      <c r="WND105" s="137"/>
      <c r="WNE105" s="137"/>
      <c r="WNG105" s="142"/>
      <c r="WNH105" s="160"/>
      <c r="WNI105" s="150"/>
      <c r="WNJ105" s="137"/>
      <c r="WNK105" s="137"/>
      <c r="WNL105" s="137"/>
      <c r="WNN105" s="142"/>
      <c r="WNO105" s="160"/>
      <c r="WNP105" s="150"/>
      <c r="WNQ105" s="137"/>
      <c r="WNR105" s="137"/>
      <c r="WNS105" s="137"/>
      <c r="WNU105" s="142"/>
      <c r="WNV105" s="160"/>
      <c r="WNW105" s="150"/>
      <c r="WNX105" s="137"/>
      <c r="WNY105" s="137"/>
      <c r="WNZ105" s="137"/>
      <c r="WOB105" s="142"/>
      <c r="WOC105" s="160"/>
      <c r="WOD105" s="150"/>
      <c r="WOE105" s="137"/>
      <c r="WOF105" s="137"/>
      <c r="WOG105" s="137"/>
      <c r="WOI105" s="142"/>
      <c r="WOJ105" s="160"/>
      <c r="WOK105" s="150"/>
      <c r="WOL105" s="137"/>
      <c r="WOM105" s="137"/>
      <c r="WON105" s="137"/>
      <c r="WOP105" s="142"/>
      <c r="WOQ105" s="160"/>
      <c r="WOR105" s="150"/>
      <c r="WOS105" s="137"/>
      <c r="WOT105" s="137"/>
      <c r="WOU105" s="137"/>
      <c r="WOW105" s="142"/>
      <c r="WOX105" s="160"/>
      <c r="WOY105" s="150"/>
      <c r="WOZ105" s="137"/>
      <c r="WPA105" s="137"/>
      <c r="WPB105" s="137"/>
      <c r="WPD105" s="142"/>
      <c r="WPE105" s="160"/>
      <c r="WPF105" s="150"/>
      <c r="WPG105" s="137"/>
      <c r="WPH105" s="137"/>
      <c r="WPI105" s="137"/>
      <c r="WPK105" s="142"/>
      <c r="WPL105" s="160"/>
      <c r="WPM105" s="150"/>
      <c r="WPN105" s="137"/>
      <c r="WPO105" s="137"/>
      <c r="WPP105" s="137"/>
      <c r="WPR105" s="142"/>
      <c r="WPS105" s="160"/>
      <c r="WPT105" s="150"/>
      <c r="WPU105" s="137"/>
      <c r="WPV105" s="137"/>
      <c r="WPW105" s="137"/>
      <c r="WPY105" s="142"/>
      <c r="WPZ105" s="160"/>
      <c r="WQA105" s="150"/>
      <c r="WQB105" s="137"/>
      <c r="WQC105" s="137"/>
      <c r="WQD105" s="137"/>
      <c r="WQF105" s="142"/>
      <c r="WQG105" s="160"/>
      <c r="WQH105" s="150"/>
      <c r="WQI105" s="137"/>
      <c r="WQJ105" s="137"/>
      <c r="WQK105" s="137"/>
      <c r="WQM105" s="142"/>
      <c r="WQN105" s="160"/>
      <c r="WQO105" s="150"/>
      <c r="WQP105" s="137"/>
      <c r="WQQ105" s="137"/>
      <c r="WQR105" s="137"/>
      <c r="WQT105" s="142"/>
      <c r="WQU105" s="160"/>
      <c r="WQV105" s="150"/>
      <c r="WQW105" s="137"/>
      <c r="WQX105" s="137"/>
      <c r="WQY105" s="137"/>
      <c r="WRA105" s="142"/>
      <c r="WRB105" s="160"/>
      <c r="WRC105" s="150"/>
      <c r="WRD105" s="137"/>
      <c r="WRE105" s="137"/>
      <c r="WRF105" s="137"/>
      <c r="WRH105" s="142"/>
      <c r="WRI105" s="160"/>
      <c r="WRJ105" s="150"/>
      <c r="WRK105" s="137"/>
      <c r="WRL105" s="137"/>
      <c r="WRM105" s="137"/>
      <c r="WRO105" s="142"/>
      <c r="WRP105" s="160"/>
      <c r="WRQ105" s="150"/>
      <c r="WRR105" s="137"/>
      <c r="WRS105" s="137"/>
      <c r="WRT105" s="137"/>
      <c r="WRV105" s="142"/>
      <c r="WRW105" s="160"/>
      <c r="WRX105" s="150"/>
      <c r="WRY105" s="137"/>
      <c r="WRZ105" s="137"/>
      <c r="WSA105" s="137"/>
      <c r="WSC105" s="142"/>
      <c r="WSD105" s="160"/>
      <c r="WSE105" s="150"/>
      <c r="WSF105" s="137"/>
      <c r="WSG105" s="137"/>
      <c r="WSH105" s="137"/>
      <c r="WSJ105" s="142"/>
      <c r="WSK105" s="160"/>
      <c r="WSL105" s="150"/>
      <c r="WSM105" s="137"/>
      <c r="WSN105" s="137"/>
      <c r="WSO105" s="137"/>
      <c r="WSQ105" s="142"/>
      <c r="WSR105" s="160"/>
      <c r="WSS105" s="150"/>
      <c r="WST105" s="137"/>
      <c r="WSU105" s="137"/>
      <c r="WSV105" s="137"/>
      <c r="WSX105" s="142"/>
      <c r="WSY105" s="160"/>
      <c r="WSZ105" s="150"/>
      <c r="WTA105" s="137"/>
      <c r="WTB105" s="137"/>
      <c r="WTC105" s="137"/>
      <c r="WTE105" s="142"/>
      <c r="WTF105" s="160"/>
      <c r="WTG105" s="150"/>
      <c r="WTH105" s="137"/>
      <c r="WTI105" s="137"/>
      <c r="WTJ105" s="137"/>
      <c r="WTL105" s="142"/>
      <c r="WTM105" s="160"/>
      <c r="WTN105" s="150"/>
      <c r="WTO105" s="137"/>
      <c r="WTP105" s="137"/>
      <c r="WTQ105" s="137"/>
      <c r="WTS105" s="142"/>
      <c r="WTT105" s="160"/>
      <c r="WTU105" s="150"/>
      <c r="WTV105" s="137"/>
      <c r="WTW105" s="137"/>
      <c r="WTX105" s="137"/>
      <c r="WTZ105" s="142"/>
      <c r="WUA105" s="160"/>
      <c r="WUB105" s="150"/>
      <c r="WUC105" s="137"/>
      <c r="WUD105" s="137"/>
      <c r="WUE105" s="137"/>
      <c r="WUG105" s="142"/>
      <c r="WUH105" s="160"/>
      <c r="WUI105" s="150"/>
      <c r="WUJ105" s="137"/>
      <c r="WUK105" s="137"/>
      <c r="WUL105" s="137"/>
      <c r="WUN105" s="142"/>
      <c r="WUO105" s="160"/>
      <c r="WUP105" s="150"/>
      <c r="WUQ105" s="137"/>
      <c r="WUR105" s="137"/>
      <c r="WUS105" s="137"/>
      <c r="WUU105" s="142"/>
      <c r="WUV105" s="160"/>
      <c r="WUW105" s="150"/>
      <c r="WUX105" s="137"/>
      <c r="WUY105" s="137"/>
      <c r="WUZ105" s="137"/>
      <c r="WVB105" s="142"/>
      <c r="WVC105" s="160"/>
      <c r="WVD105" s="150"/>
      <c r="WVE105" s="137"/>
      <c r="WVF105" s="137"/>
      <c r="WVG105" s="137"/>
      <c r="WVI105" s="142"/>
      <c r="WVJ105" s="160"/>
      <c r="WVK105" s="150"/>
      <c r="WVL105" s="137"/>
      <c r="WVM105" s="137"/>
      <c r="WVN105" s="137"/>
      <c r="WVP105" s="142"/>
      <c r="WVQ105" s="160"/>
      <c r="WVR105" s="150"/>
      <c r="WVS105" s="137"/>
      <c r="WVT105" s="137"/>
      <c r="WVU105" s="137"/>
      <c r="WVW105" s="142"/>
      <c r="WVX105" s="160"/>
      <c r="WVY105" s="150"/>
      <c r="WVZ105" s="137"/>
      <c r="WWA105" s="137"/>
      <c r="WWB105" s="137"/>
      <c r="WWD105" s="142"/>
      <c r="WWE105" s="160"/>
      <c r="WWF105" s="150"/>
      <c r="WWG105" s="137"/>
      <c r="WWH105" s="137"/>
      <c r="WWI105" s="137"/>
      <c r="WWK105" s="142"/>
      <c r="WWL105" s="160"/>
      <c r="WWM105" s="150"/>
      <c r="WWN105" s="137"/>
      <c r="WWO105" s="137"/>
      <c r="WWP105" s="137"/>
      <c r="WWR105" s="142"/>
      <c r="WWS105" s="160"/>
      <c r="WWT105" s="150"/>
      <c r="WWU105" s="137"/>
      <c r="WWV105" s="137"/>
      <c r="WWW105" s="137"/>
      <c r="WWY105" s="142"/>
      <c r="WWZ105" s="160"/>
      <c r="WXA105" s="150"/>
      <c r="WXB105" s="137"/>
      <c r="WXC105" s="137"/>
      <c r="WXD105" s="137"/>
      <c r="WXF105" s="142"/>
      <c r="WXG105" s="160"/>
      <c r="WXH105" s="150"/>
      <c r="WXI105" s="137"/>
      <c r="WXJ105" s="137"/>
      <c r="WXK105" s="137"/>
      <c r="WXM105" s="142"/>
      <c r="WXN105" s="160"/>
      <c r="WXO105" s="150"/>
      <c r="WXP105" s="137"/>
      <c r="WXQ105" s="137"/>
      <c r="WXR105" s="137"/>
      <c r="WXT105" s="142"/>
      <c r="WXU105" s="160"/>
      <c r="WXV105" s="150"/>
      <c r="WXW105" s="137"/>
      <c r="WXX105" s="137"/>
      <c r="WXY105" s="137"/>
      <c r="WYA105" s="142"/>
      <c r="WYB105" s="160"/>
      <c r="WYC105" s="150"/>
      <c r="WYD105" s="137"/>
      <c r="WYE105" s="137"/>
      <c r="WYF105" s="137"/>
      <c r="WYH105" s="142"/>
      <c r="WYI105" s="160"/>
      <c r="WYJ105" s="150"/>
      <c r="WYK105" s="137"/>
      <c r="WYL105" s="137"/>
      <c r="WYM105" s="137"/>
      <c r="WYO105" s="142"/>
      <c r="WYP105" s="160"/>
      <c r="WYQ105" s="150"/>
      <c r="WYR105" s="137"/>
      <c r="WYS105" s="137"/>
      <c r="WYT105" s="137"/>
      <c r="WYV105" s="142"/>
      <c r="WYW105" s="160"/>
      <c r="WYX105" s="150"/>
      <c r="WYY105" s="137"/>
      <c r="WYZ105" s="137"/>
      <c r="WZA105" s="137"/>
      <c r="WZC105" s="142"/>
      <c r="WZD105" s="160"/>
      <c r="WZE105" s="150"/>
      <c r="WZF105" s="137"/>
      <c r="WZG105" s="137"/>
      <c r="WZH105" s="137"/>
      <c r="WZJ105" s="142"/>
      <c r="WZK105" s="160"/>
      <c r="WZL105" s="150"/>
      <c r="WZM105" s="137"/>
      <c r="WZN105" s="137"/>
      <c r="WZO105" s="137"/>
      <c r="WZQ105" s="142"/>
      <c r="WZR105" s="160"/>
      <c r="WZS105" s="150"/>
      <c r="WZT105" s="137"/>
      <c r="WZU105" s="137"/>
      <c r="WZV105" s="137"/>
      <c r="WZX105" s="142"/>
      <c r="WZY105" s="160"/>
      <c r="WZZ105" s="150"/>
      <c r="XAA105" s="137"/>
      <c r="XAB105" s="137"/>
      <c r="XAC105" s="137"/>
      <c r="XAE105" s="142"/>
      <c r="XAF105" s="160"/>
      <c r="XAG105" s="150"/>
      <c r="XAH105" s="137"/>
      <c r="XAI105" s="137"/>
      <c r="XAJ105" s="137"/>
      <c r="XAL105" s="142"/>
      <c r="XAM105" s="160"/>
      <c r="XAN105" s="150"/>
      <c r="XAO105" s="137"/>
      <c r="XAP105" s="137"/>
      <c r="XAQ105" s="137"/>
      <c r="XAS105" s="142"/>
      <c r="XAT105" s="160"/>
      <c r="XAU105" s="150"/>
      <c r="XAV105" s="137"/>
      <c r="XAW105" s="137"/>
      <c r="XAX105" s="137"/>
      <c r="XAZ105" s="142"/>
      <c r="XBA105" s="160"/>
      <c r="XBB105" s="150"/>
      <c r="XBC105" s="137"/>
      <c r="XBD105" s="137"/>
      <c r="XBE105" s="137"/>
      <c r="XBG105" s="142"/>
      <c r="XBH105" s="160"/>
      <c r="XBI105" s="150"/>
      <c r="XBJ105" s="137"/>
      <c r="XBK105" s="137"/>
      <c r="XBL105" s="137"/>
      <c r="XBN105" s="142"/>
      <c r="XBO105" s="160"/>
      <c r="XBP105" s="150"/>
      <c r="XBQ105" s="137"/>
      <c r="XBR105" s="137"/>
      <c r="XBS105" s="137"/>
      <c r="XBU105" s="142"/>
      <c r="XBV105" s="160"/>
      <c r="XBW105" s="150"/>
      <c r="XBX105" s="137"/>
      <c r="XBY105" s="137"/>
      <c r="XBZ105" s="137"/>
      <c r="XCB105" s="142"/>
      <c r="XCC105" s="160"/>
      <c r="XCD105" s="150"/>
      <c r="XCE105" s="137"/>
      <c r="XCF105" s="137"/>
      <c r="XCG105" s="137"/>
      <c r="XCI105" s="142"/>
      <c r="XCJ105" s="160"/>
      <c r="XCK105" s="150"/>
      <c r="XCL105" s="137"/>
      <c r="XCM105" s="137"/>
      <c r="XCN105" s="137"/>
      <c r="XCP105" s="142"/>
      <c r="XCQ105" s="160"/>
      <c r="XCR105" s="150"/>
      <c r="XCS105" s="137"/>
      <c r="XCT105" s="137"/>
      <c r="XCU105" s="137"/>
      <c r="XCW105" s="142"/>
      <c r="XCX105" s="160"/>
      <c r="XCY105" s="150"/>
      <c r="XCZ105" s="137"/>
      <c r="XDA105" s="137"/>
      <c r="XDB105" s="137"/>
      <c r="XDD105" s="142"/>
      <c r="XDE105" s="160"/>
      <c r="XDF105" s="150"/>
      <c r="XDG105" s="137"/>
      <c r="XDH105" s="137"/>
      <c r="XDI105" s="137"/>
      <c r="XDK105" s="142"/>
      <c r="XDL105" s="160"/>
      <c r="XDM105" s="150"/>
      <c r="XDN105" s="137"/>
      <c r="XDO105" s="137"/>
      <c r="XDP105" s="137"/>
      <c r="XDR105" s="142"/>
      <c r="XDS105" s="160"/>
      <c r="XDT105" s="150"/>
      <c r="XDU105" s="137"/>
      <c r="XDV105" s="137"/>
      <c r="XDW105" s="137"/>
      <c r="XDY105" s="142"/>
      <c r="XDZ105" s="160"/>
      <c r="XEA105" s="150"/>
      <c r="XEB105" s="137"/>
      <c r="XEC105" s="137"/>
      <c r="XED105" s="137"/>
      <c r="XEF105" s="142"/>
      <c r="XEG105" s="160"/>
      <c r="XEH105" s="150"/>
      <c r="XEI105" s="137"/>
      <c r="XEJ105" s="137"/>
      <c r="XEK105" s="137"/>
      <c r="XEM105" s="142"/>
      <c r="XEN105" s="160"/>
      <c r="XEO105" s="150"/>
      <c r="XEP105" s="137"/>
      <c r="XEQ105" s="137"/>
      <c r="XER105" s="137"/>
      <c r="XET105" s="142"/>
      <c r="XEU105" s="160"/>
      <c r="XEV105" s="150"/>
      <c r="XEW105" s="137"/>
      <c r="XEX105" s="137"/>
      <c r="XEY105" s="137"/>
      <c r="XFA105" s="142"/>
      <c r="XFB105" s="160"/>
      <c r="XFC105" s="150"/>
      <c r="XFD105" s="137"/>
    </row>
    <row r="106" spans="57:3072 3074:7167 7169:10240 10242:14335 14337:16384" ht="13.5" customHeight="1"/>
    <row r="107" spans="57:3072 3074:7167 7169:10240 10242:14335 14337:16384" ht="13.5" customHeight="1"/>
    <row r="108" spans="57:3072 3074:7167 7169:10240 10242:14335 14337:16384"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sheetData>
  <mergeCells count="2">
    <mergeCell ref="A35:C35"/>
    <mergeCell ref="A42:C42"/>
  </mergeCells>
  <pageMargins left="0.25" right="0.25" top="0.75" bottom="0.75" header="0.3" footer="0.3"/>
  <pageSetup paperSize="9" scale="86" orientation="portrait" horizontalDpi="300" verticalDpi="300" r:id="rId1"/>
  <rowBreaks count="1" manualBreakCount="1">
    <brk id="51" max="5"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EF68A-5721-427A-8B86-D0C4BAE9B4E1}">
  <sheetPr codeName="Sheet7"/>
  <dimension ref="A1:XFD154"/>
  <sheetViews>
    <sheetView workbookViewId="0">
      <selection activeCell="C40" sqref="C40"/>
    </sheetView>
  </sheetViews>
  <sheetFormatPr defaultRowHeight="12.75"/>
  <cols>
    <col min="1" max="1" width="30" style="143" customWidth="1"/>
    <col min="2" max="2" width="5.5703125" style="132" customWidth="1"/>
    <col min="3" max="3" width="6.5703125" style="144" customWidth="1"/>
    <col min="4" max="4" width="5.85546875" style="132" customWidth="1"/>
    <col min="5" max="5" width="29.140625" style="132" customWidth="1"/>
    <col min="6" max="6" width="33.7109375" style="132" customWidth="1"/>
    <col min="7" max="55" width="5.42578125" style="315" customWidth="1"/>
    <col min="56" max="16384" width="9.140625" style="132"/>
  </cols>
  <sheetData>
    <row r="1" spans="1:72" ht="18" customHeight="1">
      <c r="C1" s="133"/>
      <c r="F1" s="134"/>
      <c r="BD1" s="315"/>
      <c r="BE1" s="315"/>
      <c r="BF1" s="315"/>
      <c r="BG1" s="315"/>
      <c r="BH1" s="315"/>
      <c r="BI1" s="315"/>
      <c r="BJ1" s="315"/>
      <c r="BK1" s="315"/>
      <c r="BL1" s="315"/>
      <c r="BM1" s="315"/>
      <c r="BN1" s="315"/>
      <c r="BO1" s="315"/>
      <c r="BP1" s="315"/>
      <c r="BQ1" s="315"/>
      <c r="BR1" s="315"/>
      <c r="BS1" s="315"/>
      <c r="BT1" s="315"/>
    </row>
    <row r="2" spans="1:72" ht="18" customHeight="1" thickBot="1">
      <c r="A2" s="135" t="s">
        <v>560</v>
      </c>
      <c r="B2" s="134"/>
      <c r="C2" s="136"/>
      <c r="D2" s="137"/>
      <c r="E2" s="137"/>
      <c r="F2" s="138"/>
      <c r="G2" s="146"/>
      <c r="H2" s="146"/>
      <c r="I2" s="146"/>
      <c r="J2" s="146"/>
      <c r="K2" s="146"/>
      <c r="L2" s="146"/>
      <c r="M2" s="146"/>
      <c r="N2" s="146"/>
      <c r="O2" s="146"/>
      <c r="P2" s="146"/>
      <c r="Q2" s="146"/>
      <c r="R2" s="316" t="s">
        <v>944</v>
      </c>
      <c r="S2" s="146"/>
      <c r="T2" s="146"/>
      <c r="U2" s="146"/>
      <c r="V2" s="146"/>
      <c r="W2" s="146"/>
      <c r="X2" s="146"/>
      <c r="Y2" s="146"/>
      <c r="Z2" s="146"/>
      <c r="AA2" s="146"/>
      <c r="AB2" s="146"/>
      <c r="AC2" s="146"/>
      <c r="AD2" s="146"/>
      <c r="AE2" s="146"/>
      <c r="AF2" s="146"/>
      <c r="AG2" s="146"/>
      <c r="AH2" s="146"/>
      <c r="AI2" s="146"/>
      <c r="AJ2" s="146"/>
      <c r="AK2" s="146"/>
      <c r="AL2" s="146"/>
      <c r="AM2" s="146"/>
      <c r="AN2" s="146"/>
      <c r="AO2" s="146"/>
      <c r="AP2" s="146"/>
      <c r="AQ2" s="146"/>
      <c r="AR2" s="146"/>
      <c r="AS2" s="146"/>
      <c r="AT2" s="146"/>
      <c r="AU2" s="146"/>
      <c r="AV2" s="146"/>
      <c r="AW2" s="146"/>
      <c r="AX2" s="146"/>
      <c r="AY2" s="146"/>
      <c r="AZ2" s="146"/>
      <c r="BA2" s="146"/>
      <c r="BB2" s="146"/>
      <c r="BC2" s="146"/>
    </row>
    <row r="3" spans="1:72" ht="13.5" customHeight="1">
      <c r="A3" s="140" t="s">
        <v>408</v>
      </c>
      <c r="B3" s="134"/>
      <c r="C3" s="141" t="s">
        <v>409</v>
      </c>
      <c r="D3" s="137"/>
      <c r="E3" s="137"/>
      <c r="G3" s="317" t="s">
        <v>945</v>
      </c>
      <c r="H3" s="318"/>
      <c r="I3" s="318">
        <f>C11</f>
        <v>4.54</v>
      </c>
      <c r="J3" s="319" t="s">
        <v>37</v>
      </c>
      <c r="K3" s="320" t="s">
        <v>946</v>
      </c>
      <c r="L3" s="321"/>
      <c r="M3" s="320" t="s">
        <v>947</v>
      </c>
      <c r="N3" s="322">
        <f>C12</f>
        <v>22</v>
      </c>
      <c r="O3" s="320" t="s">
        <v>101</v>
      </c>
      <c r="P3" s="320"/>
      <c r="Q3" s="321"/>
      <c r="R3" s="320"/>
      <c r="S3" s="323" t="s">
        <v>948</v>
      </c>
      <c r="T3" s="320"/>
      <c r="U3" s="320"/>
      <c r="V3" s="320"/>
      <c r="W3" s="321"/>
      <c r="X3" s="323" t="s">
        <v>949</v>
      </c>
      <c r="Y3" s="320"/>
      <c r="Z3" s="320"/>
      <c r="AA3" s="320"/>
      <c r="AB3" s="321"/>
      <c r="AC3" s="323" t="s">
        <v>950</v>
      </c>
      <c r="AD3" s="320"/>
      <c r="AE3" s="320"/>
      <c r="AF3" s="320"/>
      <c r="AG3" s="321"/>
      <c r="AH3" s="323" t="s">
        <v>951</v>
      </c>
      <c r="AI3" s="320"/>
      <c r="AJ3" s="320"/>
      <c r="AK3" s="320"/>
      <c r="AL3" s="321"/>
      <c r="AM3" s="323" t="s">
        <v>952</v>
      </c>
      <c r="AN3" s="320"/>
      <c r="AO3" s="320"/>
      <c r="AP3" s="320"/>
      <c r="AQ3" s="321"/>
      <c r="AR3" s="323" t="s">
        <v>953</v>
      </c>
      <c r="AS3" s="320"/>
      <c r="AT3" s="320"/>
      <c r="AU3" s="320"/>
      <c r="AV3" s="321"/>
      <c r="AW3" s="146"/>
      <c r="AX3" s="146"/>
      <c r="AY3" s="146"/>
      <c r="AZ3" s="146"/>
      <c r="BA3" s="146"/>
      <c r="BB3" s="146"/>
      <c r="BC3" s="146"/>
    </row>
    <row r="4" spans="1:72">
      <c r="G4" s="324"/>
      <c r="J4" s="325"/>
      <c r="K4" s="315" t="s">
        <v>425</v>
      </c>
      <c r="L4" s="325"/>
      <c r="M4" s="315" t="s">
        <v>425</v>
      </c>
      <c r="Q4" s="325"/>
      <c r="S4" s="324" t="s">
        <v>425</v>
      </c>
      <c r="W4" s="325"/>
      <c r="X4" s="324" t="s">
        <v>425</v>
      </c>
      <c r="AB4" s="325"/>
      <c r="AC4" s="324" t="s">
        <v>425</v>
      </c>
      <c r="AG4" s="325"/>
      <c r="AH4" s="324" t="s">
        <v>425</v>
      </c>
      <c r="AL4" s="325"/>
      <c r="AM4" s="324" t="s">
        <v>425</v>
      </c>
      <c r="AQ4" s="325"/>
      <c r="AR4" s="324" t="s">
        <v>425</v>
      </c>
      <c r="AV4" s="325"/>
    </row>
    <row r="5" spans="1:72" ht="13.5" customHeight="1" thickBot="1">
      <c r="A5" s="140" t="s">
        <v>410</v>
      </c>
      <c r="B5" s="134"/>
      <c r="C5" s="136" t="s">
        <v>411</v>
      </c>
      <c r="D5" s="137"/>
      <c r="E5" s="137"/>
      <c r="F5" s="137"/>
      <c r="G5" s="326" t="s">
        <v>954</v>
      </c>
      <c r="H5" s="327" t="s">
        <v>955</v>
      </c>
      <c r="I5" s="327" t="s">
        <v>956</v>
      </c>
      <c r="J5" s="328" t="s">
        <v>957</v>
      </c>
      <c r="K5" s="329" t="s">
        <v>958</v>
      </c>
      <c r="L5" s="330" t="str">
        <f>C13</f>
        <v>II</v>
      </c>
      <c r="M5" s="329">
        <v>0</v>
      </c>
      <c r="N5" s="329" t="s">
        <v>959</v>
      </c>
      <c r="O5" s="329" t="s">
        <v>873</v>
      </c>
      <c r="P5" s="329" t="s">
        <v>960</v>
      </c>
      <c r="Q5" s="330" t="s">
        <v>961</v>
      </c>
      <c r="R5" s="329" t="s">
        <v>958</v>
      </c>
      <c r="S5" s="331">
        <v>0</v>
      </c>
      <c r="T5" s="329" t="s">
        <v>959</v>
      </c>
      <c r="U5" s="329" t="s">
        <v>873</v>
      </c>
      <c r="V5" s="329" t="s">
        <v>960</v>
      </c>
      <c r="W5" s="330" t="s">
        <v>961</v>
      </c>
      <c r="X5" s="331">
        <v>0</v>
      </c>
      <c r="Y5" s="329" t="s">
        <v>959</v>
      </c>
      <c r="Z5" s="329" t="s">
        <v>873</v>
      </c>
      <c r="AA5" s="329" t="s">
        <v>960</v>
      </c>
      <c r="AB5" s="330" t="s">
        <v>961</v>
      </c>
      <c r="AC5" s="331">
        <v>0</v>
      </c>
      <c r="AD5" s="329" t="s">
        <v>959</v>
      </c>
      <c r="AE5" s="329" t="s">
        <v>873</v>
      </c>
      <c r="AF5" s="329" t="s">
        <v>960</v>
      </c>
      <c r="AG5" s="330" t="s">
        <v>961</v>
      </c>
      <c r="AH5" s="331">
        <v>0</v>
      </c>
      <c r="AI5" s="329" t="s">
        <v>959</v>
      </c>
      <c r="AJ5" s="329" t="s">
        <v>873</v>
      </c>
      <c r="AK5" s="329" t="s">
        <v>960</v>
      </c>
      <c r="AL5" s="330" t="s">
        <v>961</v>
      </c>
      <c r="AM5" s="331">
        <v>0</v>
      </c>
      <c r="AN5" s="329" t="s">
        <v>959</v>
      </c>
      <c r="AO5" s="329" t="s">
        <v>873</v>
      </c>
      <c r="AP5" s="329" t="s">
        <v>960</v>
      </c>
      <c r="AQ5" s="330" t="s">
        <v>961</v>
      </c>
      <c r="AR5" s="331">
        <v>0</v>
      </c>
      <c r="AS5" s="329" t="s">
        <v>959</v>
      </c>
      <c r="AT5" s="329" t="s">
        <v>873</v>
      </c>
      <c r="AU5" s="329" t="s">
        <v>960</v>
      </c>
      <c r="AV5" s="330" t="s">
        <v>961</v>
      </c>
      <c r="AW5" s="146"/>
      <c r="AX5" s="146"/>
      <c r="AY5" s="146"/>
      <c r="AZ5" s="146"/>
      <c r="BA5" s="146"/>
      <c r="BB5" s="146"/>
      <c r="BC5" s="146"/>
    </row>
    <row r="6" spans="1:72" ht="13.5" customHeight="1">
      <c r="A6" s="142" t="s">
        <v>412</v>
      </c>
      <c r="B6" s="134"/>
      <c r="C6" s="136" t="s">
        <v>413</v>
      </c>
      <c r="D6" s="137"/>
      <c r="E6" s="137"/>
      <c r="F6" s="137"/>
      <c r="G6" s="332">
        <f>IF($I$3&lt;K7,IF($I$3&lt;K6,0,K6),0)</f>
        <v>0</v>
      </c>
      <c r="H6" s="333">
        <f>IF($I$3&lt;K7,IF($I$3&lt;K6,0,L6),0)</f>
        <v>0</v>
      </c>
      <c r="I6" s="333">
        <v>0</v>
      </c>
      <c r="J6" s="334">
        <v>0</v>
      </c>
      <c r="K6" s="335">
        <v>2</v>
      </c>
      <c r="L6" s="336">
        <f t="shared" ref="L6:L27" si="0">IF($L$5=0,M6,IF($L$5="I",N6,IF($L$5="II",O6,IF($L$5="III",P6,Q6))))</f>
        <v>0.39</v>
      </c>
      <c r="M6" s="337">
        <f>IF($N$3=21,S6,IF($N$3=22,X6,IF($N$3=23,AC6,IF($N$3=24,AH6,IF($N$3=25,AM6,AR6)))))</f>
        <v>0.6</v>
      </c>
      <c r="N6" s="337">
        <f>IF($N$3=21,T6,IF($N$3=22,Y6,IF($N$3=23,AD6,IF($N$3=24,AI6,IF($N$3=25,AN6,AS6)))))</f>
        <v>0.52</v>
      </c>
      <c r="O6" s="337">
        <f>IF($N$3=21,U6,IF($N$3=22,Z6,IF($N$3=23,AE6,IF($N$3=24,AJ6,IF($N$3=25,AO6,AT6)))))</f>
        <v>0.39</v>
      </c>
      <c r="P6" s="337">
        <f>IF($N$3=21,V6,IF($N$3=22,AA6,IF($N$3=23,AF6,IF($N$3=24,AK6,IF($N$3=25,AP6,AU6)))))</f>
        <v>0.35</v>
      </c>
      <c r="Q6" s="338">
        <f>IF($N$3=21,W6,IF($N$3=22,AB6,IF($N$3=23,AG6,IF($N$3=24,AL6,IF($N$3=25,AQ6,AV6)))))</f>
        <v>0.32</v>
      </c>
      <c r="R6" s="339">
        <v>2</v>
      </c>
      <c r="S6" s="340">
        <v>0.55000000000000004</v>
      </c>
      <c r="T6" s="335">
        <v>0.48</v>
      </c>
      <c r="U6" s="335">
        <v>0.36</v>
      </c>
      <c r="V6" s="335">
        <v>0.32</v>
      </c>
      <c r="W6" s="339">
        <v>0.28999999999999998</v>
      </c>
      <c r="X6" s="340">
        <v>0.6</v>
      </c>
      <c r="Y6" s="335">
        <v>0.52</v>
      </c>
      <c r="Z6" s="335">
        <v>0.39</v>
      </c>
      <c r="AA6" s="335">
        <v>0.35</v>
      </c>
      <c r="AB6" s="339">
        <v>0.32</v>
      </c>
      <c r="AC6" s="340">
        <v>0.65</v>
      </c>
      <c r="AD6" s="335">
        <v>0.56999999999999995</v>
      </c>
      <c r="AE6" s="335">
        <v>0.43</v>
      </c>
      <c r="AF6" s="335">
        <v>0.38</v>
      </c>
      <c r="AG6" s="339">
        <v>0.35</v>
      </c>
      <c r="AH6" s="340">
        <v>0.71</v>
      </c>
      <c r="AI6" s="335">
        <v>0.62</v>
      </c>
      <c r="AJ6" s="335">
        <v>0.46</v>
      </c>
      <c r="AK6" s="335">
        <v>0.41</v>
      </c>
      <c r="AL6" s="339">
        <v>0.38</v>
      </c>
      <c r="AM6" s="341">
        <v>0.77</v>
      </c>
      <c r="AN6" s="337">
        <v>0.67</v>
      </c>
      <c r="AO6" s="337">
        <v>0.5</v>
      </c>
      <c r="AP6" s="337">
        <v>0.45</v>
      </c>
      <c r="AQ6" s="338">
        <v>0.41</v>
      </c>
      <c r="AR6" s="340">
        <v>0.84</v>
      </c>
      <c r="AS6" s="335">
        <v>0.73</v>
      </c>
      <c r="AT6" s="335">
        <v>0.55000000000000004</v>
      </c>
      <c r="AU6" s="335">
        <v>0.49</v>
      </c>
      <c r="AV6" s="339">
        <v>0.44</v>
      </c>
      <c r="AW6" s="146"/>
      <c r="AX6" s="146"/>
      <c r="AY6" s="146"/>
      <c r="AZ6" s="146"/>
      <c r="BA6" s="146"/>
      <c r="BB6" s="146"/>
      <c r="BC6" s="146"/>
    </row>
    <row r="7" spans="1:72" ht="13.5" customHeight="1">
      <c r="A7" s="142" t="s">
        <v>962</v>
      </c>
      <c r="B7" s="134"/>
      <c r="C7" s="136" t="s">
        <v>414</v>
      </c>
      <c r="D7" s="137"/>
      <c r="E7" s="137"/>
      <c r="F7" s="137"/>
      <c r="G7" s="342">
        <f t="shared" ref="G7:G27" si="1">IF($I$3&lt;K8,IF($I$3&lt;K7,0,K7),0)</f>
        <v>4</v>
      </c>
      <c r="H7" s="343">
        <f t="shared" ref="H7:H27" si="2">IF($I$3&lt;K8,IF($I$3&lt;K7,0,L7),0)</f>
        <v>0.5</v>
      </c>
      <c r="I7" s="343">
        <f>IF($I$3&gt;K6,IF($I$3&gt;K7,0,K7),0)</f>
        <v>0</v>
      </c>
      <c r="J7" s="336">
        <f>IF($I$3&gt;K6,IF($I$3&gt;K7,0,L7),0)</f>
        <v>0</v>
      </c>
      <c r="K7" s="335">
        <v>4</v>
      </c>
      <c r="L7" s="336">
        <f t="shared" si="0"/>
        <v>0.5</v>
      </c>
      <c r="M7" s="337">
        <f t="shared" ref="M7:Q22" si="3">IF($N$3=21,S7,IF($N$3=22,X7,IF($N$3=23,AC7,IF($N$3=24,AH7,IF($N$3=25,AM7,AR7)))))</f>
        <v>0.7</v>
      </c>
      <c r="N7" s="337">
        <f t="shared" si="3"/>
        <v>0.63</v>
      </c>
      <c r="O7" s="337">
        <f t="shared" si="3"/>
        <v>0.5</v>
      </c>
      <c r="P7" s="337">
        <f t="shared" si="3"/>
        <v>0.35</v>
      </c>
      <c r="Q7" s="338">
        <f t="shared" si="3"/>
        <v>0.32</v>
      </c>
      <c r="R7" s="339">
        <v>4</v>
      </c>
      <c r="S7" s="340">
        <v>0.64</v>
      </c>
      <c r="T7" s="335">
        <v>0.56999999999999995</v>
      </c>
      <c r="U7" s="335">
        <v>0.45</v>
      </c>
      <c r="V7" s="335">
        <v>0.32</v>
      </c>
      <c r="W7" s="339">
        <v>0.28999999999999998</v>
      </c>
      <c r="X7" s="340">
        <v>0.7</v>
      </c>
      <c r="Y7" s="335">
        <v>0.63</v>
      </c>
      <c r="Z7" s="335">
        <v>0.5</v>
      </c>
      <c r="AA7" s="335">
        <v>0.35</v>
      </c>
      <c r="AB7" s="339">
        <v>0.32</v>
      </c>
      <c r="AC7" s="340">
        <v>0.76</v>
      </c>
      <c r="AD7" s="335">
        <v>0.68</v>
      </c>
      <c r="AE7" s="335">
        <v>0.54</v>
      </c>
      <c r="AF7" s="335">
        <v>0.38</v>
      </c>
      <c r="AG7" s="339">
        <v>0.35</v>
      </c>
      <c r="AH7" s="340">
        <v>0.83</v>
      </c>
      <c r="AI7" s="335">
        <v>0.75</v>
      </c>
      <c r="AJ7" s="335">
        <v>0.59</v>
      </c>
      <c r="AK7" s="335">
        <v>0.41</v>
      </c>
      <c r="AL7" s="339">
        <v>0.38</v>
      </c>
      <c r="AM7" s="341">
        <v>0.9</v>
      </c>
      <c r="AN7" s="337">
        <v>0.81</v>
      </c>
      <c r="AO7" s="337">
        <v>0.64</v>
      </c>
      <c r="AP7" s="337">
        <v>0.45</v>
      </c>
      <c r="AQ7" s="338">
        <v>0.41</v>
      </c>
      <c r="AR7" s="340">
        <v>0.98</v>
      </c>
      <c r="AS7" s="335">
        <v>0.87</v>
      </c>
      <c r="AT7" s="335">
        <v>0.69</v>
      </c>
      <c r="AU7" s="335">
        <v>0.49</v>
      </c>
      <c r="AV7" s="339">
        <v>0.44</v>
      </c>
      <c r="AW7" s="146"/>
      <c r="AX7" s="146"/>
      <c r="AY7" s="146"/>
      <c r="AZ7" s="146"/>
      <c r="BA7" s="146"/>
      <c r="BB7" s="146"/>
      <c r="BC7" s="146"/>
    </row>
    <row r="8" spans="1:72" ht="13.5" customHeight="1">
      <c r="F8" s="137"/>
      <c r="G8" s="342">
        <f t="shared" si="1"/>
        <v>0</v>
      </c>
      <c r="H8" s="343">
        <f t="shared" si="2"/>
        <v>0</v>
      </c>
      <c r="I8" s="343">
        <f t="shared" ref="I8:I27" si="4">IF($I$3&gt;K7,IF($I$3&gt;K8,0,K8),0)</f>
        <v>8</v>
      </c>
      <c r="J8" s="336">
        <f t="shared" ref="J8:J27" si="5">IF($I$3&gt;K7,IF($I$3&gt;K8,0,L8),0)</f>
        <v>0.61</v>
      </c>
      <c r="K8" s="335">
        <v>8</v>
      </c>
      <c r="L8" s="336">
        <f t="shared" si="0"/>
        <v>0.61</v>
      </c>
      <c r="M8" s="337">
        <f t="shared" si="3"/>
        <v>0.81</v>
      </c>
      <c r="N8" s="337">
        <f t="shared" si="3"/>
        <v>0.74</v>
      </c>
      <c r="O8" s="337">
        <f t="shared" si="3"/>
        <v>0.61</v>
      </c>
      <c r="P8" s="337">
        <f t="shared" si="3"/>
        <v>0.43</v>
      </c>
      <c r="Q8" s="338">
        <f t="shared" si="3"/>
        <v>0.32</v>
      </c>
      <c r="R8" s="339">
        <v>8</v>
      </c>
      <c r="S8" s="340">
        <v>0.74</v>
      </c>
      <c r="T8" s="335">
        <v>0.67</v>
      </c>
      <c r="U8" s="335">
        <v>0.56000000000000005</v>
      </c>
      <c r="V8" s="335">
        <v>0.39</v>
      </c>
      <c r="W8" s="339">
        <v>0.28999999999999998</v>
      </c>
      <c r="X8" s="340">
        <v>0.81</v>
      </c>
      <c r="Y8" s="335">
        <v>0.74</v>
      </c>
      <c r="Z8" s="335">
        <v>0.61</v>
      </c>
      <c r="AA8" s="335">
        <v>0.43</v>
      </c>
      <c r="AB8" s="339">
        <v>0.32</v>
      </c>
      <c r="AC8" s="340">
        <v>0.88</v>
      </c>
      <c r="AD8" s="335">
        <v>0.81</v>
      </c>
      <c r="AE8" s="335">
        <v>0.67</v>
      </c>
      <c r="AF8" s="335">
        <v>0.47</v>
      </c>
      <c r="AG8" s="339">
        <v>0.35</v>
      </c>
      <c r="AH8" s="340">
        <v>0.96</v>
      </c>
      <c r="AI8" s="335">
        <v>0.88</v>
      </c>
      <c r="AJ8" s="335">
        <v>0.73</v>
      </c>
      <c r="AK8" s="335">
        <v>0.51</v>
      </c>
      <c r="AL8" s="339">
        <v>0.38</v>
      </c>
      <c r="AM8" s="341">
        <v>1.04</v>
      </c>
      <c r="AN8" s="337">
        <v>0.95</v>
      </c>
      <c r="AO8" s="337">
        <v>0.79</v>
      </c>
      <c r="AP8" s="337">
        <v>0.55000000000000004</v>
      </c>
      <c r="AQ8" s="338">
        <v>0.41</v>
      </c>
      <c r="AR8" s="340">
        <v>1.1299999999999999</v>
      </c>
      <c r="AS8" s="335">
        <v>1.03</v>
      </c>
      <c r="AT8" s="335">
        <v>0.86</v>
      </c>
      <c r="AU8" s="335">
        <v>0.6</v>
      </c>
      <c r="AV8" s="339">
        <v>0.44</v>
      </c>
      <c r="AW8" s="146"/>
      <c r="AX8" s="146"/>
      <c r="AY8" s="146"/>
      <c r="AZ8" s="146"/>
      <c r="BA8" s="146"/>
      <c r="BB8" s="146"/>
      <c r="BC8" s="146"/>
    </row>
    <row r="9" spans="1:72" ht="13.5" customHeight="1">
      <c r="A9" s="140"/>
      <c r="B9" s="134"/>
      <c r="C9" s="145" t="s">
        <v>415</v>
      </c>
      <c r="D9" s="297" t="s">
        <v>416</v>
      </c>
      <c r="E9" s="297" t="s">
        <v>417</v>
      </c>
      <c r="F9" s="297" t="s">
        <v>418</v>
      </c>
      <c r="G9" s="342">
        <f t="shared" si="1"/>
        <v>0</v>
      </c>
      <c r="H9" s="343">
        <f t="shared" si="2"/>
        <v>0</v>
      </c>
      <c r="I9" s="343">
        <f t="shared" si="4"/>
        <v>0</v>
      </c>
      <c r="J9" s="336">
        <f t="shared" si="5"/>
        <v>0</v>
      </c>
      <c r="K9" s="335">
        <v>12</v>
      </c>
      <c r="L9" s="336">
        <f t="shared" si="0"/>
        <v>0.69</v>
      </c>
      <c r="M9" s="337">
        <f t="shared" si="3"/>
        <v>0.87</v>
      </c>
      <c r="N9" s="337">
        <f t="shared" si="3"/>
        <v>0.81</v>
      </c>
      <c r="O9" s="337">
        <f t="shared" si="3"/>
        <v>0.69</v>
      </c>
      <c r="P9" s="337">
        <f t="shared" si="3"/>
        <v>0.5</v>
      </c>
      <c r="Q9" s="338">
        <f t="shared" si="3"/>
        <v>0.35</v>
      </c>
      <c r="R9" s="339">
        <v>12</v>
      </c>
      <c r="S9" s="340">
        <v>0.8</v>
      </c>
      <c r="T9" s="335">
        <v>0.74</v>
      </c>
      <c r="U9" s="335">
        <v>0.63</v>
      </c>
      <c r="V9" s="335">
        <v>0.46</v>
      </c>
      <c r="W9" s="339">
        <v>0.32</v>
      </c>
      <c r="X9" s="340">
        <v>0.87</v>
      </c>
      <c r="Y9" s="335">
        <v>0.81</v>
      </c>
      <c r="Z9" s="335">
        <v>0.69</v>
      </c>
      <c r="AA9" s="335">
        <v>0.5</v>
      </c>
      <c r="AB9" s="339">
        <v>0.35</v>
      </c>
      <c r="AC9" s="340">
        <v>0.95</v>
      </c>
      <c r="AD9" s="335">
        <v>0.88</v>
      </c>
      <c r="AE9" s="335">
        <v>0.75</v>
      </c>
      <c r="AF9" s="335">
        <v>0.55000000000000004</v>
      </c>
      <c r="AG9" s="339">
        <v>0.38</v>
      </c>
      <c r="AH9" s="340">
        <v>1.04</v>
      </c>
      <c r="AI9" s="335">
        <v>0.96</v>
      </c>
      <c r="AJ9" s="335">
        <v>0.82</v>
      </c>
      <c r="AK9" s="335">
        <v>0.6</v>
      </c>
      <c r="AL9" s="339">
        <v>0.42</v>
      </c>
      <c r="AM9" s="341">
        <v>1.1299999999999999</v>
      </c>
      <c r="AN9" s="337">
        <v>1.04</v>
      </c>
      <c r="AO9" s="337">
        <v>0.89</v>
      </c>
      <c r="AP9" s="337">
        <v>0.65</v>
      </c>
      <c r="AQ9" s="338">
        <v>0.45</v>
      </c>
      <c r="AR9" s="340">
        <v>1.22</v>
      </c>
      <c r="AS9" s="335">
        <v>1.1299999999999999</v>
      </c>
      <c r="AT9" s="335">
        <v>0.96</v>
      </c>
      <c r="AU9" s="335">
        <v>0.7</v>
      </c>
      <c r="AV9" s="339">
        <v>0.49</v>
      </c>
      <c r="AW9" s="146"/>
      <c r="AX9" s="146"/>
      <c r="AY9" s="146"/>
      <c r="AZ9" s="146"/>
      <c r="BA9" s="146"/>
      <c r="BB9" s="146"/>
      <c r="BC9" s="146"/>
    </row>
    <row r="10" spans="1:72" ht="13.5" customHeight="1">
      <c r="A10" s="140" t="s">
        <v>419</v>
      </c>
      <c r="B10" s="142"/>
      <c r="C10" s="139"/>
      <c r="D10" s="137"/>
      <c r="E10" s="137"/>
      <c r="F10" s="137" t="s">
        <v>420</v>
      </c>
      <c r="G10" s="342">
        <f t="shared" si="1"/>
        <v>0</v>
      </c>
      <c r="H10" s="343">
        <f t="shared" si="2"/>
        <v>0</v>
      </c>
      <c r="I10" s="343">
        <f t="shared" si="4"/>
        <v>0</v>
      </c>
      <c r="J10" s="336">
        <f t="shared" si="5"/>
        <v>0</v>
      </c>
      <c r="K10" s="335">
        <v>16</v>
      </c>
      <c r="L10" s="336">
        <f t="shared" si="0"/>
        <v>0.74</v>
      </c>
      <c r="M10" s="337">
        <f t="shared" si="3"/>
        <v>0.92</v>
      </c>
      <c r="N10" s="337">
        <f t="shared" si="3"/>
        <v>0.86</v>
      </c>
      <c r="O10" s="337">
        <f t="shared" si="3"/>
        <v>0.74</v>
      </c>
      <c r="P10" s="337">
        <f t="shared" si="3"/>
        <v>0.56000000000000005</v>
      </c>
      <c r="Q10" s="338">
        <f t="shared" si="3"/>
        <v>0.4</v>
      </c>
      <c r="R10" s="339">
        <v>16</v>
      </c>
      <c r="S10" s="340">
        <v>0.84</v>
      </c>
      <c r="T10" s="335">
        <v>0.78</v>
      </c>
      <c r="U10" s="335">
        <v>0.68</v>
      </c>
      <c r="V10" s="335">
        <v>0.51</v>
      </c>
      <c r="W10" s="339">
        <v>0.37</v>
      </c>
      <c r="X10" s="340">
        <v>0.92</v>
      </c>
      <c r="Y10" s="335">
        <v>0.86</v>
      </c>
      <c r="Z10" s="335">
        <v>0.74</v>
      </c>
      <c r="AA10" s="335">
        <v>0.56000000000000005</v>
      </c>
      <c r="AB10" s="339">
        <v>0.4</v>
      </c>
      <c r="AC10" s="340">
        <v>1.01</v>
      </c>
      <c r="AD10" s="335">
        <v>0.94</v>
      </c>
      <c r="AE10" s="335">
        <v>0.81</v>
      </c>
      <c r="AF10" s="335">
        <v>0.61</v>
      </c>
      <c r="AG10" s="339">
        <v>0.44</v>
      </c>
      <c r="AH10" s="340">
        <v>1.1000000000000001</v>
      </c>
      <c r="AI10" s="335">
        <v>1.02</v>
      </c>
      <c r="AJ10" s="335">
        <v>0.88</v>
      </c>
      <c r="AK10" s="335">
        <v>0.66</v>
      </c>
      <c r="AL10" s="339">
        <v>0.48</v>
      </c>
      <c r="AM10" s="341">
        <v>1.19</v>
      </c>
      <c r="AN10" s="337">
        <v>1.1100000000000001</v>
      </c>
      <c r="AO10" s="337">
        <v>0.96</v>
      </c>
      <c r="AP10" s="337">
        <v>0.72</v>
      </c>
      <c r="AQ10" s="338">
        <v>0.52</v>
      </c>
      <c r="AR10" s="340">
        <v>1.29</v>
      </c>
      <c r="AS10" s="335">
        <v>1.2</v>
      </c>
      <c r="AT10" s="335">
        <v>1.04</v>
      </c>
      <c r="AU10" s="335">
        <v>0.78</v>
      </c>
      <c r="AV10" s="339">
        <v>0.56000000000000005</v>
      </c>
    </row>
    <row r="11" spans="1:72" ht="13.5" customHeight="1">
      <c r="A11" s="142" t="s">
        <v>421</v>
      </c>
      <c r="B11" s="134" t="s">
        <v>256</v>
      </c>
      <c r="C11" s="139">
        <v>4.54</v>
      </c>
      <c r="D11" s="137" t="s">
        <v>37</v>
      </c>
      <c r="E11" s="137"/>
      <c r="F11" s="137" t="s">
        <v>422</v>
      </c>
      <c r="G11" s="342">
        <f t="shared" si="1"/>
        <v>0</v>
      </c>
      <c r="H11" s="343">
        <f t="shared" si="2"/>
        <v>0</v>
      </c>
      <c r="I11" s="343">
        <f t="shared" si="4"/>
        <v>0</v>
      </c>
      <c r="J11" s="336">
        <f t="shared" si="5"/>
        <v>0</v>
      </c>
      <c r="K11" s="335">
        <v>20</v>
      </c>
      <c r="L11" s="336">
        <f t="shared" si="0"/>
        <v>0.78</v>
      </c>
      <c r="M11" s="337">
        <f t="shared" si="3"/>
        <v>0.96</v>
      </c>
      <c r="N11" s="337">
        <f t="shared" si="3"/>
        <v>0.9</v>
      </c>
      <c r="O11" s="337">
        <f t="shared" si="3"/>
        <v>0.78</v>
      </c>
      <c r="P11" s="337">
        <f t="shared" si="3"/>
        <v>0.6</v>
      </c>
      <c r="Q11" s="338">
        <f t="shared" si="3"/>
        <v>0.45</v>
      </c>
      <c r="R11" s="339">
        <v>20</v>
      </c>
      <c r="S11" s="340">
        <v>0.87</v>
      </c>
      <c r="T11" s="335">
        <v>0.82</v>
      </c>
      <c r="U11" s="335">
        <v>0.71</v>
      </c>
      <c r="V11" s="335">
        <v>0.55000000000000004</v>
      </c>
      <c r="W11" s="339">
        <v>0.41</v>
      </c>
      <c r="X11" s="340">
        <v>0.96</v>
      </c>
      <c r="Y11" s="335">
        <v>0.9</v>
      </c>
      <c r="Z11" s="335">
        <v>0.78</v>
      </c>
      <c r="AA11" s="335">
        <v>0.6</v>
      </c>
      <c r="AB11" s="339">
        <v>0.45</v>
      </c>
      <c r="AC11" s="340">
        <v>1.05</v>
      </c>
      <c r="AD11" s="335">
        <v>0.98</v>
      </c>
      <c r="AE11" s="335">
        <v>0.86</v>
      </c>
      <c r="AF11" s="335">
        <v>0.66</v>
      </c>
      <c r="AG11" s="339">
        <v>0.49</v>
      </c>
      <c r="AH11" s="340">
        <v>1.1399999999999999</v>
      </c>
      <c r="AI11" s="335">
        <v>1.07</v>
      </c>
      <c r="AJ11" s="335">
        <v>0.93</v>
      </c>
      <c r="AK11" s="335">
        <v>0.72</v>
      </c>
      <c r="AL11" s="339">
        <v>0.53</v>
      </c>
      <c r="AM11" s="341">
        <v>1.24</v>
      </c>
      <c r="AN11" s="337">
        <v>1.1599999999999999</v>
      </c>
      <c r="AO11" s="337">
        <v>1.01</v>
      </c>
      <c r="AP11" s="337">
        <v>0.78</v>
      </c>
      <c r="AQ11" s="338">
        <v>0.57999999999999996</v>
      </c>
      <c r="AR11" s="340">
        <v>1.34</v>
      </c>
      <c r="AS11" s="335">
        <v>1.26</v>
      </c>
      <c r="AT11" s="335">
        <v>1.1000000000000001</v>
      </c>
      <c r="AU11" s="335">
        <v>0.84</v>
      </c>
      <c r="AV11" s="339">
        <v>0.63</v>
      </c>
    </row>
    <row r="12" spans="1:72" ht="13.5" customHeight="1">
      <c r="A12" s="142" t="s">
        <v>423</v>
      </c>
      <c r="B12" s="134" t="s">
        <v>424</v>
      </c>
      <c r="C12" s="139">
        <v>22</v>
      </c>
      <c r="D12" s="137" t="s">
        <v>101</v>
      </c>
      <c r="E12" s="137"/>
      <c r="F12" s="159" t="s">
        <v>963</v>
      </c>
      <c r="G12" s="342">
        <f t="shared" si="1"/>
        <v>0</v>
      </c>
      <c r="H12" s="343">
        <f t="shared" si="2"/>
        <v>0</v>
      </c>
      <c r="I12" s="343">
        <f t="shared" si="4"/>
        <v>0</v>
      </c>
      <c r="J12" s="336">
        <f t="shared" si="5"/>
        <v>0</v>
      </c>
      <c r="K12" s="335">
        <v>25</v>
      </c>
      <c r="L12" s="336">
        <f t="shared" si="0"/>
        <v>0.83</v>
      </c>
      <c r="M12" s="337">
        <f t="shared" si="3"/>
        <v>1</v>
      </c>
      <c r="N12" s="337">
        <f t="shared" si="3"/>
        <v>0.94</v>
      </c>
      <c r="O12" s="337">
        <f t="shared" si="3"/>
        <v>0.83</v>
      </c>
      <c r="P12" s="337">
        <f t="shared" si="3"/>
        <v>0.65</v>
      </c>
      <c r="Q12" s="338">
        <f t="shared" si="3"/>
        <v>0.49</v>
      </c>
      <c r="R12" s="339">
        <v>25</v>
      </c>
      <c r="S12" s="340">
        <v>0.91</v>
      </c>
      <c r="T12" s="335">
        <v>0.86</v>
      </c>
      <c r="U12" s="335">
        <v>0.76</v>
      </c>
      <c r="V12" s="335">
        <v>0.59</v>
      </c>
      <c r="W12" s="339">
        <v>0.45</v>
      </c>
      <c r="X12" s="340">
        <v>1</v>
      </c>
      <c r="Y12" s="335">
        <v>0.94</v>
      </c>
      <c r="Z12" s="335">
        <v>0.83</v>
      </c>
      <c r="AA12" s="335">
        <v>0.65</v>
      </c>
      <c r="AB12" s="339">
        <v>0.49</v>
      </c>
      <c r="AC12" s="340">
        <v>1.0900000000000001</v>
      </c>
      <c r="AD12" s="335">
        <v>1.03</v>
      </c>
      <c r="AE12" s="335">
        <v>0.91</v>
      </c>
      <c r="AF12" s="335">
        <v>0.71</v>
      </c>
      <c r="AG12" s="339">
        <v>0.54</v>
      </c>
      <c r="AH12" s="340">
        <v>1.19</v>
      </c>
      <c r="AI12" s="335">
        <v>1.1200000000000001</v>
      </c>
      <c r="AJ12" s="335">
        <v>0.99</v>
      </c>
      <c r="AK12" s="335">
        <v>0.77</v>
      </c>
      <c r="AL12" s="339">
        <v>0.59</v>
      </c>
      <c r="AM12" s="341">
        <v>1.29</v>
      </c>
      <c r="AN12" s="337">
        <v>1.22</v>
      </c>
      <c r="AO12" s="337">
        <v>1.07</v>
      </c>
      <c r="AP12" s="337">
        <v>0.84</v>
      </c>
      <c r="AQ12" s="338">
        <v>0.64</v>
      </c>
      <c r="AR12" s="340">
        <v>1.4</v>
      </c>
      <c r="AS12" s="335">
        <v>1.32</v>
      </c>
      <c r="AT12" s="335">
        <v>1.1599999999999999</v>
      </c>
      <c r="AU12" s="335">
        <v>0.9</v>
      </c>
      <c r="AV12" s="339">
        <v>0.69</v>
      </c>
    </row>
    <row r="13" spans="1:72" ht="13.5" customHeight="1">
      <c r="A13" s="142" t="s">
        <v>425</v>
      </c>
      <c r="B13" s="134"/>
      <c r="C13" s="139" t="s">
        <v>873</v>
      </c>
      <c r="D13" s="132" t="str">
        <f>IF(C13=0,"",IF(C13="I","",IF(C13="II","",IF(C13="III","",IF(C13="IV","","OBS")))))</f>
        <v/>
      </c>
      <c r="E13" s="137"/>
      <c r="F13" s="137" t="s">
        <v>426</v>
      </c>
      <c r="G13" s="342">
        <f t="shared" si="1"/>
        <v>0</v>
      </c>
      <c r="H13" s="343">
        <f t="shared" si="2"/>
        <v>0</v>
      </c>
      <c r="I13" s="343">
        <f t="shared" si="4"/>
        <v>0</v>
      </c>
      <c r="J13" s="336">
        <f t="shared" si="5"/>
        <v>0</v>
      </c>
      <c r="K13" s="335">
        <v>30</v>
      </c>
      <c r="L13" s="336">
        <f t="shared" si="0"/>
        <v>0.87</v>
      </c>
      <c r="M13" s="337">
        <f t="shared" si="3"/>
        <v>1.03</v>
      </c>
      <c r="N13" s="337">
        <f t="shared" si="3"/>
        <v>0.98</v>
      </c>
      <c r="O13" s="337">
        <f t="shared" si="3"/>
        <v>0.87</v>
      </c>
      <c r="P13" s="337">
        <f t="shared" si="3"/>
        <v>0.69</v>
      </c>
      <c r="Q13" s="338">
        <f t="shared" si="3"/>
        <v>0.53</v>
      </c>
      <c r="R13" s="339">
        <v>30</v>
      </c>
      <c r="S13" s="340">
        <v>0.94</v>
      </c>
      <c r="T13" s="335">
        <v>0.89</v>
      </c>
      <c r="U13" s="335">
        <v>0.79</v>
      </c>
      <c r="V13" s="335">
        <v>0.62</v>
      </c>
      <c r="W13" s="339">
        <v>0.48</v>
      </c>
      <c r="X13" s="340">
        <v>1.03</v>
      </c>
      <c r="Y13" s="335">
        <v>0.98</v>
      </c>
      <c r="Z13" s="335">
        <v>0.87</v>
      </c>
      <c r="AA13" s="335">
        <v>0.69</v>
      </c>
      <c r="AB13" s="339">
        <v>0.53</v>
      </c>
      <c r="AC13" s="340">
        <v>1.1299999999999999</v>
      </c>
      <c r="AD13" s="335">
        <v>1.07</v>
      </c>
      <c r="AE13" s="335">
        <v>0.95</v>
      </c>
      <c r="AF13" s="335">
        <v>0.75</v>
      </c>
      <c r="AG13" s="339">
        <v>0.57999999999999996</v>
      </c>
      <c r="AH13" s="340">
        <v>1.23</v>
      </c>
      <c r="AI13" s="335">
        <v>1.1599999999999999</v>
      </c>
      <c r="AJ13" s="335">
        <v>1.03</v>
      </c>
      <c r="AK13" s="335">
        <v>0.82</v>
      </c>
      <c r="AL13" s="339">
        <v>0.63</v>
      </c>
      <c r="AM13" s="341">
        <v>1.33</v>
      </c>
      <c r="AN13" s="337">
        <v>1.26</v>
      </c>
      <c r="AO13" s="337">
        <v>1.1200000000000001</v>
      </c>
      <c r="AP13" s="337">
        <v>0.89</v>
      </c>
      <c r="AQ13" s="338">
        <v>0.69</v>
      </c>
      <c r="AR13" s="340">
        <v>1.44</v>
      </c>
      <c r="AS13" s="335">
        <v>1.37</v>
      </c>
      <c r="AT13" s="335">
        <v>1.21</v>
      </c>
      <c r="AU13" s="335">
        <v>0.96</v>
      </c>
      <c r="AV13" s="339">
        <v>0.74</v>
      </c>
      <c r="AW13" s="146"/>
      <c r="AX13" s="146"/>
      <c r="AY13" s="146"/>
      <c r="AZ13" s="146"/>
      <c r="BA13" s="146"/>
      <c r="BB13" s="146"/>
      <c r="BC13" s="146"/>
    </row>
    <row r="14" spans="1:72" ht="13.5" customHeight="1">
      <c r="A14" s="140" t="s">
        <v>429</v>
      </c>
      <c r="B14" s="134" t="s">
        <v>430</v>
      </c>
      <c r="C14" s="136">
        <f>IF(C11&lt;K6,L6,IF(C11&gt;K27,L27,H28+IF(G28=I28,0,(J28-H28)*(C11-G28)/(I28-G28))))</f>
        <v>0.51485000000000003</v>
      </c>
      <c r="D14" s="137" t="s">
        <v>431</v>
      </c>
      <c r="E14" s="137"/>
      <c r="F14" s="159" t="s">
        <v>964</v>
      </c>
      <c r="G14" s="342">
        <f t="shared" si="1"/>
        <v>0</v>
      </c>
      <c r="H14" s="343">
        <f t="shared" si="2"/>
        <v>0</v>
      </c>
      <c r="I14" s="343">
        <f t="shared" si="4"/>
        <v>0</v>
      </c>
      <c r="J14" s="336">
        <f t="shared" si="5"/>
        <v>0</v>
      </c>
      <c r="K14" s="335">
        <v>35</v>
      </c>
      <c r="L14" s="336">
        <f t="shared" si="0"/>
        <v>0.9</v>
      </c>
      <c r="M14" s="337">
        <f t="shared" si="3"/>
        <v>1.06</v>
      </c>
      <c r="N14" s="337">
        <f t="shared" si="3"/>
        <v>1.01</v>
      </c>
      <c r="O14" s="337">
        <f t="shared" si="3"/>
        <v>0.9</v>
      </c>
      <c r="P14" s="337">
        <f t="shared" si="3"/>
        <v>0.72</v>
      </c>
      <c r="Q14" s="338">
        <f t="shared" si="3"/>
        <v>0.56000000000000005</v>
      </c>
      <c r="R14" s="339">
        <v>35</v>
      </c>
      <c r="S14" s="340">
        <v>0.97</v>
      </c>
      <c r="T14" s="335">
        <v>0.92</v>
      </c>
      <c r="U14" s="335">
        <v>0.82</v>
      </c>
      <c r="V14" s="335">
        <v>0.65</v>
      </c>
      <c r="W14" s="339">
        <v>0.51</v>
      </c>
      <c r="X14" s="340">
        <v>1.06</v>
      </c>
      <c r="Y14" s="335">
        <v>1.01</v>
      </c>
      <c r="Z14" s="335">
        <v>0.9</v>
      </c>
      <c r="AA14" s="335">
        <v>0.72</v>
      </c>
      <c r="AB14" s="339">
        <v>0.56000000000000005</v>
      </c>
      <c r="AC14" s="340">
        <v>1.1599999999999999</v>
      </c>
      <c r="AD14" s="335">
        <v>1.1000000000000001</v>
      </c>
      <c r="AE14" s="335">
        <v>0.98</v>
      </c>
      <c r="AF14" s="335">
        <v>0.79</v>
      </c>
      <c r="AG14" s="339">
        <v>0.62</v>
      </c>
      <c r="AH14" s="340">
        <v>1.26</v>
      </c>
      <c r="AI14" s="335">
        <v>1.2</v>
      </c>
      <c r="AJ14" s="335">
        <v>1.07</v>
      </c>
      <c r="AK14" s="335">
        <v>0.86</v>
      </c>
      <c r="AL14" s="339">
        <v>0.67</v>
      </c>
      <c r="AM14" s="341">
        <v>1.37</v>
      </c>
      <c r="AN14" s="337">
        <v>1.3</v>
      </c>
      <c r="AO14" s="337">
        <v>1.1599999999999999</v>
      </c>
      <c r="AP14" s="337">
        <v>0.93</v>
      </c>
      <c r="AQ14" s="338">
        <v>0.73</v>
      </c>
      <c r="AR14" s="340">
        <v>1.48</v>
      </c>
      <c r="AS14" s="335">
        <v>1.41</v>
      </c>
      <c r="AT14" s="335">
        <v>1.25</v>
      </c>
      <c r="AU14" s="335">
        <v>1</v>
      </c>
      <c r="AV14" s="339">
        <v>0.79</v>
      </c>
      <c r="AW14" s="146"/>
      <c r="AX14" s="146"/>
      <c r="AY14" s="146"/>
      <c r="AZ14" s="146"/>
      <c r="BA14" s="146"/>
      <c r="BB14" s="146"/>
      <c r="BC14" s="146"/>
    </row>
    <row r="15" spans="1:72" ht="13.5" customHeight="1">
      <c r="A15" s="142"/>
      <c r="B15" s="142"/>
      <c r="C15" s="146"/>
      <c r="D15" s="137"/>
      <c r="E15" s="137"/>
      <c r="F15" s="137"/>
      <c r="G15" s="342">
        <f t="shared" si="1"/>
        <v>0</v>
      </c>
      <c r="H15" s="343">
        <f t="shared" si="2"/>
        <v>0</v>
      </c>
      <c r="I15" s="343">
        <f t="shared" si="4"/>
        <v>0</v>
      </c>
      <c r="J15" s="336">
        <f t="shared" si="5"/>
        <v>0</v>
      </c>
      <c r="K15" s="335">
        <v>40</v>
      </c>
      <c r="L15" s="336">
        <f t="shared" si="0"/>
        <v>0.93</v>
      </c>
      <c r="M15" s="337">
        <f t="shared" si="3"/>
        <v>1.08</v>
      </c>
      <c r="N15" s="337">
        <f t="shared" si="3"/>
        <v>1.03</v>
      </c>
      <c r="O15" s="337">
        <f t="shared" si="3"/>
        <v>0.93</v>
      </c>
      <c r="P15" s="337">
        <f t="shared" si="3"/>
        <v>0.75</v>
      </c>
      <c r="Q15" s="338">
        <f t="shared" si="3"/>
        <v>0.59</v>
      </c>
      <c r="R15" s="339">
        <v>40</v>
      </c>
      <c r="S15" s="340">
        <v>0.99</v>
      </c>
      <c r="T15" s="335">
        <v>0.94</v>
      </c>
      <c r="U15" s="335">
        <v>0.84</v>
      </c>
      <c r="V15" s="335">
        <v>0.68</v>
      </c>
      <c r="W15" s="339">
        <v>0.54</v>
      </c>
      <c r="X15" s="340">
        <v>1.08</v>
      </c>
      <c r="Y15" s="335">
        <v>1.03</v>
      </c>
      <c r="Z15" s="335">
        <v>0.93</v>
      </c>
      <c r="AA15" s="335">
        <v>0.75</v>
      </c>
      <c r="AB15" s="339">
        <v>0.59</v>
      </c>
      <c r="AC15" s="340">
        <v>1.18</v>
      </c>
      <c r="AD15" s="335">
        <v>1.1299999999999999</v>
      </c>
      <c r="AE15" s="335">
        <v>1.01</v>
      </c>
      <c r="AF15" s="335">
        <v>0.82</v>
      </c>
      <c r="AG15" s="339">
        <v>0.65</v>
      </c>
      <c r="AH15" s="340">
        <v>1.29</v>
      </c>
      <c r="AI15" s="335">
        <v>1.23</v>
      </c>
      <c r="AJ15" s="335">
        <v>1.1000000000000001</v>
      </c>
      <c r="AK15" s="335">
        <v>0.89</v>
      </c>
      <c r="AL15" s="339">
        <v>0.71</v>
      </c>
      <c r="AM15" s="341">
        <v>1.4</v>
      </c>
      <c r="AN15" s="337">
        <v>1.33</v>
      </c>
      <c r="AO15" s="337">
        <v>1.2</v>
      </c>
      <c r="AP15" s="337">
        <v>0.97</v>
      </c>
      <c r="AQ15" s="338">
        <v>0.77</v>
      </c>
      <c r="AR15" s="340">
        <v>1.51</v>
      </c>
      <c r="AS15" s="335">
        <v>1.44</v>
      </c>
      <c r="AT15" s="335">
        <v>1.29</v>
      </c>
      <c r="AU15" s="335">
        <v>1.04</v>
      </c>
      <c r="AV15" s="339">
        <v>0.83</v>
      </c>
      <c r="AW15" s="146"/>
      <c r="AX15" s="146"/>
      <c r="AY15" s="146"/>
      <c r="AZ15" s="146"/>
      <c r="BA15" s="146"/>
      <c r="BB15" s="146"/>
      <c r="BC15" s="146"/>
    </row>
    <row r="16" spans="1:72" ht="13.5" customHeight="1">
      <c r="A16" s="140" t="s">
        <v>433</v>
      </c>
      <c r="B16" s="142"/>
      <c r="C16" s="146"/>
      <c r="D16" s="137"/>
      <c r="E16" s="137"/>
      <c r="F16" s="137" t="s">
        <v>434</v>
      </c>
      <c r="G16" s="342">
        <f t="shared" si="1"/>
        <v>0</v>
      </c>
      <c r="H16" s="343">
        <f t="shared" si="2"/>
        <v>0</v>
      </c>
      <c r="I16" s="343">
        <f t="shared" si="4"/>
        <v>0</v>
      </c>
      <c r="J16" s="336">
        <f t="shared" si="5"/>
        <v>0</v>
      </c>
      <c r="K16" s="335">
        <v>45</v>
      </c>
      <c r="L16" s="336">
        <f t="shared" si="0"/>
        <v>0.95</v>
      </c>
      <c r="M16" s="337">
        <f t="shared" si="3"/>
        <v>1.1100000000000001</v>
      </c>
      <c r="N16" s="337">
        <f t="shared" si="3"/>
        <v>1.06</v>
      </c>
      <c r="O16" s="337">
        <f t="shared" si="3"/>
        <v>0.95</v>
      </c>
      <c r="P16" s="337">
        <f t="shared" si="3"/>
        <v>0.77</v>
      </c>
      <c r="Q16" s="338">
        <f t="shared" si="3"/>
        <v>0.62</v>
      </c>
      <c r="R16" s="339">
        <v>45</v>
      </c>
      <c r="S16" s="340">
        <v>1.01</v>
      </c>
      <c r="T16" s="335">
        <v>0.96</v>
      </c>
      <c r="U16" s="335">
        <v>0.87</v>
      </c>
      <c r="V16" s="335">
        <v>0.71</v>
      </c>
      <c r="W16" s="339">
        <v>0.56000000000000005</v>
      </c>
      <c r="X16" s="340">
        <v>1.1100000000000001</v>
      </c>
      <c r="Y16" s="335">
        <v>1.06</v>
      </c>
      <c r="Z16" s="335">
        <v>0.95</v>
      </c>
      <c r="AA16" s="335">
        <v>0.77</v>
      </c>
      <c r="AB16" s="339">
        <v>0.62</v>
      </c>
      <c r="AC16" s="340">
        <v>1.21</v>
      </c>
      <c r="AD16" s="335">
        <v>1.1599999999999999</v>
      </c>
      <c r="AE16" s="335">
        <v>1.04</v>
      </c>
      <c r="AF16" s="335">
        <v>0.85</v>
      </c>
      <c r="AG16" s="339">
        <v>0.68</v>
      </c>
      <c r="AH16" s="340">
        <v>1.32</v>
      </c>
      <c r="AI16" s="335">
        <v>1.26</v>
      </c>
      <c r="AJ16" s="335">
        <v>1.1299999999999999</v>
      </c>
      <c r="AK16" s="335">
        <v>0.92</v>
      </c>
      <c r="AL16" s="339">
        <v>0.74</v>
      </c>
      <c r="AM16" s="341">
        <v>1.43</v>
      </c>
      <c r="AN16" s="337">
        <v>1.36</v>
      </c>
      <c r="AO16" s="337">
        <v>1.23</v>
      </c>
      <c r="AP16" s="337">
        <v>1</v>
      </c>
      <c r="AQ16" s="338">
        <v>0.8</v>
      </c>
      <c r="AR16" s="340">
        <v>1.54</v>
      </c>
      <c r="AS16" s="335">
        <v>1.48</v>
      </c>
      <c r="AT16" s="335">
        <v>1.33</v>
      </c>
      <c r="AU16" s="335">
        <v>1.08</v>
      </c>
      <c r="AV16" s="339">
        <v>0.87</v>
      </c>
      <c r="AW16" s="146"/>
      <c r="AX16" s="146"/>
      <c r="AY16" s="146"/>
      <c r="AZ16" s="146"/>
      <c r="BA16" s="146"/>
      <c r="BB16" s="146"/>
      <c r="BC16" s="146"/>
    </row>
    <row r="17" spans="1:55" ht="13.5" customHeight="1">
      <c r="A17" s="142" t="s">
        <v>435</v>
      </c>
      <c r="B17" s="142"/>
      <c r="C17" s="139" t="s">
        <v>436</v>
      </c>
      <c r="D17" s="137" t="str">
        <f>IF(C17="Farbana","",IF(C17="profil","",IF(C17="rör","","OBS!!")))</f>
        <v/>
      </c>
      <c r="E17" s="137" t="s">
        <v>965</v>
      </c>
      <c r="F17" s="137"/>
      <c r="G17" s="342">
        <f t="shared" si="1"/>
        <v>0</v>
      </c>
      <c r="H17" s="343">
        <f t="shared" si="2"/>
        <v>0</v>
      </c>
      <c r="I17" s="343">
        <f t="shared" si="4"/>
        <v>0</v>
      </c>
      <c r="J17" s="336">
        <f t="shared" si="5"/>
        <v>0</v>
      </c>
      <c r="K17" s="335">
        <v>50</v>
      </c>
      <c r="L17" s="336">
        <f t="shared" si="0"/>
        <v>0.97</v>
      </c>
      <c r="M17" s="337">
        <f t="shared" si="3"/>
        <v>1.1299999999999999</v>
      </c>
      <c r="N17" s="337">
        <f t="shared" si="3"/>
        <v>1.08</v>
      </c>
      <c r="O17" s="337">
        <f t="shared" si="3"/>
        <v>0.97</v>
      </c>
      <c r="P17" s="337">
        <f t="shared" si="3"/>
        <v>0.8</v>
      </c>
      <c r="Q17" s="338">
        <f t="shared" si="3"/>
        <v>0.64</v>
      </c>
      <c r="R17" s="339">
        <v>50</v>
      </c>
      <c r="S17" s="340">
        <v>1.03</v>
      </c>
      <c r="T17" s="335">
        <v>0.98</v>
      </c>
      <c r="U17" s="335">
        <v>0.89</v>
      </c>
      <c r="V17" s="335">
        <v>0.73</v>
      </c>
      <c r="W17" s="339">
        <v>0.59</v>
      </c>
      <c r="X17" s="340">
        <v>1.1299999999999999</v>
      </c>
      <c r="Y17" s="335">
        <v>1.08</v>
      </c>
      <c r="Z17" s="335">
        <v>0.97</v>
      </c>
      <c r="AA17" s="335">
        <v>0.8</v>
      </c>
      <c r="AB17" s="339">
        <v>0.64</v>
      </c>
      <c r="AC17" s="340">
        <v>1.23</v>
      </c>
      <c r="AD17" s="335">
        <v>1.18</v>
      </c>
      <c r="AE17" s="335">
        <v>1.06</v>
      </c>
      <c r="AF17" s="335">
        <v>0.87</v>
      </c>
      <c r="AG17" s="339">
        <v>0.7</v>
      </c>
      <c r="AH17" s="340">
        <v>1.34</v>
      </c>
      <c r="AI17" s="335">
        <v>1.28</v>
      </c>
      <c r="AJ17" s="335">
        <v>1.1599999999999999</v>
      </c>
      <c r="AK17" s="335">
        <v>0.95</v>
      </c>
      <c r="AL17" s="339">
        <v>0.77</v>
      </c>
      <c r="AM17" s="341">
        <v>1.45</v>
      </c>
      <c r="AN17" s="337">
        <v>1.39</v>
      </c>
      <c r="AO17" s="337">
        <v>1.26</v>
      </c>
      <c r="AP17" s="337">
        <v>1.03</v>
      </c>
      <c r="AQ17" s="338">
        <v>0.83</v>
      </c>
      <c r="AR17" s="340">
        <v>1.57</v>
      </c>
      <c r="AS17" s="335">
        <v>1.51</v>
      </c>
      <c r="AT17" s="335">
        <v>1.36</v>
      </c>
      <c r="AU17" s="335">
        <v>1.1100000000000001</v>
      </c>
      <c r="AV17" s="339">
        <v>0.9</v>
      </c>
      <c r="AW17" s="146"/>
      <c r="AX17" s="146"/>
      <c r="AY17" s="146"/>
      <c r="AZ17" s="146"/>
      <c r="BA17" s="146"/>
      <c r="BB17" s="146"/>
      <c r="BC17" s="146"/>
    </row>
    <row r="18" spans="1:55" ht="13.5" customHeight="1">
      <c r="A18" s="142"/>
      <c r="B18" s="142"/>
      <c r="C18" s="139"/>
      <c r="D18" s="137"/>
      <c r="E18" s="137"/>
      <c r="F18" s="137"/>
      <c r="G18" s="342">
        <f t="shared" si="1"/>
        <v>0</v>
      </c>
      <c r="H18" s="343">
        <f t="shared" si="2"/>
        <v>0</v>
      </c>
      <c r="I18" s="343">
        <f t="shared" si="4"/>
        <v>0</v>
      </c>
      <c r="J18" s="336">
        <f t="shared" si="5"/>
        <v>0</v>
      </c>
      <c r="K18" s="335">
        <v>55</v>
      </c>
      <c r="L18" s="336">
        <f t="shared" si="0"/>
        <v>0.99</v>
      </c>
      <c r="M18" s="337">
        <f t="shared" si="3"/>
        <v>1.1399999999999999</v>
      </c>
      <c r="N18" s="337">
        <f t="shared" si="3"/>
        <v>1.1000000000000001</v>
      </c>
      <c r="O18" s="337">
        <f t="shared" si="3"/>
        <v>0.99</v>
      </c>
      <c r="P18" s="337">
        <f t="shared" si="3"/>
        <v>0.82</v>
      </c>
      <c r="Q18" s="338">
        <f t="shared" si="3"/>
        <v>0.67</v>
      </c>
      <c r="R18" s="339">
        <v>55</v>
      </c>
      <c r="S18" s="340">
        <v>1.04</v>
      </c>
      <c r="T18" s="335">
        <v>1</v>
      </c>
      <c r="U18" s="335">
        <v>0.91</v>
      </c>
      <c r="V18" s="335">
        <v>0.75</v>
      </c>
      <c r="W18" s="339">
        <v>0.61</v>
      </c>
      <c r="X18" s="340">
        <v>1.1399999999999999</v>
      </c>
      <c r="Y18" s="335">
        <v>1.1000000000000001</v>
      </c>
      <c r="Z18" s="335">
        <v>0.99</v>
      </c>
      <c r="AA18" s="335">
        <v>0.82</v>
      </c>
      <c r="AB18" s="339">
        <v>0.67</v>
      </c>
      <c r="AC18" s="340">
        <v>1.25</v>
      </c>
      <c r="AD18" s="335">
        <v>1.2</v>
      </c>
      <c r="AE18" s="335">
        <v>1.0900000000000001</v>
      </c>
      <c r="AF18" s="335">
        <v>0.9</v>
      </c>
      <c r="AG18" s="339">
        <v>0.73</v>
      </c>
      <c r="AH18" s="340">
        <v>1.36</v>
      </c>
      <c r="AI18" s="335">
        <v>1.31</v>
      </c>
      <c r="AJ18" s="335">
        <v>1.18</v>
      </c>
      <c r="AK18" s="335">
        <v>0.98</v>
      </c>
      <c r="AL18" s="339">
        <v>0.79</v>
      </c>
      <c r="AM18" s="341">
        <v>1.48</v>
      </c>
      <c r="AN18" s="337">
        <v>1.42</v>
      </c>
      <c r="AO18" s="337">
        <v>1.28</v>
      </c>
      <c r="AP18" s="337">
        <v>1.06</v>
      </c>
      <c r="AQ18" s="338">
        <v>0.86</v>
      </c>
      <c r="AR18" s="340">
        <v>1.6</v>
      </c>
      <c r="AS18" s="335">
        <v>1.53</v>
      </c>
      <c r="AT18" s="335">
        <v>1.39</v>
      </c>
      <c r="AU18" s="335">
        <v>1.1499999999999999</v>
      </c>
      <c r="AV18" s="339">
        <v>0.93</v>
      </c>
      <c r="AW18" s="146"/>
      <c r="AX18" s="146"/>
      <c r="AY18" s="146"/>
      <c r="AZ18" s="146"/>
      <c r="BA18" s="146"/>
      <c r="BB18" s="146"/>
      <c r="BC18" s="146"/>
    </row>
    <row r="19" spans="1:55" ht="13.5" customHeight="1">
      <c r="A19" s="142" t="s">
        <v>120</v>
      </c>
      <c r="B19" s="142"/>
      <c r="C19" s="139" t="s">
        <v>103</v>
      </c>
      <c r="D19" s="147" t="str">
        <f>IF(C19="a","",IF(C19="b","","OBS!!"))</f>
        <v/>
      </c>
      <c r="E19" s="139" t="s">
        <v>437</v>
      </c>
      <c r="F19" s="137" t="s">
        <v>438</v>
      </c>
      <c r="G19" s="342">
        <f t="shared" si="1"/>
        <v>0</v>
      </c>
      <c r="H19" s="343">
        <f t="shared" si="2"/>
        <v>0</v>
      </c>
      <c r="I19" s="343">
        <f t="shared" si="4"/>
        <v>0</v>
      </c>
      <c r="J19" s="336">
        <f t="shared" si="5"/>
        <v>0</v>
      </c>
      <c r="K19" s="335">
        <v>60</v>
      </c>
      <c r="L19" s="336">
        <f t="shared" si="0"/>
        <v>1.01</v>
      </c>
      <c r="M19" s="337">
        <f t="shared" si="3"/>
        <v>1.1599999999999999</v>
      </c>
      <c r="N19" s="337">
        <f t="shared" si="3"/>
        <v>1.1100000000000001</v>
      </c>
      <c r="O19" s="337">
        <f t="shared" si="3"/>
        <v>1.01</v>
      </c>
      <c r="P19" s="337">
        <f t="shared" si="3"/>
        <v>0.84</v>
      </c>
      <c r="Q19" s="338">
        <f t="shared" si="3"/>
        <v>0.69</v>
      </c>
      <c r="R19" s="339">
        <v>60</v>
      </c>
      <c r="S19" s="340">
        <v>1.06</v>
      </c>
      <c r="T19" s="335">
        <v>1.02</v>
      </c>
      <c r="U19" s="335">
        <v>0.92</v>
      </c>
      <c r="V19" s="335">
        <v>0.77</v>
      </c>
      <c r="W19" s="339">
        <v>0.63</v>
      </c>
      <c r="X19" s="340">
        <v>1.1599999999999999</v>
      </c>
      <c r="Y19" s="335">
        <v>1.1100000000000001</v>
      </c>
      <c r="Z19" s="335">
        <v>1.01</v>
      </c>
      <c r="AA19" s="335">
        <v>0.84</v>
      </c>
      <c r="AB19" s="339">
        <v>0.69</v>
      </c>
      <c r="AC19" s="340">
        <v>1.27</v>
      </c>
      <c r="AD19" s="335">
        <v>1.22</v>
      </c>
      <c r="AE19" s="335">
        <v>1.1100000000000001</v>
      </c>
      <c r="AF19" s="335">
        <v>0.92</v>
      </c>
      <c r="AG19" s="339">
        <v>0.75</v>
      </c>
      <c r="AH19" s="340">
        <v>1.38</v>
      </c>
      <c r="AI19" s="335">
        <v>1.33</v>
      </c>
      <c r="AJ19" s="335">
        <v>1.21</v>
      </c>
      <c r="AK19" s="335">
        <v>1</v>
      </c>
      <c r="AL19" s="339">
        <v>0.82</v>
      </c>
      <c r="AM19" s="341">
        <v>1.5</v>
      </c>
      <c r="AN19" s="337">
        <v>1.44</v>
      </c>
      <c r="AO19" s="337">
        <v>1.31</v>
      </c>
      <c r="AP19" s="337">
        <v>1.08</v>
      </c>
      <c r="AQ19" s="338">
        <v>0.89</v>
      </c>
      <c r="AR19" s="340">
        <v>1.62</v>
      </c>
      <c r="AS19" s="335">
        <v>1.56</v>
      </c>
      <c r="AT19" s="335">
        <v>1.42</v>
      </c>
      <c r="AU19" s="335">
        <v>1.17</v>
      </c>
      <c r="AV19" s="339">
        <v>0.96</v>
      </c>
      <c r="AW19" s="146"/>
      <c r="AX19" s="146"/>
      <c r="AY19" s="146"/>
      <c r="AZ19" s="146"/>
      <c r="BA19" s="146"/>
      <c r="BB19" s="146"/>
      <c r="BC19" s="146"/>
    </row>
    <row r="20" spans="1:55" ht="13.5" customHeight="1">
      <c r="A20" s="142" t="s">
        <v>439</v>
      </c>
      <c r="B20" s="142" t="s">
        <v>440</v>
      </c>
      <c r="C20" s="139">
        <v>3.2</v>
      </c>
      <c r="D20" s="137" t="s">
        <v>37</v>
      </c>
      <c r="E20" s="139"/>
      <c r="F20" s="137" t="s">
        <v>438</v>
      </c>
      <c r="G20" s="342">
        <f t="shared" si="1"/>
        <v>0</v>
      </c>
      <c r="H20" s="343">
        <f t="shared" si="2"/>
        <v>0</v>
      </c>
      <c r="I20" s="343">
        <f t="shared" si="4"/>
        <v>0</v>
      </c>
      <c r="J20" s="336">
        <f t="shared" si="5"/>
        <v>0</v>
      </c>
      <c r="K20" s="335">
        <v>65</v>
      </c>
      <c r="L20" s="336">
        <f t="shared" si="0"/>
        <v>1.03</v>
      </c>
      <c r="M20" s="337">
        <f t="shared" si="3"/>
        <v>1.18</v>
      </c>
      <c r="N20" s="337">
        <f t="shared" si="3"/>
        <v>1.1299999999999999</v>
      </c>
      <c r="O20" s="337">
        <f t="shared" si="3"/>
        <v>1.03</v>
      </c>
      <c r="P20" s="337">
        <f t="shared" si="3"/>
        <v>0.86</v>
      </c>
      <c r="Q20" s="338">
        <f t="shared" si="3"/>
        <v>0.71</v>
      </c>
      <c r="R20" s="339">
        <v>65</v>
      </c>
      <c r="S20" s="340">
        <v>1.07</v>
      </c>
      <c r="T20" s="335">
        <v>1.03</v>
      </c>
      <c r="U20" s="335">
        <v>0.94</v>
      </c>
      <c r="V20" s="335">
        <v>0.78</v>
      </c>
      <c r="W20" s="339">
        <v>0.64</v>
      </c>
      <c r="X20" s="340">
        <v>1.18</v>
      </c>
      <c r="Y20" s="335">
        <v>1.1299999999999999</v>
      </c>
      <c r="Z20" s="335">
        <v>1.03</v>
      </c>
      <c r="AA20" s="335">
        <v>0.86</v>
      </c>
      <c r="AB20" s="339">
        <v>0.71</v>
      </c>
      <c r="AC20" s="340">
        <v>1.28</v>
      </c>
      <c r="AD20" s="335">
        <v>1.24</v>
      </c>
      <c r="AE20" s="335">
        <v>1.1299999999999999</v>
      </c>
      <c r="AF20" s="335">
        <v>0.94</v>
      </c>
      <c r="AG20" s="339">
        <v>0.77</v>
      </c>
      <c r="AH20" s="340">
        <v>1.4</v>
      </c>
      <c r="AI20" s="335">
        <v>1.35</v>
      </c>
      <c r="AJ20" s="335">
        <v>1.23</v>
      </c>
      <c r="AK20" s="335">
        <v>1.02</v>
      </c>
      <c r="AL20" s="339">
        <v>0.84</v>
      </c>
      <c r="AM20" s="341">
        <v>1.52</v>
      </c>
      <c r="AN20" s="337">
        <v>1.46</v>
      </c>
      <c r="AO20" s="337">
        <v>1.33</v>
      </c>
      <c r="AP20" s="337">
        <v>1.1100000000000001</v>
      </c>
      <c r="AQ20" s="338">
        <v>0.91</v>
      </c>
      <c r="AR20" s="340">
        <v>1.64</v>
      </c>
      <c r="AS20" s="335">
        <v>1.58</v>
      </c>
      <c r="AT20" s="335">
        <v>1.44</v>
      </c>
      <c r="AU20" s="335">
        <v>1.2</v>
      </c>
      <c r="AV20" s="339">
        <v>0.99</v>
      </c>
      <c r="AW20" s="146"/>
      <c r="AX20" s="146"/>
      <c r="AY20" s="146"/>
      <c r="AZ20" s="146"/>
      <c r="BA20" s="146"/>
      <c r="BB20" s="146"/>
      <c r="BC20" s="146"/>
    </row>
    <row r="21" spans="1:55" ht="13.5" customHeight="1">
      <c r="A21" s="142" t="s">
        <v>441</v>
      </c>
      <c r="B21" s="142" t="s">
        <v>103</v>
      </c>
      <c r="C21" s="139">
        <v>11.8</v>
      </c>
      <c r="D21" s="137" t="s">
        <v>37</v>
      </c>
      <c r="E21" s="139"/>
      <c r="F21" s="137" t="s">
        <v>438</v>
      </c>
      <c r="G21" s="342">
        <f t="shared" si="1"/>
        <v>0</v>
      </c>
      <c r="H21" s="343">
        <f t="shared" si="2"/>
        <v>0</v>
      </c>
      <c r="I21" s="343">
        <f t="shared" si="4"/>
        <v>0</v>
      </c>
      <c r="J21" s="336">
        <f t="shared" si="5"/>
        <v>0</v>
      </c>
      <c r="K21" s="335">
        <v>70</v>
      </c>
      <c r="L21" s="336">
        <f t="shared" si="0"/>
        <v>1.05</v>
      </c>
      <c r="M21" s="337">
        <f t="shared" si="3"/>
        <v>1.19</v>
      </c>
      <c r="N21" s="337">
        <f t="shared" si="3"/>
        <v>1.1499999999999999</v>
      </c>
      <c r="O21" s="337">
        <f t="shared" si="3"/>
        <v>1.05</v>
      </c>
      <c r="P21" s="337">
        <f t="shared" si="3"/>
        <v>0.88</v>
      </c>
      <c r="Q21" s="338">
        <f t="shared" si="3"/>
        <v>0.72</v>
      </c>
      <c r="R21" s="339">
        <v>70</v>
      </c>
      <c r="S21" s="340">
        <v>1.08</v>
      </c>
      <c r="T21" s="335">
        <v>1.04</v>
      </c>
      <c r="U21" s="335">
        <v>0.95</v>
      </c>
      <c r="V21" s="335">
        <v>0.8</v>
      </c>
      <c r="W21" s="339">
        <v>0.66</v>
      </c>
      <c r="X21" s="340">
        <v>1.19</v>
      </c>
      <c r="Y21" s="335">
        <v>1.1499999999999999</v>
      </c>
      <c r="Z21" s="335">
        <v>1.05</v>
      </c>
      <c r="AA21" s="335">
        <v>0.88</v>
      </c>
      <c r="AB21" s="339">
        <v>0.72</v>
      </c>
      <c r="AC21" s="340">
        <v>1.3</v>
      </c>
      <c r="AD21" s="335">
        <v>1.25</v>
      </c>
      <c r="AE21" s="335">
        <v>1.1499999999999999</v>
      </c>
      <c r="AF21" s="335">
        <v>0.96</v>
      </c>
      <c r="AG21" s="339">
        <v>0.79</v>
      </c>
      <c r="AH21" s="340">
        <v>1.42</v>
      </c>
      <c r="AI21" s="335">
        <v>1.36</v>
      </c>
      <c r="AJ21" s="335">
        <v>1.25</v>
      </c>
      <c r="AK21" s="335">
        <v>1.04</v>
      </c>
      <c r="AL21" s="339">
        <v>0.86</v>
      </c>
      <c r="AM21" s="341">
        <v>1.54</v>
      </c>
      <c r="AN21" s="337">
        <v>1.48</v>
      </c>
      <c r="AO21" s="337">
        <v>1.35</v>
      </c>
      <c r="AP21" s="337">
        <v>1.1299999999999999</v>
      </c>
      <c r="AQ21" s="338">
        <v>0.93</v>
      </c>
      <c r="AR21" s="340">
        <v>1.66</v>
      </c>
      <c r="AS21" s="335">
        <v>1.6</v>
      </c>
      <c r="AT21" s="335">
        <v>1.46</v>
      </c>
      <c r="AU21" s="335">
        <v>1.22</v>
      </c>
      <c r="AV21" s="339">
        <v>1.01</v>
      </c>
      <c r="AW21" s="146"/>
      <c r="AX21" s="146"/>
      <c r="AY21" s="146"/>
      <c r="AZ21" s="146"/>
      <c r="BA21" s="146"/>
      <c r="BB21" s="146"/>
      <c r="BC21" s="146"/>
    </row>
    <row r="22" spans="1:55" ht="13.5" customHeight="1">
      <c r="A22" s="142" t="s">
        <v>966</v>
      </c>
      <c r="B22" s="148" t="s">
        <v>967</v>
      </c>
      <c r="C22" s="139">
        <v>1</v>
      </c>
      <c r="E22" s="139"/>
      <c r="F22" s="137" t="s">
        <v>968</v>
      </c>
      <c r="G22" s="342">
        <f t="shared" si="1"/>
        <v>0</v>
      </c>
      <c r="H22" s="343">
        <f t="shared" si="2"/>
        <v>0</v>
      </c>
      <c r="I22" s="343">
        <f t="shared" si="4"/>
        <v>0</v>
      </c>
      <c r="J22" s="336">
        <f t="shared" si="5"/>
        <v>0</v>
      </c>
      <c r="K22" s="335">
        <v>75</v>
      </c>
      <c r="L22" s="336">
        <f t="shared" si="0"/>
        <v>1.06</v>
      </c>
      <c r="M22" s="337">
        <f t="shared" si="3"/>
        <v>1.2</v>
      </c>
      <c r="N22" s="337">
        <f t="shared" si="3"/>
        <v>1.1599999999999999</v>
      </c>
      <c r="O22" s="337">
        <f t="shared" si="3"/>
        <v>1.06</v>
      </c>
      <c r="P22" s="337">
        <f t="shared" si="3"/>
        <v>0.89</v>
      </c>
      <c r="Q22" s="338">
        <f t="shared" si="3"/>
        <v>0.74</v>
      </c>
      <c r="R22" s="339">
        <v>75</v>
      </c>
      <c r="S22" s="340">
        <v>1.1000000000000001</v>
      </c>
      <c r="T22" s="335">
        <v>1.06</v>
      </c>
      <c r="U22" s="335">
        <v>0.97</v>
      </c>
      <c r="V22" s="335">
        <v>0.81</v>
      </c>
      <c r="W22" s="339">
        <v>0.67</v>
      </c>
      <c r="X22" s="340">
        <v>1.2</v>
      </c>
      <c r="Y22" s="335">
        <v>1.1599999999999999</v>
      </c>
      <c r="Z22" s="335">
        <v>1.06</v>
      </c>
      <c r="AA22" s="335">
        <v>0.89</v>
      </c>
      <c r="AB22" s="339">
        <v>0.74</v>
      </c>
      <c r="AC22" s="340">
        <v>1.31</v>
      </c>
      <c r="AD22" s="335">
        <v>1.27</v>
      </c>
      <c r="AE22" s="335">
        <v>1.1599999999999999</v>
      </c>
      <c r="AF22" s="335">
        <v>0.98</v>
      </c>
      <c r="AG22" s="339">
        <v>0.81</v>
      </c>
      <c r="AH22" s="340">
        <v>1.43</v>
      </c>
      <c r="AI22" s="335">
        <v>1.38</v>
      </c>
      <c r="AJ22" s="335">
        <v>1.27</v>
      </c>
      <c r="AK22" s="335">
        <v>1.06</v>
      </c>
      <c r="AL22" s="339">
        <v>0.88</v>
      </c>
      <c r="AM22" s="341">
        <v>1.55</v>
      </c>
      <c r="AN22" s="337">
        <v>1.5</v>
      </c>
      <c r="AO22" s="337">
        <v>1.37</v>
      </c>
      <c r="AP22" s="337">
        <v>1.1499999999999999</v>
      </c>
      <c r="AQ22" s="338">
        <v>0.96</v>
      </c>
      <c r="AR22" s="340">
        <v>1.68</v>
      </c>
      <c r="AS22" s="335">
        <v>1.62</v>
      </c>
      <c r="AT22" s="335">
        <v>1.48</v>
      </c>
      <c r="AU22" s="335">
        <v>1.25</v>
      </c>
      <c r="AV22" s="339">
        <v>1.03</v>
      </c>
      <c r="AW22" s="146"/>
      <c r="AX22" s="146"/>
      <c r="AY22" s="146"/>
      <c r="AZ22" s="146"/>
      <c r="BA22" s="146"/>
      <c r="BB22" s="146"/>
      <c r="BC22" s="146"/>
    </row>
    <row r="23" spans="1:55" ht="13.5" customHeight="1">
      <c r="A23" s="142" t="s">
        <v>442</v>
      </c>
      <c r="B23" s="142" t="s">
        <v>969</v>
      </c>
      <c r="C23" s="136">
        <f>IF(C21/C20&lt;0.5,2.4,IF(C19="a",IF(C21/C20&gt;4,1.3,2.4-1.1*(C21/C20-0.5)/3.5),IF(C21/C20&gt;5,1,2.4-1.4*(C21/C20-0.5)/4.5)))</f>
        <v>1.4083333333333332</v>
      </c>
      <c r="D23" s="137"/>
      <c r="E23" s="137"/>
      <c r="F23" s="137" t="s">
        <v>970</v>
      </c>
      <c r="G23" s="342">
        <f t="shared" si="1"/>
        <v>0</v>
      </c>
      <c r="H23" s="343">
        <f t="shared" si="2"/>
        <v>0</v>
      </c>
      <c r="I23" s="343">
        <f t="shared" si="4"/>
        <v>0</v>
      </c>
      <c r="J23" s="336">
        <f t="shared" si="5"/>
        <v>0</v>
      </c>
      <c r="K23" s="335">
        <v>80</v>
      </c>
      <c r="L23" s="336">
        <f t="shared" si="0"/>
        <v>1.08</v>
      </c>
      <c r="M23" s="337">
        <f t="shared" ref="M23:Q27" si="6">IF($N$3=21,S23,IF($N$3=22,X23,IF($N$3=23,AC23,IF($N$3=24,AH23,IF($N$3=25,AM23,AR23)))))</f>
        <v>1.22</v>
      </c>
      <c r="N23" s="337">
        <f t="shared" si="6"/>
        <v>1.17</v>
      </c>
      <c r="O23" s="337">
        <f t="shared" si="6"/>
        <v>1.08</v>
      </c>
      <c r="P23" s="337">
        <f t="shared" si="6"/>
        <v>0.91</v>
      </c>
      <c r="Q23" s="338">
        <f t="shared" si="6"/>
        <v>0.76</v>
      </c>
      <c r="R23" s="339">
        <v>80</v>
      </c>
      <c r="S23" s="340">
        <v>1.1100000000000001</v>
      </c>
      <c r="T23" s="335">
        <v>1.07</v>
      </c>
      <c r="U23" s="335">
        <v>0.98</v>
      </c>
      <c r="V23" s="335">
        <v>0.83</v>
      </c>
      <c r="W23" s="339">
        <v>0.69</v>
      </c>
      <c r="X23" s="340">
        <v>1.22</v>
      </c>
      <c r="Y23" s="335">
        <v>1.17</v>
      </c>
      <c r="Z23" s="335">
        <v>1.08</v>
      </c>
      <c r="AA23" s="335">
        <v>0.91</v>
      </c>
      <c r="AB23" s="339">
        <v>0.76</v>
      </c>
      <c r="AC23" s="340">
        <v>1.33</v>
      </c>
      <c r="AD23" s="335">
        <v>1.28</v>
      </c>
      <c r="AE23" s="335">
        <v>1.18</v>
      </c>
      <c r="AF23" s="335">
        <v>0.99</v>
      </c>
      <c r="AG23" s="339">
        <v>0.83</v>
      </c>
      <c r="AH23" s="340">
        <v>1.45</v>
      </c>
      <c r="AI23" s="335">
        <v>1.4</v>
      </c>
      <c r="AJ23" s="335">
        <v>1.28</v>
      </c>
      <c r="AK23" s="335">
        <v>1.08</v>
      </c>
      <c r="AL23" s="339">
        <v>0.9</v>
      </c>
      <c r="AM23" s="341">
        <v>1.57</v>
      </c>
      <c r="AN23" s="337">
        <v>1.52</v>
      </c>
      <c r="AO23" s="337">
        <v>1.39</v>
      </c>
      <c r="AP23" s="337">
        <v>1.17</v>
      </c>
      <c r="AQ23" s="338">
        <v>0.98</v>
      </c>
      <c r="AR23" s="340">
        <v>1.7</v>
      </c>
      <c r="AS23" s="335">
        <v>1.64</v>
      </c>
      <c r="AT23" s="335">
        <v>1.51</v>
      </c>
      <c r="AU23" s="335">
        <v>1.27</v>
      </c>
      <c r="AV23" s="339">
        <v>1.06</v>
      </c>
      <c r="AW23" s="146"/>
      <c r="AX23" s="146"/>
      <c r="AY23" s="146"/>
      <c r="AZ23" s="146"/>
      <c r="BA23" s="146"/>
      <c r="BB23" s="146"/>
      <c r="BC23" s="146"/>
    </row>
    <row r="24" spans="1:55" ht="13.5" customHeight="1">
      <c r="A24" s="140" t="s">
        <v>443</v>
      </c>
      <c r="B24" s="142" t="s">
        <v>444</v>
      </c>
      <c r="C24" s="136">
        <f>IF(C17="farbana",C22*C23,0)</f>
        <v>1.4083333333333332</v>
      </c>
      <c r="D24" s="147" t="str">
        <f>IF(C17="farbana","","Ogiltig")</f>
        <v/>
      </c>
      <c r="E24" s="149" t="s">
        <v>971</v>
      </c>
      <c r="F24" s="137"/>
      <c r="G24" s="342">
        <f t="shared" si="1"/>
        <v>0</v>
      </c>
      <c r="H24" s="343">
        <f t="shared" si="2"/>
        <v>0</v>
      </c>
      <c r="I24" s="343">
        <f t="shared" si="4"/>
        <v>0</v>
      </c>
      <c r="J24" s="336">
        <f t="shared" si="5"/>
        <v>0</v>
      </c>
      <c r="K24" s="335">
        <v>85</v>
      </c>
      <c r="L24" s="336">
        <f t="shared" si="0"/>
        <v>1.0900000000000001</v>
      </c>
      <c r="M24" s="337">
        <f t="shared" si="6"/>
        <v>1.23</v>
      </c>
      <c r="N24" s="337">
        <f t="shared" si="6"/>
        <v>1.19</v>
      </c>
      <c r="O24" s="337">
        <f t="shared" si="6"/>
        <v>1.0900000000000001</v>
      </c>
      <c r="P24" s="337">
        <f t="shared" si="6"/>
        <v>0.92</v>
      </c>
      <c r="Q24" s="338">
        <f t="shared" si="6"/>
        <v>0.77</v>
      </c>
      <c r="R24" s="339">
        <v>85</v>
      </c>
      <c r="S24" s="340">
        <v>1.1200000000000001</v>
      </c>
      <c r="T24" s="335">
        <v>1.08</v>
      </c>
      <c r="U24" s="335">
        <v>0.99</v>
      </c>
      <c r="V24" s="335">
        <v>0.84</v>
      </c>
      <c r="W24" s="339">
        <v>0.7</v>
      </c>
      <c r="X24" s="340">
        <v>1.23</v>
      </c>
      <c r="Y24" s="335">
        <v>1.19</v>
      </c>
      <c r="Z24" s="335">
        <v>1.0900000000000001</v>
      </c>
      <c r="AA24" s="335">
        <v>0.92</v>
      </c>
      <c r="AB24" s="339">
        <v>0.77</v>
      </c>
      <c r="AC24" s="340">
        <v>1.34</v>
      </c>
      <c r="AD24" s="335">
        <v>1.3</v>
      </c>
      <c r="AE24" s="335">
        <v>1.19</v>
      </c>
      <c r="AF24" s="335">
        <v>1.01</v>
      </c>
      <c r="AG24" s="339">
        <v>0.84</v>
      </c>
      <c r="AH24" s="340">
        <v>1.46</v>
      </c>
      <c r="AI24" s="335">
        <v>1.41</v>
      </c>
      <c r="AJ24" s="335">
        <v>1.3</v>
      </c>
      <c r="AK24" s="335">
        <v>1.1000000000000001</v>
      </c>
      <c r="AL24" s="339">
        <v>0.92</v>
      </c>
      <c r="AM24" s="341">
        <v>1.58</v>
      </c>
      <c r="AN24" s="337">
        <v>1.53</v>
      </c>
      <c r="AO24" s="337">
        <v>1.41</v>
      </c>
      <c r="AP24" s="337">
        <v>1.19</v>
      </c>
      <c r="AQ24" s="338">
        <v>1</v>
      </c>
      <c r="AR24" s="340">
        <v>1.71</v>
      </c>
      <c r="AS24" s="335">
        <v>1.66</v>
      </c>
      <c r="AT24" s="335">
        <v>1.52</v>
      </c>
      <c r="AU24" s="335">
        <v>1.29</v>
      </c>
      <c r="AV24" s="339">
        <v>1.08</v>
      </c>
      <c r="AW24" s="146"/>
      <c r="AX24" s="146"/>
      <c r="AY24" s="146"/>
      <c r="AZ24" s="146"/>
      <c r="BA24" s="146"/>
      <c r="BB24" s="146"/>
      <c r="BC24" s="146"/>
    </row>
    <row r="25" spans="1:55" ht="13.5" customHeight="1">
      <c r="A25" s="142"/>
      <c r="B25" s="142"/>
      <c r="C25" s="139"/>
      <c r="D25" s="137"/>
      <c r="E25" s="137"/>
      <c r="F25" s="137"/>
      <c r="G25" s="342">
        <f t="shared" si="1"/>
        <v>0</v>
      </c>
      <c r="H25" s="343">
        <f t="shared" si="2"/>
        <v>0</v>
      </c>
      <c r="I25" s="343">
        <f t="shared" si="4"/>
        <v>0</v>
      </c>
      <c r="J25" s="336">
        <f t="shared" si="5"/>
        <v>0</v>
      </c>
      <c r="K25" s="335">
        <v>90</v>
      </c>
      <c r="L25" s="336">
        <f t="shared" si="0"/>
        <v>1.1000000000000001</v>
      </c>
      <c r="M25" s="337">
        <f t="shared" si="6"/>
        <v>1.24</v>
      </c>
      <c r="N25" s="337">
        <f t="shared" si="6"/>
        <v>1.2</v>
      </c>
      <c r="O25" s="337">
        <f t="shared" si="6"/>
        <v>1.1000000000000001</v>
      </c>
      <c r="P25" s="337">
        <f t="shared" si="6"/>
        <v>0.94</v>
      </c>
      <c r="Q25" s="338">
        <f t="shared" si="6"/>
        <v>0.78</v>
      </c>
      <c r="R25" s="339">
        <v>90</v>
      </c>
      <c r="S25" s="340">
        <v>1.1299999999999999</v>
      </c>
      <c r="T25" s="335">
        <v>1.0900000000000001</v>
      </c>
      <c r="U25" s="335">
        <v>1.01</v>
      </c>
      <c r="V25" s="335">
        <v>0.85</v>
      </c>
      <c r="W25" s="339">
        <v>0.72</v>
      </c>
      <c r="X25" s="340">
        <v>1.24</v>
      </c>
      <c r="Y25" s="335">
        <v>1.2</v>
      </c>
      <c r="Z25" s="335">
        <v>1.1000000000000001</v>
      </c>
      <c r="AA25" s="335">
        <v>0.94</v>
      </c>
      <c r="AB25" s="339">
        <v>0.78</v>
      </c>
      <c r="AC25" s="340">
        <v>1.35</v>
      </c>
      <c r="AD25" s="335">
        <v>1.31</v>
      </c>
      <c r="AE25" s="335">
        <v>1.21</v>
      </c>
      <c r="AF25" s="335">
        <v>1.02</v>
      </c>
      <c r="AG25" s="339">
        <v>0.86</v>
      </c>
      <c r="AH25" s="340">
        <v>1.47</v>
      </c>
      <c r="AI25" s="335">
        <v>1.43</v>
      </c>
      <c r="AJ25" s="335">
        <v>1.31</v>
      </c>
      <c r="AK25" s="335">
        <v>1.1100000000000001</v>
      </c>
      <c r="AL25" s="339">
        <v>0.93</v>
      </c>
      <c r="AM25" s="341">
        <v>1.6</v>
      </c>
      <c r="AN25" s="337">
        <v>1.55</v>
      </c>
      <c r="AO25" s="337">
        <v>1.43</v>
      </c>
      <c r="AP25" s="337">
        <v>1.21</v>
      </c>
      <c r="AQ25" s="338">
        <v>1.01</v>
      </c>
      <c r="AR25" s="340">
        <v>1.73</v>
      </c>
      <c r="AS25" s="335">
        <v>1.67</v>
      </c>
      <c r="AT25" s="335">
        <v>1.54</v>
      </c>
      <c r="AU25" s="335">
        <v>1.31</v>
      </c>
      <c r="AV25" s="339">
        <v>1.1000000000000001</v>
      </c>
      <c r="AW25" s="146"/>
      <c r="AX25" s="146"/>
      <c r="AY25" s="146"/>
      <c r="AZ25" s="146"/>
      <c r="BA25" s="146"/>
      <c r="BB25" s="146"/>
      <c r="BC25" s="146"/>
    </row>
    <row r="26" spans="1:55" ht="13.5" customHeight="1">
      <c r="A26" s="140" t="s">
        <v>445</v>
      </c>
      <c r="B26" s="134"/>
      <c r="C26" s="150"/>
      <c r="D26" s="137"/>
      <c r="E26" s="137"/>
      <c r="F26" s="137" t="s">
        <v>446</v>
      </c>
      <c r="G26" s="342">
        <f t="shared" si="1"/>
        <v>0</v>
      </c>
      <c r="H26" s="343">
        <f t="shared" si="2"/>
        <v>0</v>
      </c>
      <c r="I26" s="343">
        <f t="shared" si="4"/>
        <v>0</v>
      </c>
      <c r="J26" s="336">
        <f t="shared" si="5"/>
        <v>0</v>
      </c>
      <c r="K26" s="335">
        <v>95</v>
      </c>
      <c r="L26" s="336">
        <f t="shared" si="0"/>
        <v>1.1200000000000001</v>
      </c>
      <c r="M26" s="337">
        <f t="shared" si="6"/>
        <v>1.25</v>
      </c>
      <c r="N26" s="337">
        <f t="shared" si="6"/>
        <v>1.21</v>
      </c>
      <c r="O26" s="337">
        <f t="shared" si="6"/>
        <v>1.1200000000000001</v>
      </c>
      <c r="P26" s="337">
        <f t="shared" si="6"/>
        <v>0.95</v>
      </c>
      <c r="Q26" s="338">
        <f t="shared" si="6"/>
        <v>0.8</v>
      </c>
      <c r="R26" s="339">
        <v>95</v>
      </c>
      <c r="S26" s="340">
        <v>1.1399999999999999</v>
      </c>
      <c r="T26" s="335">
        <v>1.1000000000000001</v>
      </c>
      <c r="U26" s="335">
        <v>1.02</v>
      </c>
      <c r="V26" s="335">
        <v>0.87</v>
      </c>
      <c r="W26" s="339">
        <v>0.73</v>
      </c>
      <c r="X26" s="340">
        <v>1.25</v>
      </c>
      <c r="Y26" s="335">
        <v>1.21</v>
      </c>
      <c r="Z26" s="335">
        <v>1.1200000000000001</v>
      </c>
      <c r="AA26" s="335">
        <v>0.95</v>
      </c>
      <c r="AB26" s="339">
        <v>0.8</v>
      </c>
      <c r="AC26" s="340">
        <v>1.37</v>
      </c>
      <c r="AD26" s="335">
        <v>1.32</v>
      </c>
      <c r="AE26" s="335">
        <v>1.22</v>
      </c>
      <c r="AF26" s="335">
        <v>1.04</v>
      </c>
      <c r="AG26" s="339">
        <v>0.87</v>
      </c>
      <c r="AH26" s="340">
        <v>1.49</v>
      </c>
      <c r="AI26" s="335">
        <v>1.44</v>
      </c>
      <c r="AJ26" s="335">
        <v>1.33</v>
      </c>
      <c r="AK26" s="335">
        <v>1.1299999999999999</v>
      </c>
      <c r="AL26" s="339">
        <v>0.95</v>
      </c>
      <c r="AM26" s="341">
        <v>1.61</v>
      </c>
      <c r="AN26" s="337">
        <v>1.56</v>
      </c>
      <c r="AO26" s="337">
        <v>1.44</v>
      </c>
      <c r="AP26" s="337">
        <v>1.23</v>
      </c>
      <c r="AQ26" s="338">
        <v>1.03</v>
      </c>
      <c r="AR26" s="340">
        <v>1.74</v>
      </c>
      <c r="AS26" s="335">
        <v>1.69</v>
      </c>
      <c r="AT26" s="335">
        <v>1.56</v>
      </c>
      <c r="AU26" s="335">
        <v>1.33</v>
      </c>
      <c r="AV26" s="339">
        <v>1.1100000000000001</v>
      </c>
      <c r="AW26" s="146"/>
      <c r="AX26" s="146"/>
      <c r="AY26" s="146"/>
      <c r="AZ26" s="146"/>
      <c r="BA26" s="146"/>
      <c r="BB26" s="146"/>
      <c r="BC26" s="146"/>
    </row>
    <row r="27" spans="1:55" ht="13.5" customHeight="1" thickBot="1">
      <c r="A27" s="142" t="s">
        <v>447</v>
      </c>
      <c r="B27" s="134" t="s">
        <v>448</v>
      </c>
      <c r="C27" s="139">
        <v>3.89</v>
      </c>
      <c r="D27" s="137" t="str">
        <f>IF(C27&gt;200,"OBS","m")</f>
        <v>m</v>
      </c>
      <c r="E27" s="137"/>
      <c r="F27" s="137" t="s">
        <v>449</v>
      </c>
      <c r="G27" s="344">
        <f t="shared" si="1"/>
        <v>0</v>
      </c>
      <c r="H27" s="345">
        <f t="shared" si="2"/>
        <v>0</v>
      </c>
      <c r="I27" s="345">
        <f t="shared" si="4"/>
        <v>0</v>
      </c>
      <c r="J27" s="346">
        <f t="shared" si="5"/>
        <v>0</v>
      </c>
      <c r="K27" s="347">
        <v>100</v>
      </c>
      <c r="L27" s="346">
        <f t="shared" si="0"/>
        <v>1.1299999999999999</v>
      </c>
      <c r="M27" s="348">
        <f t="shared" si="6"/>
        <v>1.26</v>
      </c>
      <c r="N27" s="348">
        <f t="shared" si="6"/>
        <v>1.22</v>
      </c>
      <c r="O27" s="348">
        <f t="shared" si="6"/>
        <v>1.1299999999999999</v>
      </c>
      <c r="P27" s="348">
        <f t="shared" si="6"/>
        <v>0.96</v>
      </c>
      <c r="Q27" s="349">
        <f t="shared" si="6"/>
        <v>0.81</v>
      </c>
      <c r="R27" s="350">
        <v>100</v>
      </c>
      <c r="S27" s="351">
        <v>1.1499999999999999</v>
      </c>
      <c r="T27" s="347">
        <v>1.1100000000000001</v>
      </c>
      <c r="U27" s="347">
        <v>1.03</v>
      </c>
      <c r="V27" s="347">
        <v>0.88</v>
      </c>
      <c r="W27" s="350">
        <v>0.74</v>
      </c>
      <c r="X27" s="351">
        <v>1.26</v>
      </c>
      <c r="Y27" s="347">
        <v>1.22</v>
      </c>
      <c r="Z27" s="347">
        <v>1.1299999999999999</v>
      </c>
      <c r="AA27" s="347">
        <v>0.96</v>
      </c>
      <c r="AB27" s="350">
        <v>0.81</v>
      </c>
      <c r="AC27" s="351">
        <v>1.38</v>
      </c>
      <c r="AD27" s="347">
        <v>1.33</v>
      </c>
      <c r="AE27" s="347">
        <v>1.23</v>
      </c>
      <c r="AF27" s="347">
        <v>1.05</v>
      </c>
      <c r="AG27" s="350">
        <v>0.89</v>
      </c>
      <c r="AH27" s="351">
        <v>1.5</v>
      </c>
      <c r="AI27" s="347">
        <v>1.45</v>
      </c>
      <c r="AJ27" s="347">
        <v>1.34</v>
      </c>
      <c r="AK27" s="347">
        <v>1.1499999999999999</v>
      </c>
      <c r="AL27" s="350">
        <v>0.97</v>
      </c>
      <c r="AM27" s="352">
        <v>1.63</v>
      </c>
      <c r="AN27" s="348">
        <v>1.58</v>
      </c>
      <c r="AO27" s="348">
        <v>1.46</v>
      </c>
      <c r="AP27" s="348">
        <v>1.24</v>
      </c>
      <c r="AQ27" s="349">
        <v>1.05</v>
      </c>
      <c r="AR27" s="351">
        <v>1.76</v>
      </c>
      <c r="AS27" s="347">
        <v>1.71</v>
      </c>
      <c r="AT27" s="347">
        <v>1.58</v>
      </c>
      <c r="AU27" s="347">
        <v>1.34</v>
      </c>
      <c r="AV27" s="350">
        <v>1.1299999999999999</v>
      </c>
      <c r="AW27" s="146"/>
      <c r="AX27" s="146"/>
      <c r="AY27" s="146"/>
      <c r="AZ27" s="146"/>
      <c r="BA27" s="146"/>
      <c r="BB27" s="146"/>
      <c r="BC27" s="146"/>
    </row>
    <row r="28" spans="1:55" ht="13.5" customHeight="1">
      <c r="A28" s="142" t="s">
        <v>450</v>
      </c>
      <c r="B28" s="134" t="s">
        <v>103</v>
      </c>
      <c r="C28" s="139">
        <v>35.5</v>
      </c>
      <c r="D28" s="137" t="s">
        <v>37</v>
      </c>
      <c r="E28" s="137"/>
      <c r="F28" s="137" t="s">
        <v>451</v>
      </c>
      <c r="G28" s="343">
        <f>MAX(G6:G27)</f>
        <v>4</v>
      </c>
      <c r="H28" s="343">
        <f>MAX(H6:H27)</f>
        <v>0.5</v>
      </c>
      <c r="I28" s="343">
        <f>MAX(I6:I27)</f>
        <v>8</v>
      </c>
      <c r="J28" s="343">
        <f>MAX(J6:J27)</f>
        <v>0.61</v>
      </c>
      <c r="K28" s="146"/>
      <c r="L28" s="146"/>
      <c r="M28" s="146"/>
      <c r="N28" s="146"/>
      <c r="O28" s="146"/>
      <c r="P28" s="146"/>
      <c r="Q28" s="146"/>
      <c r="R28" s="146"/>
      <c r="S28" s="146"/>
      <c r="T28" s="146"/>
      <c r="U28" s="146"/>
      <c r="V28" s="146"/>
      <c r="W28" s="146"/>
      <c r="X28" s="146"/>
      <c r="Y28" s="146"/>
      <c r="Z28" s="146"/>
      <c r="AA28" s="146"/>
      <c r="AB28" s="146"/>
      <c r="AC28" s="146"/>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row>
    <row r="29" spans="1:55" ht="13.5" customHeight="1">
      <c r="A29" s="142" t="s">
        <v>452</v>
      </c>
      <c r="B29" s="142" t="s">
        <v>108</v>
      </c>
      <c r="C29" s="139">
        <f>C20</f>
        <v>3.2</v>
      </c>
      <c r="D29" s="137" t="s">
        <v>37</v>
      </c>
      <c r="E29" s="139" t="s">
        <v>559</v>
      </c>
      <c r="F29" s="137" t="s">
        <v>451</v>
      </c>
      <c r="G29" s="146"/>
      <c r="H29" s="146"/>
      <c r="I29" s="146"/>
      <c r="J29" s="146"/>
      <c r="K29" s="146"/>
      <c r="L29" s="146"/>
      <c r="M29" s="146"/>
      <c r="N29" s="146"/>
      <c r="O29" s="146"/>
      <c r="P29" s="146"/>
      <c r="Q29" s="146"/>
      <c r="R29" s="146"/>
      <c r="S29" s="146"/>
      <c r="T29" s="146"/>
      <c r="U29" s="146"/>
      <c r="V29" s="146"/>
      <c r="W29" s="146"/>
      <c r="X29" s="146"/>
      <c r="Y29" s="146"/>
      <c r="Z29" s="146"/>
      <c r="AA29" s="146"/>
      <c r="AB29" s="146"/>
      <c r="AC29" s="146"/>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row>
    <row r="30" spans="1:55" ht="13.5" customHeight="1">
      <c r="A30" s="142" t="s">
        <v>453</v>
      </c>
      <c r="B30" s="142" t="s">
        <v>454</v>
      </c>
      <c r="C30" s="139">
        <f>Eigen_help!$C$4</f>
        <v>3924.2295000000004</v>
      </c>
      <c r="D30" s="137" t="s">
        <v>455</v>
      </c>
      <c r="E30" s="137"/>
      <c r="F30" s="137" t="s">
        <v>456</v>
      </c>
      <c r="K30" s="146"/>
      <c r="L30" s="146"/>
      <c r="M30" s="146"/>
      <c r="N30" s="146"/>
      <c r="O30" s="146"/>
      <c r="P30" s="146"/>
      <c r="Q30" s="146"/>
      <c r="R30" s="146"/>
      <c r="S30" s="146"/>
      <c r="T30" s="146"/>
      <c r="U30" s="146"/>
      <c r="V30" s="146"/>
      <c r="W30" s="146"/>
      <c r="X30" s="146"/>
      <c r="Y30" s="146"/>
      <c r="Z30" s="146"/>
      <c r="AA30" s="146"/>
      <c r="AB30" s="146"/>
      <c r="AC30" s="146"/>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row>
    <row r="31" spans="1:55" ht="13.5" customHeight="1">
      <c r="A31" s="142" t="s">
        <v>457</v>
      </c>
      <c r="B31" s="134" t="s">
        <v>458</v>
      </c>
      <c r="C31" s="151">
        <f>Eigen_help!$E$12</f>
        <v>2.0364727759092962</v>
      </c>
      <c r="D31" s="137" t="s">
        <v>459</v>
      </c>
      <c r="E31" s="137"/>
      <c r="F31" s="137" t="s">
        <v>460</v>
      </c>
      <c r="G31" s="146"/>
      <c r="H31" s="146"/>
      <c r="I31" s="146"/>
      <c r="J31" s="146"/>
      <c r="K31" s="146"/>
      <c r="L31" s="146"/>
      <c r="M31" s="146"/>
      <c r="N31" s="146"/>
      <c r="O31" s="146"/>
      <c r="P31" s="146"/>
      <c r="Q31" s="146"/>
      <c r="R31" s="146"/>
      <c r="S31" s="146"/>
      <c r="T31" s="146"/>
      <c r="U31" s="146"/>
      <c r="V31" s="146"/>
      <c r="W31" s="146"/>
      <c r="X31" s="146"/>
      <c r="Y31" s="146"/>
      <c r="Z31" s="146"/>
      <c r="AA31" s="146"/>
      <c r="AB31" s="146"/>
      <c r="AC31" s="146"/>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row>
    <row r="32" spans="1:55" ht="13.5" customHeight="1">
      <c r="A32" s="142" t="s">
        <v>461</v>
      </c>
      <c r="B32" s="134" t="s">
        <v>462</v>
      </c>
      <c r="C32" s="139">
        <v>0.02</v>
      </c>
      <c r="D32" s="137"/>
      <c r="E32" s="139" t="s">
        <v>463</v>
      </c>
      <c r="F32" s="137" t="s">
        <v>464</v>
      </c>
      <c r="AW32" s="146"/>
      <c r="AX32" s="146"/>
      <c r="AY32" s="146"/>
      <c r="AZ32" s="146"/>
      <c r="BA32" s="146"/>
      <c r="BB32" s="146"/>
      <c r="BC32" s="146"/>
    </row>
    <row r="33" spans="1:55" ht="13.5" customHeight="1">
      <c r="A33" s="140" t="s">
        <v>465</v>
      </c>
      <c r="B33" s="134" t="s">
        <v>466</v>
      </c>
      <c r="C33" s="150">
        <f>(1+2*C81*C61*SQRT(C74+C79))/(1+7*C61)</f>
        <v>0.89187813546860517</v>
      </c>
      <c r="D33" s="137"/>
      <c r="E33" s="137" t="s">
        <v>467</v>
      </c>
      <c r="F33" s="137" t="s">
        <v>468</v>
      </c>
      <c r="G33" s="146"/>
      <c r="H33" s="146"/>
      <c r="I33" s="146"/>
      <c r="J33" s="146"/>
      <c r="K33" s="146"/>
      <c r="L33" s="146"/>
      <c r="M33" s="146"/>
      <c r="N33" s="146"/>
      <c r="O33" s="146"/>
      <c r="P33" s="146"/>
      <c r="Q33" s="146"/>
      <c r="R33" s="146"/>
      <c r="S33" s="146"/>
      <c r="T33" s="146"/>
      <c r="U33" s="146"/>
      <c r="V33" s="146"/>
      <c r="W33" s="146"/>
      <c r="X33" s="146"/>
      <c r="Y33" s="146"/>
      <c r="Z33" s="146"/>
      <c r="AA33" s="146"/>
      <c r="AB33" s="146"/>
      <c r="AC33" s="146"/>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row>
    <row r="34" spans="1:55" ht="13.5" customHeight="1">
      <c r="A34" s="142"/>
      <c r="B34" s="134"/>
      <c r="C34" s="150"/>
      <c r="D34" s="137"/>
      <c r="E34" s="137"/>
      <c r="F34" s="137"/>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row>
    <row r="35" spans="1:55" ht="13.5" customHeight="1">
      <c r="A35" s="462" t="s">
        <v>469</v>
      </c>
      <c r="B35" s="462"/>
      <c r="C35" s="462"/>
      <c r="D35" s="137"/>
      <c r="E35" s="137"/>
      <c r="F35" s="137" t="s">
        <v>470</v>
      </c>
      <c r="G35" s="146"/>
      <c r="H35" s="146"/>
      <c r="I35" s="146"/>
      <c r="J35" s="146"/>
      <c r="K35" s="146"/>
      <c r="L35" s="146"/>
      <c r="M35" s="146"/>
      <c r="N35" s="146"/>
      <c r="O35" s="146"/>
      <c r="P35" s="146"/>
      <c r="Q35" s="146"/>
      <c r="R35" s="146"/>
      <c r="S35" s="146"/>
      <c r="T35" s="146"/>
      <c r="U35" s="146"/>
      <c r="V35" s="146"/>
      <c r="W35" s="146"/>
      <c r="X35" s="146"/>
      <c r="Y35" s="146"/>
      <c r="Z35" s="146"/>
      <c r="AA35" s="146"/>
      <c r="AB35" s="146"/>
      <c r="AC35" s="146"/>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row>
    <row r="36" spans="1:55" ht="13.5" customHeight="1">
      <c r="A36" s="142" t="s">
        <v>471</v>
      </c>
      <c r="B36" s="134" t="s">
        <v>42</v>
      </c>
      <c r="C36" s="150">
        <f>IF(C17="profil",#REF!,IF(C17="rör",#REF!,C20))</f>
        <v>3.2</v>
      </c>
      <c r="D36" s="137" t="s">
        <v>37</v>
      </c>
      <c r="E36" s="137"/>
      <c r="F36" s="137"/>
      <c r="G36" s="146"/>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row>
    <row r="37" spans="1:55" ht="13.5" customHeight="1">
      <c r="A37" s="142" t="s">
        <v>450</v>
      </c>
      <c r="B37" s="134" t="s">
        <v>478</v>
      </c>
      <c r="C37" s="152">
        <f>C28</f>
        <v>35.5</v>
      </c>
      <c r="D37" s="137" t="s">
        <v>37</v>
      </c>
      <c r="E37" s="137"/>
      <c r="F37" s="137"/>
      <c r="G37" s="146"/>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row>
    <row r="38" spans="1:55" ht="13.5" customHeight="1">
      <c r="A38" s="142" t="s">
        <v>479</v>
      </c>
      <c r="B38" s="134" t="s">
        <v>562</v>
      </c>
      <c r="C38" s="152">
        <f>C36*C37</f>
        <v>113.60000000000001</v>
      </c>
      <c r="D38" s="153" t="s">
        <v>481</v>
      </c>
      <c r="E38" s="137"/>
      <c r="F38" s="137"/>
      <c r="G38" s="146"/>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row>
    <row r="39" spans="1:55" ht="13.5" customHeight="1">
      <c r="A39" s="140" t="s">
        <v>472</v>
      </c>
      <c r="B39" s="134" t="s">
        <v>473</v>
      </c>
      <c r="C39" s="136">
        <f>C33*C14*C24</f>
        <v>0.64668337008146604</v>
      </c>
      <c r="D39" s="137" t="s">
        <v>102</v>
      </c>
      <c r="E39" s="137" t="s">
        <v>474</v>
      </c>
      <c r="F39" s="137" t="s">
        <v>972</v>
      </c>
      <c r="G39" s="146"/>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row>
    <row r="40" spans="1:55" ht="13.5" customHeight="1">
      <c r="A40" s="140" t="s">
        <v>491</v>
      </c>
      <c r="B40" s="134" t="s">
        <v>563</v>
      </c>
      <c r="C40" s="155">
        <f>C39*C38</f>
        <v>73.463230841254543</v>
      </c>
      <c r="D40" s="137" t="s">
        <v>97</v>
      </c>
      <c r="E40" s="137" t="s">
        <v>564</v>
      </c>
    </row>
    <row r="41" spans="1:55" ht="13.5" customHeight="1">
      <c r="A41" s="142"/>
      <c r="B41" s="134"/>
      <c r="C41" s="150"/>
      <c r="D41" s="137"/>
      <c r="E41" s="137"/>
      <c r="F41" s="137"/>
    </row>
    <row r="42" spans="1:55" ht="13.5" customHeight="1">
      <c r="A42" s="462" t="s">
        <v>476</v>
      </c>
      <c r="B42" s="462"/>
      <c r="C42" s="462"/>
      <c r="D42" s="137"/>
      <c r="E42" s="137"/>
      <c r="F42" s="137" t="s">
        <v>477</v>
      </c>
    </row>
    <row r="43" spans="1:55" ht="13.5" customHeight="1">
      <c r="A43" s="142" t="s">
        <v>441</v>
      </c>
      <c r="B43" s="134" t="s">
        <v>103</v>
      </c>
      <c r="C43" s="152">
        <f>C21</f>
        <v>11.8</v>
      </c>
      <c r="D43" s="137" t="s">
        <v>37</v>
      </c>
      <c r="E43" s="137"/>
      <c r="F43" s="137"/>
    </row>
    <row r="44" spans="1:55" ht="13.5" customHeight="1">
      <c r="A44" s="142" t="s">
        <v>450</v>
      </c>
      <c r="B44" s="134" t="s">
        <v>478</v>
      </c>
      <c r="C44" s="152">
        <f>C28</f>
        <v>35.5</v>
      </c>
      <c r="D44" s="137" t="s">
        <v>37</v>
      </c>
      <c r="E44" s="137"/>
      <c r="F44" s="137"/>
    </row>
    <row r="45" spans="1:55" ht="13.5" customHeight="1">
      <c r="A45" s="142" t="s">
        <v>479</v>
      </c>
      <c r="B45" s="134" t="s">
        <v>480</v>
      </c>
      <c r="C45" s="152">
        <f>C43*C44</f>
        <v>418.90000000000003</v>
      </c>
      <c r="D45" s="153" t="s">
        <v>481</v>
      </c>
      <c r="E45" s="137" t="s">
        <v>482</v>
      </c>
      <c r="F45" s="137" t="s">
        <v>483</v>
      </c>
    </row>
    <row r="46" spans="1:55" ht="13.5" customHeight="1">
      <c r="A46" s="142" t="s">
        <v>442</v>
      </c>
      <c r="B46" s="142" t="s">
        <v>484</v>
      </c>
      <c r="C46" s="152">
        <v>0.9</v>
      </c>
      <c r="D46" s="137"/>
      <c r="E46" s="137"/>
      <c r="F46" s="137" t="s">
        <v>485</v>
      </c>
    </row>
    <row r="47" spans="1:55" ht="13.5" customHeight="1">
      <c r="A47" s="142" t="s">
        <v>486</v>
      </c>
      <c r="B47" s="142" t="s">
        <v>182</v>
      </c>
      <c r="C47" s="154">
        <f>C43/4</f>
        <v>2.95</v>
      </c>
      <c r="D47" s="137" t="s">
        <v>37</v>
      </c>
      <c r="E47" s="137" t="s">
        <v>487</v>
      </c>
      <c r="F47" s="137" t="s">
        <v>488</v>
      </c>
    </row>
    <row r="48" spans="1:55" ht="13.5" customHeight="1">
      <c r="A48" s="140" t="s">
        <v>472</v>
      </c>
      <c r="B48" s="134" t="s">
        <v>489</v>
      </c>
      <c r="C48" s="136">
        <f>C14*C46*C33</f>
        <v>0.41326511224141027</v>
      </c>
      <c r="D48" s="137" t="s">
        <v>102</v>
      </c>
      <c r="E48" s="137" t="s">
        <v>490</v>
      </c>
      <c r="F48" s="137" t="s">
        <v>475</v>
      </c>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row>
    <row r="49" spans="1:55" ht="13.5" customHeight="1">
      <c r="A49" s="140" t="s">
        <v>491</v>
      </c>
      <c r="B49" s="134" t="s">
        <v>492</v>
      </c>
      <c r="C49" s="155">
        <f>C48*C45</f>
        <v>173.11675551792678</v>
      </c>
      <c r="D49" s="137" t="s">
        <v>97</v>
      </c>
      <c r="E49" s="137" t="s">
        <v>493</v>
      </c>
      <c r="F49" s="137"/>
      <c r="G49" s="146"/>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row>
    <row r="50" spans="1:55" ht="13.5" customHeight="1">
      <c r="A50" s="353"/>
      <c r="C50" s="354"/>
      <c r="E50" s="137"/>
      <c r="F50" s="137"/>
      <c r="G50" s="146"/>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row>
    <row r="51" spans="1:55" ht="13.5" customHeight="1">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row>
    <row r="52" spans="1:55" ht="13.5" customHeight="1">
      <c r="A52" s="156"/>
      <c r="B52" s="43"/>
      <c r="C52" s="157" t="s">
        <v>415</v>
      </c>
      <c r="D52" s="297" t="s">
        <v>416</v>
      </c>
      <c r="E52" s="297" t="s">
        <v>494</v>
      </c>
      <c r="F52" s="297" t="s">
        <v>418</v>
      </c>
    </row>
    <row r="53" spans="1:55" ht="13.5" customHeight="1">
      <c r="A53" s="158" t="s">
        <v>495</v>
      </c>
      <c r="E53" s="137"/>
      <c r="F53" s="137"/>
    </row>
    <row r="54" spans="1:55" ht="13.5" customHeight="1">
      <c r="A54" s="142" t="s">
        <v>496</v>
      </c>
      <c r="B54" s="134" t="s">
        <v>497</v>
      </c>
      <c r="C54" s="146">
        <f>IF(C13=0,0.003,IF(C13="I",0.01,IF(C13="II",0.05,IF(C13="III",0.3,1))))</f>
        <v>0.05</v>
      </c>
      <c r="D54" s="137" t="s">
        <v>37</v>
      </c>
      <c r="E54" s="137"/>
      <c r="F54" s="137" t="s">
        <v>426</v>
      </c>
    </row>
    <row r="55" spans="1:55" ht="13.5" customHeight="1">
      <c r="A55" s="142" t="s">
        <v>498</v>
      </c>
      <c r="B55" s="134" t="s">
        <v>499</v>
      </c>
      <c r="C55" s="146">
        <f>IF(C13=0,1,IF(C13="I",1,IF(C13="II",2,IF(C13="III",5,10))))</f>
        <v>2</v>
      </c>
      <c r="D55" s="137" t="s">
        <v>37</v>
      </c>
      <c r="E55" s="137"/>
      <c r="F55" s="137" t="s">
        <v>426</v>
      </c>
    </row>
    <row r="56" spans="1:55" ht="13.5" customHeight="1">
      <c r="A56" s="142" t="s">
        <v>500</v>
      </c>
      <c r="B56" s="134" t="s">
        <v>501</v>
      </c>
      <c r="C56" s="136">
        <f>0.19*(C54/0.05)^0.07</f>
        <v>0.19</v>
      </c>
      <c r="D56" s="137"/>
      <c r="E56" s="137" t="s">
        <v>502</v>
      </c>
      <c r="F56" s="137" t="s">
        <v>503</v>
      </c>
    </row>
    <row r="57" spans="1:55" ht="13.5" customHeight="1">
      <c r="A57" s="142" t="s">
        <v>504</v>
      </c>
      <c r="B57" s="134" t="s">
        <v>505</v>
      </c>
      <c r="C57" s="146">
        <v>1</v>
      </c>
      <c r="D57" s="137"/>
      <c r="E57" s="137"/>
      <c r="F57" s="137" t="s">
        <v>506</v>
      </c>
    </row>
    <row r="58" spans="1:55" ht="13.5" customHeight="1">
      <c r="A58" s="142" t="s">
        <v>507</v>
      </c>
      <c r="B58" s="134" t="s">
        <v>550</v>
      </c>
      <c r="C58" s="136">
        <f>C56*LN(C27/C54)</f>
        <v>0.82728687192502581</v>
      </c>
      <c r="D58" s="137"/>
      <c r="E58" s="137" t="s">
        <v>551</v>
      </c>
      <c r="F58" s="137" t="s">
        <v>508</v>
      </c>
    </row>
    <row r="59" spans="1:55" ht="13.5" customHeight="1">
      <c r="A59" s="142" t="s">
        <v>509</v>
      </c>
      <c r="B59" s="134" t="s">
        <v>552</v>
      </c>
      <c r="C59" s="154">
        <f>C58*C57*C12</f>
        <v>18.200311182350568</v>
      </c>
      <c r="D59" s="137" t="s">
        <v>101</v>
      </c>
      <c r="E59" s="137" t="s">
        <v>553</v>
      </c>
      <c r="F59" s="137" t="s">
        <v>510</v>
      </c>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row>
    <row r="60" spans="1:55" ht="13.5">
      <c r="A60" s="142" t="s">
        <v>511</v>
      </c>
      <c r="B60" s="134" t="s">
        <v>512</v>
      </c>
      <c r="C60" s="146">
        <v>1</v>
      </c>
      <c r="D60" s="137"/>
      <c r="E60" s="137"/>
      <c r="F60" s="137" t="s">
        <v>513</v>
      </c>
    </row>
    <row r="61" spans="1:55" ht="13.5" customHeight="1">
      <c r="A61" s="142" t="s">
        <v>514</v>
      </c>
      <c r="B61" s="134" t="s">
        <v>554</v>
      </c>
      <c r="C61" s="136">
        <f>C60/(C57*LN(IF(C27&lt;C55,C55,C27)/C54))</f>
        <v>0.22966640284994036</v>
      </c>
      <c r="D61" s="137"/>
      <c r="E61" s="137" t="s">
        <v>555</v>
      </c>
      <c r="F61" s="137" t="s">
        <v>515</v>
      </c>
    </row>
    <row r="62" spans="1:55" ht="13.5" customHeight="1">
      <c r="A62" s="142" t="s">
        <v>516</v>
      </c>
      <c r="B62" s="134" t="s">
        <v>115</v>
      </c>
      <c r="C62" s="146">
        <v>1.25</v>
      </c>
      <c r="D62" s="137" t="s">
        <v>517</v>
      </c>
      <c r="E62" s="137"/>
      <c r="F62" s="137" t="s">
        <v>518</v>
      </c>
    </row>
    <row r="63" spans="1:55" ht="13.5" customHeight="1">
      <c r="A63" s="142" t="s">
        <v>427</v>
      </c>
      <c r="B63" s="134" t="s">
        <v>973</v>
      </c>
      <c r="C63" s="136">
        <f>(1+7*C61)*(C59/C12)^2</f>
        <v>1.7846951081197784</v>
      </c>
      <c r="D63" s="137"/>
      <c r="E63" s="137" t="s">
        <v>428</v>
      </c>
      <c r="F63" s="137" t="s">
        <v>974</v>
      </c>
    </row>
    <row r="64" spans="1:55" ht="14.25">
      <c r="A64" s="142" t="s">
        <v>429</v>
      </c>
      <c r="B64" s="134" t="s">
        <v>975</v>
      </c>
      <c r="C64" s="136">
        <f>C63*0.5*C62*C12^2/1000</f>
        <v>0.53987027020623291</v>
      </c>
      <c r="D64" s="137" t="s">
        <v>431</v>
      </c>
      <c r="E64" s="137" t="s">
        <v>432</v>
      </c>
      <c r="F64" s="137" t="s">
        <v>976</v>
      </c>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row>
    <row r="65" spans="1:55" ht="13.5" customHeight="1">
      <c r="A65" s="142" t="s">
        <v>977</v>
      </c>
      <c r="B65" s="148" t="s">
        <v>978</v>
      </c>
      <c r="C65" s="136">
        <f>C14/C64</f>
        <v>0.95365503235309657</v>
      </c>
      <c r="D65" s="137"/>
      <c r="E65" s="137" t="s">
        <v>979</v>
      </c>
      <c r="F65" s="137"/>
      <c r="G65" s="327"/>
      <c r="H65" s="327"/>
      <c r="I65" s="327"/>
      <c r="J65" s="327"/>
      <c r="K65" s="327"/>
      <c r="L65" s="327"/>
      <c r="M65" s="327"/>
      <c r="N65" s="327"/>
      <c r="O65" s="327"/>
      <c r="P65" s="327"/>
      <c r="Q65" s="327"/>
      <c r="R65" s="327"/>
      <c r="S65" s="327"/>
      <c r="T65" s="327"/>
      <c r="U65" s="327"/>
      <c r="V65" s="327"/>
      <c r="W65" s="327"/>
      <c r="X65" s="327"/>
      <c r="Y65" s="327"/>
      <c r="Z65" s="327"/>
      <c r="AA65" s="327"/>
      <c r="AB65" s="327"/>
      <c r="AC65" s="327"/>
      <c r="AD65" s="327"/>
      <c r="AE65" s="327"/>
      <c r="AF65" s="327"/>
      <c r="AG65" s="327"/>
      <c r="AH65" s="327"/>
      <c r="AI65" s="327"/>
      <c r="AJ65" s="327"/>
      <c r="AK65" s="327"/>
      <c r="AL65" s="327"/>
      <c r="AM65" s="327"/>
      <c r="AN65" s="327"/>
      <c r="AO65" s="327"/>
      <c r="AP65" s="327"/>
      <c r="AQ65" s="327"/>
      <c r="AR65" s="327"/>
      <c r="AS65" s="327"/>
      <c r="AT65" s="327"/>
      <c r="AU65" s="327"/>
      <c r="AV65" s="327"/>
      <c r="AW65" s="327"/>
      <c r="AX65" s="327"/>
      <c r="AY65" s="327"/>
      <c r="AZ65" s="327"/>
      <c r="BA65" s="327"/>
      <c r="BB65" s="327"/>
      <c r="BC65" s="327"/>
    </row>
    <row r="66" spans="1:55" ht="13.5" customHeight="1">
      <c r="E66" s="137"/>
      <c r="F66" s="137"/>
      <c r="G66" s="355"/>
      <c r="H66" s="355"/>
      <c r="I66" s="355"/>
      <c r="J66" s="355"/>
      <c r="K66" s="355"/>
      <c r="L66" s="355"/>
      <c r="M66" s="355"/>
      <c r="N66" s="355"/>
      <c r="O66" s="355"/>
      <c r="P66" s="355"/>
      <c r="Q66" s="355"/>
      <c r="R66" s="355"/>
      <c r="S66" s="355"/>
      <c r="T66" s="355"/>
      <c r="U66" s="355"/>
      <c r="V66" s="355"/>
      <c r="W66" s="355"/>
      <c r="X66" s="355"/>
      <c r="Y66" s="355"/>
      <c r="Z66" s="355"/>
      <c r="AA66" s="355"/>
      <c r="AB66" s="355"/>
      <c r="AC66" s="355"/>
      <c r="AD66" s="355"/>
      <c r="AE66" s="355"/>
      <c r="AF66" s="355"/>
      <c r="AG66" s="355"/>
      <c r="AH66" s="355"/>
      <c r="AI66" s="355"/>
      <c r="AJ66" s="355"/>
      <c r="AK66" s="355"/>
      <c r="AL66" s="355"/>
      <c r="AM66" s="355"/>
      <c r="AN66" s="355"/>
      <c r="AO66" s="355"/>
      <c r="AP66" s="355"/>
      <c r="AQ66" s="355"/>
      <c r="AR66" s="355"/>
      <c r="AS66" s="355"/>
      <c r="AT66" s="355"/>
      <c r="AU66" s="355"/>
      <c r="AV66" s="355"/>
      <c r="AW66" s="355"/>
      <c r="AX66" s="355"/>
      <c r="AY66" s="355"/>
      <c r="AZ66" s="355"/>
      <c r="BA66" s="355"/>
      <c r="BB66" s="355"/>
      <c r="BC66" s="355"/>
    </row>
    <row r="67" spans="1:55" ht="13.5" customHeight="1">
      <c r="E67" s="137"/>
      <c r="F67" s="137"/>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row>
    <row r="68" spans="1:55" ht="13.5" customHeight="1">
      <c r="A68" s="158" t="s">
        <v>519</v>
      </c>
      <c r="E68" s="137"/>
      <c r="F68" s="137"/>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row>
    <row r="69" spans="1:55" ht="13.5" customHeight="1">
      <c r="A69" s="142" t="s">
        <v>520</v>
      </c>
      <c r="B69" s="134" t="s">
        <v>521</v>
      </c>
      <c r="C69" s="155">
        <f>C30/C29</f>
        <v>1226.3217187499999</v>
      </c>
      <c r="D69" s="137" t="s">
        <v>522</v>
      </c>
      <c r="E69" s="137" t="s">
        <v>523</v>
      </c>
      <c r="F69" s="137" t="s">
        <v>980</v>
      </c>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row>
    <row r="70" spans="1:55" ht="13.5" customHeight="1">
      <c r="A70" s="142" t="s">
        <v>524</v>
      </c>
      <c r="B70" s="134" t="s">
        <v>114</v>
      </c>
      <c r="C70" s="150">
        <f>0.67+0.05*LN(C54)</f>
        <v>0.52021338632230052</v>
      </c>
      <c r="D70" s="137"/>
      <c r="E70" s="137" t="s">
        <v>525</v>
      </c>
      <c r="F70" s="137" t="s">
        <v>526</v>
      </c>
    </row>
    <row r="71" spans="1:55" ht="13.5" customHeight="1">
      <c r="A71" s="142" t="s">
        <v>533</v>
      </c>
      <c r="B71" s="134" t="s">
        <v>534</v>
      </c>
      <c r="C71" s="150">
        <f>IF(C17="profil",#REF!,IF(C17="rör",#REF!,C24))*C62*C59/2/C31/C69</f>
        <v>6.4147725302555053E-3</v>
      </c>
      <c r="D71" s="137"/>
      <c r="E71" s="137" t="s">
        <v>535</v>
      </c>
      <c r="F71" s="137" t="s">
        <v>536</v>
      </c>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row>
    <row r="72" spans="1:55" ht="13.5" customHeight="1">
      <c r="A72" s="142" t="s">
        <v>537</v>
      </c>
      <c r="B72" s="134" t="s">
        <v>538</v>
      </c>
      <c r="C72" s="150">
        <f>C71+C32</f>
        <v>2.6414772530255506E-2</v>
      </c>
      <c r="D72" s="137"/>
      <c r="E72" s="137" t="s">
        <v>539</v>
      </c>
      <c r="F72" s="137" t="s">
        <v>540</v>
      </c>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row>
    <row r="73" spans="1:55" ht="13.5" customHeight="1">
      <c r="A73" s="142" t="s">
        <v>527</v>
      </c>
      <c r="B73" s="134" t="s">
        <v>528</v>
      </c>
      <c r="C73" s="154">
        <f>300*(C27/200)^C70</f>
        <v>38.63619314876474</v>
      </c>
      <c r="D73" s="137" t="s">
        <v>37</v>
      </c>
      <c r="E73" s="137" t="s">
        <v>529</v>
      </c>
      <c r="F73" s="137" t="s">
        <v>981</v>
      </c>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row>
    <row r="74" spans="1:55" ht="13.5" customHeight="1">
      <c r="A74" s="142" t="s">
        <v>531</v>
      </c>
      <c r="B74" s="356" t="s">
        <v>532</v>
      </c>
      <c r="C74" s="150">
        <f>EXP((-0.5*C29/C27)+(1-(C28/C29))*(0.04+0.01*(C29/C27)))</f>
        <v>0.407345127804498</v>
      </c>
      <c r="D74" s="137"/>
      <c r="E74" s="137" t="s">
        <v>982</v>
      </c>
      <c r="F74" s="159" t="s">
        <v>983</v>
      </c>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row>
    <row r="75" spans="1:55" ht="13.5">
      <c r="A75" s="142" t="s">
        <v>530</v>
      </c>
      <c r="B75" s="356" t="s">
        <v>984</v>
      </c>
      <c r="C75" s="154">
        <f>150*C31/C59</f>
        <v>16.783829316205292</v>
      </c>
      <c r="D75" s="137"/>
      <c r="E75" s="137" t="s">
        <v>985</v>
      </c>
      <c r="F75" s="159" t="s">
        <v>983</v>
      </c>
    </row>
    <row r="76" spans="1:55" ht="14.25">
      <c r="A76" s="142" t="s">
        <v>986</v>
      </c>
      <c r="B76" s="356" t="s">
        <v>987</v>
      </c>
      <c r="C76" s="357">
        <f>(4*C75)/(1+(70.8*C75^2))^(5/6)</f>
        <v>1.752885013093694E-2</v>
      </c>
      <c r="D76" s="137"/>
      <c r="E76" s="137" t="s">
        <v>988</v>
      </c>
      <c r="F76" s="159" t="s">
        <v>983</v>
      </c>
    </row>
    <row r="77" spans="1:55" ht="13.5" customHeight="1">
      <c r="A77" s="142" t="s">
        <v>541</v>
      </c>
      <c r="B77" s="356" t="s">
        <v>989</v>
      </c>
      <c r="C77" s="357">
        <f>1/(1+2*C31*C29/C59)</f>
        <v>0.58271321208065996</v>
      </c>
      <c r="D77" s="137"/>
      <c r="E77" s="137" t="s">
        <v>990</v>
      </c>
      <c r="F77" s="159" t="s">
        <v>983</v>
      </c>
    </row>
    <row r="78" spans="1:55" ht="13.5" customHeight="1">
      <c r="A78" s="142" t="s">
        <v>542</v>
      </c>
      <c r="B78" s="356" t="s">
        <v>991</v>
      </c>
      <c r="C78" s="357">
        <f>1/(1+3.2*C31*C28/C59)</f>
        <v>7.29343883441365E-2</v>
      </c>
      <c r="D78" s="137"/>
      <c r="E78" s="137" t="s">
        <v>992</v>
      </c>
      <c r="F78" s="159" t="s">
        <v>983</v>
      </c>
    </row>
    <row r="79" spans="1:55" ht="13.5" customHeight="1">
      <c r="A79" s="142" t="s">
        <v>993</v>
      </c>
      <c r="B79" s="356" t="s">
        <v>543</v>
      </c>
      <c r="C79" s="150">
        <f>2*PI()*C76*C77*C78/C72</f>
        <v>0.17720404507328338</v>
      </c>
      <c r="D79" s="137"/>
      <c r="E79" s="137" t="s">
        <v>994</v>
      </c>
      <c r="F79" s="159" t="s">
        <v>983</v>
      </c>
    </row>
    <row r="80" spans="1:55" ht="13.5" customHeight="1">
      <c r="A80" s="142" t="s">
        <v>544</v>
      </c>
      <c r="B80" s="134" t="s">
        <v>545</v>
      </c>
      <c r="C80" s="150">
        <f>IF(C31*SQRT(C79)/SQRT(C74+C79)&lt;0.08,0.08,C31*SQRT(C79)/SQRT(C74+C79))</f>
        <v>1.1212563077525035</v>
      </c>
      <c r="D80" s="137" t="s">
        <v>459</v>
      </c>
      <c r="E80" s="137" t="s">
        <v>546</v>
      </c>
      <c r="F80" s="159" t="s">
        <v>983</v>
      </c>
    </row>
    <row r="81" spans="1:55" ht="13.5" customHeight="1">
      <c r="A81" s="142" t="s">
        <v>547</v>
      </c>
      <c r="B81" s="134" t="s">
        <v>548</v>
      </c>
      <c r="C81" s="150">
        <f>IF(SQRT(2*LN(C80*600))+(0.6/SQRT(2*LN(C80*600)))&lt;3,3,SQRT(2*LN(C80*600))+(0.6/SQRT(2*LN(C80*600))))</f>
        <v>3.7749705618107132</v>
      </c>
      <c r="D81" s="137"/>
      <c r="E81" s="137" t="s">
        <v>549</v>
      </c>
      <c r="F81" s="159" t="s">
        <v>983</v>
      </c>
    </row>
    <row r="82" spans="1:55" ht="13.5" customHeight="1">
      <c r="A82" s="142" t="s">
        <v>556</v>
      </c>
      <c r="B82" s="134" t="s">
        <v>118</v>
      </c>
      <c r="C82" s="150">
        <f>(1+2*C81*C61*SQRT(C74+C79))</f>
        <v>2.3257192375437099</v>
      </c>
      <c r="D82" s="137"/>
      <c r="E82" s="137" t="s">
        <v>557</v>
      </c>
      <c r="F82" s="137"/>
    </row>
    <row r="83" spans="1:55" ht="13.5" customHeight="1">
      <c r="A83" s="142"/>
      <c r="B83" s="134"/>
      <c r="C83" s="154"/>
      <c r="D83" s="137"/>
      <c r="E83" s="137"/>
      <c r="F83" s="137"/>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row>
    <row r="84" spans="1:55" ht="13.5" customHeight="1">
      <c r="A84" s="142"/>
      <c r="B84" s="134"/>
      <c r="C84" s="154"/>
      <c r="D84" s="137"/>
      <c r="E84" s="137"/>
      <c r="F84" s="137"/>
    </row>
    <row r="85" spans="1:55" ht="13.5" customHeight="1">
      <c r="A85" s="142"/>
      <c r="B85" s="134"/>
      <c r="C85" s="150"/>
      <c r="D85" s="137"/>
      <c r="E85" s="137"/>
      <c r="F85" s="137"/>
    </row>
    <row r="86" spans="1:55" ht="13.5" customHeight="1">
      <c r="A86" s="142"/>
      <c r="B86" s="142"/>
      <c r="C86" s="150"/>
      <c r="D86" s="137"/>
      <c r="E86" s="137"/>
      <c r="F86" s="137"/>
    </row>
    <row r="87" spans="1:55" ht="13.5" customHeight="1">
      <c r="A87" s="142"/>
      <c r="B87" s="134"/>
      <c r="C87" s="150"/>
      <c r="D87" s="137"/>
      <c r="E87" s="137"/>
      <c r="F87" s="137"/>
    </row>
    <row r="88" spans="1:55" ht="13.5" customHeight="1"/>
    <row r="89" spans="1:55" ht="13.5" customHeight="1"/>
    <row r="90" spans="1:55" ht="13.5" customHeight="1">
      <c r="A90" s="142"/>
      <c r="B90" s="160"/>
      <c r="C90" s="150"/>
      <c r="D90" s="137"/>
      <c r="E90" s="137"/>
      <c r="F90" s="137"/>
    </row>
    <row r="91" spans="1:55" ht="13.5" customHeight="1">
      <c r="A91" s="142"/>
      <c r="B91" s="160"/>
      <c r="C91" s="150"/>
      <c r="D91" s="137"/>
      <c r="E91" s="137"/>
      <c r="F91" s="137"/>
    </row>
    <row r="92" spans="1:55" ht="13.5" customHeight="1">
      <c r="A92" s="142"/>
      <c r="B92" s="160"/>
      <c r="C92" s="150"/>
      <c r="E92" s="137"/>
      <c r="F92" s="137"/>
    </row>
    <row r="93" spans="1:55" ht="13.5" customHeight="1">
      <c r="A93" s="142"/>
      <c r="B93" s="160"/>
      <c r="C93" s="150"/>
      <c r="D93" s="137"/>
      <c r="E93" s="137"/>
      <c r="F93" s="137"/>
    </row>
    <row r="94" spans="1:55" ht="13.5" customHeight="1">
      <c r="A94" s="142"/>
      <c r="B94" s="134"/>
      <c r="C94" s="150"/>
      <c r="D94" s="137"/>
      <c r="E94" s="137"/>
      <c r="F94" s="137"/>
    </row>
    <row r="95" spans="1:55" ht="13.5" customHeight="1"/>
    <row r="96" spans="1:55" ht="13.5" customHeight="1"/>
    <row r="97" spans="57:3072 3074:7167 7169:10240 10242:14335 14337:16384" ht="13.5" customHeight="1"/>
    <row r="98" spans="57:3072 3074:7167 7169:10240 10242:14335 14337:16384" ht="13.5" customHeight="1"/>
    <row r="99" spans="57:3072 3074:7167 7169:10240 10242:14335 14337:16384" ht="13.5" customHeight="1"/>
    <row r="100" spans="57:3072 3074:7167 7169:10240 10242:14335 14337:16384" ht="13.5" customHeight="1"/>
    <row r="101" spans="57:3072 3074:7167 7169:10240 10242:14335 14337:16384" ht="13.5" customHeight="1"/>
    <row r="104" spans="57:3072 3074:7167 7169:10240 10242:14335 14337:16384" ht="13.5" customHeight="1"/>
    <row r="105" spans="57:3072 3074:7167 7169:10240 10242:14335 14337:16384" ht="13.5" customHeight="1">
      <c r="BE105" s="142"/>
      <c r="BF105" s="160"/>
      <c r="BG105" s="150"/>
      <c r="BH105" s="137"/>
      <c r="BI105" s="137"/>
      <c r="BJ105" s="137"/>
      <c r="BL105" s="142"/>
      <c r="BM105" s="160"/>
      <c r="BN105" s="150"/>
      <c r="BO105" s="137"/>
      <c r="BP105" s="137"/>
      <c r="BQ105" s="137"/>
      <c r="BS105" s="142"/>
      <c r="BT105" s="160"/>
      <c r="BU105" s="150"/>
      <c r="BV105" s="137"/>
      <c r="BW105" s="137"/>
      <c r="BX105" s="137"/>
      <c r="BZ105" s="142"/>
      <c r="CA105" s="160"/>
      <c r="CB105" s="150"/>
      <c r="CC105" s="137"/>
      <c r="CD105" s="137"/>
      <c r="CE105" s="137"/>
      <c r="CG105" s="142"/>
      <c r="CH105" s="160"/>
      <c r="CI105" s="150"/>
      <c r="CJ105" s="137"/>
      <c r="CK105" s="137"/>
      <c r="CL105" s="137"/>
      <c r="CN105" s="142"/>
      <c r="CO105" s="160"/>
      <c r="CP105" s="150"/>
      <c r="CQ105" s="137"/>
      <c r="CR105" s="137"/>
      <c r="CS105" s="137"/>
      <c r="CU105" s="142"/>
      <c r="CV105" s="160"/>
      <c r="CW105" s="150"/>
      <c r="CX105" s="137"/>
      <c r="CY105" s="137"/>
      <c r="CZ105" s="137"/>
      <c r="DB105" s="142"/>
      <c r="DC105" s="160"/>
      <c r="DD105" s="150"/>
      <c r="DE105" s="137"/>
      <c r="DF105" s="137"/>
      <c r="DG105" s="137"/>
      <c r="DI105" s="142"/>
      <c r="DJ105" s="160"/>
      <c r="DK105" s="150"/>
      <c r="DL105" s="137"/>
      <c r="DM105" s="137"/>
      <c r="DN105" s="137"/>
      <c r="DP105" s="142"/>
      <c r="DQ105" s="160"/>
      <c r="DR105" s="150"/>
      <c r="DS105" s="137"/>
      <c r="DT105" s="137"/>
      <c r="DU105" s="137"/>
      <c r="DW105" s="142"/>
      <c r="DX105" s="160"/>
      <c r="DY105" s="150"/>
      <c r="DZ105" s="137"/>
      <c r="EA105" s="137"/>
      <c r="EB105" s="137"/>
      <c r="ED105" s="142"/>
      <c r="EE105" s="160"/>
      <c r="EF105" s="150"/>
      <c r="EG105" s="137"/>
      <c r="EH105" s="137"/>
      <c r="EI105" s="137"/>
      <c r="EK105" s="142"/>
      <c r="EL105" s="160"/>
      <c r="EM105" s="150"/>
      <c r="EN105" s="137"/>
      <c r="EO105" s="137"/>
      <c r="EP105" s="137"/>
      <c r="ER105" s="142"/>
      <c r="ES105" s="160"/>
      <c r="ET105" s="150"/>
      <c r="EU105" s="137"/>
      <c r="EV105" s="137"/>
      <c r="EW105" s="137"/>
      <c r="EY105" s="142"/>
      <c r="EZ105" s="160"/>
      <c r="FA105" s="150"/>
      <c r="FB105" s="137"/>
      <c r="FC105" s="137"/>
      <c r="FD105" s="137"/>
      <c r="FF105" s="142"/>
      <c r="FG105" s="160"/>
      <c r="FH105" s="150"/>
      <c r="FI105" s="137"/>
      <c r="FJ105" s="137"/>
      <c r="FK105" s="137"/>
      <c r="FM105" s="142"/>
      <c r="FN105" s="160"/>
      <c r="FO105" s="150"/>
      <c r="FP105" s="137"/>
      <c r="FQ105" s="137"/>
      <c r="FR105" s="137"/>
      <c r="FT105" s="142"/>
      <c r="FU105" s="160"/>
      <c r="FV105" s="150"/>
      <c r="FW105" s="137"/>
      <c r="FX105" s="137"/>
      <c r="FY105" s="137"/>
      <c r="GA105" s="142"/>
      <c r="GB105" s="160"/>
      <c r="GC105" s="150"/>
      <c r="GD105" s="137"/>
      <c r="GE105" s="137"/>
      <c r="GF105" s="137"/>
      <c r="GH105" s="142"/>
      <c r="GI105" s="160"/>
      <c r="GJ105" s="150"/>
      <c r="GK105" s="137"/>
      <c r="GL105" s="137"/>
      <c r="GM105" s="137"/>
      <c r="GO105" s="142"/>
      <c r="GP105" s="160"/>
      <c r="GQ105" s="150"/>
      <c r="GR105" s="137"/>
      <c r="GS105" s="137"/>
      <c r="GT105" s="137"/>
      <c r="GV105" s="142"/>
      <c r="GW105" s="160"/>
      <c r="GX105" s="150"/>
      <c r="GY105" s="137"/>
      <c r="GZ105" s="137"/>
      <c r="HA105" s="137"/>
      <c r="HC105" s="142"/>
      <c r="HD105" s="160"/>
      <c r="HE105" s="150"/>
      <c r="HF105" s="137"/>
      <c r="HG105" s="137"/>
      <c r="HH105" s="137"/>
      <c r="HJ105" s="142"/>
      <c r="HK105" s="160"/>
      <c r="HL105" s="150"/>
      <c r="HM105" s="137"/>
      <c r="HN105" s="137"/>
      <c r="HO105" s="137"/>
      <c r="HQ105" s="142"/>
      <c r="HR105" s="160"/>
      <c r="HS105" s="150"/>
      <c r="HT105" s="137"/>
      <c r="HU105" s="137"/>
      <c r="HV105" s="137"/>
      <c r="HX105" s="142"/>
      <c r="HY105" s="160"/>
      <c r="HZ105" s="150"/>
      <c r="IA105" s="137"/>
      <c r="IB105" s="137"/>
      <c r="IC105" s="137"/>
      <c r="IE105" s="142"/>
      <c r="IF105" s="160"/>
      <c r="IG105" s="150"/>
      <c r="IH105" s="137"/>
      <c r="II105" s="137"/>
      <c r="IJ105" s="137"/>
      <c r="IL105" s="142"/>
      <c r="IM105" s="160"/>
      <c r="IN105" s="150"/>
      <c r="IO105" s="137"/>
      <c r="IP105" s="137"/>
      <c r="IQ105" s="137"/>
      <c r="IS105" s="142"/>
      <c r="IT105" s="160"/>
      <c r="IU105" s="150"/>
      <c r="IV105" s="137"/>
      <c r="IW105" s="137"/>
      <c r="IX105" s="137"/>
      <c r="IZ105" s="142"/>
      <c r="JA105" s="160"/>
      <c r="JB105" s="150"/>
      <c r="JC105" s="137"/>
      <c r="JD105" s="137"/>
      <c r="JE105" s="137"/>
      <c r="JG105" s="142"/>
      <c r="JH105" s="160"/>
      <c r="JI105" s="150"/>
      <c r="JJ105" s="137"/>
      <c r="JK105" s="137"/>
      <c r="JL105" s="137"/>
      <c r="JN105" s="142"/>
      <c r="JO105" s="160"/>
      <c r="JP105" s="150"/>
      <c r="JQ105" s="137"/>
      <c r="JR105" s="137"/>
      <c r="JS105" s="137"/>
      <c r="JU105" s="142"/>
      <c r="JV105" s="160"/>
      <c r="JW105" s="150"/>
      <c r="JX105" s="137"/>
      <c r="JY105" s="137"/>
      <c r="JZ105" s="137"/>
      <c r="KB105" s="142"/>
      <c r="KC105" s="160"/>
      <c r="KD105" s="150"/>
      <c r="KE105" s="137"/>
      <c r="KF105" s="137"/>
      <c r="KG105" s="137"/>
      <c r="KI105" s="142"/>
      <c r="KJ105" s="160"/>
      <c r="KK105" s="150"/>
      <c r="KL105" s="137"/>
      <c r="KM105" s="137"/>
      <c r="KN105" s="137"/>
      <c r="KP105" s="142"/>
      <c r="KQ105" s="160"/>
      <c r="KR105" s="150"/>
      <c r="KS105" s="137"/>
      <c r="KT105" s="137"/>
      <c r="KU105" s="137"/>
      <c r="KW105" s="142"/>
      <c r="KX105" s="160"/>
      <c r="KY105" s="150"/>
      <c r="KZ105" s="137"/>
      <c r="LA105" s="137"/>
      <c r="LB105" s="137"/>
      <c r="LD105" s="142"/>
      <c r="LE105" s="160"/>
      <c r="LF105" s="150"/>
      <c r="LG105" s="137"/>
      <c r="LH105" s="137"/>
      <c r="LI105" s="137"/>
      <c r="LK105" s="142"/>
      <c r="LL105" s="160"/>
      <c r="LM105" s="150"/>
      <c r="LN105" s="137"/>
      <c r="LO105" s="137"/>
      <c r="LP105" s="137"/>
      <c r="LR105" s="142"/>
      <c r="LS105" s="160"/>
      <c r="LT105" s="150"/>
      <c r="LU105" s="137"/>
      <c r="LV105" s="137"/>
      <c r="LW105" s="137"/>
      <c r="LY105" s="142"/>
      <c r="LZ105" s="160"/>
      <c r="MA105" s="150"/>
      <c r="MB105" s="137"/>
      <c r="MC105" s="137"/>
      <c r="MD105" s="137"/>
      <c r="MF105" s="142"/>
      <c r="MG105" s="160"/>
      <c r="MH105" s="150"/>
      <c r="MI105" s="137"/>
      <c r="MJ105" s="137"/>
      <c r="MK105" s="137"/>
      <c r="MM105" s="142"/>
      <c r="MN105" s="160"/>
      <c r="MO105" s="150"/>
      <c r="MP105" s="137"/>
      <c r="MQ105" s="137"/>
      <c r="MR105" s="137"/>
      <c r="MT105" s="142"/>
      <c r="MU105" s="160"/>
      <c r="MV105" s="150"/>
      <c r="MW105" s="137"/>
      <c r="MX105" s="137"/>
      <c r="MY105" s="137"/>
      <c r="NA105" s="142"/>
      <c r="NB105" s="160"/>
      <c r="NC105" s="150"/>
      <c r="ND105" s="137"/>
      <c r="NE105" s="137"/>
      <c r="NF105" s="137"/>
      <c r="NH105" s="142"/>
      <c r="NI105" s="160"/>
      <c r="NJ105" s="150"/>
      <c r="NK105" s="137"/>
      <c r="NL105" s="137"/>
      <c r="NM105" s="137"/>
      <c r="NO105" s="142"/>
      <c r="NP105" s="160"/>
      <c r="NQ105" s="150"/>
      <c r="NR105" s="137"/>
      <c r="NS105" s="137"/>
      <c r="NT105" s="137"/>
      <c r="NV105" s="142"/>
      <c r="NW105" s="160"/>
      <c r="NX105" s="150"/>
      <c r="NY105" s="137"/>
      <c r="NZ105" s="137"/>
      <c r="OA105" s="137"/>
      <c r="OC105" s="142"/>
      <c r="OD105" s="160"/>
      <c r="OE105" s="150"/>
      <c r="OF105" s="137"/>
      <c r="OG105" s="137"/>
      <c r="OH105" s="137"/>
      <c r="OJ105" s="142"/>
      <c r="OK105" s="160"/>
      <c r="OL105" s="150"/>
      <c r="OM105" s="137"/>
      <c r="ON105" s="137"/>
      <c r="OO105" s="137"/>
      <c r="OQ105" s="142"/>
      <c r="OR105" s="160"/>
      <c r="OS105" s="150"/>
      <c r="OT105" s="137"/>
      <c r="OU105" s="137"/>
      <c r="OV105" s="137"/>
      <c r="OX105" s="142"/>
      <c r="OY105" s="160"/>
      <c r="OZ105" s="150"/>
      <c r="PA105" s="137"/>
      <c r="PB105" s="137"/>
      <c r="PC105" s="137"/>
      <c r="PE105" s="142"/>
      <c r="PF105" s="160"/>
      <c r="PG105" s="150"/>
      <c r="PH105" s="137"/>
      <c r="PI105" s="137"/>
      <c r="PJ105" s="137"/>
      <c r="PL105" s="142"/>
      <c r="PM105" s="160"/>
      <c r="PN105" s="150"/>
      <c r="PO105" s="137"/>
      <c r="PP105" s="137"/>
      <c r="PQ105" s="137"/>
      <c r="PS105" s="142"/>
      <c r="PT105" s="160"/>
      <c r="PU105" s="150"/>
      <c r="PV105" s="137"/>
      <c r="PW105" s="137"/>
      <c r="PX105" s="137"/>
      <c r="PZ105" s="142"/>
      <c r="QA105" s="160"/>
      <c r="QB105" s="150"/>
      <c r="QC105" s="137"/>
      <c r="QD105" s="137"/>
      <c r="QE105" s="137"/>
      <c r="QG105" s="142"/>
      <c r="QH105" s="160"/>
      <c r="QI105" s="150"/>
      <c r="QJ105" s="137"/>
      <c r="QK105" s="137"/>
      <c r="QL105" s="137"/>
      <c r="QN105" s="142"/>
      <c r="QO105" s="160"/>
      <c r="QP105" s="150"/>
      <c r="QQ105" s="137"/>
      <c r="QR105" s="137"/>
      <c r="QS105" s="137"/>
      <c r="QU105" s="142"/>
      <c r="QV105" s="160"/>
      <c r="QW105" s="150"/>
      <c r="QX105" s="137"/>
      <c r="QY105" s="137"/>
      <c r="QZ105" s="137"/>
      <c r="RB105" s="142"/>
      <c r="RC105" s="160"/>
      <c r="RD105" s="150"/>
      <c r="RE105" s="137"/>
      <c r="RF105" s="137"/>
      <c r="RG105" s="137"/>
      <c r="RI105" s="142"/>
      <c r="RJ105" s="160"/>
      <c r="RK105" s="150"/>
      <c r="RL105" s="137"/>
      <c r="RM105" s="137"/>
      <c r="RN105" s="137"/>
      <c r="RP105" s="142"/>
      <c r="RQ105" s="160"/>
      <c r="RR105" s="150"/>
      <c r="RS105" s="137"/>
      <c r="RT105" s="137"/>
      <c r="RU105" s="137"/>
      <c r="RW105" s="142"/>
      <c r="RX105" s="160"/>
      <c r="RY105" s="150"/>
      <c r="RZ105" s="137"/>
      <c r="SA105" s="137"/>
      <c r="SB105" s="137"/>
      <c r="SD105" s="142"/>
      <c r="SE105" s="160"/>
      <c r="SF105" s="150"/>
      <c r="SG105" s="137"/>
      <c r="SH105" s="137"/>
      <c r="SI105" s="137"/>
      <c r="SK105" s="142"/>
      <c r="SL105" s="160"/>
      <c r="SM105" s="150"/>
      <c r="SN105" s="137"/>
      <c r="SO105" s="137"/>
      <c r="SP105" s="137"/>
      <c r="SR105" s="142"/>
      <c r="SS105" s="160"/>
      <c r="ST105" s="150"/>
      <c r="SU105" s="137"/>
      <c r="SV105" s="137"/>
      <c r="SW105" s="137"/>
      <c r="SY105" s="142"/>
      <c r="SZ105" s="160"/>
      <c r="TA105" s="150"/>
      <c r="TB105" s="137"/>
      <c r="TC105" s="137"/>
      <c r="TD105" s="137"/>
      <c r="TF105" s="142"/>
      <c r="TG105" s="160"/>
      <c r="TH105" s="150"/>
      <c r="TI105" s="137"/>
      <c r="TJ105" s="137"/>
      <c r="TK105" s="137"/>
      <c r="TM105" s="142"/>
      <c r="TN105" s="160"/>
      <c r="TO105" s="150"/>
      <c r="TP105" s="137"/>
      <c r="TQ105" s="137"/>
      <c r="TR105" s="137"/>
      <c r="TT105" s="142"/>
      <c r="TU105" s="160"/>
      <c r="TV105" s="150"/>
      <c r="TW105" s="137"/>
      <c r="TX105" s="137"/>
      <c r="TY105" s="137"/>
      <c r="UA105" s="142"/>
      <c r="UB105" s="160"/>
      <c r="UC105" s="150"/>
      <c r="UD105" s="137"/>
      <c r="UE105" s="137"/>
      <c r="UF105" s="137"/>
      <c r="UH105" s="142"/>
      <c r="UI105" s="160"/>
      <c r="UJ105" s="150"/>
      <c r="UK105" s="137"/>
      <c r="UL105" s="137"/>
      <c r="UM105" s="137"/>
      <c r="UO105" s="142"/>
      <c r="UP105" s="160"/>
      <c r="UQ105" s="150"/>
      <c r="UR105" s="137"/>
      <c r="US105" s="137"/>
      <c r="UT105" s="137"/>
      <c r="UV105" s="142"/>
      <c r="UW105" s="160"/>
      <c r="UX105" s="150"/>
      <c r="UY105" s="137"/>
      <c r="UZ105" s="137"/>
      <c r="VA105" s="137"/>
      <c r="VC105" s="142"/>
      <c r="VD105" s="160"/>
      <c r="VE105" s="150"/>
      <c r="VF105" s="137"/>
      <c r="VG105" s="137"/>
      <c r="VH105" s="137"/>
      <c r="VJ105" s="142"/>
      <c r="VK105" s="160"/>
      <c r="VL105" s="150"/>
      <c r="VM105" s="137"/>
      <c r="VN105" s="137"/>
      <c r="VO105" s="137"/>
      <c r="VQ105" s="142"/>
      <c r="VR105" s="160"/>
      <c r="VS105" s="150"/>
      <c r="VT105" s="137"/>
      <c r="VU105" s="137"/>
      <c r="VV105" s="137"/>
      <c r="VX105" s="142"/>
      <c r="VY105" s="160"/>
      <c r="VZ105" s="150"/>
      <c r="WA105" s="137"/>
      <c r="WB105" s="137"/>
      <c r="WC105" s="137"/>
      <c r="WE105" s="142"/>
      <c r="WF105" s="160"/>
      <c r="WG105" s="150"/>
      <c r="WH105" s="137"/>
      <c r="WI105" s="137"/>
      <c r="WJ105" s="137"/>
      <c r="WL105" s="142"/>
      <c r="WM105" s="160"/>
      <c r="WN105" s="150"/>
      <c r="WO105" s="137"/>
      <c r="WP105" s="137"/>
      <c r="WQ105" s="137"/>
      <c r="WS105" s="142"/>
      <c r="WT105" s="160"/>
      <c r="WU105" s="150"/>
      <c r="WV105" s="137"/>
      <c r="WW105" s="137"/>
      <c r="WX105" s="137"/>
      <c r="WZ105" s="142"/>
      <c r="XA105" s="160"/>
      <c r="XB105" s="150"/>
      <c r="XC105" s="137"/>
      <c r="XD105" s="137"/>
      <c r="XE105" s="137"/>
      <c r="XG105" s="142"/>
      <c r="XH105" s="160"/>
      <c r="XI105" s="150"/>
      <c r="XJ105" s="137"/>
      <c r="XK105" s="137"/>
      <c r="XL105" s="137"/>
      <c r="XN105" s="142"/>
      <c r="XO105" s="160"/>
      <c r="XP105" s="150"/>
      <c r="XQ105" s="137"/>
      <c r="XR105" s="137"/>
      <c r="XS105" s="137"/>
      <c r="XU105" s="142"/>
      <c r="XV105" s="160"/>
      <c r="XW105" s="150"/>
      <c r="XX105" s="137"/>
      <c r="XY105" s="137"/>
      <c r="XZ105" s="137"/>
      <c r="YB105" s="142"/>
      <c r="YC105" s="160"/>
      <c r="YD105" s="150"/>
      <c r="YE105" s="137"/>
      <c r="YF105" s="137"/>
      <c r="YG105" s="137"/>
      <c r="YI105" s="142"/>
      <c r="YJ105" s="160"/>
      <c r="YK105" s="150"/>
      <c r="YL105" s="137"/>
      <c r="YM105" s="137"/>
      <c r="YN105" s="137"/>
      <c r="YP105" s="142"/>
      <c r="YQ105" s="160"/>
      <c r="YR105" s="150"/>
      <c r="YS105" s="137"/>
      <c r="YT105" s="137"/>
      <c r="YU105" s="137"/>
      <c r="YW105" s="142"/>
      <c r="YX105" s="160"/>
      <c r="YY105" s="150"/>
      <c r="YZ105" s="137"/>
      <c r="ZA105" s="137"/>
      <c r="ZB105" s="137"/>
      <c r="ZD105" s="142"/>
      <c r="ZE105" s="160"/>
      <c r="ZF105" s="150"/>
      <c r="ZG105" s="137"/>
      <c r="ZH105" s="137"/>
      <c r="ZI105" s="137"/>
      <c r="ZK105" s="142"/>
      <c r="ZL105" s="160"/>
      <c r="ZM105" s="150"/>
      <c r="ZN105" s="137"/>
      <c r="ZO105" s="137"/>
      <c r="ZP105" s="137"/>
      <c r="ZR105" s="142"/>
      <c r="ZS105" s="160"/>
      <c r="ZT105" s="150"/>
      <c r="ZU105" s="137"/>
      <c r="ZV105" s="137"/>
      <c r="ZW105" s="137"/>
      <c r="ZY105" s="142"/>
      <c r="ZZ105" s="160"/>
      <c r="AAA105" s="150"/>
      <c r="AAB105" s="137"/>
      <c r="AAC105" s="137"/>
      <c r="AAD105" s="137"/>
      <c r="AAF105" s="142"/>
      <c r="AAG105" s="160"/>
      <c r="AAH105" s="150"/>
      <c r="AAI105" s="137"/>
      <c r="AAJ105" s="137"/>
      <c r="AAK105" s="137"/>
      <c r="AAM105" s="142"/>
      <c r="AAN105" s="160"/>
      <c r="AAO105" s="150"/>
      <c r="AAP105" s="137"/>
      <c r="AAQ105" s="137"/>
      <c r="AAR105" s="137"/>
      <c r="AAT105" s="142"/>
      <c r="AAU105" s="160"/>
      <c r="AAV105" s="150"/>
      <c r="AAW105" s="137"/>
      <c r="AAX105" s="137"/>
      <c r="AAY105" s="137"/>
      <c r="ABA105" s="142"/>
      <c r="ABB105" s="160"/>
      <c r="ABC105" s="150"/>
      <c r="ABD105" s="137"/>
      <c r="ABE105" s="137"/>
      <c r="ABF105" s="137"/>
      <c r="ABH105" s="142"/>
      <c r="ABI105" s="160"/>
      <c r="ABJ105" s="150"/>
      <c r="ABK105" s="137"/>
      <c r="ABL105" s="137"/>
      <c r="ABM105" s="137"/>
      <c r="ABO105" s="142"/>
      <c r="ABP105" s="160"/>
      <c r="ABQ105" s="150"/>
      <c r="ABR105" s="137"/>
      <c r="ABS105" s="137"/>
      <c r="ABT105" s="137"/>
      <c r="ABV105" s="142"/>
      <c r="ABW105" s="160"/>
      <c r="ABX105" s="150"/>
      <c r="ABY105" s="137"/>
      <c r="ABZ105" s="137"/>
      <c r="ACA105" s="137"/>
      <c r="ACC105" s="142"/>
      <c r="ACD105" s="160"/>
      <c r="ACE105" s="150"/>
      <c r="ACF105" s="137"/>
      <c r="ACG105" s="137"/>
      <c r="ACH105" s="137"/>
      <c r="ACJ105" s="142"/>
      <c r="ACK105" s="160"/>
      <c r="ACL105" s="150"/>
      <c r="ACM105" s="137"/>
      <c r="ACN105" s="137"/>
      <c r="ACO105" s="137"/>
      <c r="ACQ105" s="142"/>
      <c r="ACR105" s="160"/>
      <c r="ACS105" s="150"/>
      <c r="ACT105" s="137"/>
      <c r="ACU105" s="137"/>
      <c r="ACV105" s="137"/>
      <c r="ACX105" s="142"/>
      <c r="ACY105" s="160"/>
      <c r="ACZ105" s="150"/>
      <c r="ADA105" s="137"/>
      <c r="ADB105" s="137"/>
      <c r="ADC105" s="137"/>
      <c r="ADE105" s="142"/>
      <c r="ADF105" s="160"/>
      <c r="ADG105" s="150"/>
      <c r="ADH105" s="137"/>
      <c r="ADI105" s="137"/>
      <c r="ADJ105" s="137"/>
      <c r="ADL105" s="142"/>
      <c r="ADM105" s="160"/>
      <c r="ADN105" s="150"/>
      <c r="ADO105" s="137"/>
      <c r="ADP105" s="137"/>
      <c r="ADQ105" s="137"/>
      <c r="ADS105" s="142"/>
      <c r="ADT105" s="160"/>
      <c r="ADU105" s="150"/>
      <c r="ADV105" s="137"/>
      <c r="ADW105" s="137"/>
      <c r="ADX105" s="137"/>
      <c r="ADZ105" s="142"/>
      <c r="AEA105" s="160"/>
      <c r="AEB105" s="150"/>
      <c r="AEC105" s="137"/>
      <c r="AED105" s="137"/>
      <c r="AEE105" s="137"/>
      <c r="AEG105" s="142"/>
      <c r="AEH105" s="160"/>
      <c r="AEI105" s="150"/>
      <c r="AEJ105" s="137"/>
      <c r="AEK105" s="137"/>
      <c r="AEL105" s="137"/>
      <c r="AEN105" s="142"/>
      <c r="AEO105" s="160"/>
      <c r="AEP105" s="150"/>
      <c r="AEQ105" s="137"/>
      <c r="AER105" s="137"/>
      <c r="AES105" s="137"/>
      <c r="AEU105" s="142"/>
      <c r="AEV105" s="160"/>
      <c r="AEW105" s="150"/>
      <c r="AEX105" s="137"/>
      <c r="AEY105" s="137"/>
      <c r="AEZ105" s="137"/>
      <c r="AFB105" s="142"/>
      <c r="AFC105" s="160"/>
      <c r="AFD105" s="150"/>
      <c r="AFE105" s="137"/>
      <c r="AFF105" s="137"/>
      <c r="AFG105" s="137"/>
      <c r="AFI105" s="142"/>
      <c r="AFJ105" s="160"/>
      <c r="AFK105" s="150"/>
      <c r="AFL105" s="137"/>
      <c r="AFM105" s="137"/>
      <c r="AFN105" s="137"/>
      <c r="AFP105" s="142"/>
      <c r="AFQ105" s="160"/>
      <c r="AFR105" s="150"/>
      <c r="AFS105" s="137"/>
      <c r="AFT105" s="137"/>
      <c r="AFU105" s="137"/>
      <c r="AFW105" s="142"/>
      <c r="AFX105" s="160"/>
      <c r="AFY105" s="150"/>
      <c r="AFZ105" s="137"/>
      <c r="AGA105" s="137"/>
      <c r="AGB105" s="137"/>
      <c r="AGD105" s="142"/>
      <c r="AGE105" s="160"/>
      <c r="AGF105" s="150"/>
      <c r="AGG105" s="137"/>
      <c r="AGH105" s="137"/>
      <c r="AGI105" s="137"/>
      <c r="AGK105" s="142"/>
      <c r="AGL105" s="160"/>
      <c r="AGM105" s="150"/>
      <c r="AGN105" s="137"/>
      <c r="AGO105" s="137"/>
      <c r="AGP105" s="137"/>
      <c r="AGR105" s="142"/>
      <c r="AGS105" s="160"/>
      <c r="AGT105" s="150"/>
      <c r="AGU105" s="137"/>
      <c r="AGV105" s="137"/>
      <c r="AGW105" s="137"/>
      <c r="AGY105" s="142"/>
      <c r="AGZ105" s="160"/>
      <c r="AHA105" s="150"/>
      <c r="AHB105" s="137"/>
      <c r="AHC105" s="137"/>
      <c r="AHD105" s="137"/>
      <c r="AHF105" s="142"/>
      <c r="AHG105" s="160"/>
      <c r="AHH105" s="150"/>
      <c r="AHI105" s="137"/>
      <c r="AHJ105" s="137"/>
      <c r="AHK105" s="137"/>
      <c r="AHM105" s="142"/>
      <c r="AHN105" s="160"/>
      <c r="AHO105" s="150"/>
      <c r="AHP105" s="137"/>
      <c r="AHQ105" s="137"/>
      <c r="AHR105" s="137"/>
      <c r="AHT105" s="142"/>
      <c r="AHU105" s="160"/>
      <c r="AHV105" s="150"/>
      <c r="AHW105" s="137"/>
      <c r="AHX105" s="137"/>
      <c r="AHY105" s="137"/>
      <c r="AIA105" s="142"/>
      <c r="AIB105" s="160"/>
      <c r="AIC105" s="150"/>
      <c r="AID105" s="137"/>
      <c r="AIE105" s="137"/>
      <c r="AIF105" s="137"/>
      <c r="AIH105" s="142"/>
      <c r="AII105" s="160"/>
      <c r="AIJ105" s="150"/>
      <c r="AIK105" s="137"/>
      <c r="AIL105" s="137"/>
      <c r="AIM105" s="137"/>
      <c r="AIO105" s="142"/>
      <c r="AIP105" s="160"/>
      <c r="AIQ105" s="150"/>
      <c r="AIR105" s="137"/>
      <c r="AIS105" s="137"/>
      <c r="AIT105" s="137"/>
      <c r="AIV105" s="142"/>
      <c r="AIW105" s="160"/>
      <c r="AIX105" s="150"/>
      <c r="AIY105" s="137"/>
      <c r="AIZ105" s="137"/>
      <c r="AJA105" s="137"/>
      <c r="AJC105" s="142"/>
      <c r="AJD105" s="160"/>
      <c r="AJE105" s="150"/>
      <c r="AJF105" s="137"/>
      <c r="AJG105" s="137"/>
      <c r="AJH105" s="137"/>
      <c r="AJJ105" s="142"/>
      <c r="AJK105" s="160"/>
      <c r="AJL105" s="150"/>
      <c r="AJM105" s="137"/>
      <c r="AJN105" s="137"/>
      <c r="AJO105" s="137"/>
      <c r="AJQ105" s="142"/>
      <c r="AJR105" s="160"/>
      <c r="AJS105" s="150"/>
      <c r="AJT105" s="137"/>
      <c r="AJU105" s="137"/>
      <c r="AJV105" s="137"/>
      <c r="AJX105" s="142"/>
      <c r="AJY105" s="160"/>
      <c r="AJZ105" s="150"/>
      <c r="AKA105" s="137"/>
      <c r="AKB105" s="137"/>
      <c r="AKC105" s="137"/>
      <c r="AKE105" s="142"/>
      <c r="AKF105" s="160"/>
      <c r="AKG105" s="150"/>
      <c r="AKH105" s="137"/>
      <c r="AKI105" s="137"/>
      <c r="AKJ105" s="137"/>
      <c r="AKL105" s="142"/>
      <c r="AKM105" s="160"/>
      <c r="AKN105" s="150"/>
      <c r="AKO105" s="137"/>
      <c r="AKP105" s="137"/>
      <c r="AKQ105" s="137"/>
      <c r="AKS105" s="142"/>
      <c r="AKT105" s="160"/>
      <c r="AKU105" s="150"/>
      <c r="AKV105" s="137"/>
      <c r="AKW105" s="137"/>
      <c r="AKX105" s="137"/>
      <c r="AKZ105" s="142"/>
      <c r="ALA105" s="160"/>
      <c r="ALB105" s="150"/>
      <c r="ALC105" s="137"/>
      <c r="ALD105" s="137"/>
      <c r="ALE105" s="137"/>
      <c r="ALG105" s="142"/>
      <c r="ALH105" s="160"/>
      <c r="ALI105" s="150"/>
      <c r="ALJ105" s="137"/>
      <c r="ALK105" s="137"/>
      <c r="ALL105" s="137"/>
      <c r="ALN105" s="142"/>
      <c r="ALO105" s="160"/>
      <c r="ALP105" s="150"/>
      <c r="ALQ105" s="137"/>
      <c r="ALR105" s="137"/>
      <c r="ALS105" s="137"/>
      <c r="ALU105" s="142"/>
      <c r="ALV105" s="160"/>
      <c r="ALW105" s="150"/>
      <c r="ALX105" s="137"/>
      <c r="ALY105" s="137"/>
      <c r="ALZ105" s="137"/>
      <c r="AMB105" s="142"/>
      <c r="AMC105" s="160"/>
      <c r="AMD105" s="150"/>
      <c r="AME105" s="137"/>
      <c r="AMF105" s="137"/>
      <c r="AMG105" s="137"/>
      <c r="AMI105" s="142"/>
      <c r="AMJ105" s="160"/>
      <c r="AMK105" s="150"/>
      <c r="AML105" s="137"/>
      <c r="AMM105" s="137"/>
      <c r="AMN105" s="137"/>
      <c r="AMP105" s="142"/>
      <c r="AMQ105" s="160"/>
      <c r="AMR105" s="150"/>
      <c r="AMS105" s="137"/>
      <c r="AMT105" s="137"/>
      <c r="AMU105" s="137"/>
      <c r="AMW105" s="142"/>
      <c r="AMX105" s="160"/>
      <c r="AMY105" s="150"/>
      <c r="AMZ105" s="137"/>
      <c r="ANA105" s="137"/>
      <c r="ANB105" s="137"/>
      <c r="AND105" s="142"/>
      <c r="ANE105" s="160"/>
      <c r="ANF105" s="150"/>
      <c r="ANG105" s="137"/>
      <c r="ANH105" s="137"/>
      <c r="ANI105" s="137"/>
      <c r="ANK105" s="142"/>
      <c r="ANL105" s="160"/>
      <c r="ANM105" s="150"/>
      <c r="ANN105" s="137"/>
      <c r="ANO105" s="137"/>
      <c r="ANP105" s="137"/>
      <c r="ANR105" s="142"/>
      <c r="ANS105" s="160"/>
      <c r="ANT105" s="150"/>
      <c r="ANU105" s="137"/>
      <c r="ANV105" s="137"/>
      <c r="ANW105" s="137"/>
      <c r="ANY105" s="142"/>
      <c r="ANZ105" s="160"/>
      <c r="AOA105" s="150"/>
      <c r="AOB105" s="137"/>
      <c r="AOC105" s="137"/>
      <c r="AOD105" s="137"/>
      <c r="AOF105" s="142"/>
      <c r="AOG105" s="160"/>
      <c r="AOH105" s="150"/>
      <c r="AOI105" s="137"/>
      <c r="AOJ105" s="137"/>
      <c r="AOK105" s="137"/>
      <c r="AOM105" s="142"/>
      <c r="AON105" s="160"/>
      <c r="AOO105" s="150"/>
      <c r="AOP105" s="137"/>
      <c r="AOQ105" s="137"/>
      <c r="AOR105" s="137"/>
      <c r="AOT105" s="142"/>
      <c r="AOU105" s="160"/>
      <c r="AOV105" s="150"/>
      <c r="AOW105" s="137"/>
      <c r="AOX105" s="137"/>
      <c r="AOY105" s="137"/>
      <c r="APA105" s="142"/>
      <c r="APB105" s="160"/>
      <c r="APC105" s="150"/>
      <c r="APD105" s="137"/>
      <c r="APE105" s="137"/>
      <c r="APF105" s="137"/>
      <c r="APH105" s="142"/>
      <c r="API105" s="160"/>
      <c r="APJ105" s="150"/>
      <c r="APK105" s="137"/>
      <c r="APL105" s="137"/>
      <c r="APM105" s="137"/>
      <c r="APO105" s="142"/>
      <c r="APP105" s="160"/>
      <c r="APQ105" s="150"/>
      <c r="APR105" s="137"/>
      <c r="APS105" s="137"/>
      <c r="APT105" s="137"/>
      <c r="APV105" s="142"/>
      <c r="APW105" s="160"/>
      <c r="APX105" s="150"/>
      <c r="APY105" s="137"/>
      <c r="APZ105" s="137"/>
      <c r="AQA105" s="137"/>
      <c r="AQC105" s="142"/>
      <c r="AQD105" s="160"/>
      <c r="AQE105" s="150"/>
      <c r="AQF105" s="137"/>
      <c r="AQG105" s="137"/>
      <c r="AQH105" s="137"/>
      <c r="AQJ105" s="142"/>
      <c r="AQK105" s="160"/>
      <c r="AQL105" s="150"/>
      <c r="AQM105" s="137"/>
      <c r="AQN105" s="137"/>
      <c r="AQO105" s="137"/>
      <c r="AQQ105" s="142"/>
      <c r="AQR105" s="160"/>
      <c r="AQS105" s="150"/>
      <c r="AQT105" s="137"/>
      <c r="AQU105" s="137"/>
      <c r="AQV105" s="137"/>
      <c r="AQX105" s="142"/>
      <c r="AQY105" s="160"/>
      <c r="AQZ105" s="150"/>
      <c r="ARA105" s="137"/>
      <c r="ARB105" s="137"/>
      <c r="ARC105" s="137"/>
      <c r="ARE105" s="142"/>
      <c r="ARF105" s="160"/>
      <c r="ARG105" s="150"/>
      <c r="ARH105" s="137"/>
      <c r="ARI105" s="137"/>
      <c r="ARJ105" s="137"/>
      <c r="ARL105" s="142"/>
      <c r="ARM105" s="160"/>
      <c r="ARN105" s="150"/>
      <c r="ARO105" s="137"/>
      <c r="ARP105" s="137"/>
      <c r="ARQ105" s="137"/>
      <c r="ARS105" s="142"/>
      <c r="ART105" s="160"/>
      <c r="ARU105" s="150"/>
      <c r="ARV105" s="137"/>
      <c r="ARW105" s="137"/>
      <c r="ARX105" s="137"/>
      <c r="ARZ105" s="142"/>
      <c r="ASA105" s="160"/>
      <c r="ASB105" s="150"/>
      <c r="ASC105" s="137"/>
      <c r="ASD105" s="137"/>
      <c r="ASE105" s="137"/>
      <c r="ASG105" s="142"/>
      <c r="ASH105" s="160"/>
      <c r="ASI105" s="150"/>
      <c r="ASJ105" s="137"/>
      <c r="ASK105" s="137"/>
      <c r="ASL105" s="137"/>
      <c r="ASN105" s="142"/>
      <c r="ASO105" s="160"/>
      <c r="ASP105" s="150"/>
      <c r="ASQ105" s="137"/>
      <c r="ASR105" s="137"/>
      <c r="ASS105" s="137"/>
      <c r="ASU105" s="142"/>
      <c r="ASV105" s="160"/>
      <c r="ASW105" s="150"/>
      <c r="ASX105" s="137"/>
      <c r="ASY105" s="137"/>
      <c r="ASZ105" s="137"/>
      <c r="ATB105" s="142"/>
      <c r="ATC105" s="160"/>
      <c r="ATD105" s="150"/>
      <c r="ATE105" s="137"/>
      <c r="ATF105" s="137"/>
      <c r="ATG105" s="137"/>
      <c r="ATI105" s="142"/>
      <c r="ATJ105" s="160"/>
      <c r="ATK105" s="150"/>
      <c r="ATL105" s="137"/>
      <c r="ATM105" s="137"/>
      <c r="ATN105" s="137"/>
      <c r="ATP105" s="142"/>
      <c r="ATQ105" s="160"/>
      <c r="ATR105" s="150"/>
      <c r="ATS105" s="137"/>
      <c r="ATT105" s="137"/>
      <c r="ATU105" s="137"/>
      <c r="ATW105" s="142"/>
      <c r="ATX105" s="160"/>
      <c r="ATY105" s="150"/>
      <c r="ATZ105" s="137"/>
      <c r="AUA105" s="137"/>
      <c r="AUB105" s="137"/>
      <c r="AUD105" s="142"/>
      <c r="AUE105" s="160"/>
      <c r="AUF105" s="150"/>
      <c r="AUG105" s="137"/>
      <c r="AUH105" s="137"/>
      <c r="AUI105" s="137"/>
      <c r="AUK105" s="142"/>
      <c r="AUL105" s="160"/>
      <c r="AUM105" s="150"/>
      <c r="AUN105" s="137"/>
      <c r="AUO105" s="137"/>
      <c r="AUP105" s="137"/>
      <c r="AUR105" s="142"/>
      <c r="AUS105" s="160"/>
      <c r="AUT105" s="150"/>
      <c r="AUU105" s="137"/>
      <c r="AUV105" s="137"/>
      <c r="AUW105" s="137"/>
      <c r="AUY105" s="142"/>
      <c r="AUZ105" s="160"/>
      <c r="AVA105" s="150"/>
      <c r="AVB105" s="137"/>
      <c r="AVC105" s="137"/>
      <c r="AVD105" s="137"/>
      <c r="AVF105" s="142"/>
      <c r="AVG105" s="160"/>
      <c r="AVH105" s="150"/>
      <c r="AVI105" s="137"/>
      <c r="AVJ105" s="137"/>
      <c r="AVK105" s="137"/>
      <c r="AVM105" s="142"/>
      <c r="AVN105" s="160"/>
      <c r="AVO105" s="150"/>
      <c r="AVP105" s="137"/>
      <c r="AVQ105" s="137"/>
      <c r="AVR105" s="137"/>
      <c r="AVT105" s="142"/>
      <c r="AVU105" s="160"/>
      <c r="AVV105" s="150"/>
      <c r="AVW105" s="137"/>
      <c r="AVX105" s="137"/>
      <c r="AVY105" s="137"/>
      <c r="AWA105" s="142"/>
      <c r="AWB105" s="160"/>
      <c r="AWC105" s="150"/>
      <c r="AWD105" s="137"/>
      <c r="AWE105" s="137"/>
      <c r="AWF105" s="137"/>
      <c r="AWH105" s="142"/>
      <c r="AWI105" s="160"/>
      <c r="AWJ105" s="150"/>
      <c r="AWK105" s="137"/>
      <c r="AWL105" s="137"/>
      <c r="AWM105" s="137"/>
      <c r="AWO105" s="142"/>
      <c r="AWP105" s="160"/>
      <c r="AWQ105" s="150"/>
      <c r="AWR105" s="137"/>
      <c r="AWS105" s="137"/>
      <c r="AWT105" s="137"/>
      <c r="AWV105" s="142"/>
      <c r="AWW105" s="160"/>
      <c r="AWX105" s="150"/>
      <c r="AWY105" s="137"/>
      <c r="AWZ105" s="137"/>
      <c r="AXA105" s="137"/>
      <c r="AXC105" s="142"/>
      <c r="AXD105" s="160"/>
      <c r="AXE105" s="150"/>
      <c r="AXF105" s="137"/>
      <c r="AXG105" s="137"/>
      <c r="AXH105" s="137"/>
      <c r="AXJ105" s="142"/>
      <c r="AXK105" s="160"/>
      <c r="AXL105" s="150"/>
      <c r="AXM105" s="137"/>
      <c r="AXN105" s="137"/>
      <c r="AXO105" s="137"/>
      <c r="AXQ105" s="142"/>
      <c r="AXR105" s="160"/>
      <c r="AXS105" s="150"/>
      <c r="AXT105" s="137"/>
      <c r="AXU105" s="137"/>
      <c r="AXV105" s="137"/>
      <c r="AXX105" s="142"/>
      <c r="AXY105" s="160"/>
      <c r="AXZ105" s="150"/>
      <c r="AYA105" s="137"/>
      <c r="AYB105" s="137"/>
      <c r="AYC105" s="137"/>
      <c r="AYE105" s="142"/>
      <c r="AYF105" s="160"/>
      <c r="AYG105" s="150"/>
      <c r="AYH105" s="137"/>
      <c r="AYI105" s="137"/>
      <c r="AYJ105" s="137"/>
      <c r="AYL105" s="142"/>
      <c r="AYM105" s="160"/>
      <c r="AYN105" s="150"/>
      <c r="AYO105" s="137"/>
      <c r="AYP105" s="137"/>
      <c r="AYQ105" s="137"/>
      <c r="AYS105" s="142"/>
      <c r="AYT105" s="160"/>
      <c r="AYU105" s="150"/>
      <c r="AYV105" s="137"/>
      <c r="AYW105" s="137"/>
      <c r="AYX105" s="137"/>
      <c r="AYZ105" s="142"/>
      <c r="AZA105" s="160"/>
      <c r="AZB105" s="150"/>
      <c r="AZC105" s="137"/>
      <c r="AZD105" s="137"/>
      <c r="AZE105" s="137"/>
      <c r="AZG105" s="142"/>
      <c r="AZH105" s="160"/>
      <c r="AZI105" s="150"/>
      <c r="AZJ105" s="137"/>
      <c r="AZK105" s="137"/>
      <c r="AZL105" s="137"/>
      <c r="AZN105" s="142"/>
      <c r="AZO105" s="160"/>
      <c r="AZP105" s="150"/>
      <c r="AZQ105" s="137"/>
      <c r="AZR105" s="137"/>
      <c r="AZS105" s="137"/>
      <c r="AZU105" s="142"/>
      <c r="AZV105" s="160"/>
      <c r="AZW105" s="150"/>
      <c r="AZX105" s="137"/>
      <c r="AZY105" s="137"/>
      <c r="AZZ105" s="137"/>
      <c r="BAB105" s="142"/>
      <c r="BAC105" s="160"/>
      <c r="BAD105" s="150"/>
      <c r="BAE105" s="137"/>
      <c r="BAF105" s="137"/>
      <c r="BAG105" s="137"/>
      <c r="BAI105" s="142"/>
      <c r="BAJ105" s="160"/>
      <c r="BAK105" s="150"/>
      <c r="BAL105" s="137"/>
      <c r="BAM105" s="137"/>
      <c r="BAN105" s="137"/>
      <c r="BAP105" s="142"/>
      <c r="BAQ105" s="160"/>
      <c r="BAR105" s="150"/>
      <c r="BAS105" s="137"/>
      <c r="BAT105" s="137"/>
      <c r="BAU105" s="137"/>
      <c r="BAW105" s="142"/>
      <c r="BAX105" s="160"/>
      <c r="BAY105" s="150"/>
      <c r="BAZ105" s="137"/>
      <c r="BBA105" s="137"/>
      <c r="BBB105" s="137"/>
      <c r="BBD105" s="142"/>
      <c r="BBE105" s="160"/>
      <c r="BBF105" s="150"/>
      <c r="BBG105" s="137"/>
      <c r="BBH105" s="137"/>
      <c r="BBI105" s="137"/>
      <c r="BBK105" s="142"/>
      <c r="BBL105" s="160"/>
      <c r="BBM105" s="150"/>
      <c r="BBN105" s="137"/>
      <c r="BBO105" s="137"/>
      <c r="BBP105" s="137"/>
      <c r="BBR105" s="142"/>
      <c r="BBS105" s="160"/>
      <c r="BBT105" s="150"/>
      <c r="BBU105" s="137"/>
      <c r="BBV105" s="137"/>
      <c r="BBW105" s="137"/>
      <c r="BBY105" s="142"/>
      <c r="BBZ105" s="160"/>
      <c r="BCA105" s="150"/>
      <c r="BCB105" s="137"/>
      <c r="BCC105" s="137"/>
      <c r="BCD105" s="137"/>
      <c r="BCF105" s="142"/>
      <c r="BCG105" s="160"/>
      <c r="BCH105" s="150"/>
      <c r="BCI105" s="137"/>
      <c r="BCJ105" s="137"/>
      <c r="BCK105" s="137"/>
      <c r="BCM105" s="142"/>
      <c r="BCN105" s="160"/>
      <c r="BCO105" s="150"/>
      <c r="BCP105" s="137"/>
      <c r="BCQ105" s="137"/>
      <c r="BCR105" s="137"/>
      <c r="BCT105" s="142"/>
      <c r="BCU105" s="160"/>
      <c r="BCV105" s="150"/>
      <c r="BCW105" s="137"/>
      <c r="BCX105" s="137"/>
      <c r="BCY105" s="137"/>
      <c r="BDA105" s="142"/>
      <c r="BDB105" s="160"/>
      <c r="BDC105" s="150"/>
      <c r="BDD105" s="137"/>
      <c r="BDE105" s="137"/>
      <c r="BDF105" s="137"/>
      <c r="BDH105" s="142"/>
      <c r="BDI105" s="160"/>
      <c r="BDJ105" s="150"/>
      <c r="BDK105" s="137"/>
      <c r="BDL105" s="137"/>
      <c r="BDM105" s="137"/>
      <c r="BDO105" s="142"/>
      <c r="BDP105" s="160"/>
      <c r="BDQ105" s="150"/>
      <c r="BDR105" s="137"/>
      <c r="BDS105" s="137"/>
      <c r="BDT105" s="137"/>
      <c r="BDV105" s="142"/>
      <c r="BDW105" s="160"/>
      <c r="BDX105" s="150"/>
      <c r="BDY105" s="137"/>
      <c r="BDZ105" s="137"/>
      <c r="BEA105" s="137"/>
      <c r="BEC105" s="142"/>
      <c r="BED105" s="160"/>
      <c r="BEE105" s="150"/>
      <c r="BEF105" s="137"/>
      <c r="BEG105" s="137"/>
      <c r="BEH105" s="137"/>
      <c r="BEJ105" s="142"/>
      <c r="BEK105" s="160"/>
      <c r="BEL105" s="150"/>
      <c r="BEM105" s="137"/>
      <c r="BEN105" s="137"/>
      <c r="BEO105" s="137"/>
      <c r="BEQ105" s="142"/>
      <c r="BER105" s="160"/>
      <c r="BES105" s="150"/>
      <c r="BET105" s="137"/>
      <c r="BEU105" s="137"/>
      <c r="BEV105" s="137"/>
      <c r="BEX105" s="142"/>
      <c r="BEY105" s="160"/>
      <c r="BEZ105" s="150"/>
      <c r="BFA105" s="137"/>
      <c r="BFB105" s="137"/>
      <c r="BFC105" s="137"/>
      <c r="BFE105" s="142"/>
      <c r="BFF105" s="160"/>
      <c r="BFG105" s="150"/>
      <c r="BFH105" s="137"/>
      <c r="BFI105" s="137"/>
      <c r="BFJ105" s="137"/>
      <c r="BFL105" s="142"/>
      <c r="BFM105" s="160"/>
      <c r="BFN105" s="150"/>
      <c r="BFO105" s="137"/>
      <c r="BFP105" s="137"/>
      <c r="BFQ105" s="137"/>
      <c r="BFS105" s="142"/>
      <c r="BFT105" s="160"/>
      <c r="BFU105" s="150"/>
      <c r="BFV105" s="137"/>
      <c r="BFW105" s="137"/>
      <c r="BFX105" s="137"/>
      <c r="BFZ105" s="142"/>
      <c r="BGA105" s="160"/>
      <c r="BGB105" s="150"/>
      <c r="BGC105" s="137"/>
      <c r="BGD105" s="137"/>
      <c r="BGE105" s="137"/>
      <c r="BGG105" s="142"/>
      <c r="BGH105" s="160"/>
      <c r="BGI105" s="150"/>
      <c r="BGJ105" s="137"/>
      <c r="BGK105" s="137"/>
      <c r="BGL105" s="137"/>
      <c r="BGN105" s="142"/>
      <c r="BGO105" s="160"/>
      <c r="BGP105" s="150"/>
      <c r="BGQ105" s="137"/>
      <c r="BGR105" s="137"/>
      <c r="BGS105" s="137"/>
      <c r="BGU105" s="142"/>
      <c r="BGV105" s="160"/>
      <c r="BGW105" s="150"/>
      <c r="BGX105" s="137"/>
      <c r="BGY105" s="137"/>
      <c r="BGZ105" s="137"/>
      <c r="BHB105" s="142"/>
      <c r="BHC105" s="160"/>
      <c r="BHD105" s="150"/>
      <c r="BHE105" s="137"/>
      <c r="BHF105" s="137"/>
      <c r="BHG105" s="137"/>
      <c r="BHI105" s="142"/>
      <c r="BHJ105" s="160"/>
      <c r="BHK105" s="150"/>
      <c r="BHL105" s="137"/>
      <c r="BHM105" s="137"/>
      <c r="BHN105" s="137"/>
      <c r="BHP105" s="142"/>
      <c r="BHQ105" s="160"/>
      <c r="BHR105" s="150"/>
      <c r="BHS105" s="137"/>
      <c r="BHT105" s="137"/>
      <c r="BHU105" s="137"/>
      <c r="BHW105" s="142"/>
      <c r="BHX105" s="160"/>
      <c r="BHY105" s="150"/>
      <c r="BHZ105" s="137"/>
      <c r="BIA105" s="137"/>
      <c r="BIB105" s="137"/>
      <c r="BID105" s="142"/>
      <c r="BIE105" s="160"/>
      <c r="BIF105" s="150"/>
      <c r="BIG105" s="137"/>
      <c r="BIH105" s="137"/>
      <c r="BII105" s="137"/>
      <c r="BIK105" s="142"/>
      <c r="BIL105" s="160"/>
      <c r="BIM105" s="150"/>
      <c r="BIN105" s="137"/>
      <c r="BIO105" s="137"/>
      <c r="BIP105" s="137"/>
      <c r="BIR105" s="142"/>
      <c r="BIS105" s="160"/>
      <c r="BIT105" s="150"/>
      <c r="BIU105" s="137"/>
      <c r="BIV105" s="137"/>
      <c r="BIW105" s="137"/>
      <c r="BIY105" s="142"/>
      <c r="BIZ105" s="160"/>
      <c r="BJA105" s="150"/>
      <c r="BJB105" s="137"/>
      <c r="BJC105" s="137"/>
      <c r="BJD105" s="137"/>
      <c r="BJF105" s="142"/>
      <c r="BJG105" s="160"/>
      <c r="BJH105" s="150"/>
      <c r="BJI105" s="137"/>
      <c r="BJJ105" s="137"/>
      <c r="BJK105" s="137"/>
      <c r="BJM105" s="142"/>
      <c r="BJN105" s="160"/>
      <c r="BJO105" s="150"/>
      <c r="BJP105" s="137"/>
      <c r="BJQ105" s="137"/>
      <c r="BJR105" s="137"/>
      <c r="BJT105" s="142"/>
      <c r="BJU105" s="160"/>
      <c r="BJV105" s="150"/>
      <c r="BJW105" s="137"/>
      <c r="BJX105" s="137"/>
      <c r="BJY105" s="137"/>
      <c r="BKA105" s="142"/>
      <c r="BKB105" s="160"/>
      <c r="BKC105" s="150"/>
      <c r="BKD105" s="137"/>
      <c r="BKE105" s="137"/>
      <c r="BKF105" s="137"/>
      <c r="BKH105" s="142"/>
      <c r="BKI105" s="160"/>
      <c r="BKJ105" s="150"/>
      <c r="BKK105" s="137"/>
      <c r="BKL105" s="137"/>
      <c r="BKM105" s="137"/>
      <c r="BKO105" s="142"/>
      <c r="BKP105" s="160"/>
      <c r="BKQ105" s="150"/>
      <c r="BKR105" s="137"/>
      <c r="BKS105" s="137"/>
      <c r="BKT105" s="137"/>
      <c r="BKV105" s="142"/>
      <c r="BKW105" s="160"/>
      <c r="BKX105" s="150"/>
      <c r="BKY105" s="137"/>
      <c r="BKZ105" s="137"/>
      <c r="BLA105" s="137"/>
      <c r="BLC105" s="142"/>
      <c r="BLD105" s="160"/>
      <c r="BLE105" s="150"/>
      <c r="BLF105" s="137"/>
      <c r="BLG105" s="137"/>
      <c r="BLH105" s="137"/>
      <c r="BLJ105" s="142"/>
      <c r="BLK105" s="160"/>
      <c r="BLL105" s="150"/>
      <c r="BLM105" s="137"/>
      <c r="BLN105" s="137"/>
      <c r="BLO105" s="137"/>
      <c r="BLQ105" s="142"/>
      <c r="BLR105" s="160"/>
      <c r="BLS105" s="150"/>
      <c r="BLT105" s="137"/>
      <c r="BLU105" s="137"/>
      <c r="BLV105" s="137"/>
      <c r="BLX105" s="142"/>
      <c r="BLY105" s="160"/>
      <c r="BLZ105" s="150"/>
      <c r="BMA105" s="137"/>
      <c r="BMB105" s="137"/>
      <c r="BMC105" s="137"/>
      <c r="BME105" s="142"/>
      <c r="BMF105" s="160"/>
      <c r="BMG105" s="150"/>
      <c r="BMH105" s="137"/>
      <c r="BMI105" s="137"/>
      <c r="BMJ105" s="137"/>
      <c r="BML105" s="142"/>
      <c r="BMM105" s="160"/>
      <c r="BMN105" s="150"/>
      <c r="BMO105" s="137"/>
      <c r="BMP105" s="137"/>
      <c r="BMQ105" s="137"/>
      <c r="BMS105" s="142"/>
      <c r="BMT105" s="160"/>
      <c r="BMU105" s="150"/>
      <c r="BMV105" s="137"/>
      <c r="BMW105" s="137"/>
      <c r="BMX105" s="137"/>
      <c r="BMZ105" s="142"/>
      <c r="BNA105" s="160"/>
      <c r="BNB105" s="150"/>
      <c r="BNC105" s="137"/>
      <c r="BND105" s="137"/>
      <c r="BNE105" s="137"/>
      <c r="BNG105" s="142"/>
      <c r="BNH105" s="160"/>
      <c r="BNI105" s="150"/>
      <c r="BNJ105" s="137"/>
      <c r="BNK105" s="137"/>
      <c r="BNL105" s="137"/>
      <c r="BNN105" s="142"/>
      <c r="BNO105" s="160"/>
      <c r="BNP105" s="150"/>
      <c r="BNQ105" s="137"/>
      <c r="BNR105" s="137"/>
      <c r="BNS105" s="137"/>
      <c r="BNU105" s="142"/>
      <c r="BNV105" s="160"/>
      <c r="BNW105" s="150"/>
      <c r="BNX105" s="137"/>
      <c r="BNY105" s="137"/>
      <c r="BNZ105" s="137"/>
      <c r="BOB105" s="142"/>
      <c r="BOC105" s="160"/>
      <c r="BOD105" s="150"/>
      <c r="BOE105" s="137"/>
      <c r="BOF105" s="137"/>
      <c r="BOG105" s="137"/>
      <c r="BOI105" s="142"/>
      <c r="BOJ105" s="160"/>
      <c r="BOK105" s="150"/>
      <c r="BOL105" s="137"/>
      <c r="BOM105" s="137"/>
      <c r="BON105" s="137"/>
      <c r="BOP105" s="142"/>
      <c r="BOQ105" s="160"/>
      <c r="BOR105" s="150"/>
      <c r="BOS105" s="137"/>
      <c r="BOT105" s="137"/>
      <c r="BOU105" s="137"/>
      <c r="BOW105" s="142"/>
      <c r="BOX105" s="160"/>
      <c r="BOY105" s="150"/>
      <c r="BOZ105" s="137"/>
      <c r="BPA105" s="137"/>
      <c r="BPB105" s="137"/>
      <c r="BPD105" s="142"/>
      <c r="BPE105" s="160"/>
      <c r="BPF105" s="150"/>
      <c r="BPG105" s="137"/>
      <c r="BPH105" s="137"/>
      <c r="BPI105" s="137"/>
      <c r="BPK105" s="142"/>
      <c r="BPL105" s="160"/>
      <c r="BPM105" s="150"/>
      <c r="BPN105" s="137"/>
      <c r="BPO105" s="137"/>
      <c r="BPP105" s="137"/>
      <c r="BPR105" s="142"/>
      <c r="BPS105" s="160"/>
      <c r="BPT105" s="150"/>
      <c r="BPU105" s="137"/>
      <c r="BPV105" s="137"/>
      <c r="BPW105" s="137"/>
      <c r="BPY105" s="142"/>
      <c r="BPZ105" s="160"/>
      <c r="BQA105" s="150"/>
      <c r="BQB105" s="137"/>
      <c r="BQC105" s="137"/>
      <c r="BQD105" s="137"/>
      <c r="BQF105" s="142"/>
      <c r="BQG105" s="160"/>
      <c r="BQH105" s="150"/>
      <c r="BQI105" s="137"/>
      <c r="BQJ105" s="137"/>
      <c r="BQK105" s="137"/>
      <c r="BQM105" s="142"/>
      <c r="BQN105" s="160"/>
      <c r="BQO105" s="150"/>
      <c r="BQP105" s="137"/>
      <c r="BQQ105" s="137"/>
      <c r="BQR105" s="137"/>
      <c r="BQT105" s="142"/>
      <c r="BQU105" s="160"/>
      <c r="BQV105" s="150"/>
      <c r="BQW105" s="137"/>
      <c r="BQX105" s="137"/>
      <c r="BQY105" s="137"/>
      <c r="BRA105" s="142"/>
      <c r="BRB105" s="160"/>
      <c r="BRC105" s="150"/>
      <c r="BRD105" s="137"/>
      <c r="BRE105" s="137"/>
      <c r="BRF105" s="137"/>
      <c r="BRH105" s="142"/>
      <c r="BRI105" s="160"/>
      <c r="BRJ105" s="150"/>
      <c r="BRK105" s="137"/>
      <c r="BRL105" s="137"/>
      <c r="BRM105" s="137"/>
      <c r="BRO105" s="142"/>
      <c r="BRP105" s="160"/>
      <c r="BRQ105" s="150"/>
      <c r="BRR105" s="137"/>
      <c r="BRS105" s="137"/>
      <c r="BRT105" s="137"/>
      <c r="BRV105" s="142"/>
      <c r="BRW105" s="160"/>
      <c r="BRX105" s="150"/>
      <c r="BRY105" s="137"/>
      <c r="BRZ105" s="137"/>
      <c r="BSA105" s="137"/>
      <c r="BSC105" s="142"/>
      <c r="BSD105" s="160"/>
      <c r="BSE105" s="150"/>
      <c r="BSF105" s="137"/>
      <c r="BSG105" s="137"/>
      <c r="BSH105" s="137"/>
      <c r="BSJ105" s="142"/>
      <c r="BSK105" s="160"/>
      <c r="BSL105" s="150"/>
      <c r="BSM105" s="137"/>
      <c r="BSN105" s="137"/>
      <c r="BSO105" s="137"/>
      <c r="BSQ105" s="142"/>
      <c r="BSR105" s="160"/>
      <c r="BSS105" s="150"/>
      <c r="BST105" s="137"/>
      <c r="BSU105" s="137"/>
      <c r="BSV105" s="137"/>
      <c r="BSX105" s="142"/>
      <c r="BSY105" s="160"/>
      <c r="BSZ105" s="150"/>
      <c r="BTA105" s="137"/>
      <c r="BTB105" s="137"/>
      <c r="BTC105" s="137"/>
      <c r="BTE105" s="142"/>
      <c r="BTF105" s="160"/>
      <c r="BTG105" s="150"/>
      <c r="BTH105" s="137"/>
      <c r="BTI105" s="137"/>
      <c r="BTJ105" s="137"/>
      <c r="BTL105" s="142"/>
      <c r="BTM105" s="160"/>
      <c r="BTN105" s="150"/>
      <c r="BTO105" s="137"/>
      <c r="BTP105" s="137"/>
      <c r="BTQ105" s="137"/>
      <c r="BTS105" s="142"/>
      <c r="BTT105" s="160"/>
      <c r="BTU105" s="150"/>
      <c r="BTV105" s="137"/>
      <c r="BTW105" s="137"/>
      <c r="BTX105" s="137"/>
      <c r="BTZ105" s="142"/>
      <c r="BUA105" s="160"/>
      <c r="BUB105" s="150"/>
      <c r="BUC105" s="137"/>
      <c r="BUD105" s="137"/>
      <c r="BUE105" s="137"/>
      <c r="BUG105" s="142"/>
      <c r="BUH105" s="160"/>
      <c r="BUI105" s="150"/>
      <c r="BUJ105" s="137"/>
      <c r="BUK105" s="137"/>
      <c r="BUL105" s="137"/>
      <c r="BUN105" s="142"/>
      <c r="BUO105" s="160"/>
      <c r="BUP105" s="150"/>
      <c r="BUQ105" s="137"/>
      <c r="BUR105" s="137"/>
      <c r="BUS105" s="137"/>
      <c r="BUU105" s="142"/>
      <c r="BUV105" s="160"/>
      <c r="BUW105" s="150"/>
      <c r="BUX105" s="137"/>
      <c r="BUY105" s="137"/>
      <c r="BUZ105" s="137"/>
      <c r="BVB105" s="142"/>
      <c r="BVC105" s="160"/>
      <c r="BVD105" s="150"/>
      <c r="BVE105" s="137"/>
      <c r="BVF105" s="137"/>
      <c r="BVG105" s="137"/>
      <c r="BVI105" s="142"/>
      <c r="BVJ105" s="160"/>
      <c r="BVK105" s="150"/>
      <c r="BVL105" s="137"/>
      <c r="BVM105" s="137"/>
      <c r="BVN105" s="137"/>
      <c r="BVP105" s="142"/>
      <c r="BVQ105" s="160"/>
      <c r="BVR105" s="150"/>
      <c r="BVS105" s="137"/>
      <c r="BVT105" s="137"/>
      <c r="BVU105" s="137"/>
      <c r="BVW105" s="142"/>
      <c r="BVX105" s="160"/>
      <c r="BVY105" s="150"/>
      <c r="BVZ105" s="137"/>
      <c r="BWA105" s="137"/>
      <c r="BWB105" s="137"/>
      <c r="BWD105" s="142"/>
      <c r="BWE105" s="160"/>
      <c r="BWF105" s="150"/>
      <c r="BWG105" s="137"/>
      <c r="BWH105" s="137"/>
      <c r="BWI105" s="137"/>
      <c r="BWK105" s="142"/>
      <c r="BWL105" s="160"/>
      <c r="BWM105" s="150"/>
      <c r="BWN105" s="137"/>
      <c r="BWO105" s="137"/>
      <c r="BWP105" s="137"/>
      <c r="BWR105" s="142"/>
      <c r="BWS105" s="160"/>
      <c r="BWT105" s="150"/>
      <c r="BWU105" s="137"/>
      <c r="BWV105" s="137"/>
      <c r="BWW105" s="137"/>
      <c r="BWY105" s="142"/>
      <c r="BWZ105" s="160"/>
      <c r="BXA105" s="150"/>
      <c r="BXB105" s="137"/>
      <c r="BXC105" s="137"/>
      <c r="BXD105" s="137"/>
      <c r="BXF105" s="142"/>
      <c r="BXG105" s="160"/>
      <c r="BXH105" s="150"/>
      <c r="BXI105" s="137"/>
      <c r="BXJ105" s="137"/>
      <c r="BXK105" s="137"/>
      <c r="BXM105" s="142"/>
      <c r="BXN105" s="160"/>
      <c r="BXO105" s="150"/>
      <c r="BXP105" s="137"/>
      <c r="BXQ105" s="137"/>
      <c r="BXR105" s="137"/>
      <c r="BXT105" s="142"/>
      <c r="BXU105" s="160"/>
      <c r="BXV105" s="150"/>
      <c r="BXW105" s="137"/>
      <c r="BXX105" s="137"/>
      <c r="BXY105" s="137"/>
      <c r="BYA105" s="142"/>
      <c r="BYB105" s="160"/>
      <c r="BYC105" s="150"/>
      <c r="BYD105" s="137"/>
      <c r="BYE105" s="137"/>
      <c r="BYF105" s="137"/>
      <c r="BYH105" s="142"/>
      <c r="BYI105" s="160"/>
      <c r="BYJ105" s="150"/>
      <c r="BYK105" s="137"/>
      <c r="BYL105" s="137"/>
      <c r="BYM105" s="137"/>
      <c r="BYO105" s="142"/>
      <c r="BYP105" s="160"/>
      <c r="BYQ105" s="150"/>
      <c r="BYR105" s="137"/>
      <c r="BYS105" s="137"/>
      <c r="BYT105" s="137"/>
      <c r="BYV105" s="142"/>
      <c r="BYW105" s="160"/>
      <c r="BYX105" s="150"/>
      <c r="BYY105" s="137"/>
      <c r="BYZ105" s="137"/>
      <c r="BZA105" s="137"/>
      <c r="BZC105" s="142"/>
      <c r="BZD105" s="160"/>
      <c r="BZE105" s="150"/>
      <c r="BZF105" s="137"/>
      <c r="BZG105" s="137"/>
      <c r="BZH105" s="137"/>
      <c r="BZJ105" s="142"/>
      <c r="BZK105" s="160"/>
      <c r="BZL105" s="150"/>
      <c r="BZM105" s="137"/>
      <c r="BZN105" s="137"/>
      <c r="BZO105" s="137"/>
      <c r="BZQ105" s="142"/>
      <c r="BZR105" s="160"/>
      <c r="BZS105" s="150"/>
      <c r="BZT105" s="137"/>
      <c r="BZU105" s="137"/>
      <c r="BZV105" s="137"/>
      <c r="BZX105" s="142"/>
      <c r="BZY105" s="160"/>
      <c r="BZZ105" s="150"/>
      <c r="CAA105" s="137"/>
      <c r="CAB105" s="137"/>
      <c r="CAC105" s="137"/>
      <c r="CAE105" s="142"/>
      <c r="CAF105" s="160"/>
      <c r="CAG105" s="150"/>
      <c r="CAH105" s="137"/>
      <c r="CAI105" s="137"/>
      <c r="CAJ105" s="137"/>
      <c r="CAL105" s="142"/>
      <c r="CAM105" s="160"/>
      <c r="CAN105" s="150"/>
      <c r="CAO105" s="137"/>
      <c r="CAP105" s="137"/>
      <c r="CAQ105" s="137"/>
      <c r="CAS105" s="142"/>
      <c r="CAT105" s="160"/>
      <c r="CAU105" s="150"/>
      <c r="CAV105" s="137"/>
      <c r="CAW105" s="137"/>
      <c r="CAX105" s="137"/>
      <c r="CAZ105" s="142"/>
      <c r="CBA105" s="160"/>
      <c r="CBB105" s="150"/>
      <c r="CBC105" s="137"/>
      <c r="CBD105" s="137"/>
      <c r="CBE105" s="137"/>
      <c r="CBG105" s="142"/>
      <c r="CBH105" s="160"/>
      <c r="CBI105" s="150"/>
      <c r="CBJ105" s="137"/>
      <c r="CBK105" s="137"/>
      <c r="CBL105" s="137"/>
      <c r="CBN105" s="142"/>
      <c r="CBO105" s="160"/>
      <c r="CBP105" s="150"/>
      <c r="CBQ105" s="137"/>
      <c r="CBR105" s="137"/>
      <c r="CBS105" s="137"/>
      <c r="CBU105" s="142"/>
      <c r="CBV105" s="160"/>
      <c r="CBW105" s="150"/>
      <c r="CBX105" s="137"/>
      <c r="CBY105" s="137"/>
      <c r="CBZ105" s="137"/>
      <c r="CCB105" s="142"/>
      <c r="CCC105" s="160"/>
      <c r="CCD105" s="150"/>
      <c r="CCE105" s="137"/>
      <c r="CCF105" s="137"/>
      <c r="CCG105" s="137"/>
      <c r="CCI105" s="142"/>
      <c r="CCJ105" s="160"/>
      <c r="CCK105" s="150"/>
      <c r="CCL105" s="137"/>
      <c r="CCM105" s="137"/>
      <c r="CCN105" s="137"/>
      <c r="CCP105" s="142"/>
      <c r="CCQ105" s="160"/>
      <c r="CCR105" s="150"/>
      <c r="CCS105" s="137"/>
      <c r="CCT105" s="137"/>
      <c r="CCU105" s="137"/>
      <c r="CCW105" s="142"/>
      <c r="CCX105" s="160"/>
      <c r="CCY105" s="150"/>
      <c r="CCZ105" s="137"/>
      <c r="CDA105" s="137"/>
      <c r="CDB105" s="137"/>
      <c r="CDD105" s="142"/>
      <c r="CDE105" s="160"/>
      <c r="CDF105" s="150"/>
      <c r="CDG105" s="137"/>
      <c r="CDH105" s="137"/>
      <c r="CDI105" s="137"/>
      <c r="CDK105" s="142"/>
      <c r="CDL105" s="160"/>
      <c r="CDM105" s="150"/>
      <c r="CDN105" s="137"/>
      <c r="CDO105" s="137"/>
      <c r="CDP105" s="137"/>
      <c r="CDR105" s="142"/>
      <c r="CDS105" s="160"/>
      <c r="CDT105" s="150"/>
      <c r="CDU105" s="137"/>
      <c r="CDV105" s="137"/>
      <c r="CDW105" s="137"/>
      <c r="CDY105" s="142"/>
      <c r="CDZ105" s="160"/>
      <c r="CEA105" s="150"/>
      <c r="CEB105" s="137"/>
      <c r="CEC105" s="137"/>
      <c r="CED105" s="137"/>
      <c r="CEF105" s="142"/>
      <c r="CEG105" s="160"/>
      <c r="CEH105" s="150"/>
      <c r="CEI105" s="137"/>
      <c r="CEJ105" s="137"/>
      <c r="CEK105" s="137"/>
      <c r="CEM105" s="142"/>
      <c r="CEN105" s="160"/>
      <c r="CEO105" s="150"/>
      <c r="CEP105" s="137"/>
      <c r="CEQ105" s="137"/>
      <c r="CER105" s="137"/>
      <c r="CET105" s="142"/>
      <c r="CEU105" s="160"/>
      <c r="CEV105" s="150"/>
      <c r="CEW105" s="137"/>
      <c r="CEX105" s="137"/>
      <c r="CEY105" s="137"/>
      <c r="CFA105" s="142"/>
      <c r="CFB105" s="160"/>
      <c r="CFC105" s="150"/>
      <c r="CFD105" s="137"/>
      <c r="CFE105" s="137"/>
      <c r="CFF105" s="137"/>
      <c r="CFH105" s="142"/>
      <c r="CFI105" s="160"/>
      <c r="CFJ105" s="150"/>
      <c r="CFK105" s="137"/>
      <c r="CFL105" s="137"/>
      <c r="CFM105" s="137"/>
      <c r="CFO105" s="142"/>
      <c r="CFP105" s="160"/>
      <c r="CFQ105" s="150"/>
      <c r="CFR105" s="137"/>
      <c r="CFS105" s="137"/>
      <c r="CFT105" s="137"/>
      <c r="CFV105" s="142"/>
      <c r="CFW105" s="160"/>
      <c r="CFX105" s="150"/>
      <c r="CFY105" s="137"/>
      <c r="CFZ105" s="137"/>
      <c r="CGA105" s="137"/>
      <c r="CGC105" s="142"/>
      <c r="CGD105" s="160"/>
      <c r="CGE105" s="150"/>
      <c r="CGF105" s="137"/>
      <c r="CGG105" s="137"/>
      <c r="CGH105" s="137"/>
      <c r="CGJ105" s="142"/>
      <c r="CGK105" s="160"/>
      <c r="CGL105" s="150"/>
      <c r="CGM105" s="137"/>
      <c r="CGN105" s="137"/>
      <c r="CGO105" s="137"/>
      <c r="CGQ105" s="142"/>
      <c r="CGR105" s="160"/>
      <c r="CGS105" s="150"/>
      <c r="CGT105" s="137"/>
      <c r="CGU105" s="137"/>
      <c r="CGV105" s="137"/>
      <c r="CGX105" s="142"/>
      <c r="CGY105" s="160"/>
      <c r="CGZ105" s="150"/>
      <c r="CHA105" s="137"/>
      <c r="CHB105" s="137"/>
      <c r="CHC105" s="137"/>
      <c r="CHE105" s="142"/>
      <c r="CHF105" s="160"/>
      <c r="CHG105" s="150"/>
      <c r="CHH105" s="137"/>
      <c r="CHI105" s="137"/>
      <c r="CHJ105" s="137"/>
      <c r="CHL105" s="142"/>
      <c r="CHM105" s="160"/>
      <c r="CHN105" s="150"/>
      <c r="CHO105" s="137"/>
      <c r="CHP105" s="137"/>
      <c r="CHQ105" s="137"/>
      <c r="CHS105" s="142"/>
      <c r="CHT105" s="160"/>
      <c r="CHU105" s="150"/>
      <c r="CHV105" s="137"/>
      <c r="CHW105" s="137"/>
      <c r="CHX105" s="137"/>
      <c r="CHZ105" s="142"/>
      <c r="CIA105" s="160"/>
      <c r="CIB105" s="150"/>
      <c r="CIC105" s="137"/>
      <c r="CID105" s="137"/>
      <c r="CIE105" s="137"/>
      <c r="CIG105" s="142"/>
      <c r="CIH105" s="160"/>
      <c r="CII105" s="150"/>
      <c r="CIJ105" s="137"/>
      <c r="CIK105" s="137"/>
      <c r="CIL105" s="137"/>
      <c r="CIN105" s="142"/>
      <c r="CIO105" s="160"/>
      <c r="CIP105" s="150"/>
      <c r="CIQ105" s="137"/>
      <c r="CIR105" s="137"/>
      <c r="CIS105" s="137"/>
      <c r="CIU105" s="142"/>
      <c r="CIV105" s="160"/>
      <c r="CIW105" s="150"/>
      <c r="CIX105" s="137"/>
      <c r="CIY105" s="137"/>
      <c r="CIZ105" s="137"/>
      <c r="CJB105" s="142"/>
      <c r="CJC105" s="160"/>
      <c r="CJD105" s="150"/>
      <c r="CJE105" s="137"/>
      <c r="CJF105" s="137"/>
      <c r="CJG105" s="137"/>
      <c r="CJI105" s="142"/>
      <c r="CJJ105" s="160"/>
      <c r="CJK105" s="150"/>
      <c r="CJL105" s="137"/>
      <c r="CJM105" s="137"/>
      <c r="CJN105" s="137"/>
      <c r="CJP105" s="142"/>
      <c r="CJQ105" s="160"/>
      <c r="CJR105" s="150"/>
      <c r="CJS105" s="137"/>
      <c r="CJT105" s="137"/>
      <c r="CJU105" s="137"/>
      <c r="CJW105" s="142"/>
      <c r="CJX105" s="160"/>
      <c r="CJY105" s="150"/>
      <c r="CJZ105" s="137"/>
      <c r="CKA105" s="137"/>
      <c r="CKB105" s="137"/>
      <c r="CKD105" s="142"/>
      <c r="CKE105" s="160"/>
      <c r="CKF105" s="150"/>
      <c r="CKG105" s="137"/>
      <c r="CKH105" s="137"/>
      <c r="CKI105" s="137"/>
      <c r="CKK105" s="142"/>
      <c r="CKL105" s="160"/>
      <c r="CKM105" s="150"/>
      <c r="CKN105" s="137"/>
      <c r="CKO105" s="137"/>
      <c r="CKP105" s="137"/>
      <c r="CKR105" s="142"/>
      <c r="CKS105" s="160"/>
      <c r="CKT105" s="150"/>
      <c r="CKU105" s="137"/>
      <c r="CKV105" s="137"/>
      <c r="CKW105" s="137"/>
      <c r="CKY105" s="142"/>
      <c r="CKZ105" s="160"/>
      <c r="CLA105" s="150"/>
      <c r="CLB105" s="137"/>
      <c r="CLC105" s="137"/>
      <c r="CLD105" s="137"/>
      <c r="CLF105" s="142"/>
      <c r="CLG105" s="160"/>
      <c r="CLH105" s="150"/>
      <c r="CLI105" s="137"/>
      <c r="CLJ105" s="137"/>
      <c r="CLK105" s="137"/>
      <c r="CLM105" s="142"/>
      <c r="CLN105" s="160"/>
      <c r="CLO105" s="150"/>
      <c r="CLP105" s="137"/>
      <c r="CLQ105" s="137"/>
      <c r="CLR105" s="137"/>
      <c r="CLT105" s="142"/>
      <c r="CLU105" s="160"/>
      <c r="CLV105" s="150"/>
      <c r="CLW105" s="137"/>
      <c r="CLX105" s="137"/>
      <c r="CLY105" s="137"/>
      <c r="CMA105" s="142"/>
      <c r="CMB105" s="160"/>
      <c r="CMC105" s="150"/>
      <c r="CMD105" s="137"/>
      <c r="CME105" s="137"/>
      <c r="CMF105" s="137"/>
      <c r="CMH105" s="142"/>
      <c r="CMI105" s="160"/>
      <c r="CMJ105" s="150"/>
      <c r="CMK105" s="137"/>
      <c r="CML105" s="137"/>
      <c r="CMM105" s="137"/>
      <c r="CMO105" s="142"/>
      <c r="CMP105" s="160"/>
      <c r="CMQ105" s="150"/>
      <c r="CMR105" s="137"/>
      <c r="CMS105" s="137"/>
      <c r="CMT105" s="137"/>
      <c r="CMV105" s="142"/>
      <c r="CMW105" s="160"/>
      <c r="CMX105" s="150"/>
      <c r="CMY105" s="137"/>
      <c r="CMZ105" s="137"/>
      <c r="CNA105" s="137"/>
      <c r="CNC105" s="142"/>
      <c r="CND105" s="160"/>
      <c r="CNE105" s="150"/>
      <c r="CNF105" s="137"/>
      <c r="CNG105" s="137"/>
      <c r="CNH105" s="137"/>
      <c r="CNJ105" s="142"/>
      <c r="CNK105" s="160"/>
      <c r="CNL105" s="150"/>
      <c r="CNM105" s="137"/>
      <c r="CNN105" s="137"/>
      <c r="CNO105" s="137"/>
      <c r="CNQ105" s="142"/>
      <c r="CNR105" s="160"/>
      <c r="CNS105" s="150"/>
      <c r="CNT105" s="137"/>
      <c r="CNU105" s="137"/>
      <c r="CNV105" s="137"/>
      <c r="CNX105" s="142"/>
      <c r="CNY105" s="160"/>
      <c r="CNZ105" s="150"/>
      <c r="COA105" s="137"/>
      <c r="COB105" s="137"/>
      <c r="COC105" s="137"/>
      <c r="COE105" s="142"/>
      <c r="COF105" s="160"/>
      <c r="COG105" s="150"/>
      <c r="COH105" s="137"/>
      <c r="COI105" s="137"/>
      <c r="COJ105" s="137"/>
      <c r="COL105" s="142"/>
      <c r="COM105" s="160"/>
      <c r="CON105" s="150"/>
      <c r="COO105" s="137"/>
      <c r="COP105" s="137"/>
      <c r="COQ105" s="137"/>
      <c r="COS105" s="142"/>
      <c r="COT105" s="160"/>
      <c r="COU105" s="150"/>
      <c r="COV105" s="137"/>
      <c r="COW105" s="137"/>
      <c r="COX105" s="137"/>
      <c r="COZ105" s="142"/>
      <c r="CPA105" s="160"/>
      <c r="CPB105" s="150"/>
      <c r="CPC105" s="137"/>
      <c r="CPD105" s="137"/>
      <c r="CPE105" s="137"/>
      <c r="CPG105" s="142"/>
      <c r="CPH105" s="160"/>
      <c r="CPI105" s="150"/>
      <c r="CPJ105" s="137"/>
      <c r="CPK105" s="137"/>
      <c r="CPL105" s="137"/>
      <c r="CPN105" s="142"/>
      <c r="CPO105" s="160"/>
      <c r="CPP105" s="150"/>
      <c r="CPQ105" s="137"/>
      <c r="CPR105" s="137"/>
      <c r="CPS105" s="137"/>
      <c r="CPU105" s="142"/>
      <c r="CPV105" s="160"/>
      <c r="CPW105" s="150"/>
      <c r="CPX105" s="137"/>
      <c r="CPY105" s="137"/>
      <c r="CPZ105" s="137"/>
      <c r="CQB105" s="142"/>
      <c r="CQC105" s="160"/>
      <c r="CQD105" s="150"/>
      <c r="CQE105" s="137"/>
      <c r="CQF105" s="137"/>
      <c r="CQG105" s="137"/>
      <c r="CQI105" s="142"/>
      <c r="CQJ105" s="160"/>
      <c r="CQK105" s="150"/>
      <c r="CQL105" s="137"/>
      <c r="CQM105" s="137"/>
      <c r="CQN105" s="137"/>
      <c r="CQP105" s="142"/>
      <c r="CQQ105" s="160"/>
      <c r="CQR105" s="150"/>
      <c r="CQS105" s="137"/>
      <c r="CQT105" s="137"/>
      <c r="CQU105" s="137"/>
      <c r="CQW105" s="142"/>
      <c r="CQX105" s="160"/>
      <c r="CQY105" s="150"/>
      <c r="CQZ105" s="137"/>
      <c r="CRA105" s="137"/>
      <c r="CRB105" s="137"/>
      <c r="CRD105" s="142"/>
      <c r="CRE105" s="160"/>
      <c r="CRF105" s="150"/>
      <c r="CRG105" s="137"/>
      <c r="CRH105" s="137"/>
      <c r="CRI105" s="137"/>
      <c r="CRK105" s="142"/>
      <c r="CRL105" s="160"/>
      <c r="CRM105" s="150"/>
      <c r="CRN105" s="137"/>
      <c r="CRO105" s="137"/>
      <c r="CRP105" s="137"/>
      <c r="CRR105" s="142"/>
      <c r="CRS105" s="160"/>
      <c r="CRT105" s="150"/>
      <c r="CRU105" s="137"/>
      <c r="CRV105" s="137"/>
      <c r="CRW105" s="137"/>
      <c r="CRY105" s="142"/>
      <c r="CRZ105" s="160"/>
      <c r="CSA105" s="150"/>
      <c r="CSB105" s="137"/>
      <c r="CSC105" s="137"/>
      <c r="CSD105" s="137"/>
      <c r="CSF105" s="142"/>
      <c r="CSG105" s="160"/>
      <c r="CSH105" s="150"/>
      <c r="CSI105" s="137"/>
      <c r="CSJ105" s="137"/>
      <c r="CSK105" s="137"/>
      <c r="CSM105" s="142"/>
      <c r="CSN105" s="160"/>
      <c r="CSO105" s="150"/>
      <c r="CSP105" s="137"/>
      <c r="CSQ105" s="137"/>
      <c r="CSR105" s="137"/>
      <c r="CST105" s="142"/>
      <c r="CSU105" s="160"/>
      <c r="CSV105" s="150"/>
      <c r="CSW105" s="137"/>
      <c r="CSX105" s="137"/>
      <c r="CSY105" s="137"/>
      <c r="CTA105" s="142"/>
      <c r="CTB105" s="160"/>
      <c r="CTC105" s="150"/>
      <c r="CTD105" s="137"/>
      <c r="CTE105" s="137"/>
      <c r="CTF105" s="137"/>
      <c r="CTH105" s="142"/>
      <c r="CTI105" s="160"/>
      <c r="CTJ105" s="150"/>
      <c r="CTK105" s="137"/>
      <c r="CTL105" s="137"/>
      <c r="CTM105" s="137"/>
      <c r="CTO105" s="142"/>
      <c r="CTP105" s="160"/>
      <c r="CTQ105" s="150"/>
      <c r="CTR105" s="137"/>
      <c r="CTS105" s="137"/>
      <c r="CTT105" s="137"/>
      <c r="CTV105" s="142"/>
      <c r="CTW105" s="160"/>
      <c r="CTX105" s="150"/>
      <c r="CTY105" s="137"/>
      <c r="CTZ105" s="137"/>
      <c r="CUA105" s="137"/>
      <c r="CUC105" s="142"/>
      <c r="CUD105" s="160"/>
      <c r="CUE105" s="150"/>
      <c r="CUF105" s="137"/>
      <c r="CUG105" s="137"/>
      <c r="CUH105" s="137"/>
      <c r="CUJ105" s="142"/>
      <c r="CUK105" s="160"/>
      <c r="CUL105" s="150"/>
      <c r="CUM105" s="137"/>
      <c r="CUN105" s="137"/>
      <c r="CUO105" s="137"/>
      <c r="CUQ105" s="142"/>
      <c r="CUR105" s="160"/>
      <c r="CUS105" s="150"/>
      <c r="CUT105" s="137"/>
      <c r="CUU105" s="137"/>
      <c r="CUV105" s="137"/>
      <c r="CUX105" s="142"/>
      <c r="CUY105" s="160"/>
      <c r="CUZ105" s="150"/>
      <c r="CVA105" s="137"/>
      <c r="CVB105" s="137"/>
      <c r="CVC105" s="137"/>
      <c r="CVE105" s="142"/>
      <c r="CVF105" s="160"/>
      <c r="CVG105" s="150"/>
      <c r="CVH105" s="137"/>
      <c r="CVI105" s="137"/>
      <c r="CVJ105" s="137"/>
      <c r="CVL105" s="142"/>
      <c r="CVM105" s="160"/>
      <c r="CVN105" s="150"/>
      <c r="CVO105" s="137"/>
      <c r="CVP105" s="137"/>
      <c r="CVQ105" s="137"/>
      <c r="CVS105" s="142"/>
      <c r="CVT105" s="160"/>
      <c r="CVU105" s="150"/>
      <c r="CVV105" s="137"/>
      <c r="CVW105" s="137"/>
      <c r="CVX105" s="137"/>
      <c r="CVZ105" s="142"/>
      <c r="CWA105" s="160"/>
      <c r="CWB105" s="150"/>
      <c r="CWC105" s="137"/>
      <c r="CWD105" s="137"/>
      <c r="CWE105" s="137"/>
      <c r="CWG105" s="142"/>
      <c r="CWH105" s="160"/>
      <c r="CWI105" s="150"/>
      <c r="CWJ105" s="137"/>
      <c r="CWK105" s="137"/>
      <c r="CWL105" s="137"/>
      <c r="CWN105" s="142"/>
      <c r="CWO105" s="160"/>
      <c r="CWP105" s="150"/>
      <c r="CWQ105" s="137"/>
      <c r="CWR105" s="137"/>
      <c r="CWS105" s="137"/>
      <c r="CWU105" s="142"/>
      <c r="CWV105" s="160"/>
      <c r="CWW105" s="150"/>
      <c r="CWX105" s="137"/>
      <c r="CWY105" s="137"/>
      <c r="CWZ105" s="137"/>
      <c r="CXB105" s="142"/>
      <c r="CXC105" s="160"/>
      <c r="CXD105" s="150"/>
      <c r="CXE105" s="137"/>
      <c r="CXF105" s="137"/>
      <c r="CXG105" s="137"/>
      <c r="CXI105" s="142"/>
      <c r="CXJ105" s="160"/>
      <c r="CXK105" s="150"/>
      <c r="CXL105" s="137"/>
      <c r="CXM105" s="137"/>
      <c r="CXN105" s="137"/>
      <c r="CXP105" s="142"/>
      <c r="CXQ105" s="160"/>
      <c r="CXR105" s="150"/>
      <c r="CXS105" s="137"/>
      <c r="CXT105" s="137"/>
      <c r="CXU105" s="137"/>
      <c r="CXW105" s="142"/>
      <c r="CXX105" s="160"/>
      <c r="CXY105" s="150"/>
      <c r="CXZ105" s="137"/>
      <c r="CYA105" s="137"/>
      <c r="CYB105" s="137"/>
      <c r="CYD105" s="142"/>
      <c r="CYE105" s="160"/>
      <c r="CYF105" s="150"/>
      <c r="CYG105" s="137"/>
      <c r="CYH105" s="137"/>
      <c r="CYI105" s="137"/>
      <c r="CYK105" s="142"/>
      <c r="CYL105" s="160"/>
      <c r="CYM105" s="150"/>
      <c r="CYN105" s="137"/>
      <c r="CYO105" s="137"/>
      <c r="CYP105" s="137"/>
      <c r="CYR105" s="142"/>
      <c r="CYS105" s="160"/>
      <c r="CYT105" s="150"/>
      <c r="CYU105" s="137"/>
      <c r="CYV105" s="137"/>
      <c r="CYW105" s="137"/>
      <c r="CYY105" s="142"/>
      <c r="CYZ105" s="160"/>
      <c r="CZA105" s="150"/>
      <c r="CZB105" s="137"/>
      <c r="CZC105" s="137"/>
      <c r="CZD105" s="137"/>
      <c r="CZF105" s="142"/>
      <c r="CZG105" s="160"/>
      <c r="CZH105" s="150"/>
      <c r="CZI105" s="137"/>
      <c r="CZJ105" s="137"/>
      <c r="CZK105" s="137"/>
      <c r="CZM105" s="142"/>
      <c r="CZN105" s="160"/>
      <c r="CZO105" s="150"/>
      <c r="CZP105" s="137"/>
      <c r="CZQ105" s="137"/>
      <c r="CZR105" s="137"/>
      <c r="CZT105" s="142"/>
      <c r="CZU105" s="160"/>
      <c r="CZV105" s="150"/>
      <c r="CZW105" s="137"/>
      <c r="CZX105" s="137"/>
      <c r="CZY105" s="137"/>
      <c r="DAA105" s="142"/>
      <c r="DAB105" s="160"/>
      <c r="DAC105" s="150"/>
      <c r="DAD105" s="137"/>
      <c r="DAE105" s="137"/>
      <c r="DAF105" s="137"/>
      <c r="DAH105" s="142"/>
      <c r="DAI105" s="160"/>
      <c r="DAJ105" s="150"/>
      <c r="DAK105" s="137"/>
      <c r="DAL105" s="137"/>
      <c r="DAM105" s="137"/>
      <c r="DAO105" s="142"/>
      <c r="DAP105" s="160"/>
      <c r="DAQ105" s="150"/>
      <c r="DAR105" s="137"/>
      <c r="DAS105" s="137"/>
      <c r="DAT105" s="137"/>
      <c r="DAV105" s="142"/>
      <c r="DAW105" s="160"/>
      <c r="DAX105" s="150"/>
      <c r="DAY105" s="137"/>
      <c r="DAZ105" s="137"/>
      <c r="DBA105" s="137"/>
      <c r="DBC105" s="142"/>
      <c r="DBD105" s="160"/>
      <c r="DBE105" s="150"/>
      <c r="DBF105" s="137"/>
      <c r="DBG105" s="137"/>
      <c r="DBH105" s="137"/>
      <c r="DBJ105" s="142"/>
      <c r="DBK105" s="160"/>
      <c r="DBL105" s="150"/>
      <c r="DBM105" s="137"/>
      <c r="DBN105" s="137"/>
      <c r="DBO105" s="137"/>
      <c r="DBQ105" s="142"/>
      <c r="DBR105" s="160"/>
      <c r="DBS105" s="150"/>
      <c r="DBT105" s="137"/>
      <c r="DBU105" s="137"/>
      <c r="DBV105" s="137"/>
      <c r="DBX105" s="142"/>
      <c r="DBY105" s="160"/>
      <c r="DBZ105" s="150"/>
      <c r="DCA105" s="137"/>
      <c r="DCB105" s="137"/>
      <c r="DCC105" s="137"/>
      <c r="DCE105" s="142"/>
      <c r="DCF105" s="160"/>
      <c r="DCG105" s="150"/>
      <c r="DCH105" s="137"/>
      <c r="DCI105" s="137"/>
      <c r="DCJ105" s="137"/>
      <c r="DCL105" s="142"/>
      <c r="DCM105" s="160"/>
      <c r="DCN105" s="150"/>
      <c r="DCO105" s="137"/>
      <c r="DCP105" s="137"/>
      <c r="DCQ105" s="137"/>
      <c r="DCS105" s="142"/>
      <c r="DCT105" s="160"/>
      <c r="DCU105" s="150"/>
      <c r="DCV105" s="137"/>
      <c r="DCW105" s="137"/>
      <c r="DCX105" s="137"/>
      <c r="DCZ105" s="142"/>
      <c r="DDA105" s="160"/>
      <c r="DDB105" s="150"/>
      <c r="DDC105" s="137"/>
      <c r="DDD105" s="137"/>
      <c r="DDE105" s="137"/>
      <c r="DDG105" s="142"/>
      <c r="DDH105" s="160"/>
      <c r="DDI105" s="150"/>
      <c r="DDJ105" s="137"/>
      <c r="DDK105" s="137"/>
      <c r="DDL105" s="137"/>
      <c r="DDN105" s="142"/>
      <c r="DDO105" s="160"/>
      <c r="DDP105" s="150"/>
      <c r="DDQ105" s="137"/>
      <c r="DDR105" s="137"/>
      <c r="DDS105" s="137"/>
      <c r="DDU105" s="142"/>
      <c r="DDV105" s="160"/>
      <c r="DDW105" s="150"/>
      <c r="DDX105" s="137"/>
      <c r="DDY105" s="137"/>
      <c r="DDZ105" s="137"/>
      <c r="DEB105" s="142"/>
      <c r="DEC105" s="160"/>
      <c r="DED105" s="150"/>
      <c r="DEE105" s="137"/>
      <c r="DEF105" s="137"/>
      <c r="DEG105" s="137"/>
      <c r="DEI105" s="142"/>
      <c r="DEJ105" s="160"/>
      <c r="DEK105" s="150"/>
      <c r="DEL105" s="137"/>
      <c r="DEM105" s="137"/>
      <c r="DEN105" s="137"/>
      <c r="DEP105" s="142"/>
      <c r="DEQ105" s="160"/>
      <c r="DER105" s="150"/>
      <c r="DES105" s="137"/>
      <c r="DET105" s="137"/>
      <c r="DEU105" s="137"/>
      <c r="DEW105" s="142"/>
      <c r="DEX105" s="160"/>
      <c r="DEY105" s="150"/>
      <c r="DEZ105" s="137"/>
      <c r="DFA105" s="137"/>
      <c r="DFB105" s="137"/>
      <c r="DFD105" s="142"/>
      <c r="DFE105" s="160"/>
      <c r="DFF105" s="150"/>
      <c r="DFG105" s="137"/>
      <c r="DFH105" s="137"/>
      <c r="DFI105" s="137"/>
      <c r="DFK105" s="142"/>
      <c r="DFL105" s="160"/>
      <c r="DFM105" s="150"/>
      <c r="DFN105" s="137"/>
      <c r="DFO105" s="137"/>
      <c r="DFP105" s="137"/>
      <c r="DFR105" s="142"/>
      <c r="DFS105" s="160"/>
      <c r="DFT105" s="150"/>
      <c r="DFU105" s="137"/>
      <c r="DFV105" s="137"/>
      <c r="DFW105" s="137"/>
      <c r="DFY105" s="142"/>
      <c r="DFZ105" s="160"/>
      <c r="DGA105" s="150"/>
      <c r="DGB105" s="137"/>
      <c r="DGC105" s="137"/>
      <c r="DGD105" s="137"/>
      <c r="DGF105" s="142"/>
      <c r="DGG105" s="160"/>
      <c r="DGH105" s="150"/>
      <c r="DGI105" s="137"/>
      <c r="DGJ105" s="137"/>
      <c r="DGK105" s="137"/>
      <c r="DGM105" s="142"/>
      <c r="DGN105" s="160"/>
      <c r="DGO105" s="150"/>
      <c r="DGP105" s="137"/>
      <c r="DGQ105" s="137"/>
      <c r="DGR105" s="137"/>
      <c r="DGT105" s="142"/>
      <c r="DGU105" s="160"/>
      <c r="DGV105" s="150"/>
      <c r="DGW105" s="137"/>
      <c r="DGX105" s="137"/>
      <c r="DGY105" s="137"/>
      <c r="DHA105" s="142"/>
      <c r="DHB105" s="160"/>
      <c r="DHC105" s="150"/>
      <c r="DHD105" s="137"/>
      <c r="DHE105" s="137"/>
      <c r="DHF105" s="137"/>
      <c r="DHH105" s="142"/>
      <c r="DHI105" s="160"/>
      <c r="DHJ105" s="150"/>
      <c r="DHK105" s="137"/>
      <c r="DHL105" s="137"/>
      <c r="DHM105" s="137"/>
      <c r="DHO105" s="142"/>
      <c r="DHP105" s="160"/>
      <c r="DHQ105" s="150"/>
      <c r="DHR105" s="137"/>
      <c r="DHS105" s="137"/>
      <c r="DHT105" s="137"/>
      <c r="DHV105" s="142"/>
      <c r="DHW105" s="160"/>
      <c r="DHX105" s="150"/>
      <c r="DHY105" s="137"/>
      <c r="DHZ105" s="137"/>
      <c r="DIA105" s="137"/>
      <c r="DIC105" s="142"/>
      <c r="DID105" s="160"/>
      <c r="DIE105" s="150"/>
      <c r="DIF105" s="137"/>
      <c r="DIG105" s="137"/>
      <c r="DIH105" s="137"/>
      <c r="DIJ105" s="142"/>
      <c r="DIK105" s="160"/>
      <c r="DIL105" s="150"/>
      <c r="DIM105" s="137"/>
      <c r="DIN105" s="137"/>
      <c r="DIO105" s="137"/>
      <c r="DIQ105" s="142"/>
      <c r="DIR105" s="160"/>
      <c r="DIS105" s="150"/>
      <c r="DIT105" s="137"/>
      <c r="DIU105" s="137"/>
      <c r="DIV105" s="137"/>
      <c r="DIX105" s="142"/>
      <c r="DIY105" s="160"/>
      <c r="DIZ105" s="150"/>
      <c r="DJA105" s="137"/>
      <c r="DJB105" s="137"/>
      <c r="DJC105" s="137"/>
      <c r="DJE105" s="142"/>
      <c r="DJF105" s="160"/>
      <c r="DJG105" s="150"/>
      <c r="DJH105" s="137"/>
      <c r="DJI105" s="137"/>
      <c r="DJJ105" s="137"/>
      <c r="DJL105" s="142"/>
      <c r="DJM105" s="160"/>
      <c r="DJN105" s="150"/>
      <c r="DJO105" s="137"/>
      <c r="DJP105" s="137"/>
      <c r="DJQ105" s="137"/>
      <c r="DJS105" s="142"/>
      <c r="DJT105" s="160"/>
      <c r="DJU105" s="150"/>
      <c r="DJV105" s="137"/>
      <c r="DJW105" s="137"/>
      <c r="DJX105" s="137"/>
      <c r="DJZ105" s="142"/>
      <c r="DKA105" s="160"/>
      <c r="DKB105" s="150"/>
      <c r="DKC105" s="137"/>
      <c r="DKD105" s="137"/>
      <c r="DKE105" s="137"/>
      <c r="DKG105" s="142"/>
      <c r="DKH105" s="160"/>
      <c r="DKI105" s="150"/>
      <c r="DKJ105" s="137"/>
      <c r="DKK105" s="137"/>
      <c r="DKL105" s="137"/>
      <c r="DKN105" s="142"/>
      <c r="DKO105" s="160"/>
      <c r="DKP105" s="150"/>
      <c r="DKQ105" s="137"/>
      <c r="DKR105" s="137"/>
      <c r="DKS105" s="137"/>
      <c r="DKU105" s="142"/>
      <c r="DKV105" s="160"/>
      <c r="DKW105" s="150"/>
      <c r="DKX105" s="137"/>
      <c r="DKY105" s="137"/>
      <c r="DKZ105" s="137"/>
      <c r="DLB105" s="142"/>
      <c r="DLC105" s="160"/>
      <c r="DLD105" s="150"/>
      <c r="DLE105" s="137"/>
      <c r="DLF105" s="137"/>
      <c r="DLG105" s="137"/>
      <c r="DLI105" s="142"/>
      <c r="DLJ105" s="160"/>
      <c r="DLK105" s="150"/>
      <c r="DLL105" s="137"/>
      <c r="DLM105" s="137"/>
      <c r="DLN105" s="137"/>
      <c r="DLP105" s="142"/>
      <c r="DLQ105" s="160"/>
      <c r="DLR105" s="150"/>
      <c r="DLS105" s="137"/>
      <c r="DLT105" s="137"/>
      <c r="DLU105" s="137"/>
      <c r="DLW105" s="142"/>
      <c r="DLX105" s="160"/>
      <c r="DLY105" s="150"/>
      <c r="DLZ105" s="137"/>
      <c r="DMA105" s="137"/>
      <c r="DMB105" s="137"/>
      <c r="DMD105" s="142"/>
      <c r="DME105" s="160"/>
      <c r="DMF105" s="150"/>
      <c r="DMG105" s="137"/>
      <c r="DMH105" s="137"/>
      <c r="DMI105" s="137"/>
      <c r="DMK105" s="142"/>
      <c r="DML105" s="160"/>
      <c r="DMM105" s="150"/>
      <c r="DMN105" s="137"/>
      <c r="DMO105" s="137"/>
      <c r="DMP105" s="137"/>
      <c r="DMR105" s="142"/>
      <c r="DMS105" s="160"/>
      <c r="DMT105" s="150"/>
      <c r="DMU105" s="137"/>
      <c r="DMV105" s="137"/>
      <c r="DMW105" s="137"/>
      <c r="DMY105" s="142"/>
      <c r="DMZ105" s="160"/>
      <c r="DNA105" s="150"/>
      <c r="DNB105" s="137"/>
      <c r="DNC105" s="137"/>
      <c r="DND105" s="137"/>
      <c r="DNF105" s="142"/>
      <c r="DNG105" s="160"/>
      <c r="DNH105" s="150"/>
      <c r="DNI105" s="137"/>
      <c r="DNJ105" s="137"/>
      <c r="DNK105" s="137"/>
      <c r="DNM105" s="142"/>
      <c r="DNN105" s="160"/>
      <c r="DNO105" s="150"/>
      <c r="DNP105" s="137"/>
      <c r="DNQ105" s="137"/>
      <c r="DNR105" s="137"/>
      <c r="DNT105" s="142"/>
      <c r="DNU105" s="160"/>
      <c r="DNV105" s="150"/>
      <c r="DNW105" s="137"/>
      <c r="DNX105" s="137"/>
      <c r="DNY105" s="137"/>
      <c r="DOA105" s="142"/>
      <c r="DOB105" s="160"/>
      <c r="DOC105" s="150"/>
      <c r="DOD105" s="137"/>
      <c r="DOE105" s="137"/>
      <c r="DOF105" s="137"/>
      <c r="DOH105" s="142"/>
      <c r="DOI105" s="160"/>
      <c r="DOJ105" s="150"/>
      <c r="DOK105" s="137"/>
      <c r="DOL105" s="137"/>
      <c r="DOM105" s="137"/>
      <c r="DOO105" s="142"/>
      <c r="DOP105" s="160"/>
      <c r="DOQ105" s="150"/>
      <c r="DOR105" s="137"/>
      <c r="DOS105" s="137"/>
      <c r="DOT105" s="137"/>
      <c r="DOV105" s="142"/>
      <c r="DOW105" s="160"/>
      <c r="DOX105" s="150"/>
      <c r="DOY105" s="137"/>
      <c r="DOZ105" s="137"/>
      <c r="DPA105" s="137"/>
      <c r="DPC105" s="142"/>
      <c r="DPD105" s="160"/>
      <c r="DPE105" s="150"/>
      <c r="DPF105" s="137"/>
      <c r="DPG105" s="137"/>
      <c r="DPH105" s="137"/>
      <c r="DPJ105" s="142"/>
      <c r="DPK105" s="160"/>
      <c r="DPL105" s="150"/>
      <c r="DPM105" s="137"/>
      <c r="DPN105" s="137"/>
      <c r="DPO105" s="137"/>
      <c r="DPQ105" s="142"/>
      <c r="DPR105" s="160"/>
      <c r="DPS105" s="150"/>
      <c r="DPT105" s="137"/>
      <c r="DPU105" s="137"/>
      <c r="DPV105" s="137"/>
      <c r="DPX105" s="142"/>
      <c r="DPY105" s="160"/>
      <c r="DPZ105" s="150"/>
      <c r="DQA105" s="137"/>
      <c r="DQB105" s="137"/>
      <c r="DQC105" s="137"/>
      <c r="DQE105" s="142"/>
      <c r="DQF105" s="160"/>
      <c r="DQG105" s="150"/>
      <c r="DQH105" s="137"/>
      <c r="DQI105" s="137"/>
      <c r="DQJ105" s="137"/>
      <c r="DQL105" s="142"/>
      <c r="DQM105" s="160"/>
      <c r="DQN105" s="150"/>
      <c r="DQO105" s="137"/>
      <c r="DQP105" s="137"/>
      <c r="DQQ105" s="137"/>
      <c r="DQS105" s="142"/>
      <c r="DQT105" s="160"/>
      <c r="DQU105" s="150"/>
      <c r="DQV105" s="137"/>
      <c r="DQW105" s="137"/>
      <c r="DQX105" s="137"/>
      <c r="DQZ105" s="142"/>
      <c r="DRA105" s="160"/>
      <c r="DRB105" s="150"/>
      <c r="DRC105" s="137"/>
      <c r="DRD105" s="137"/>
      <c r="DRE105" s="137"/>
      <c r="DRG105" s="142"/>
      <c r="DRH105" s="160"/>
      <c r="DRI105" s="150"/>
      <c r="DRJ105" s="137"/>
      <c r="DRK105" s="137"/>
      <c r="DRL105" s="137"/>
      <c r="DRN105" s="142"/>
      <c r="DRO105" s="160"/>
      <c r="DRP105" s="150"/>
      <c r="DRQ105" s="137"/>
      <c r="DRR105" s="137"/>
      <c r="DRS105" s="137"/>
      <c r="DRU105" s="142"/>
      <c r="DRV105" s="160"/>
      <c r="DRW105" s="150"/>
      <c r="DRX105" s="137"/>
      <c r="DRY105" s="137"/>
      <c r="DRZ105" s="137"/>
      <c r="DSB105" s="142"/>
      <c r="DSC105" s="160"/>
      <c r="DSD105" s="150"/>
      <c r="DSE105" s="137"/>
      <c r="DSF105" s="137"/>
      <c r="DSG105" s="137"/>
      <c r="DSI105" s="142"/>
      <c r="DSJ105" s="160"/>
      <c r="DSK105" s="150"/>
      <c r="DSL105" s="137"/>
      <c r="DSM105" s="137"/>
      <c r="DSN105" s="137"/>
      <c r="DSP105" s="142"/>
      <c r="DSQ105" s="160"/>
      <c r="DSR105" s="150"/>
      <c r="DSS105" s="137"/>
      <c r="DST105" s="137"/>
      <c r="DSU105" s="137"/>
      <c r="DSW105" s="142"/>
      <c r="DSX105" s="160"/>
      <c r="DSY105" s="150"/>
      <c r="DSZ105" s="137"/>
      <c r="DTA105" s="137"/>
      <c r="DTB105" s="137"/>
      <c r="DTD105" s="142"/>
      <c r="DTE105" s="160"/>
      <c r="DTF105" s="150"/>
      <c r="DTG105" s="137"/>
      <c r="DTH105" s="137"/>
      <c r="DTI105" s="137"/>
      <c r="DTK105" s="142"/>
      <c r="DTL105" s="160"/>
      <c r="DTM105" s="150"/>
      <c r="DTN105" s="137"/>
      <c r="DTO105" s="137"/>
      <c r="DTP105" s="137"/>
      <c r="DTR105" s="142"/>
      <c r="DTS105" s="160"/>
      <c r="DTT105" s="150"/>
      <c r="DTU105" s="137"/>
      <c r="DTV105" s="137"/>
      <c r="DTW105" s="137"/>
      <c r="DTY105" s="142"/>
      <c r="DTZ105" s="160"/>
      <c r="DUA105" s="150"/>
      <c r="DUB105" s="137"/>
      <c r="DUC105" s="137"/>
      <c r="DUD105" s="137"/>
      <c r="DUF105" s="142"/>
      <c r="DUG105" s="160"/>
      <c r="DUH105" s="150"/>
      <c r="DUI105" s="137"/>
      <c r="DUJ105" s="137"/>
      <c r="DUK105" s="137"/>
      <c r="DUM105" s="142"/>
      <c r="DUN105" s="160"/>
      <c r="DUO105" s="150"/>
      <c r="DUP105" s="137"/>
      <c r="DUQ105" s="137"/>
      <c r="DUR105" s="137"/>
      <c r="DUT105" s="142"/>
      <c r="DUU105" s="160"/>
      <c r="DUV105" s="150"/>
      <c r="DUW105" s="137"/>
      <c r="DUX105" s="137"/>
      <c r="DUY105" s="137"/>
      <c r="DVA105" s="142"/>
      <c r="DVB105" s="160"/>
      <c r="DVC105" s="150"/>
      <c r="DVD105" s="137"/>
      <c r="DVE105" s="137"/>
      <c r="DVF105" s="137"/>
      <c r="DVH105" s="142"/>
      <c r="DVI105" s="160"/>
      <c r="DVJ105" s="150"/>
      <c r="DVK105" s="137"/>
      <c r="DVL105" s="137"/>
      <c r="DVM105" s="137"/>
      <c r="DVO105" s="142"/>
      <c r="DVP105" s="160"/>
      <c r="DVQ105" s="150"/>
      <c r="DVR105" s="137"/>
      <c r="DVS105" s="137"/>
      <c r="DVT105" s="137"/>
      <c r="DVV105" s="142"/>
      <c r="DVW105" s="160"/>
      <c r="DVX105" s="150"/>
      <c r="DVY105" s="137"/>
      <c r="DVZ105" s="137"/>
      <c r="DWA105" s="137"/>
      <c r="DWC105" s="142"/>
      <c r="DWD105" s="160"/>
      <c r="DWE105" s="150"/>
      <c r="DWF105" s="137"/>
      <c r="DWG105" s="137"/>
      <c r="DWH105" s="137"/>
      <c r="DWJ105" s="142"/>
      <c r="DWK105" s="160"/>
      <c r="DWL105" s="150"/>
      <c r="DWM105" s="137"/>
      <c r="DWN105" s="137"/>
      <c r="DWO105" s="137"/>
      <c r="DWQ105" s="142"/>
      <c r="DWR105" s="160"/>
      <c r="DWS105" s="150"/>
      <c r="DWT105" s="137"/>
      <c r="DWU105" s="137"/>
      <c r="DWV105" s="137"/>
      <c r="DWX105" s="142"/>
      <c r="DWY105" s="160"/>
      <c r="DWZ105" s="150"/>
      <c r="DXA105" s="137"/>
      <c r="DXB105" s="137"/>
      <c r="DXC105" s="137"/>
      <c r="DXE105" s="142"/>
      <c r="DXF105" s="160"/>
      <c r="DXG105" s="150"/>
      <c r="DXH105" s="137"/>
      <c r="DXI105" s="137"/>
      <c r="DXJ105" s="137"/>
      <c r="DXL105" s="142"/>
      <c r="DXM105" s="160"/>
      <c r="DXN105" s="150"/>
      <c r="DXO105" s="137"/>
      <c r="DXP105" s="137"/>
      <c r="DXQ105" s="137"/>
      <c r="DXS105" s="142"/>
      <c r="DXT105" s="160"/>
      <c r="DXU105" s="150"/>
      <c r="DXV105" s="137"/>
      <c r="DXW105" s="137"/>
      <c r="DXX105" s="137"/>
      <c r="DXZ105" s="142"/>
      <c r="DYA105" s="160"/>
      <c r="DYB105" s="150"/>
      <c r="DYC105" s="137"/>
      <c r="DYD105" s="137"/>
      <c r="DYE105" s="137"/>
      <c r="DYG105" s="142"/>
      <c r="DYH105" s="160"/>
      <c r="DYI105" s="150"/>
      <c r="DYJ105" s="137"/>
      <c r="DYK105" s="137"/>
      <c r="DYL105" s="137"/>
      <c r="DYN105" s="142"/>
      <c r="DYO105" s="160"/>
      <c r="DYP105" s="150"/>
      <c r="DYQ105" s="137"/>
      <c r="DYR105" s="137"/>
      <c r="DYS105" s="137"/>
      <c r="DYU105" s="142"/>
      <c r="DYV105" s="160"/>
      <c r="DYW105" s="150"/>
      <c r="DYX105" s="137"/>
      <c r="DYY105" s="137"/>
      <c r="DYZ105" s="137"/>
      <c r="DZB105" s="142"/>
      <c r="DZC105" s="160"/>
      <c r="DZD105" s="150"/>
      <c r="DZE105" s="137"/>
      <c r="DZF105" s="137"/>
      <c r="DZG105" s="137"/>
      <c r="DZI105" s="142"/>
      <c r="DZJ105" s="160"/>
      <c r="DZK105" s="150"/>
      <c r="DZL105" s="137"/>
      <c r="DZM105" s="137"/>
      <c r="DZN105" s="137"/>
      <c r="DZP105" s="142"/>
      <c r="DZQ105" s="160"/>
      <c r="DZR105" s="150"/>
      <c r="DZS105" s="137"/>
      <c r="DZT105" s="137"/>
      <c r="DZU105" s="137"/>
      <c r="DZW105" s="142"/>
      <c r="DZX105" s="160"/>
      <c r="DZY105" s="150"/>
      <c r="DZZ105" s="137"/>
      <c r="EAA105" s="137"/>
      <c r="EAB105" s="137"/>
      <c r="EAD105" s="142"/>
      <c r="EAE105" s="160"/>
      <c r="EAF105" s="150"/>
      <c r="EAG105" s="137"/>
      <c r="EAH105" s="137"/>
      <c r="EAI105" s="137"/>
      <c r="EAK105" s="142"/>
      <c r="EAL105" s="160"/>
      <c r="EAM105" s="150"/>
      <c r="EAN105" s="137"/>
      <c r="EAO105" s="137"/>
      <c r="EAP105" s="137"/>
      <c r="EAR105" s="142"/>
      <c r="EAS105" s="160"/>
      <c r="EAT105" s="150"/>
      <c r="EAU105" s="137"/>
      <c r="EAV105" s="137"/>
      <c r="EAW105" s="137"/>
      <c r="EAY105" s="142"/>
      <c r="EAZ105" s="160"/>
      <c r="EBA105" s="150"/>
      <c r="EBB105" s="137"/>
      <c r="EBC105" s="137"/>
      <c r="EBD105" s="137"/>
      <c r="EBF105" s="142"/>
      <c r="EBG105" s="160"/>
      <c r="EBH105" s="150"/>
      <c r="EBI105" s="137"/>
      <c r="EBJ105" s="137"/>
      <c r="EBK105" s="137"/>
      <c r="EBM105" s="142"/>
      <c r="EBN105" s="160"/>
      <c r="EBO105" s="150"/>
      <c r="EBP105" s="137"/>
      <c r="EBQ105" s="137"/>
      <c r="EBR105" s="137"/>
      <c r="EBT105" s="142"/>
      <c r="EBU105" s="160"/>
      <c r="EBV105" s="150"/>
      <c r="EBW105" s="137"/>
      <c r="EBX105" s="137"/>
      <c r="EBY105" s="137"/>
      <c r="ECA105" s="142"/>
      <c r="ECB105" s="160"/>
      <c r="ECC105" s="150"/>
      <c r="ECD105" s="137"/>
      <c r="ECE105" s="137"/>
      <c r="ECF105" s="137"/>
      <c r="ECH105" s="142"/>
      <c r="ECI105" s="160"/>
      <c r="ECJ105" s="150"/>
      <c r="ECK105" s="137"/>
      <c r="ECL105" s="137"/>
      <c r="ECM105" s="137"/>
      <c r="ECO105" s="142"/>
      <c r="ECP105" s="160"/>
      <c r="ECQ105" s="150"/>
      <c r="ECR105" s="137"/>
      <c r="ECS105" s="137"/>
      <c r="ECT105" s="137"/>
      <c r="ECV105" s="142"/>
      <c r="ECW105" s="160"/>
      <c r="ECX105" s="150"/>
      <c r="ECY105" s="137"/>
      <c r="ECZ105" s="137"/>
      <c r="EDA105" s="137"/>
      <c r="EDC105" s="142"/>
      <c r="EDD105" s="160"/>
      <c r="EDE105" s="150"/>
      <c r="EDF105" s="137"/>
      <c r="EDG105" s="137"/>
      <c r="EDH105" s="137"/>
      <c r="EDJ105" s="142"/>
      <c r="EDK105" s="160"/>
      <c r="EDL105" s="150"/>
      <c r="EDM105" s="137"/>
      <c r="EDN105" s="137"/>
      <c r="EDO105" s="137"/>
      <c r="EDQ105" s="142"/>
      <c r="EDR105" s="160"/>
      <c r="EDS105" s="150"/>
      <c r="EDT105" s="137"/>
      <c r="EDU105" s="137"/>
      <c r="EDV105" s="137"/>
      <c r="EDX105" s="142"/>
      <c r="EDY105" s="160"/>
      <c r="EDZ105" s="150"/>
      <c r="EEA105" s="137"/>
      <c r="EEB105" s="137"/>
      <c r="EEC105" s="137"/>
      <c r="EEE105" s="142"/>
      <c r="EEF105" s="160"/>
      <c r="EEG105" s="150"/>
      <c r="EEH105" s="137"/>
      <c r="EEI105" s="137"/>
      <c r="EEJ105" s="137"/>
      <c r="EEL105" s="142"/>
      <c r="EEM105" s="160"/>
      <c r="EEN105" s="150"/>
      <c r="EEO105" s="137"/>
      <c r="EEP105" s="137"/>
      <c r="EEQ105" s="137"/>
      <c r="EES105" s="142"/>
      <c r="EET105" s="160"/>
      <c r="EEU105" s="150"/>
      <c r="EEV105" s="137"/>
      <c r="EEW105" s="137"/>
      <c r="EEX105" s="137"/>
      <c r="EEZ105" s="142"/>
      <c r="EFA105" s="160"/>
      <c r="EFB105" s="150"/>
      <c r="EFC105" s="137"/>
      <c r="EFD105" s="137"/>
      <c r="EFE105" s="137"/>
      <c r="EFG105" s="142"/>
      <c r="EFH105" s="160"/>
      <c r="EFI105" s="150"/>
      <c r="EFJ105" s="137"/>
      <c r="EFK105" s="137"/>
      <c r="EFL105" s="137"/>
      <c r="EFN105" s="142"/>
      <c r="EFO105" s="160"/>
      <c r="EFP105" s="150"/>
      <c r="EFQ105" s="137"/>
      <c r="EFR105" s="137"/>
      <c r="EFS105" s="137"/>
      <c r="EFU105" s="142"/>
      <c r="EFV105" s="160"/>
      <c r="EFW105" s="150"/>
      <c r="EFX105" s="137"/>
      <c r="EFY105" s="137"/>
      <c r="EFZ105" s="137"/>
      <c r="EGB105" s="142"/>
      <c r="EGC105" s="160"/>
      <c r="EGD105" s="150"/>
      <c r="EGE105" s="137"/>
      <c r="EGF105" s="137"/>
      <c r="EGG105" s="137"/>
      <c r="EGI105" s="142"/>
      <c r="EGJ105" s="160"/>
      <c r="EGK105" s="150"/>
      <c r="EGL105" s="137"/>
      <c r="EGM105" s="137"/>
      <c r="EGN105" s="137"/>
      <c r="EGP105" s="142"/>
      <c r="EGQ105" s="160"/>
      <c r="EGR105" s="150"/>
      <c r="EGS105" s="137"/>
      <c r="EGT105" s="137"/>
      <c r="EGU105" s="137"/>
      <c r="EGW105" s="142"/>
      <c r="EGX105" s="160"/>
      <c r="EGY105" s="150"/>
      <c r="EGZ105" s="137"/>
      <c r="EHA105" s="137"/>
      <c r="EHB105" s="137"/>
      <c r="EHD105" s="142"/>
      <c r="EHE105" s="160"/>
      <c r="EHF105" s="150"/>
      <c r="EHG105" s="137"/>
      <c r="EHH105" s="137"/>
      <c r="EHI105" s="137"/>
      <c r="EHK105" s="142"/>
      <c r="EHL105" s="160"/>
      <c r="EHM105" s="150"/>
      <c r="EHN105" s="137"/>
      <c r="EHO105" s="137"/>
      <c r="EHP105" s="137"/>
      <c r="EHR105" s="142"/>
      <c r="EHS105" s="160"/>
      <c r="EHT105" s="150"/>
      <c r="EHU105" s="137"/>
      <c r="EHV105" s="137"/>
      <c r="EHW105" s="137"/>
      <c r="EHY105" s="142"/>
      <c r="EHZ105" s="160"/>
      <c r="EIA105" s="150"/>
      <c r="EIB105" s="137"/>
      <c r="EIC105" s="137"/>
      <c r="EID105" s="137"/>
      <c r="EIF105" s="142"/>
      <c r="EIG105" s="160"/>
      <c r="EIH105" s="150"/>
      <c r="EII105" s="137"/>
      <c r="EIJ105" s="137"/>
      <c r="EIK105" s="137"/>
      <c r="EIM105" s="142"/>
      <c r="EIN105" s="160"/>
      <c r="EIO105" s="150"/>
      <c r="EIP105" s="137"/>
      <c r="EIQ105" s="137"/>
      <c r="EIR105" s="137"/>
      <c r="EIT105" s="142"/>
      <c r="EIU105" s="160"/>
      <c r="EIV105" s="150"/>
      <c r="EIW105" s="137"/>
      <c r="EIX105" s="137"/>
      <c r="EIY105" s="137"/>
      <c r="EJA105" s="142"/>
      <c r="EJB105" s="160"/>
      <c r="EJC105" s="150"/>
      <c r="EJD105" s="137"/>
      <c r="EJE105" s="137"/>
      <c r="EJF105" s="137"/>
      <c r="EJH105" s="142"/>
      <c r="EJI105" s="160"/>
      <c r="EJJ105" s="150"/>
      <c r="EJK105" s="137"/>
      <c r="EJL105" s="137"/>
      <c r="EJM105" s="137"/>
      <c r="EJO105" s="142"/>
      <c r="EJP105" s="160"/>
      <c r="EJQ105" s="150"/>
      <c r="EJR105" s="137"/>
      <c r="EJS105" s="137"/>
      <c r="EJT105" s="137"/>
      <c r="EJV105" s="142"/>
      <c r="EJW105" s="160"/>
      <c r="EJX105" s="150"/>
      <c r="EJY105" s="137"/>
      <c r="EJZ105" s="137"/>
      <c r="EKA105" s="137"/>
      <c r="EKC105" s="142"/>
      <c r="EKD105" s="160"/>
      <c r="EKE105" s="150"/>
      <c r="EKF105" s="137"/>
      <c r="EKG105" s="137"/>
      <c r="EKH105" s="137"/>
      <c r="EKJ105" s="142"/>
      <c r="EKK105" s="160"/>
      <c r="EKL105" s="150"/>
      <c r="EKM105" s="137"/>
      <c r="EKN105" s="137"/>
      <c r="EKO105" s="137"/>
      <c r="EKQ105" s="142"/>
      <c r="EKR105" s="160"/>
      <c r="EKS105" s="150"/>
      <c r="EKT105" s="137"/>
      <c r="EKU105" s="137"/>
      <c r="EKV105" s="137"/>
      <c r="EKX105" s="142"/>
      <c r="EKY105" s="160"/>
      <c r="EKZ105" s="150"/>
      <c r="ELA105" s="137"/>
      <c r="ELB105" s="137"/>
      <c r="ELC105" s="137"/>
      <c r="ELE105" s="142"/>
      <c r="ELF105" s="160"/>
      <c r="ELG105" s="150"/>
      <c r="ELH105" s="137"/>
      <c r="ELI105" s="137"/>
      <c r="ELJ105" s="137"/>
      <c r="ELL105" s="142"/>
      <c r="ELM105" s="160"/>
      <c r="ELN105" s="150"/>
      <c r="ELO105" s="137"/>
      <c r="ELP105" s="137"/>
      <c r="ELQ105" s="137"/>
      <c r="ELS105" s="142"/>
      <c r="ELT105" s="160"/>
      <c r="ELU105" s="150"/>
      <c r="ELV105" s="137"/>
      <c r="ELW105" s="137"/>
      <c r="ELX105" s="137"/>
      <c r="ELZ105" s="142"/>
      <c r="EMA105" s="160"/>
      <c r="EMB105" s="150"/>
      <c r="EMC105" s="137"/>
      <c r="EMD105" s="137"/>
      <c r="EME105" s="137"/>
      <c r="EMG105" s="142"/>
      <c r="EMH105" s="160"/>
      <c r="EMI105" s="150"/>
      <c r="EMJ105" s="137"/>
      <c r="EMK105" s="137"/>
      <c r="EML105" s="137"/>
      <c r="EMN105" s="142"/>
      <c r="EMO105" s="160"/>
      <c r="EMP105" s="150"/>
      <c r="EMQ105" s="137"/>
      <c r="EMR105" s="137"/>
      <c r="EMS105" s="137"/>
      <c r="EMU105" s="142"/>
      <c r="EMV105" s="160"/>
      <c r="EMW105" s="150"/>
      <c r="EMX105" s="137"/>
      <c r="EMY105" s="137"/>
      <c r="EMZ105" s="137"/>
      <c r="ENB105" s="142"/>
      <c r="ENC105" s="160"/>
      <c r="END105" s="150"/>
      <c r="ENE105" s="137"/>
      <c r="ENF105" s="137"/>
      <c r="ENG105" s="137"/>
      <c r="ENI105" s="142"/>
      <c r="ENJ105" s="160"/>
      <c r="ENK105" s="150"/>
      <c r="ENL105" s="137"/>
      <c r="ENM105" s="137"/>
      <c r="ENN105" s="137"/>
      <c r="ENP105" s="142"/>
      <c r="ENQ105" s="160"/>
      <c r="ENR105" s="150"/>
      <c r="ENS105" s="137"/>
      <c r="ENT105" s="137"/>
      <c r="ENU105" s="137"/>
      <c r="ENW105" s="142"/>
      <c r="ENX105" s="160"/>
      <c r="ENY105" s="150"/>
      <c r="ENZ105" s="137"/>
      <c r="EOA105" s="137"/>
      <c r="EOB105" s="137"/>
      <c r="EOD105" s="142"/>
      <c r="EOE105" s="160"/>
      <c r="EOF105" s="150"/>
      <c r="EOG105" s="137"/>
      <c r="EOH105" s="137"/>
      <c r="EOI105" s="137"/>
      <c r="EOK105" s="142"/>
      <c r="EOL105" s="160"/>
      <c r="EOM105" s="150"/>
      <c r="EON105" s="137"/>
      <c r="EOO105" s="137"/>
      <c r="EOP105" s="137"/>
      <c r="EOR105" s="142"/>
      <c r="EOS105" s="160"/>
      <c r="EOT105" s="150"/>
      <c r="EOU105" s="137"/>
      <c r="EOV105" s="137"/>
      <c r="EOW105" s="137"/>
      <c r="EOY105" s="142"/>
      <c r="EOZ105" s="160"/>
      <c r="EPA105" s="150"/>
      <c r="EPB105" s="137"/>
      <c r="EPC105" s="137"/>
      <c r="EPD105" s="137"/>
      <c r="EPF105" s="142"/>
      <c r="EPG105" s="160"/>
      <c r="EPH105" s="150"/>
      <c r="EPI105" s="137"/>
      <c r="EPJ105" s="137"/>
      <c r="EPK105" s="137"/>
      <c r="EPM105" s="142"/>
      <c r="EPN105" s="160"/>
      <c r="EPO105" s="150"/>
      <c r="EPP105" s="137"/>
      <c r="EPQ105" s="137"/>
      <c r="EPR105" s="137"/>
      <c r="EPT105" s="142"/>
      <c r="EPU105" s="160"/>
      <c r="EPV105" s="150"/>
      <c r="EPW105" s="137"/>
      <c r="EPX105" s="137"/>
      <c r="EPY105" s="137"/>
      <c r="EQA105" s="142"/>
      <c r="EQB105" s="160"/>
      <c r="EQC105" s="150"/>
      <c r="EQD105" s="137"/>
      <c r="EQE105" s="137"/>
      <c r="EQF105" s="137"/>
      <c r="EQH105" s="142"/>
      <c r="EQI105" s="160"/>
      <c r="EQJ105" s="150"/>
      <c r="EQK105" s="137"/>
      <c r="EQL105" s="137"/>
      <c r="EQM105" s="137"/>
      <c r="EQO105" s="142"/>
      <c r="EQP105" s="160"/>
      <c r="EQQ105" s="150"/>
      <c r="EQR105" s="137"/>
      <c r="EQS105" s="137"/>
      <c r="EQT105" s="137"/>
      <c r="EQV105" s="142"/>
      <c r="EQW105" s="160"/>
      <c r="EQX105" s="150"/>
      <c r="EQY105" s="137"/>
      <c r="EQZ105" s="137"/>
      <c r="ERA105" s="137"/>
      <c r="ERC105" s="142"/>
      <c r="ERD105" s="160"/>
      <c r="ERE105" s="150"/>
      <c r="ERF105" s="137"/>
      <c r="ERG105" s="137"/>
      <c r="ERH105" s="137"/>
      <c r="ERJ105" s="142"/>
      <c r="ERK105" s="160"/>
      <c r="ERL105" s="150"/>
      <c r="ERM105" s="137"/>
      <c r="ERN105" s="137"/>
      <c r="ERO105" s="137"/>
      <c r="ERQ105" s="142"/>
      <c r="ERR105" s="160"/>
      <c r="ERS105" s="150"/>
      <c r="ERT105" s="137"/>
      <c r="ERU105" s="137"/>
      <c r="ERV105" s="137"/>
      <c r="ERX105" s="142"/>
      <c r="ERY105" s="160"/>
      <c r="ERZ105" s="150"/>
      <c r="ESA105" s="137"/>
      <c r="ESB105" s="137"/>
      <c r="ESC105" s="137"/>
      <c r="ESE105" s="142"/>
      <c r="ESF105" s="160"/>
      <c r="ESG105" s="150"/>
      <c r="ESH105" s="137"/>
      <c r="ESI105" s="137"/>
      <c r="ESJ105" s="137"/>
      <c r="ESL105" s="142"/>
      <c r="ESM105" s="160"/>
      <c r="ESN105" s="150"/>
      <c r="ESO105" s="137"/>
      <c r="ESP105" s="137"/>
      <c r="ESQ105" s="137"/>
      <c r="ESS105" s="142"/>
      <c r="EST105" s="160"/>
      <c r="ESU105" s="150"/>
      <c r="ESV105" s="137"/>
      <c r="ESW105" s="137"/>
      <c r="ESX105" s="137"/>
      <c r="ESZ105" s="142"/>
      <c r="ETA105" s="160"/>
      <c r="ETB105" s="150"/>
      <c r="ETC105" s="137"/>
      <c r="ETD105" s="137"/>
      <c r="ETE105" s="137"/>
      <c r="ETG105" s="142"/>
      <c r="ETH105" s="160"/>
      <c r="ETI105" s="150"/>
      <c r="ETJ105" s="137"/>
      <c r="ETK105" s="137"/>
      <c r="ETL105" s="137"/>
      <c r="ETN105" s="142"/>
      <c r="ETO105" s="160"/>
      <c r="ETP105" s="150"/>
      <c r="ETQ105" s="137"/>
      <c r="ETR105" s="137"/>
      <c r="ETS105" s="137"/>
      <c r="ETU105" s="142"/>
      <c r="ETV105" s="160"/>
      <c r="ETW105" s="150"/>
      <c r="ETX105" s="137"/>
      <c r="ETY105" s="137"/>
      <c r="ETZ105" s="137"/>
      <c r="EUB105" s="142"/>
      <c r="EUC105" s="160"/>
      <c r="EUD105" s="150"/>
      <c r="EUE105" s="137"/>
      <c r="EUF105" s="137"/>
      <c r="EUG105" s="137"/>
      <c r="EUI105" s="142"/>
      <c r="EUJ105" s="160"/>
      <c r="EUK105" s="150"/>
      <c r="EUL105" s="137"/>
      <c r="EUM105" s="137"/>
      <c r="EUN105" s="137"/>
      <c r="EUP105" s="142"/>
      <c r="EUQ105" s="160"/>
      <c r="EUR105" s="150"/>
      <c r="EUS105" s="137"/>
      <c r="EUT105" s="137"/>
      <c r="EUU105" s="137"/>
      <c r="EUW105" s="142"/>
      <c r="EUX105" s="160"/>
      <c r="EUY105" s="150"/>
      <c r="EUZ105" s="137"/>
      <c r="EVA105" s="137"/>
      <c r="EVB105" s="137"/>
      <c r="EVD105" s="142"/>
      <c r="EVE105" s="160"/>
      <c r="EVF105" s="150"/>
      <c r="EVG105" s="137"/>
      <c r="EVH105" s="137"/>
      <c r="EVI105" s="137"/>
      <c r="EVK105" s="142"/>
      <c r="EVL105" s="160"/>
      <c r="EVM105" s="150"/>
      <c r="EVN105" s="137"/>
      <c r="EVO105" s="137"/>
      <c r="EVP105" s="137"/>
      <c r="EVR105" s="142"/>
      <c r="EVS105" s="160"/>
      <c r="EVT105" s="150"/>
      <c r="EVU105" s="137"/>
      <c r="EVV105" s="137"/>
      <c r="EVW105" s="137"/>
      <c r="EVY105" s="142"/>
      <c r="EVZ105" s="160"/>
      <c r="EWA105" s="150"/>
      <c r="EWB105" s="137"/>
      <c r="EWC105" s="137"/>
      <c r="EWD105" s="137"/>
      <c r="EWF105" s="142"/>
      <c r="EWG105" s="160"/>
      <c r="EWH105" s="150"/>
      <c r="EWI105" s="137"/>
      <c r="EWJ105" s="137"/>
      <c r="EWK105" s="137"/>
      <c r="EWM105" s="142"/>
      <c r="EWN105" s="160"/>
      <c r="EWO105" s="150"/>
      <c r="EWP105" s="137"/>
      <c r="EWQ105" s="137"/>
      <c r="EWR105" s="137"/>
      <c r="EWT105" s="142"/>
      <c r="EWU105" s="160"/>
      <c r="EWV105" s="150"/>
      <c r="EWW105" s="137"/>
      <c r="EWX105" s="137"/>
      <c r="EWY105" s="137"/>
      <c r="EXA105" s="142"/>
      <c r="EXB105" s="160"/>
      <c r="EXC105" s="150"/>
      <c r="EXD105" s="137"/>
      <c r="EXE105" s="137"/>
      <c r="EXF105" s="137"/>
      <c r="EXH105" s="142"/>
      <c r="EXI105" s="160"/>
      <c r="EXJ105" s="150"/>
      <c r="EXK105" s="137"/>
      <c r="EXL105" s="137"/>
      <c r="EXM105" s="137"/>
      <c r="EXO105" s="142"/>
      <c r="EXP105" s="160"/>
      <c r="EXQ105" s="150"/>
      <c r="EXR105" s="137"/>
      <c r="EXS105" s="137"/>
      <c r="EXT105" s="137"/>
      <c r="EXV105" s="142"/>
      <c r="EXW105" s="160"/>
      <c r="EXX105" s="150"/>
      <c r="EXY105" s="137"/>
      <c r="EXZ105" s="137"/>
      <c r="EYA105" s="137"/>
      <c r="EYC105" s="142"/>
      <c r="EYD105" s="160"/>
      <c r="EYE105" s="150"/>
      <c r="EYF105" s="137"/>
      <c r="EYG105" s="137"/>
      <c r="EYH105" s="137"/>
      <c r="EYJ105" s="142"/>
      <c r="EYK105" s="160"/>
      <c r="EYL105" s="150"/>
      <c r="EYM105" s="137"/>
      <c r="EYN105" s="137"/>
      <c r="EYO105" s="137"/>
      <c r="EYQ105" s="142"/>
      <c r="EYR105" s="160"/>
      <c r="EYS105" s="150"/>
      <c r="EYT105" s="137"/>
      <c r="EYU105" s="137"/>
      <c r="EYV105" s="137"/>
      <c r="EYX105" s="142"/>
      <c r="EYY105" s="160"/>
      <c r="EYZ105" s="150"/>
      <c r="EZA105" s="137"/>
      <c r="EZB105" s="137"/>
      <c r="EZC105" s="137"/>
      <c r="EZE105" s="142"/>
      <c r="EZF105" s="160"/>
      <c r="EZG105" s="150"/>
      <c r="EZH105" s="137"/>
      <c r="EZI105" s="137"/>
      <c r="EZJ105" s="137"/>
      <c r="EZL105" s="142"/>
      <c r="EZM105" s="160"/>
      <c r="EZN105" s="150"/>
      <c r="EZO105" s="137"/>
      <c r="EZP105" s="137"/>
      <c r="EZQ105" s="137"/>
      <c r="EZS105" s="142"/>
      <c r="EZT105" s="160"/>
      <c r="EZU105" s="150"/>
      <c r="EZV105" s="137"/>
      <c r="EZW105" s="137"/>
      <c r="EZX105" s="137"/>
      <c r="EZZ105" s="142"/>
      <c r="FAA105" s="160"/>
      <c r="FAB105" s="150"/>
      <c r="FAC105" s="137"/>
      <c r="FAD105" s="137"/>
      <c r="FAE105" s="137"/>
      <c r="FAG105" s="142"/>
      <c r="FAH105" s="160"/>
      <c r="FAI105" s="150"/>
      <c r="FAJ105" s="137"/>
      <c r="FAK105" s="137"/>
      <c r="FAL105" s="137"/>
      <c r="FAN105" s="142"/>
      <c r="FAO105" s="160"/>
      <c r="FAP105" s="150"/>
      <c r="FAQ105" s="137"/>
      <c r="FAR105" s="137"/>
      <c r="FAS105" s="137"/>
      <c r="FAU105" s="142"/>
      <c r="FAV105" s="160"/>
      <c r="FAW105" s="150"/>
      <c r="FAX105" s="137"/>
      <c r="FAY105" s="137"/>
      <c r="FAZ105" s="137"/>
      <c r="FBB105" s="142"/>
      <c r="FBC105" s="160"/>
      <c r="FBD105" s="150"/>
      <c r="FBE105" s="137"/>
      <c r="FBF105" s="137"/>
      <c r="FBG105" s="137"/>
      <c r="FBI105" s="142"/>
      <c r="FBJ105" s="160"/>
      <c r="FBK105" s="150"/>
      <c r="FBL105" s="137"/>
      <c r="FBM105" s="137"/>
      <c r="FBN105" s="137"/>
      <c r="FBP105" s="142"/>
      <c r="FBQ105" s="160"/>
      <c r="FBR105" s="150"/>
      <c r="FBS105" s="137"/>
      <c r="FBT105" s="137"/>
      <c r="FBU105" s="137"/>
      <c r="FBW105" s="142"/>
      <c r="FBX105" s="160"/>
      <c r="FBY105" s="150"/>
      <c r="FBZ105" s="137"/>
      <c r="FCA105" s="137"/>
      <c r="FCB105" s="137"/>
      <c r="FCD105" s="142"/>
      <c r="FCE105" s="160"/>
      <c r="FCF105" s="150"/>
      <c r="FCG105" s="137"/>
      <c r="FCH105" s="137"/>
      <c r="FCI105" s="137"/>
      <c r="FCK105" s="142"/>
      <c r="FCL105" s="160"/>
      <c r="FCM105" s="150"/>
      <c r="FCN105" s="137"/>
      <c r="FCO105" s="137"/>
      <c r="FCP105" s="137"/>
      <c r="FCR105" s="142"/>
      <c r="FCS105" s="160"/>
      <c r="FCT105" s="150"/>
      <c r="FCU105" s="137"/>
      <c r="FCV105" s="137"/>
      <c r="FCW105" s="137"/>
      <c r="FCY105" s="142"/>
      <c r="FCZ105" s="160"/>
      <c r="FDA105" s="150"/>
      <c r="FDB105" s="137"/>
      <c r="FDC105" s="137"/>
      <c r="FDD105" s="137"/>
      <c r="FDF105" s="142"/>
      <c r="FDG105" s="160"/>
      <c r="FDH105" s="150"/>
      <c r="FDI105" s="137"/>
      <c r="FDJ105" s="137"/>
      <c r="FDK105" s="137"/>
      <c r="FDM105" s="142"/>
      <c r="FDN105" s="160"/>
      <c r="FDO105" s="150"/>
      <c r="FDP105" s="137"/>
      <c r="FDQ105" s="137"/>
      <c r="FDR105" s="137"/>
      <c r="FDT105" s="142"/>
      <c r="FDU105" s="160"/>
      <c r="FDV105" s="150"/>
      <c r="FDW105" s="137"/>
      <c r="FDX105" s="137"/>
      <c r="FDY105" s="137"/>
      <c r="FEA105" s="142"/>
      <c r="FEB105" s="160"/>
      <c r="FEC105" s="150"/>
      <c r="FED105" s="137"/>
      <c r="FEE105" s="137"/>
      <c r="FEF105" s="137"/>
      <c r="FEH105" s="142"/>
      <c r="FEI105" s="160"/>
      <c r="FEJ105" s="150"/>
      <c r="FEK105" s="137"/>
      <c r="FEL105" s="137"/>
      <c r="FEM105" s="137"/>
      <c r="FEO105" s="142"/>
      <c r="FEP105" s="160"/>
      <c r="FEQ105" s="150"/>
      <c r="FER105" s="137"/>
      <c r="FES105" s="137"/>
      <c r="FET105" s="137"/>
      <c r="FEV105" s="142"/>
      <c r="FEW105" s="160"/>
      <c r="FEX105" s="150"/>
      <c r="FEY105" s="137"/>
      <c r="FEZ105" s="137"/>
      <c r="FFA105" s="137"/>
      <c r="FFC105" s="142"/>
      <c r="FFD105" s="160"/>
      <c r="FFE105" s="150"/>
      <c r="FFF105" s="137"/>
      <c r="FFG105" s="137"/>
      <c r="FFH105" s="137"/>
      <c r="FFJ105" s="142"/>
      <c r="FFK105" s="160"/>
      <c r="FFL105" s="150"/>
      <c r="FFM105" s="137"/>
      <c r="FFN105" s="137"/>
      <c r="FFO105" s="137"/>
      <c r="FFQ105" s="142"/>
      <c r="FFR105" s="160"/>
      <c r="FFS105" s="150"/>
      <c r="FFT105" s="137"/>
      <c r="FFU105" s="137"/>
      <c r="FFV105" s="137"/>
      <c r="FFX105" s="142"/>
      <c r="FFY105" s="160"/>
      <c r="FFZ105" s="150"/>
      <c r="FGA105" s="137"/>
      <c r="FGB105" s="137"/>
      <c r="FGC105" s="137"/>
      <c r="FGE105" s="142"/>
      <c r="FGF105" s="160"/>
      <c r="FGG105" s="150"/>
      <c r="FGH105" s="137"/>
      <c r="FGI105" s="137"/>
      <c r="FGJ105" s="137"/>
      <c r="FGL105" s="142"/>
      <c r="FGM105" s="160"/>
      <c r="FGN105" s="150"/>
      <c r="FGO105" s="137"/>
      <c r="FGP105" s="137"/>
      <c r="FGQ105" s="137"/>
      <c r="FGS105" s="142"/>
      <c r="FGT105" s="160"/>
      <c r="FGU105" s="150"/>
      <c r="FGV105" s="137"/>
      <c r="FGW105" s="137"/>
      <c r="FGX105" s="137"/>
      <c r="FGZ105" s="142"/>
      <c r="FHA105" s="160"/>
      <c r="FHB105" s="150"/>
      <c r="FHC105" s="137"/>
      <c r="FHD105" s="137"/>
      <c r="FHE105" s="137"/>
      <c r="FHG105" s="142"/>
      <c r="FHH105" s="160"/>
      <c r="FHI105" s="150"/>
      <c r="FHJ105" s="137"/>
      <c r="FHK105" s="137"/>
      <c r="FHL105" s="137"/>
      <c r="FHN105" s="142"/>
      <c r="FHO105" s="160"/>
      <c r="FHP105" s="150"/>
      <c r="FHQ105" s="137"/>
      <c r="FHR105" s="137"/>
      <c r="FHS105" s="137"/>
      <c r="FHU105" s="142"/>
      <c r="FHV105" s="160"/>
      <c r="FHW105" s="150"/>
      <c r="FHX105" s="137"/>
      <c r="FHY105" s="137"/>
      <c r="FHZ105" s="137"/>
      <c r="FIB105" s="142"/>
      <c r="FIC105" s="160"/>
      <c r="FID105" s="150"/>
      <c r="FIE105" s="137"/>
      <c r="FIF105" s="137"/>
      <c r="FIG105" s="137"/>
      <c r="FII105" s="142"/>
      <c r="FIJ105" s="160"/>
      <c r="FIK105" s="150"/>
      <c r="FIL105" s="137"/>
      <c r="FIM105" s="137"/>
      <c r="FIN105" s="137"/>
      <c r="FIP105" s="142"/>
      <c r="FIQ105" s="160"/>
      <c r="FIR105" s="150"/>
      <c r="FIS105" s="137"/>
      <c r="FIT105" s="137"/>
      <c r="FIU105" s="137"/>
      <c r="FIW105" s="142"/>
      <c r="FIX105" s="160"/>
      <c r="FIY105" s="150"/>
      <c r="FIZ105" s="137"/>
      <c r="FJA105" s="137"/>
      <c r="FJB105" s="137"/>
      <c r="FJD105" s="142"/>
      <c r="FJE105" s="160"/>
      <c r="FJF105" s="150"/>
      <c r="FJG105" s="137"/>
      <c r="FJH105" s="137"/>
      <c r="FJI105" s="137"/>
      <c r="FJK105" s="142"/>
      <c r="FJL105" s="160"/>
      <c r="FJM105" s="150"/>
      <c r="FJN105" s="137"/>
      <c r="FJO105" s="137"/>
      <c r="FJP105" s="137"/>
      <c r="FJR105" s="142"/>
      <c r="FJS105" s="160"/>
      <c r="FJT105" s="150"/>
      <c r="FJU105" s="137"/>
      <c r="FJV105" s="137"/>
      <c r="FJW105" s="137"/>
      <c r="FJY105" s="142"/>
      <c r="FJZ105" s="160"/>
      <c r="FKA105" s="150"/>
      <c r="FKB105" s="137"/>
      <c r="FKC105" s="137"/>
      <c r="FKD105" s="137"/>
      <c r="FKF105" s="142"/>
      <c r="FKG105" s="160"/>
      <c r="FKH105" s="150"/>
      <c r="FKI105" s="137"/>
      <c r="FKJ105" s="137"/>
      <c r="FKK105" s="137"/>
      <c r="FKM105" s="142"/>
      <c r="FKN105" s="160"/>
      <c r="FKO105" s="150"/>
      <c r="FKP105" s="137"/>
      <c r="FKQ105" s="137"/>
      <c r="FKR105" s="137"/>
      <c r="FKT105" s="142"/>
      <c r="FKU105" s="160"/>
      <c r="FKV105" s="150"/>
      <c r="FKW105" s="137"/>
      <c r="FKX105" s="137"/>
      <c r="FKY105" s="137"/>
      <c r="FLA105" s="142"/>
      <c r="FLB105" s="160"/>
      <c r="FLC105" s="150"/>
      <c r="FLD105" s="137"/>
      <c r="FLE105" s="137"/>
      <c r="FLF105" s="137"/>
      <c r="FLH105" s="142"/>
      <c r="FLI105" s="160"/>
      <c r="FLJ105" s="150"/>
      <c r="FLK105" s="137"/>
      <c r="FLL105" s="137"/>
      <c r="FLM105" s="137"/>
      <c r="FLO105" s="142"/>
      <c r="FLP105" s="160"/>
      <c r="FLQ105" s="150"/>
      <c r="FLR105" s="137"/>
      <c r="FLS105" s="137"/>
      <c r="FLT105" s="137"/>
      <c r="FLV105" s="142"/>
      <c r="FLW105" s="160"/>
      <c r="FLX105" s="150"/>
      <c r="FLY105" s="137"/>
      <c r="FLZ105" s="137"/>
      <c r="FMA105" s="137"/>
      <c r="FMC105" s="142"/>
      <c r="FMD105" s="160"/>
      <c r="FME105" s="150"/>
      <c r="FMF105" s="137"/>
      <c r="FMG105" s="137"/>
      <c r="FMH105" s="137"/>
      <c r="FMJ105" s="142"/>
      <c r="FMK105" s="160"/>
      <c r="FML105" s="150"/>
      <c r="FMM105" s="137"/>
      <c r="FMN105" s="137"/>
      <c r="FMO105" s="137"/>
      <c r="FMQ105" s="142"/>
      <c r="FMR105" s="160"/>
      <c r="FMS105" s="150"/>
      <c r="FMT105" s="137"/>
      <c r="FMU105" s="137"/>
      <c r="FMV105" s="137"/>
      <c r="FMX105" s="142"/>
      <c r="FMY105" s="160"/>
      <c r="FMZ105" s="150"/>
      <c r="FNA105" s="137"/>
      <c r="FNB105" s="137"/>
      <c r="FNC105" s="137"/>
      <c r="FNE105" s="142"/>
      <c r="FNF105" s="160"/>
      <c r="FNG105" s="150"/>
      <c r="FNH105" s="137"/>
      <c r="FNI105" s="137"/>
      <c r="FNJ105" s="137"/>
      <c r="FNL105" s="142"/>
      <c r="FNM105" s="160"/>
      <c r="FNN105" s="150"/>
      <c r="FNO105" s="137"/>
      <c r="FNP105" s="137"/>
      <c r="FNQ105" s="137"/>
      <c r="FNS105" s="142"/>
      <c r="FNT105" s="160"/>
      <c r="FNU105" s="150"/>
      <c r="FNV105" s="137"/>
      <c r="FNW105" s="137"/>
      <c r="FNX105" s="137"/>
      <c r="FNZ105" s="142"/>
      <c r="FOA105" s="160"/>
      <c r="FOB105" s="150"/>
      <c r="FOC105" s="137"/>
      <c r="FOD105" s="137"/>
      <c r="FOE105" s="137"/>
      <c r="FOG105" s="142"/>
      <c r="FOH105" s="160"/>
      <c r="FOI105" s="150"/>
      <c r="FOJ105" s="137"/>
      <c r="FOK105" s="137"/>
      <c r="FOL105" s="137"/>
      <c r="FON105" s="142"/>
      <c r="FOO105" s="160"/>
      <c r="FOP105" s="150"/>
      <c r="FOQ105" s="137"/>
      <c r="FOR105" s="137"/>
      <c r="FOS105" s="137"/>
      <c r="FOU105" s="142"/>
      <c r="FOV105" s="160"/>
      <c r="FOW105" s="150"/>
      <c r="FOX105" s="137"/>
      <c r="FOY105" s="137"/>
      <c r="FOZ105" s="137"/>
      <c r="FPB105" s="142"/>
      <c r="FPC105" s="160"/>
      <c r="FPD105" s="150"/>
      <c r="FPE105" s="137"/>
      <c r="FPF105" s="137"/>
      <c r="FPG105" s="137"/>
      <c r="FPI105" s="142"/>
      <c r="FPJ105" s="160"/>
      <c r="FPK105" s="150"/>
      <c r="FPL105" s="137"/>
      <c r="FPM105" s="137"/>
      <c r="FPN105" s="137"/>
      <c r="FPP105" s="142"/>
      <c r="FPQ105" s="160"/>
      <c r="FPR105" s="150"/>
      <c r="FPS105" s="137"/>
      <c r="FPT105" s="137"/>
      <c r="FPU105" s="137"/>
      <c r="FPW105" s="142"/>
      <c r="FPX105" s="160"/>
      <c r="FPY105" s="150"/>
      <c r="FPZ105" s="137"/>
      <c r="FQA105" s="137"/>
      <c r="FQB105" s="137"/>
      <c r="FQD105" s="142"/>
      <c r="FQE105" s="160"/>
      <c r="FQF105" s="150"/>
      <c r="FQG105" s="137"/>
      <c r="FQH105" s="137"/>
      <c r="FQI105" s="137"/>
      <c r="FQK105" s="142"/>
      <c r="FQL105" s="160"/>
      <c r="FQM105" s="150"/>
      <c r="FQN105" s="137"/>
      <c r="FQO105" s="137"/>
      <c r="FQP105" s="137"/>
      <c r="FQR105" s="142"/>
      <c r="FQS105" s="160"/>
      <c r="FQT105" s="150"/>
      <c r="FQU105" s="137"/>
      <c r="FQV105" s="137"/>
      <c r="FQW105" s="137"/>
      <c r="FQY105" s="142"/>
      <c r="FQZ105" s="160"/>
      <c r="FRA105" s="150"/>
      <c r="FRB105" s="137"/>
      <c r="FRC105" s="137"/>
      <c r="FRD105" s="137"/>
      <c r="FRF105" s="142"/>
      <c r="FRG105" s="160"/>
      <c r="FRH105" s="150"/>
      <c r="FRI105" s="137"/>
      <c r="FRJ105" s="137"/>
      <c r="FRK105" s="137"/>
      <c r="FRM105" s="142"/>
      <c r="FRN105" s="160"/>
      <c r="FRO105" s="150"/>
      <c r="FRP105" s="137"/>
      <c r="FRQ105" s="137"/>
      <c r="FRR105" s="137"/>
      <c r="FRT105" s="142"/>
      <c r="FRU105" s="160"/>
      <c r="FRV105" s="150"/>
      <c r="FRW105" s="137"/>
      <c r="FRX105" s="137"/>
      <c r="FRY105" s="137"/>
      <c r="FSA105" s="142"/>
      <c r="FSB105" s="160"/>
      <c r="FSC105" s="150"/>
      <c r="FSD105" s="137"/>
      <c r="FSE105" s="137"/>
      <c r="FSF105" s="137"/>
      <c r="FSH105" s="142"/>
      <c r="FSI105" s="160"/>
      <c r="FSJ105" s="150"/>
      <c r="FSK105" s="137"/>
      <c r="FSL105" s="137"/>
      <c r="FSM105" s="137"/>
      <c r="FSO105" s="142"/>
      <c r="FSP105" s="160"/>
      <c r="FSQ105" s="150"/>
      <c r="FSR105" s="137"/>
      <c r="FSS105" s="137"/>
      <c r="FST105" s="137"/>
      <c r="FSV105" s="142"/>
      <c r="FSW105" s="160"/>
      <c r="FSX105" s="150"/>
      <c r="FSY105" s="137"/>
      <c r="FSZ105" s="137"/>
      <c r="FTA105" s="137"/>
      <c r="FTC105" s="142"/>
      <c r="FTD105" s="160"/>
      <c r="FTE105" s="150"/>
      <c r="FTF105" s="137"/>
      <c r="FTG105" s="137"/>
      <c r="FTH105" s="137"/>
      <c r="FTJ105" s="142"/>
      <c r="FTK105" s="160"/>
      <c r="FTL105" s="150"/>
      <c r="FTM105" s="137"/>
      <c r="FTN105" s="137"/>
      <c r="FTO105" s="137"/>
      <c r="FTQ105" s="142"/>
      <c r="FTR105" s="160"/>
      <c r="FTS105" s="150"/>
      <c r="FTT105" s="137"/>
      <c r="FTU105" s="137"/>
      <c r="FTV105" s="137"/>
      <c r="FTX105" s="142"/>
      <c r="FTY105" s="160"/>
      <c r="FTZ105" s="150"/>
      <c r="FUA105" s="137"/>
      <c r="FUB105" s="137"/>
      <c r="FUC105" s="137"/>
      <c r="FUE105" s="142"/>
      <c r="FUF105" s="160"/>
      <c r="FUG105" s="150"/>
      <c r="FUH105" s="137"/>
      <c r="FUI105" s="137"/>
      <c r="FUJ105" s="137"/>
      <c r="FUL105" s="142"/>
      <c r="FUM105" s="160"/>
      <c r="FUN105" s="150"/>
      <c r="FUO105" s="137"/>
      <c r="FUP105" s="137"/>
      <c r="FUQ105" s="137"/>
      <c r="FUS105" s="142"/>
      <c r="FUT105" s="160"/>
      <c r="FUU105" s="150"/>
      <c r="FUV105" s="137"/>
      <c r="FUW105" s="137"/>
      <c r="FUX105" s="137"/>
      <c r="FUZ105" s="142"/>
      <c r="FVA105" s="160"/>
      <c r="FVB105" s="150"/>
      <c r="FVC105" s="137"/>
      <c r="FVD105" s="137"/>
      <c r="FVE105" s="137"/>
      <c r="FVG105" s="142"/>
      <c r="FVH105" s="160"/>
      <c r="FVI105" s="150"/>
      <c r="FVJ105" s="137"/>
      <c r="FVK105" s="137"/>
      <c r="FVL105" s="137"/>
      <c r="FVN105" s="142"/>
      <c r="FVO105" s="160"/>
      <c r="FVP105" s="150"/>
      <c r="FVQ105" s="137"/>
      <c r="FVR105" s="137"/>
      <c r="FVS105" s="137"/>
      <c r="FVU105" s="142"/>
      <c r="FVV105" s="160"/>
      <c r="FVW105" s="150"/>
      <c r="FVX105" s="137"/>
      <c r="FVY105" s="137"/>
      <c r="FVZ105" s="137"/>
      <c r="FWB105" s="142"/>
      <c r="FWC105" s="160"/>
      <c r="FWD105" s="150"/>
      <c r="FWE105" s="137"/>
      <c r="FWF105" s="137"/>
      <c r="FWG105" s="137"/>
      <c r="FWI105" s="142"/>
      <c r="FWJ105" s="160"/>
      <c r="FWK105" s="150"/>
      <c r="FWL105" s="137"/>
      <c r="FWM105" s="137"/>
      <c r="FWN105" s="137"/>
      <c r="FWP105" s="142"/>
      <c r="FWQ105" s="160"/>
      <c r="FWR105" s="150"/>
      <c r="FWS105" s="137"/>
      <c r="FWT105" s="137"/>
      <c r="FWU105" s="137"/>
      <c r="FWW105" s="142"/>
      <c r="FWX105" s="160"/>
      <c r="FWY105" s="150"/>
      <c r="FWZ105" s="137"/>
      <c r="FXA105" s="137"/>
      <c r="FXB105" s="137"/>
      <c r="FXD105" s="142"/>
      <c r="FXE105" s="160"/>
      <c r="FXF105" s="150"/>
      <c r="FXG105" s="137"/>
      <c r="FXH105" s="137"/>
      <c r="FXI105" s="137"/>
      <c r="FXK105" s="142"/>
      <c r="FXL105" s="160"/>
      <c r="FXM105" s="150"/>
      <c r="FXN105" s="137"/>
      <c r="FXO105" s="137"/>
      <c r="FXP105" s="137"/>
      <c r="FXR105" s="142"/>
      <c r="FXS105" s="160"/>
      <c r="FXT105" s="150"/>
      <c r="FXU105" s="137"/>
      <c r="FXV105" s="137"/>
      <c r="FXW105" s="137"/>
      <c r="FXY105" s="142"/>
      <c r="FXZ105" s="160"/>
      <c r="FYA105" s="150"/>
      <c r="FYB105" s="137"/>
      <c r="FYC105" s="137"/>
      <c r="FYD105" s="137"/>
      <c r="FYF105" s="142"/>
      <c r="FYG105" s="160"/>
      <c r="FYH105" s="150"/>
      <c r="FYI105" s="137"/>
      <c r="FYJ105" s="137"/>
      <c r="FYK105" s="137"/>
      <c r="FYM105" s="142"/>
      <c r="FYN105" s="160"/>
      <c r="FYO105" s="150"/>
      <c r="FYP105" s="137"/>
      <c r="FYQ105" s="137"/>
      <c r="FYR105" s="137"/>
      <c r="FYT105" s="142"/>
      <c r="FYU105" s="160"/>
      <c r="FYV105" s="150"/>
      <c r="FYW105" s="137"/>
      <c r="FYX105" s="137"/>
      <c r="FYY105" s="137"/>
      <c r="FZA105" s="142"/>
      <c r="FZB105" s="160"/>
      <c r="FZC105" s="150"/>
      <c r="FZD105" s="137"/>
      <c r="FZE105" s="137"/>
      <c r="FZF105" s="137"/>
      <c r="FZH105" s="142"/>
      <c r="FZI105" s="160"/>
      <c r="FZJ105" s="150"/>
      <c r="FZK105" s="137"/>
      <c r="FZL105" s="137"/>
      <c r="FZM105" s="137"/>
      <c r="FZO105" s="142"/>
      <c r="FZP105" s="160"/>
      <c r="FZQ105" s="150"/>
      <c r="FZR105" s="137"/>
      <c r="FZS105" s="137"/>
      <c r="FZT105" s="137"/>
      <c r="FZV105" s="142"/>
      <c r="FZW105" s="160"/>
      <c r="FZX105" s="150"/>
      <c r="FZY105" s="137"/>
      <c r="FZZ105" s="137"/>
      <c r="GAA105" s="137"/>
      <c r="GAC105" s="142"/>
      <c r="GAD105" s="160"/>
      <c r="GAE105" s="150"/>
      <c r="GAF105" s="137"/>
      <c r="GAG105" s="137"/>
      <c r="GAH105" s="137"/>
      <c r="GAJ105" s="142"/>
      <c r="GAK105" s="160"/>
      <c r="GAL105" s="150"/>
      <c r="GAM105" s="137"/>
      <c r="GAN105" s="137"/>
      <c r="GAO105" s="137"/>
      <c r="GAQ105" s="142"/>
      <c r="GAR105" s="160"/>
      <c r="GAS105" s="150"/>
      <c r="GAT105" s="137"/>
      <c r="GAU105" s="137"/>
      <c r="GAV105" s="137"/>
      <c r="GAX105" s="142"/>
      <c r="GAY105" s="160"/>
      <c r="GAZ105" s="150"/>
      <c r="GBA105" s="137"/>
      <c r="GBB105" s="137"/>
      <c r="GBC105" s="137"/>
      <c r="GBE105" s="142"/>
      <c r="GBF105" s="160"/>
      <c r="GBG105" s="150"/>
      <c r="GBH105" s="137"/>
      <c r="GBI105" s="137"/>
      <c r="GBJ105" s="137"/>
      <c r="GBL105" s="142"/>
      <c r="GBM105" s="160"/>
      <c r="GBN105" s="150"/>
      <c r="GBO105" s="137"/>
      <c r="GBP105" s="137"/>
      <c r="GBQ105" s="137"/>
      <c r="GBS105" s="142"/>
      <c r="GBT105" s="160"/>
      <c r="GBU105" s="150"/>
      <c r="GBV105" s="137"/>
      <c r="GBW105" s="137"/>
      <c r="GBX105" s="137"/>
      <c r="GBZ105" s="142"/>
      <c r="GCA105" s="160"/>
      <c r="GCB105" s="150"/>
      <c r="GCC105" s="137"/>
      <c r="GCD105" s="137"/>
      <c r="GCE105" s="137"/>
      <c r="GCG105" s="142"/>
      <c r="GCH105" s="160"/>
      <c r="GCI105" s="150"/>
      <c r="GCJ105" s="137"/>
      <c r="GCK105" s="137"/>
      <c r="GCL105" s="137"/>
      <c r="GCN105" s="142"/>
      <c r="GCO105" s="160"/>
      <c r="GCP105" s="150"/>
      <c r="GCQ105" s="137"/>
      <c r="GCR105" s="137"/>
      <c r="GCS105" s="137"/>
      <c r="GCU105" s="142"/>
      <c r="GCV105" s="160"/>
      <c r="GCW105" s="150"/>
      <c r="GCX105" s="137"/>
      <c r="GCY105" s="137"/>
      <c r="GCZ105" s="137"/>
      <c r="GDB105" s="142"/>
      <c r="GDC105" s="160"/>
      <c r="GDD105" s="150"/>
      <c r="GDE105" s="137"/>
      <c r="GDF105" s="137"/>
      <c r="GDG105" s="137"/>
      <c r="GDI105" s="142"/>
      <c r="GDJ105" s="160"/>
      <c r="GDK105" s="150"/>
      <c r="GDL105" s="137"/>
      <c r="GDM105" s="137"/>
      <c r="GDN105" s="137"/>
      <c r="GDP105" s="142"/>
      <c r="GDQ105" s="160"/>
      <c r="GDR105" s="150"/>
      <c r="GDS105" s="137"/>
      <c r="GDT105" s="137"/>
      <c r="GDU105" s="137"/>
      <c r="GDW105" s="142"/>
      <c r="GDX105" s="160"/>
      <c r="GDY105" s="150"/>
      <c r="GDZ105" s="137"/>
      <c r="GEA105" s="137"/>
      <c r="GEB105" s="137"/>
      <c r="GED105" s="142"/>
      <c r="GEE105" s="160"/>
      <c r="GEF105" s="150"/>
      <c r="GEG105" s="137"/>
      <c r="GEH105" s="137"/>
      <c r="GEI105" s="137"/>
      <c r="GEK105" s="142"/>
      <c r="GEL105" s="160"/>
      <c r="GEM105" s="150"/>
      <c r="GEN105" s="137"/>
      <c r="GEO105" s="137"/>
      <c r="GEP105" s="137"/>
      <c r="GER105" s="142"/>
      <c r="GES105" s="160"/>
      <c r="GET105" s="150"/>
      <c r="GEU105" s="137"/>
      <c r="GEV105" s="137"/>
      <c r="GEW105" s="137"/>
      <c r="GEY105" s="142"/>
      <c r="GEZ105" s="160"/>
      <c r="GFA105" s="150"/>
      <c r="GFB105" s="137"/>
      <c r="GFC105" s="137"/>
      <c r="GFD105" s="137"/>
      <c r="GFF105" s="142"/>
      <c r="GFG105" s="160"/>
      <c r="GFH105" s="150"/>
      <c r="GFI105" s="137"/>
      <c r="GFJ105" s="137"/>
      <c r="GFK105" s="137"/>
      <c r="GFM105" s="142"/>
      <c r="GFN105" s="160"/>
      <c r="GFO105" s="150"/>
      <c r="GFP105" s="137"/>
      <c r="GFQ105" s="137"/>
      <c r="GFR105" s="137"/>
      <c r="GFT105" s="142"/>
      <c r="GFU105" s="160"/>
      <c r="GFV105" s="150"/>
      <c r="GFW105" s="137"/>
      <c r="GFX105" s="137"/>
      <c r="GFY105" s="137"/>
      <c r="GGA105" s="142"/>
      <c r="GGB105" s="160"/>
      <c r="GGC105" s="150"/>
      <c r="GGD105" s="137"/>
      <c r="GGE105" s="137"/>
      <c r="GGF105" s="137"/>
      <c r="GGH105" s="142"/>
      <c r="GGI105" s="160"/>
      <c r="GGJ105" s="150"/>
      <c r="GGK105" s="137"/>
      <c r="GGL105" s="137"/>
      <c r="GGM105" s="137"/>
      <c r="GGO105" s="142"/>
      <c r="GGP105" s="160"/>
      <c r="GGQ105" s="150"/>
      <c r="GGR105" s="137"/>
      <c r="GGS105" s="137"/>
      <c r="GGT105" s="137"/>
      <c r="GGV105" s="142"/>
      <c r="GGW105" s="160"/>
      <c r="GGX105" s="150"/>
      <c r="GGY105" s="137"/>
      <c r="GGZ105" s="137"/>
      <c r="GHA105" s="137"/>
      <c r="GHC105" s="142"/>
      <c r="GHD105" s="160"/>
      <c r="GHE105" s="150"/>
      <c r="GHF105" s="137"/>
      <c r="GHG105" s="137"/>
      <c r="GHH105" s="137"/>
      <c r="GHJ105" s="142"/>
      <c r="GHK105" s="160"/>
      <c r="GHL105" s="150"/>
      <c r="GHM105" s="137"/>
      <c r="GHN105" s="137"/>
      <c r="GHO105" s="137"/>
      <c r="GHQ105" s="142"/>
      <c r="GHR105" s="160"/>
      <c r="GHS105" s="150"/>
      <c r="GHT105" s="137"/>
      <c r="GHU105" s="137"/>
      <c r="GHV105" s="137"/>
      <c r="GHX105" s="142"/>
      <c r="GHY105" s="160"/>
      <c r="GHZ105" s="150"/>
      <c r="GIA105" s="137"/>
      <c r="GIB105" s="137"/>
      <c r="GIC105" s="137"/>
      <c r="GIE105" s="142"/>
      <c r="GIF105" s="160"/>
      <c r="GIG105" s="150"/>
      <c r="GIH105" s="137"/>
      <c r="GII105" s="137"/>
      <c r="GIJ105" s="137"/>
      <c r="GIL105" s="142"/>
      <c r="GIM105" s="160"/>
      <c r="GIN105" s="150"/>
      <c r="GIO105" s="137"/>
      <c r="GIP105" s="137"/>
      <c r="GIQ105" s="137"/>
      <c r="GIS105" s="142"/>
      <c r="GIT105" s="160"/>
      <c r="GIU105" s="150"/>
      <c r="GIV105" s="137"/>
      <c r="GIW105" s="137"/>
      <c r="GIX105" s="137"/>
      <c r="GIZ105" s="142"/>
      <c r="GJA105" s="160"/>
      <c r="GJB105" s="150"/>
      <c r="GJC105" s="137"/>
      <c r="GJD105" s="137"/>
      <c r="GJE105" s="137"/>
      <c r="GJG105" s="142"/>
      <c r="GJH105" s="160"/>
      <c r="GJI105" s="150"/>
      <c r="GJJ105" s="137"/>
      <c r="GJK105" s="137"/>
      <c r="GJL105" s="137"/>
      <c r="GJN105" s="142"/>
      <c r="GJO105" s="160"/>
      <c r="GJP105" s="150"/>
      <c r="GJQ105" s="137"/>
      <c r="GJR105" s="137"/>
      <c r="GJS105" s="137"/>
      <c r="GJU105" s="142"/>
      <c r="GJV105" s="160"/>
      <c r="GJW105" s="150"/>
      <c r="GJX105" s="137"/>
      <c r="GJY105" s="137"/>
      <c r="GJZ105" s="137"/>
      <c r="GKB105" s="142"/>
      <c r="GKC105" s="160"/>
      <c r="GKD105" s="150"/>
      <c r="GKE105" s="137"/>
      <c r="GKF105" s="137"/>
      <c r="GKG105" s="137"/>
      <c r="GKI105" s="142"/>
      <c r="GKJ105" s="160"/>
      <c r="GKK105" s="150"/>
      <c r="GKL105" s="137"/>
      <c r="GKM105" s="137"/>
      <c r="GKN105" s="137"/>
      <c r="GKP105" s="142"/>
      <c r="GKQ105" s="160"/>
      <c r="GKR105" s="150"/>
      <c r="GKS105" s="137"/>
      <c r="GKT105" s="137"/>
      <c r="GKU105" s="137"/>
      <c r="GKW105" s="142"/>
      <c r="GKX105" s="160"/>
      <c r="GKY105" s="150"/>
      <c r="GKZ105" s="137"/>
      <c r="GLA105" s="137"/>
      <c r="GLB105" s="137"/>
      <c r="GLD105" s="142"/>
      <c r="GLE105" s="160"/>
      <c r="GLF105" s="150"/>
      <c r="GLG105" s="137"/>
      <c r="GLH105" s="137"/>
      <c r="GLI105" s="137"/>
      <c r="GLK105" s="142"/>
      <c r="GLL105" s="160"/>
      <c r="GLM105" s="150"/>
      <c r="GLN105" s="137"/>
      <c r="GLO105" s="137"/>
      <c r="GLP105" s="137"/>
      <c r="GLR105" s="142"/>
      <c r="GLS105" s="160"/>
      <c r="GLT105" s="150"/>
      <c r="GLU105" s="137"/>
      <c r="GLV105" s="137"/>
      <c r="GLW105" s="137"/>
      <c r="GLY105" s="142"/>
      <c r="GLZ105" s="160"/>
      <c r="GMA105" s="150"/>
      <c r="GMB105" s="137"/>
      <c r="GMC105" s="137"/>
      <c r="GMD105" s="137"/>
      <c r="GMF105" s="142"/>
      <c r="GMG105" s="160"/>
      <c r="GMH105" s="150"/>
      <c r="GMI105" s="137"/>
      <c r="GMJ105" s="137"/>
      <c r="GMK105" s="137"/>
      <c r="GMM105" s="142"/>
      <c r="GMN105" s="160"/>
      <c r="GMO105" s="150"/>
      <c r="GMP105" s="137"/>
      <c r="GMQ105" s="137"/>
      <c r="GMR105" s="137"/>
      <c r="GMT105" s="142"/>
      <c r="GMU105" s="160"/>
      <c r="GMV105" s="150"/>
      <c r="GMW105" s="137"/>
      <c r="GMX105" s="137"/>
      <c r="GMY105" s="137"/>
      <c r="GNA105" s="142"/>
      <c r="GNB105" s="160"/>
      <c r="GNC105" s="150"/>
      <c r="GND105" s="137"/>
      <c r="GNE105" s="137"/>
      <c r="GNF105" s="137"/>
      <c r="GNH105" s="142"/>
      <c r="GNI105" s="160"/>
      <c r="GNJ105" s="150"/>
      <c r="GNK105" s="137"/>
      <c r="GNL105" s="137"/>
      <c r="GNM105" s="137"/>
      <c r="GNO105" s="142"/>
      <c r="GNP105" s="160"/>
      <c r="GNQ105" s="150"/>
      <c r="GNR105" s="137"/>
      <c r="GNS105" s="137"/>
      <c r="GNT105" s="137"/>
      <c r="GNV105" s="142"/>
      <c r="GNW105" s="160"/>
      <c r="GNX105" s="150"/>
      <c r="GNY105" s="137"/>
      <c r="GNZ105" s="137"/>
      <c r="GOA105" s="137"/>
      <c r="GOC105" s="142"/>
      <c r="GOD105" s="160"/>
      <c r="GOE105" s="150"/>
      <c r="GOF105" s="137"/>
      <c r="GOG105" s="137"/>
      <c r="GOH105" s="137"/>
      <c r="GOJ105" s="142"/>
      <c r="GOK105" s="160"/>
      <c r="GOL105" s="150"/>
      <c r="GOM105" s="137"/>
      <c r="GON105" s="137"/>
      <c r="GOO105" s="137"/>
      <c r="GOQ105" s="142"/>
      <c r="GOR105" s="160"/>
      <c r="GOS105" s="150"/>
      <c r="GOT105" s="137"/>
      <c r="GOU105" s="137"/>
      <c r="GOV105" s="137"/>
      <c r="GOX105" s="142"/>
      <c r="GOY105" s="160"/>
      <c r="GOZ105" s="150"/>
      <c r="GPA105" s="137"/>
      <c r="GPB105" s="137"/>
      <c r="GPC105" s="137"/>
      <c r="GPE105" s="142"/>
      <c r="GPF105" s="160"/>
      <c r="GPG105" s="150"/>
      <c r="GPH105" s="137"/>
      <c r="GPI105" s="137"/>
      <c r="GPJ105" s="137"/>
      <c r="GPL105" s="142"/>
      <c r="GPM105" s="160"/>
      <c r="GPN105" s="150"/>
      <c r="GPO105" s="137"/>
      <c r="GPP105" s="137"/>
      <c r="GPQ105" s="137"/>
      <c r="GPS105" s="142"/>
      <c r="GPT105" s="160"/>
      <c r="GPU105" s="150"/>
      <c r="GPV105" s="137"/>
      <c r="GPW105" s="137"/>
      <c r="GPX105" s="137"/>
      <c r="GPZ105" s="142"/>
      <c r="GQA105" s="160"/>
      <c r="GQB105" s="150"/>
      <c r="GQC105" s="137"/>
      <c r="GQD105" s="137"/>
      <c r="GQE105" s="137"/>
      <c r="GQG105" s="142"/>
      <c r="GQH105" s="160"/>
      <c r="GQI105" s="150"/>
      <c r="GQJ105" s="137"/>
      <c r="GQK105" s="137"/>
      <c r="GQL105" s="137"/>
      <c r="GQN105" s="142"/>
      <c r="GQO105" s="160"/>
      <c r="GQP105" s="150"/>
      <c r="GQQ105" s="137"/>
      <c r="GQR105" s="137"/>
      <c r="GQS105" s="137"/>
      <c r="GQU105" s="142"/>
      <c r="GQV105" s="160"/>
      <c r="GQW105" s="150"/>
      <c r="GQX105" s="137"/>
      <c r="GQY105" s="137"/>
      <c r="GQZ105" s="137"/>
      <c r="GRB105" s="142"/>
      <c r="GRC105" s="160"/>
      <c r="GRD105" s="150"/>
      <c r="GRE105" s="137"/>
      <c r="GRF105" s="137"/>
      <c r="GRG105" s="137"/>
      <c r="GRI105" s="142"/>
      <c r="GRJ105" s="160"/>
      <c r="GRK105" s="150"/>
      <c r="GRL105" s="137"/>
      <c r="GRM105" s="137"/>
      <c r="GRN105" s="137"/>
      <c r="GRP105" s="142"/>
      <c r="GRQ105" s="160"/>
      <c r="GRR105" s="150"/>
      <c r="GRS105" s="137"/>
      <c r="GRT105" s="137"/>
      <c r="GRU105" s="137"/>
      <c r="GRW105" s="142"/>
      <c r="GRX105" s="160"/>
      <c r="GRY105" s="150"/>
      <c r="GRZ105" s="137"/>
      <c r="GSA105" s="137"/>
      <c r="GSB105" s="137"/>
      <c r="GSD105" s="142"/>
      <c r="GSE105" s="160"/>
      <c r="GSF105" s="150"/>
      <c r="GSG105" s="137"/>
      <c r="GSH105" s="137"/>
      <c r="GSI105" s="137"/>
      <c r="GSK105" s="142"/>
      <c r="GSL105" s="160"/>
      <c r="GSM105" s="150"/>
      <c r="GSN105" s="137"/>
      <c r="GSO105" s="137"/>
      <c r="GSP105" s="137"/>
      <c r="GSR105" s="142"/>
      <c r="GSS105" s="160"/>
      <c r="GST105" s="150"/>
      <c r="GSU105" s="137"/>
      <c r="GSV105" s="137"/>
      <c r="GSW105" s="137"/>
      <c r="GSY105" s="142"/>
      <c r="GSZ105" s="160"/>
      <c r="GTA105" s="150"/>
      <c r="GTB105" s="137"/>
      <c r="GTC105" s="137"/>
      <c r="GTD105" s="137"/>
      <c r="GTF105" s="142"/>
      <c r="GTG105" s="160"/>
      <c r="GTH105" s="150"/>
      <c r="GTI105" s="137"/>
      <c r="GTJ105" s="137"/>
      <c r="GTK105" s="137"/>
      <c r="GTM105" s="142"/>
      <c r="GTN105" s="160"/>
      <c r="GTO105" s="150"/>
      <c r="GTP105" s="137"/>
      <c r="GTQ105" s="137"/>
      <c r="GTR105" s="137"/>
      <c r="GTT105" s="142"/>
      <c r="GTU105" s="160"/>
      <c r="GTV105" s="150"/>
      <c r="GTW105" s="137"/>
      <c r="GTX105" s="137"/>
      <c r="GTY105" s="137"/>
      <c r="GUA105" s="142"/>
      <c r="GUB105" s="160"/>
      <c r="GUC105" s="150"/>
      <c r="GUD105" s="137"/>
      <c r="GUE105" s="137"/>
      <c r="GUF105" s="137"/>
      <c r="GUH105" s="142"/>
      <c r="GUI105" s="160"/>
      <c r="GUJ105" s="150"/>
      <c r="GUK105" s="137"/>
      <c r="GUL105" s="137"/>
      <c r="GUM105" s="137"/>
      <c r="GUO105" s="142"/>
      <c r="GUP105" s="160"/>
      <c r="GUQ105" s="150"/>
      <c r="GUR105" s="137"/>
      <c r="GUS105" s="137"/>
      <c r="GUT105" s="137"/>
      <c r="GUV105" s="142"/>
      <c r="GUW105" s="160"/>
      <c r="GUX105" s="150"/>
      <c r="GUY105" s="137"/>
      <c r="GUZ105" s="137"/>
      <c r="GVA105" s="137"/>
      <c r="GVC105" s="142"/>
      <c r="GVD105" s="160"/>
      <c r="GVE105" s="150"/>
      <c r="GVF105" s="137"/>
      <c r="GVG105" s="137"/>
      <c r="GVH105" s="137"/>
      <c r="GVJ105" s="142"/>
      <c r="GVK105" s="160"/>
      <c r="GVL105" s="150"/>
      <c r="GVM105" s="137"/>
      <c r="GVN105" s="137"/>
      <c r="GVO105" s="137"/>
      <c r="GVQ105" s="142"/>
      <c r="GVR105" s="160"/>
      <c r="GVS105" s="150"/>
      <c r="GVT105" s="137"/>
      <c r="GVU105" s="137"/>
      <c r="GVV105" s="137"/>
      <c r="GVX105" s="142"/>
      <c r="GVY105" s="160"/>
      <c r="GVZ105" s="150"/>
      <c r="GWA105" s="137"/>
      <c r="GWB105" s="137"/>
      <c r="GWC105" s="137"/>
      <c r="GWE105" s="142"/>
      <c r="GWF105" s="160"/>
      <c r="GWG105" s="150"/>
      <c r="GWH105" s="137"/>
      <c r="GWI105" s="137"/>
      <c r="GWJ105" s="137"/>
      <c r="GWL105" s="142"/>
      <c r="GWM105" s="160"/>
      <c r="GWN105" s="150"/>
      <c r="GWO105" s="137"/>
      <c r="GWP105" s="137"/>
      <c r="GWQ105" s="137"/>
      <c r="GWS105" s="142"/>
      <c r="GWT105" s="160"/>
      <c r="GWU105" s="150"/>
      <c r="GWV105" s="137"/>
      <c r="GWW105" s="137"/>
      <c r="GWX105" s="137"/>
      <c r="GWZ105" s="142"/>
      <c r="GXA105" s="160"/>
      <c r="GXB105" s="150"/>
      <c r="GXC105" s="137"/>
      <c r="GXD105" s="137"/>
      <c r="GXE105" s="137"/>
      <c r="GXG105" s="142"/>
      <c r="GXH105" s="160"/>
      <c r="GXI105" s="150"/>
      <c r="GXJ105" s="137"/>
      <c r="GXK105" s="137"/>
      <c r="GXL105" s="137"/>
      <c r="GXN105" s="142"/>
      <c r="GXO105" s="160"/>
      <c r="GXP105" s="150"/>
      <c r="GXQ105" s="137"/>
      <c r="GXR105" s="137"/>
      <c r="GXS105" s="137"/>
      <c r="GXU105" s="142"/>
      <c r="GXV105" s="160"/>
      <c r="GXW105" s="150"/>
      <c r="GXX105" s="137"/>
      <c r="GXY105" s="137"/>
      <c r="GXZ105" s="137"/>
      <c r="GYB105" s="142"/>
      <c r="GYC105" s="160"/>
      <c r="GYD105" s="150"/>
      <c r="GYE105" s="137"/>
      <c r="GYF105" s="137"/>
      <c r="GYG105" s="137"/>
      <c r="GYI105" s="142"/>
      <c r="GYJ105" s="160"/>
      <c r="GYK105" s="150"/>
      <c r="GYL105" s="137"/>
      <c r="GYM105" s="137"/>
      <c r="GYN105" s="137"/>
      <c r="GYP105" s="142"/>
      <c r="GYQ105" s="160"/>
      <c r="GYR105" s="150"/>
      <c r="GYS105" s="137"/>
      <c r="GYT105" s="137"/>
      <c r="GYU105" s="137"/>
      <c r="GYW105" s="142"/>
      <c r="GYX105" s="160"/>
      <c r="GYY105" s="150"/>
      <c r="GYZ105" s="137"/>
      <c r="GZA105" s="137"/>
      <c r="GZB105" s="137"/>
      <c r="GZD105" s="142"/>
      <c r="GZE105" s="160"/>
      <c r="GZF105" s="150"/>
      <c r="GZG105" s="137"/>
      <c r="GZH105" s="137"/>
      <c r="GZI105" s="137"/>
      <c r="GZK105" s="142"/>
      <c r="GZL105" s="160"/>
      <c r="GZM105" s="150"/>
      <c r="GZN105" s="137"/>
      <c r="GZO105" s="137"/>
      <c r="GZP105" s="137"/>
      <c r="GZR105" s="142"/>
      <c r="GZS105" s="160"/>
      <c r="GZT105" s="150"/>
      <c r="GZU105" s="137"/>
      <c r="GZV105" s="137"/>
      <c r="GZW105" s="137"/>
      <c r="GZY105" s="142"/>
      <c r="GZZ105" s="160"/>
      <c r="HAA105" s="150"/>
      <c r="HAB105" s="137"/>
      <c r="HAC105" s="137"/>
      <c r="HAD105" s="137"/>
      <c r="HAF105" s="142"/>
      <c r="HAG105" s="160"/>
      <c r="HAH105" s="150"/>
      <c r="HAI105" s="137"/>
      <c r="HAJ105" s="137"/>
      <c r="HAK105" s="137"/>
      <c r="HAM105" s="142"/>
      <c r="HAN105" s="160"/>
      <c r="HAO105" s="150"/>
      <c r="HAP105" s="137"/>
      <c r="HAQ105" s="137"/>
      <c r="HAR105" s="137"/>
      <c r="HAT105" s="142"/>
      <c r="HAU105" s="160"/>
      <c r="HAV105" s="150"/>
      <c r="HAW105" s="137"/>
      <c r="HAX105" s="137"/>
      <c r="HAY105" s="137"/>
      <c r="HBA105" s="142"/>
      <c r="HBB105" s="160"/>
      <c r="HBC105" s="150"/>
      <c r="HBD105" s="137"/>
      <c r="HBE105" s="137"/>
      <c r="HBF105" s="137"/>
      <c r="HBH105" s="142"/>
      <c r="HBI105" s="160"/>
      <c r="HBJ105" s="150"/>
      <c r="HBK105" s="137"/>
      <c r="HBL105" s="137"/>
      <c r="HBM105" s="137"/>
      <c r="HBO105" s="142"/>
      <c r="HBP105" s="160"/>
      <c r="HBQ105" s="150"/>
      <c r="HBR105" s="137"/>
      <c r="HBS105" s="137"/>
      <c r="HBT105" s="137"/>
      <c r="HBV105" s="142"/>
      <c r="HBW105" s="160"/>
      <c r="HBX105" s="150"/>
      <c r="HBY105" s="137"/>
      <c r="HBZ105" s="137"/>
      <c r="HCA105" s="137"/>
      <c r="HCC105" s="142"/>
      <c r="HCD105" s="160"/>
      <c r="HCE105" s="150"/>
      <c r="HCF105" s="137"/>
      <c r="HCG105" s="137"/>
      <c r="HCH105" s="137"/>
      <c r="HCJ105" s="142"/>
      <c r="HCK105" s="160"/>
      <c r="HCL105" s="150"/>
      <c r="HCM105" s="137"/>
      <c r="HCN105" s="137"/>
      <c r="HCO105" s="137"/>
      <c r="HCQ105" s="142"/>
      <c r="HCR105" s="160"/>
      <c r="HCS105" s="150"/>
      <c r="HCT105" s="137"/>
      <c r="HCU105" s="137"/>
      <c r="HCV105" s="137"/>
      <c r="HCX105" s="142"/>
      <c r="HCY105" s="160"/>
      <c r="HCZ105" s="150"/>
      <c r="HDA105" s="137"/>
      <c r="HDB105" s="137"/>
      <c r="HDC105" s="137"/>
      <c r="HDE105" s="142"/>
      <c r="HDF105" s="160"/>
      <c r="HDG105" s="150"/>
      <c r="HDH105" s="137"/>
      <c r="HDI105" s="137"/>
      <c r="HDJ105" s="137"/>
      <c r="HDL105" s="142"/>
      <c r="HDM105" s="160"/>
      <c r="HDN105" s="150"/>
      <c r="HDO105" s="137"/>
      <c r="HDP105" s="137"/>
      <c r="HDQ105" s="137"/>
      <c r="HDS105" s="142"/>
      <c r="HDT105" s="160"/>
      <c r="HDU105" s="150"/>
      <c r="HDV105" s="137"/>
      <c r="HDW105" s="137"/>
      <c r="HDX105" s="137"/>
      <c r="HDZ105" s="142"/>
      <c r="HEA105" s="160"/>
      <c r="HEB105" s="150"/>
      <c r="HEC105" s="137"/>
      <c r="HED105" s="137"/>
      <c r="HEE105" s="137"/>
      <c r="HEG105" s="142"/>
      <c r="HEH105" s="160"/>
      <c r="HEI105" s="150"/>
      <c r="HEJ105" s="137"/>
      <c r="HEK105" s="137"/>
      <c r="HEL105" s="137"/>
      <c r="HEN105" s="142"/>
      <c r="HEO105" s="160"/>
      <c r="HEP105" s="150"/>
      <c r="HEQ105" s="137"/>
      <c r="HER105" s="137"/>
      <c r="HES105" s="137"/>
      <c r="HEU105" s="142"/>
      <c r="HEV105" s="160"/>
      <c r="HEW105" s="150"/>
      <c r="HEX105" s="137"/>
      <c r="HEY105" s="137"/>
      <c r="HEZ105" s="137"/>
      <c r="HFB105" s="142"/>
      <c r="HFC105" s="160"/>
      <c r="HFD105" s="150"/>
      <c r="HFE105" s="137"/>
      <c r="HFF105" s="137"/>
      <c r="HFG105" s="137"/>
      <c r="HFI105" s="142"/>
      <c r="HFJ105" s="160"/>
      <c r="HFK105" s="150"/>
      <c r="HFL105" s="137"/>
      <c r="HFM105" s="137"/>
      <c r="HFN105" s="137"/>
      <c r="HFP105" s="142"/>
      <c r="HFQ105" s="160"/>
      <c r="HFR105" s="150"/>
      <c r="HFS105" s="137"/>
      <c r="HFT105" s="137"/>
      <c r="HFU105" s="137"/>
      <c r="HFW105" s="142"/>
      <c r="HFX105" s="160"/>
      <c r="HFY105" s="150"/>
      <c r="HFZ105" s="137"/>
      <c r="HGA105" s="137"/>
      <c r="HGB105" s="137"/>
      <c r="HGD105" s="142"/>
      <c r="HGE105" s="160"/>
      <c r="HGF105" s="150"/>
      <c r="HGG105" s="137"/>
      <c r="HGH105" s="137"/>
      <c r="HGI105" s="137"/>
      <c r="HGK105" s="142"/>
      <c r="HGL105" s="160"/>
      <c r="HGM105" s="150"/>
      <c r="HGN105" s="137"/>
      <c r="HGO105" s="137"/>
      <c r="HGP105" s="137"/>
      <c r="HGR105" s="142"/>
      <c r="HGS105" s="160"/>
      <c r="HGT105" s="150"/>
      <c r="HGU105" s="137"/>
      <c r="HGV105" s="137"/>
      <c r="HGW105" s="137"/>
      <c r="HGY105" s="142"/>
      <c r="HGZ105" s="160"/>
      <c r="HHA105" s="150"/>
      <c r="HHB105" s="137"/>
      <c r="HHC105" s="137"/>
      <c r="HHD105" s="137"/>
      <c r="HHF105" s="142"/>
      <c r="HHG105" s="160"/>
      <c r="HHH105" s="150"/>
      <c r="HHI105" s="137"/>
      <c r="HHJ105" s="137"/>
      <c r="HHK105" s="137"/>
      <c r="HHM105" s="142"/>
      <c r="HHN105" s="160"/>
      <c r="HHO105" s="150"/>
      <c r="HHP105" s="137"/>
      <c r="HHQ105" s="137"/>
      <c r="HHR105" s="137"/>
      <c r="HHT105" s="142"/>
      <c r="HHU105" s="160"/>
      <c r="HHV105" s="150"/>
      <c r="HHW105" s="137"/>
      <c r="HHX105" s="137"/>
      <c r="HHY105" s="137"/>
      <c r="HIA105" s="142"/>
      <c r="HIB105" s="160"/>
      <c r="HIC105" s="150"/>
      <c r="HID105" s="137"/>
      <c r="HIE105" s="137"/>
      <c r="HIF105" s="137"/>
      <c r="HIH105" s="142"/>
      <c r="HII105" s="160"/>
      <c r="HIJ105" s="150"/>
      <c r="HIK105" s="137"/>
      <c r="HIL105" s="137"/>
      <c r="HIM105" s="137"/>
      <c r="HIO105" s="142"/>
      <c r="HIP105" s="160"/>
      <c r="HIQ105" s="150"/>
      <c r="HIR105" s="137"/>
      <c r="HIS105" s="137"/>
      <c r="HIT105" s="137"/>
      <c r="HIV105" s="142"/>
      <c r="HIW105" s="160"/>
      <c r="HIX105" s="150"/>
      <c r="HIY105" s="137"/>
      <c r="HIZ105" s="137"/>
      <c r="HJA105" s="137"/>
      <c r="HJC105" s="142"/>
      <c r="HJD105" s="160"/>
      <c r="HJE105" s="150"/>
      <c r="HJF105" s="137"/>
      <c r="HJG105" s="137"/>
      <c r="HJH105" s="137"/>
      <c r="HJJ105" s="142"/>
      <c r="HJK105" s="160"/>
      <c r="HJL105" s="150"/>
      <c r="HJM105" s="137"/>
      <c r="HJN105" s="137"/>
      <c r="HJO105" s="137"/>
      <c r="HJQ105" s="142"/>
      <c r="HJR105" s="160"/>
      <c r="HJS105" s="150"/>
      <c r="HJT105" s="137"/>
      <c r="HJU105" s="137"/>
      <c r="HJV105" s="137"/>
      <c r="HJX105" s="142"/>
      <c r="HJY105" s="160"/>
      <c r="HJZ105" s="150"/>
      <c r="HKA105" s="137"/>
      <c r="HKB105" s="137"/>
      <c r="HKC105" s="137"/>
      <c r="HKE105" s="142"/>
      <c r="HKF105" s="160"/>
      <c r="HKG105" s="150"/>
      <c r="HKH105" s="137"/>
      <c r="HKI105" s="137"/>
      <c r="HKJ105" s="137"/>
      <c r="HKL105" s="142"/>
      <c r="HKM105" s="160"/>
      <c r="HKN105" s="150"/>
      <c r="HKO105" s="137"/>
      <c r="HKP105" s="137"/>
      <c r="HKQ105" s="137"/>
      <c r="HKS105" s="142"/>
      <c r="HKT105" s="160"/>
      <c r="HKU105" s="150"/>
      <c r="HKV105" s="137"/>
      <c r="HKW105" s="137"/>
      <c r="HKX105" s="137"/>
      <c r="HKZ105" s="142"/>
      <c r="HLA105" s="160"/>
      <c r="HLB105" s="150"/>
      <c r="HLC105" s="137"/>
      <c r="HLD105" s="137"/>
      <c r="HLE105" s="137"/>
      <c r="HLG105" s="142"/>
      <c r="HLH105" s="160"/>
      <c r="HLI105" s="150"/>
      <c r="HLJ105" s="137"/>
      <c r="HLK105" s="137"/>
      <c r="HLL105" s="137"/>
      <c r="HLN105" s="142"/>
      <c r="HLO105" s="160"/>
      <c r="HLP105" s="150"/>
      <c r="HLQ105" s="137"/>
      <c r="HLR105" s="137"/>
      <c r="HLS105" s="137"/>
      <c r="HLU105" s="142"/>
      <c r="HLV105" s="160"/>
      <c r="HLW105" s="150"/>
      <c r="HLX105" s="137"/>
      <c r="HLY105" s="137"/>
      <c r="HLZ105" s="137"/>
      <c r="HMB105" s="142"/>
      <c r="HMC105" s="160"/>
      <c r="HMD105" s="150"/>
      <c r="HME105" s="137"/>
      <c r="HMF105" s="137"/>
      <c r="HMG105" s="137"/>
      <c r="HMI105" s="142"/>
      <c r="HMJ105" s="160"/>
      <c r="HMK105" s="150"/>
      <c r="HML105" s="137"/>
      <c r="HMM105" s="137"/>
      <c r="HMN105" s="137"/>
      <c r="HMP105" s="142"/>
      <c r="HMQ105" s="160"/>
      <c r="HMR105" s="150"/>
      <c r="HMS105" s="137"/>
      <c r="HMT105" s="137"/>
      <c r="HMU105" s="137"/>
      <c r="HMW105" s="142"/>
      <c r="HMX105" s="160"/>
      <c r="HMY105" s="150"/>
      <c r="HMZ105" s="137"/>
      <c r="HNA105" s="137"/>
      <c r="HNB105" s="137"/>
      <c r="HND105" s="142"/>
      <c r="HNE105" s="160"/>
      <c r="HNF105" s="150"/>
      <c r="HNG105" s="137"/>
      <c r="HNH105" s="137"/>
      <c r="HNI105" s="137"/>
      <c r="HNK105" s="142"/>
      <c r="HNL105" s="160"/>
      <c r="HNM105" s="150"/>
      <c r="HNN105" s="137"/>
      <c r="HNO105" s="137"/>
      <c r="HNP105" s="137"/>
      <c r="HNR105" s="142"/>
      <c r="HNS105" s="160"/>
      <c r="HNT105" s="150"/>
      <c r="HNU105" s="137"/>
      <c r="HNV105" s="137"/>
      <c r="HNW105" s="137"/>
      <c r="HNY105" s="142"/>
      <c r="HNZ105" s="160"/>
      <c r="HOA105" s="150"/>
      <c r="HOB105" s="137"/>
      <c r="HOC105" s="137"/>
      <c r="HOD105" s="137"/>
      <c r="HOF105" s="142"/>
      <c r="HOG105" s="160"/>
      <c r="HOH105" s="150"/>
      <c r="HOI105" s="137"/>
      <c r="HOJ105" s="137"/>
      <c r="HOK105" s="137"/>
      <c r="HOM105" s="142"/>
      <c r="HON105" s="160"/>
      <c r="HOO105" s="150"/>
      <c r="HOP105" s="137"/>
      <c r="HOQ105" s="137"/>
      <c r="HOR105" s="137"/>
      <c r="HOT105" s="142"/>
      <c r="HOU105" s="160"/>
      <c r="HOV105" s="150"/>
      <c r="HOW105" s="137"/>
      <c r="HOX105" s="137"/>
      <c r="HOY105" s="137"/>
      <c r="HPA105" s="142"/>
      <c r="HPB105" s="160"/>
      <c r="HPC105" s="150"/>
      <c r="HPD105" s="137"/>
      <c r="HPE105" s="137"/>
      <c r="HPF105" s="137"/>
      <c r="HPH105" s="142"/>
      <c r="HPI105" s="160"/>
      <c r="HPJ105" s="150"/>
      <c r="HPK105" s="137"/>
      <c r="HPL105" s="137"/>
      <c r="HPM105" s="137"/>
      <c r="HPO105" s="142"/>
      <c r="HPP105" s="160"/>
      <c r="HPQ105" s="150"/>
      <c r="HPR105" s="137"/>
      <c r="HPS105" s="137"/>
      <c r="HPT105" s="137"/>
      <c r="HPV105" s="142"/>
      <c r="HPW105" s="160"/>
      <c r="HPX105" s="150"/>
      <c r="HPY105" s="137"/>
      <c r="HPZ105" s="137"/>
      <c r="HQA105" s="137"/>
      <c r="HQC105" s="142"/>
      <c r="HQD105" s="160"/>
      <c r="HQE105" s="150"/>
      <c r="HQF105" s="137"/>
      <c r="HQG105" s="137"/>
      <c r="HQH105" s="137"/>
      <c r="HQJ105" s="142"/>
      <c r="HQK105" s="160"/>
      <c r="HQL105" s="150"/>
      <c r="HQM105" s="137"/>
      <c r="HQN105" s="137"/>
      <c r="HQO105" s="137"/>
      <c r="HQQ105" s="142"/>
      <c r="HQR105" s="160"/>
      <c r="HQS105" s="150"/>
      <c r="HQT105" s="137"/>
      <c r="HQU105" s="137"/>
      <c r="HQV105" s="137"/>
      <c r="HQX105" s="142"/>
      <c r="HQY105" s="160"/>
      <c r="HQZ105" s="150"/>
      <c r="HRA105" s="137"/>
      <c r="HRB105" s="137"/>
      <c r="HRC105" s="137"/>
      <c r="HRE105" s="142"/>
      <c r="HRF105" s="160"/>
      <c r="HRG105" s="150"/>
      <c r="HRH105" s="137"/>
      <c r="HRI105" s="137"/>
      <c r="HRJ105" s="137"/>
      <c r="HRL105" s="142"/>
      <c r="HRM105" s="160"/>
      <c r="HRN105" s="150"/>
      <c r="HRO105" s="137"/>
      <c r="HRP105" s="137"/>
      <c r="HRQ105" s="137"/>
      <c r="HRS105" s="142"/>
      <c r="HRT105" s="160"/>
      <c r="HRU105" s="150"/>
      <c r="HRV105" s="137"/>
      <c r="HRW105" s="137"/>
      <c r="HRX105" s="137"/>
      <c r="HRZ105" s="142"/>
      <c r="HSA105" s="160"/>
      <c r="HSB105" s="150"/>
      <c r="HSC105" s="137"/>
      <c r="HSD105" s="137"/>
      <c r="HSE105" s="137"/>
      <c r="HSG105" s="142"/>
      <c r="HSH105" s="160"/>
      <c r="HSI105" s="150"/>
      <c r="HSJ105" s="137"/>
      <c r="HSK105" s="137"/>
      <c r="HSL105" s="137"/>
      <c r="HSN105" s="142"/>
      <c r="HSO105" s="160"/>
      <c r="HSP105" s="150"/>
      <c r="HSQ105" s="137"/>
      <c r="HSR105" s="137"/>
      <c r="HSS105" s="137"/>
      <c r="HSU105" s="142"/>
      <c r="HSV105" s="160"/>
      <c r="HSW105" s="150"/>
      <c r="HSX105" s="137"/>
      <c r="HSY105" s="137"/>
      <c r="HSZ105" s="137"/>
      <c r="HTB105" s="142"/>
      <c r="HTC105" s="160"/>
      <c r="HTD105" s="150"/>
      <c r="HTE105" s="137"/>
      <c r="HTF105" s="137"/>
      <c r="HTG105" s="137"/>
      <c r="HTI105" s="142"/>
      <c r="HTJ105" s="160"/>
      <c r="HTK105" s="150"/>
      <c r="HTL105" s="137"/>
      <c r="HTM105" s="137"/>
      <c r="HTN105" s="137"/>
      <c r="HTP105" s="142"/>
      <c r="HTQ105" s="160"/>
      <c r="HTR105" s="150"/>
      <c r="HTS105" s="137"/>
      <c r="HTT105" s="137"/>
      <c r="HTU105" s="137"/>
      <c r="HTW105" s="142"/>
      <c r="HTX105" s="160"/>
      <c r="HTY105" s="150"/>
      <c r="HTZ105" s="137"/>
      <c r="HUA105" s="137"/>
      <c r="HUB105" s="137"/>
      <c r="HUD105" s="142"/>
      <c r="HUE105" s="160"/>
      <c r="HUF105" s="150"/>
      <c r="HUG105" s="137"/>
      <c r="HUH105" s="137"/>
      <c r="HUI105" s="137"/>
      <c r="HUK105" s="142"/>
      <c r="HUL105" s="160"/>
      <c r="HUM105" s="150"/>
      <c r="HUN105" s="137"/>
      <c r="HUO105" s="137"/>
      <c r="HUP105" s="137"/>
      <c r="HUR105" s="142"/>
      <c r="HUS105" s="160"/>
      <c r="HUT105" s="150"/>
      <c r="HUU105" s="137"/>
      <c r="HUV105" s="137"/>
      <c r="HUW105" s="137"/>
      <c r="HUY105" s="142"/>
      <c r="HUZ105" s="160"/>
      <c r="HVA105" s="150"/>
      <c r="HVB105" s="137"/>
      <c r="HVC105" s="137"/>
      <c r="HVD105" s="137"/>
      <c r="HVF105" s="142"/>
      <c r="HVG105" s="160"/>
      <c r="HVH105" s="150"/>
      <c r="HVI105" s="137"/>
      <c r="HVJ105" s="137"/>
      <c r="HVK105" s="137"/>
      <c r="HVM105" s="142"/>
      <c r="HVN105" s="160"/>
      <c r="HVO105" s="150"/>
      <c r="HVP105" s="137"/>
      <c r="HVQ105" s="137"/>
      <c r="HVR105" s="137"/>
      <c r="HVT105" s="142"/>
      <c r="HVU105" s="160"/>
      <c r="HVV105" s="150"/>
      <c r="HVW105" s="137"/>
      <c r="HVX105" s="137"/>
      <c r="HVY105" s="137"/>
      <c r="HWA105" s="142"/>
      <c r="HWB105" s="160"/>
      <c r="HWC105" s="150"/>
      <c r="HWD105" s="137"/>
      <c r="HWE105" s="137"/>
      <c r="HWF105" s="137"/>
      <c r="HWH105" s="142"/>
      <c r="HWI105" s="160"/>
      <c r="HWJ105" s="150"/>
      <c r="HWK105" s="137"/>
      <c r="HWL105" s="137"/>
      <c r="HWM105" s="137"/>
      <c r="HWO105" s="142"/>
      <c r="HWP105" s="160"/>
      <c r="HWQ105" s="150"/>
      <c r="HWR105" s="137"/>
      <c r="HWS105" s="137"/>
      <c r="HWT105" s="137"/>
      <c r="HWV105" s="142"/>
      <c r="HWW105" s="160"/>
      <c r="HWX105" s="150"/>
      <c r="HWY105" s="137"/>
      <c r="HWZ105" s="137"/>
      <c r="HXA105" s="137"/>
      <c r="HXC105" s="142"/>
      <c r="HXD105" s="160"/>
      <c r="HXE105" s="150"/>
      <c r="HXF105" s="137"/>
      <c r="HXG105" s="137"/>
      <c r="HXH105" s="137"/>
      <c r="HXJ105" s="142"/>
      <c r="HXK105" s="160"/>
      <c r="HXL105" s="150"/>
      <c r="HXM105" s="137"/>
      <c r="HXN105" s="137"/>
      <c r="HXO105" s="137"/>
      <c r="HXQ105" s="142"/>
      <c r="HXR105" s="160"/>
      <c r="HXS105" s="150"/>
      <c r="HXT105" s="137"/>
      <c r="HXU105" s="137"/>
      <c r="HXV105" s="137"/>
      <c r="HXX105" s="142"/>
      <c r="HXY105" s="160"/>
      <c r="HXZ105" s="150"/>
      <c r="HYA105" s="137"/>
      <c r="HYB105" s="137"/>
      <c r="HYC105" s="137"/>
      <c r="HYE105" s="142"/>
      <c r="HYF105" s="160"/>
      <c r="HYG105" s="150"/>
      <c r="HYH105" s="137"/>
      <c r="HYI105" s="137"/>
      <c r="HYJ105" s="137"/>
      <c r="HYL105" s="142"/>
      <c r="HYM105" s="160"/>
      <c r="HYN105" s="150"/>
      <c r="HYO105" s="137"/>
      <c r="HYP105" s="137"/>
      <c r="HYQ105" s="137"/>
      <c r="HYS105" s="142"/>
      <c r="HYT105" s="160"/>
      <c r="HYU105" s="150"/>
      <c r="HYV105" s="137"/>
      <c r="HYW105" s="137"/>
      <c r="HYX105" s="137"/>
      <c r="HYZ105" s="142"/>
      <c r="HZA105" s="160"/>
      <c r="HZB105" s="150"/>
      <c r="HZC105" s="137"/>
      <c r="HZD105" s="137"/>
      <c r="HZE105" s="137"/>
      <c r="HZG105" s="142"/>
      <c r="HZH105" s="160"/>
      <c r="HZI105" s="150"/>
      <c r="HZJ105" s="137"/>
      <c r="HZK105" s="137"/>
      <c r="HZL105" s="137"/>
      <c r="HZN105" s="142"/>
      <c r="HZO105" s="160"/>
      <c r="HZP105" s="150"/>
      <c r="HZQ105" s="137"/>
      <c r="HZR105" s="137"/>
      <c r="HZS105" s="137"/>
      <c r="HZU105" s="142"/>
      <c r="HZV105" s="160"/>
      <c r="HZW105" s="150"/>
      <c r="HZX105" s="137"/>
      <c r="HZY105" s="137"/>
      <c r="HZZ105" s="137"/>
      <c r="IAB105" s="142"/>
      <c r="IAC105" s="160"/>
      <c r="IAD105" s="150"/>
      <c r="IAE105" s="137"/>
      <c r="IAF105" s="137"/>
      <c r="IAG105" s="137"/>
      <c r="IAI105" s="142"/>
      <c r="IAJ105" s="160"/>
      <c r="IAK105" s="150"/>
      <c r="IAL105" s="137"/>
      <c r="IAM105" s="137"/>
      <c r="IAN105" s="137"/>
      <c r="IAP105" s="142"/>
      <c r="IAQ105" s="160"/>
      <c r="IAR105" s="150"/>
      <c r="IAS105" s="137"/>
      <c r="IAT105" s="137"/>
      <c r="IAU105" s="137"/>
      <c r="IAW105" s="142"/>
      <c r="IAX105" s="160"/>
      <c r="IAY105" s="150"/>
      <c r="IAZ105" s="137"/>
      <c r="IBA105" s="137"/>
      <c r="IBB105" s="137"/>
      <c r="IBD105" s="142"/>
      <c r="IBE105" s="160"/>
      <c r="IBF105" s="150"/>
      <c r="IBG105" s="137"/>
      <c r="IBH105" s="137"/>
      <c r="IBI105" s="137"/>
      <c r="IBK105" s="142"/>
      <c r="IBL105" s="160"/>
      <c r="IBM105" s="150"/>
      <c r="IBN105" s="137"/>
      <c r="IBO105" s="137"/>
      <c r="IBP105" s="137"/>
      <c r="IBR105" s="142"/>
      <c r="IBS105" s="160"/>
      <c r="IBT105" s="150"/>
      <c r="IBU105" s="137"/>
      <c r="IBV105" s="137"/>
      <c r="IBW105" s="137"/>
      <c r="IBY105" s="142"/>
      <c r="IBZ105" s="160"/>
      <c r="ICA105" s="150"/>
      <c r="ICB105" s="137"/>
      <c r="ICC105" s="137"/>
      <c r="ICD105" s="137"/>
      <c r="ICF105" s="142"/>
      <c r="ICG105" s="160"/>
      <c r="ICH105" s="150"/>
      <c r="ICI105" s="137"/>
      <c r="ICJ105" s="137"/>
      <c r="ICK105" s="137"/>
      <c r="ICM105" s="142"/>
      <c r="ICN105" s="160"/>
      <c r="ICO105" s="150"/>
      <c r="ICP105" s="137"/>
      <c r="ICQ105" s="137"/>
      <c r="ICR105" s="137"/>
      <c r="ICT105" s="142"/>
      <c r="ICU105" s="160"/>
      <c r="ICV105" s="150"/>
      <c r="ICW105" s="137"/>
      <c r="ICX105" s="137"/>
      <c r="ICY105" s="137"/>
      <c r="IDA105" s="142"/>
      <c r="IDB105" s="160"/>
      <c r="IDC105" s="150"/>
      <c r="IDD105" s="137"/>
      <c r="IDE105" s="137"/>
      <c r="IDF105" s="137"/>
      <c r="IDH105" s="142"/>
      <c r="IDI105" s="160"/>
      <c r="IDJ105" s="150"/>
      <c r="IDK105" s="137"/>
      <c r="IDL105" s="137"/>
      <c r="IDM105" s="137"/>
      <c r="IDO105" s="142"/>
      <c r="IDP105" s="160"/>
      <c r="IDQ105" s="150"/>
      <c r="IDR105" s="137"/>
      <c r="IDS105" s="137"/>
      <c r="IDT105" s="137"/>
      <c r="IDV105" s="142"/>
      <c r="IDW105" s="160"/>
      <c r="IDX105" s="150"/>
      <c r="IDY105" s="137"/>
      <c r="IDZ105" s="137"/>
      <c r="IEA105" s="137"/>
      <c r="IEC105" s="142"/>
      <c r="IED105" s="160"/>
      <c r="IEE105" s="150"/>
      <c r="IEF105" s="137"/>
      <c r="IEG105" s="137"/>
      <c r="IEH105" s="137"/>
      <c r="IEJ105" s="142"/>
      <c r="IEK105" s="160"/>
      <c r="IEL105" s="150"/>
      <c r="IEM105" s="137"/>
      <c r="IEN105" s="137"/>
      <c r="IEO105" s="137"/>
      <c r="IEQ105" s="142"/>
      <c r="IER105" s="160"/>
      <c r="IES105" s="150"/>
      <c r="IET105" s="137"/>
      <c r="IEU105" s="137"/>
      <c r="IEV105" s="137"/>
      <c r="IEX105" s="142"/>
      <c r="IEY105" s="160"/>
      <c r="IEZ105" s="150"/>
      <c r="IFA105" s="137"/>
      <c r="IFB105" s="137"/>
      <c r="IFC105" s="137"/>
      <c r="IFE105" s="142"/>
      <c r="IFF105" s="160"/>
      <c r="IFG105" s="150"/>
      <c r="IFH105" s="137"/>
      <c r="IFI105" s="137"/>
      <c r="IFJ105" s="137"/>
      <c r="IFL105" s="142"/>
      <c r="IFM105" s="160"/>
      <c r="IFN105" s="150"/>
      <c r="IFO105" s="137"/>
      <c r="IFP105" s="137"/>
      <c r="IFQ105" s="137"/>
      <c r="IFS105" s="142"/>
      <c r="IFT105" s="160"/>
      <c r="IFU105" s="150"/>
      <c r="IFV105" s="137"/>
      <c r="IFW105" s="137"/>
      <c r="IFX105" s="137"/>
      <c r="IFZ105" s="142"/>
      <c r="IGA105" s="160"/>
      <c r="IGB105" s="150"/>
      <c r="IGC105" s="137"/>
      <c r="IGD105" s="137"/>
      <c r="IGE105" s="137"/>
      <c r="IGG105" s="142"/>
      <c r="IGH105" s="160"/>
      <c r="IGI105" s="150"/>
      <c r="IGJ105" s="137"/>
      <c r="IGK105" s="137"/>
      <c r="IGL105" s="137"/>
      <c r="IGN105" s="142"/>
      <c r="IGO105" s="160"/>
      <c r="IGP105" s="150"/>
      <c r="IGQ105" s="137"/>
      <c r="IGR105" s="137"/>
      <c r="IGS105" s="137"/>
      <c r="IGU105" s="142"/>
      <c r="IGV105" s="160"/>
      <c r="IGW105" s="150"/>
      <c r="IGX105" s="137"/>
      <c r="IGY105" s="137"/>
      <c r="IGZ105" s="137"/>
      <c r="IHB105" s="142"/>
      <c r="IHC105" s="160"/>
      <c r="IHD105" s="150"/>
      <c r="IHE105" s="137"/>
      <c r="IHF105" s="137"/>
      <c r="IHG105" s="137"/>
      <c r="IHI105" s="142"/>
      <c r="IHJ105" s="160"/>
      <c r="IHK105" s="150"/>
      <c r="IHL105" s="137"/>
      <c r="IHM105" s="137"/>
      <c r="IHN105" s="137"/>
      <c r="IHP105" s="142"/>
      <c r="IHQ105" s="160"/>
      <c r="IHR105" s="150"/>
      <c r="IHS105" s="137"/>
      <c r="IHT105" s="137"/>
      <c r="IHU105" s="137"/>
      <c r="IHW105" s="142"/>
      <c r="IHX105" s="160"/>
      <c r="IHY105" s="150"/>
      <c r="IHZ105" s="137"/>
      <c r="IIA105" s="137"/>
      <c r="IIB105" s="137"/>
      <c r="IID105" s="142"/>
      <c r="IIE105" s="160"/>
      <c r="IIF105" s="150"/>
      <c r="IIG105" s="137"/>
      <c r="IIH105" s="137"/>
      <c r="III105" s="137"/>
      <c r="IIK105" s="142"/>
      <c r="IIL105" s="160"/>
      <c r="IIM105" s="150"/>
      <c r="IIN105" s="137"/>
      <c r="IIO105" s="137"/>
      <c r="IIP105" s="137"/>
      <c r="IIR105" s="142"/>
      <c r="IIS105" s="160"/>
      <c r="IIT105" s="150"/>
      <c r="IIU105" s="137"/>
      <c r="IIV105" s="137"/>
      <c r="IIW105" s="137"/>
      <c r="IIY105" s="142"/>
      <c r="IIZ105" s="160"/>
      <c r="IJA105" s="150"/>
      <c r="IJB105" s="137"/>
      <c r="IJC105" s="137"/>
      <c r="IJD105" s="137"/>
      <c r="IJF105" s="142"/>
      <c r="IJG105" s="160"/>
      <c r="IJH105" s="150"/>
      <c r="IJI105" s="137"/>
      <c r="IJJ105" s="137"/>
      <c r="IJK105" s="137"/>
      <c r="IJM105" s="142"/>
      <c r="IJN105" s="160"/>
      <c r="IJO105" s="150"/>
      <c r="IJP105" s="137"/>
      <c r="IJQ105" s="137"/>
      <c r="IJR105" s="137"/>
      <c r="IJT105" s="142"/>
      <c r="IJU105" s="160"/>
      <c r="IJV105" s="150"/>
      <c r="IJW105" s="137"/>
      <c r="IJX105" s="137"/>
      <c r="IJY105" s="137"/>
      <c r="IKA105" s="142"/>
      <c r="IKB105" s="160"/>
      <c r="IKC105" s="150"/>
      <c r="IKD105" s="137"/>
      <c r="IKE105" s="137"/>
      <c r="IKF105" s="137"/>
      <c r="IKH105" s="142"/>
      <c r="IKI105" s="160"/>
      <c r="IKJ105" s="150"/>
      <c r="IKK105" s="137"/>
      <c r="IKL105" s="137"/>
      <c r="IKM105" s="137"/>
      <c r="IKO105" s="142"/>
      <c r="IKP105" s="160"/>
      <c r="IKQ105" s="150"/>
      <c r="IKR105" s="137"/>
      <c r="IKS105" s="137"/>
      <c r="IKT105" s="137"/>
      <c r="IKV105" s="142"/>
      <c r="IKW105" s="160"/>
      <c r="IKX105" s="150"/>
      <c r="IKY105" s="137"/>
      <c r="IKZ105" s="137"/>
      <c r="ILA105" s="137"/>
      <c r="ILC105" s="142"/>
      <c r="ILD105" s="160"/>
      <c r="ILE105" s="150"/>
      <c r="ILF105" s="137"/>
      <c r="ILG105" s="137"/>
      <c r="ILH105" s="137"/>
      <c r="ILJ105" s="142"/>
      <c r="ILK105" s="160"/>
      <c r="ILL105" s="150"/>
      <c r="ILM105" s="137"/>
      <c r="ILN105" s="137"/>
      <c r="ILO105" s="137"/>
      <c r="ILQ105" s="142"/>
      <c r="ILR105" s="160"/>
      <c r="ILS105" s="150"/>
      <c r="ILT105" s="137"/>
      <c r="ILU105" s="137"/>
      <c r="ILV105" s="137"/>
      <c r="ILX105" s="142"/>
      <c r="ILY105" s="160"/>
      <c r="ILZ105" s="150"/>
      <c r="IMA105" s="137"/>
      <c r="IMB105" s="137"/>
      <c r="IMC105" s="137"/>
      <c r="IME105" s="142"/>
      <c r="IMF105" s="160"/>
      <c r="IMG105" s="150"/>
      <c r="IMH105" s="137"/>
      <c r="IMI105" s="137"/>
      <c r="IMJ105" s="137"/>
      <c r="IML105" s="142"/>
      <c r="IMM105" s="160"/>
      <c r="IMN105" s="150"/>
      <c r="IMO105" s="137"/>
      <c r="IMP105" s="137"/>
      <c r="IMQ105" s="137"/>
      <c r="IMS105" s="142"/>
      <c r="IMT105" s="160"/>
      <c r="IMU105" s="150"/>
      <c r="IMV105" s="137"/>
      <c r="IMW105" s="137"/>
      <c r="IMX105" s="137"/>
      <c r="IMZ105" s="142"/>
      <c r="INA105" s="160"/>
      <c r="INB105" s="150"/>
      <c r="INC105" s="137"/>
      <c r="IND105" s="137"/>
      <c r="INE105" s="137"/>
      <c r="ING105" s="142"/>
      <c r="INH105" s="160"/>
      <c r="INI105" s="150"/>
      <c r="INJ105" s="137"/>
      <c r="INK105" s="137"/>
      <c r="INL105" s="137"/>
      <c r="INN105" s="142"/>
      <c r="INO105" s="160"/>
      <c r="INP105" s="150"/>
      <c r="INQ105" s="137"/>
      <c r="INR105" s="137"/>
      <c r="INS105" s="137"/>
      <c r="INU105" s="142"/>
      <c r="INV105" s="160"/>
      <c r="INW105" s="150"/>
      <c r="INX105" s="137"/>
      <c r="INY105" s="137"/>
      <c r="INZ105" s="137"/>
      <c r="IOB105" s="142"/>
      <c r="IOC105" s="160"/>
      <c r="IOD105" s="150"/>
      <c r="IOE105" s="137"/>
      <c r="IOF105" s="137"/>
      <c r="IOG105" s="137"/>
      <c r="IOI105" s="142"/>
      <c r="IOJ105" s="160"/>
      <c r="IOK105" s="150"/>
      <c r="IOL105" s="137"/>
      <c r="IOM105" s="137"/>
      <c r="ION105" s="137"/>
      <c r="IOP105" s="142"/>
      <c r="IOQ105" s="160"/>
      <c r="IOR105" s="150"/>
      <c r="IOS105" s="137"/>
      <c r="IOT105" s="137"/>
      <c r="IOU105" s="137"/>
      <c r="IOW105" s="142"/>
      <c r="IOX105" s="160"/>
      <c r="IOY105" s="150"/>
      <c r="IOZ105" s="137"/>
      <c r="IPA105" s="137"/>
      <c r="IPB105" s="137"/>
      <c r="IPD105" s="142"/>
      <c r="IPE105" s="160"/>
      <c r="IPF105" s="150"/>
      <c r="IPG105" s="137"/>
      <c r="IPH105" s="137"/>
      <c r="IPI105" s="137"/>
      <c r="IPK105" s="142"/>
      <c r="IPL105" s="160"/>
      <c r="IPM105" s="150"/>
      <c r="IPN105" s="137"/>
      <c r="IPO105" s="137"/>
      <c r="IPP105" s="137"/>
      <c r="IPR105" s="142"/>
      <c r="IPS105" s="160"/>
      <c r="IPT105" s="150"/>
      <c r="IPU105" s="137"/>
      <c r="IPV105" s="137"/>
      <c r="IPW105" s="137"/>
      <c r="IPY105" s="142"/>
      <c r="IPZ105" s="160"/>
      <c r="IQA105" s="150"/>
      <c r="IQB105" s="137"/>
      <c r="IQC105" s="137"/>
      <c r="IQD105" s="137"/>
      <c r="IQF105" s="142"/>
      <c r="IQG105" s="160"/>
      <c r="IQH105" s="150"/>
      <c r="IQI105" s="137"/>
      <c r="IQJ105" s="137"/>
      <c r="IQK105" s="137"/>
      <c r="IQM105" s="142"/>
      <c r="IQN105" s="160"/>
      <c r="IQO105" s="150"/>
      <c r="IQP105" s="137"/>
      <c r="IQQ105" s="137"/>
      <c r="IQR105" s="137"/>
      <c r="IQT105" s="142"/>
      <c r="IQU105" s="160"/>
      <c r="IQV105" s="150"/>
      <c r="IQW105" s="137"/>
      <c r="IQX105" s="137"/>
      <c r="IQY105" s="137"/>
      <c r="IRA105" s="142"/>
      <c r="IRB105" s="160"/>
      <c r="IRC105" s="150"/>
      <c r="IRD105" s="137"/>
      <c r="IRE105" s="137"/>
      <c r="IRF105" s="137"/>
      <c r="IRH105" s="142"/>
      <c r="IRI105" s="160"/>
      <c r="IRJ105" s="150"/>
      <c r="IRK105" s="137"/>
      <c r="IRL105" s="137"/>
      <c r="IRM105" s="137"/>
      <c r="IRO105" s="142"/>
      <c r="IRP105" s="160"/>
      <c r="IRQ105" s="150"/>
      <c r="IRR105" s="137"/>
      <c r="IRS105" s="137"/>
      <c r="IRT105" s="137"/>
      <c r="IRV105" s="142"/>
      <c r="IRW105" s="160"/>
      <c r="IRX105" s="150"/>
      <c r="IRY105" s="137"/>
      <c r="IRZ105" s="137"/>
      <c r="ISA105" s="137"/>
      <c r="ISC105" s="142"/>
      <c r="ISD105" s="160"/>
      <c r="ISE105" s="150"/>
      <c r="ISF105" s="137"/>
      <c r="ISG105" s="137"/>
      <c r="ISH105" s="137"/>
      <c r="ISJ105" s="142"/>
      <c r="ISK105" s="160"/>
      <c r="ISL105" s="150"/>
      <c r="ISM105" s="137"/>
      <c r="ISN105" s="137"/>
      <c r="ISO105" s="137"/>
      <c r="ISQ105" s="142"/>
      <c r="ISR105" s="160"/>
      <c r="ISS105" s="150"/>
      <c r="IST105" s="137"/>
      <c r="ISU105" s="137"/>
      <c r="ISV105" s="137"/>
      <c r="ISX105" s="142"/>
      <c r="ISY105" s="160"/>
      <c r="ISZ105" s="150"/>
      <c r="ITA105" s="137"/>
      <c r="ITB105" s="137"/>
      <c r="ITC105" s="137"/>
      <c r="ITE105" s="142"/>
      <c r="ITF105" s="160"/>
      <c r="ITG105" s="150"/>
      <c r="ITH105" s="137"/>
      <c r="ITI105" s="137"/>
      <c r="ITJ105" s="137"/>
      <c r="ITL105" s="142"/>
      <c r="ITM105" s="160"/>
      <c r="ITN105" s="150"/>
      <c r="ITO105" s="137"/>
      <c r="ITP105" s="137"/>
      <c r="ITQ105" s="137"/>
      <c r="ITS105" s="142"/>
      <c r="ITT105" s="160"/>
      <c r="ITU105" s="150"/>
      <c r="ITV105" s="137"/>
      <c r="ITW105" s="137"/>
      <c r="ITX105" s="137"/>
      <c r="ITZ105" s="142"/>
      <c r="IUA105" s="160"/>
      <c r="IUB105" s="150"/>
      <c r="IUC105" s="137"/>
      <c r="IUD105" s="137"/>
      <c r="IUE105" s="137"/>
      <c r="IUG105" s="142"/>
      <c r="IUH105" s="160"/>
      <c r="IUI105" s="150"/>
      <c r="IUJ105" s="137"/>
      <c r="IUK105" s="137"/>
      <c r="IUL105" s="137"/>
      <c r="IUN105" s="142"/>
      <c r="IUO105" s="160"/>
      <c r="IUP105" s="150"/>
      <c r="IUQ105" s="137"/>
      <c r="IUR105" s="137"/>
      <c r="IUS105" s="137"/>
      <c r="IUU105" s="142"/>
      <c r="IUV105" s="160"/>
      <c r="IUW105" s="150"/>
      <c r="IUX105" s="137"/>
      <c r="IUY105" s="137"/>
      <c r="IUZ105" s="137"/>
      <c r="IVB105" s="142"/>
      <c r="IVC105" s="160"/>
      <c r="IVD105" s="150"/>
      <c r="IVE105" s="137"/>
      <c r="IVF105" s="137"/>
      <c r="IVG105" s="137"/>
      <c r="IVI105" s="142"/>
      <c r="IVJ105" s="160"/>
      <c r="IVK105" s="150"/>
      <c r="IVL105" s="137"/>
      <c r="IVM105" s="137"/>
      <c r="IVN105" s="137"/>
      <c r="IVP105" s="142"/>
      <c r="IVQ105" s="160"/>
      <c r="IVR105" s="150"/>
      <c r="IVS105" s="137"/>
      <c r="IVT105" s="137"/>
      <c r="IVU105" s="137"/>
      <c r="IVW105" s="142"/>
      <c r="IVX105" s="160"/>
      <c r="IVY105" s="150"/>
      <c r="IVZ105" s="137"/>
      <c r="IWA105" s="137"/>
      <c r="IWB105" s="137"/>
      <c r="IWD105" s="142"/>
      <c r="IWE105" s="160"/>
      <c r="IWF105" s="150"/>
      <c r="IWG105" s="137"/>
      <c r="IWH105" s="137"/>
      <c r="IWI105" s="137"/>
      <c r="IWK105" s="142"/>
      <c r="IWL105" s="160"/>
      <c r="IWM105" s="150"/>
      <c r="IWN105" s="137"/>
      <c r="IWO105" s="137"/>
      <c r="IWP105" s="137"/>
      <c r="IWR105" s="142"/>
      <c r="IWS105" s="160"/>
      <c r="IWT105" s="150"/>
      <c r="IWU105" s="137"/>
      <c r="IWV105" s="137"/>
      <c r="IWW105" s="137"/>
      <c r="IWY105" s="142"/>
      <c r="IWZ105" s="160"/>
      <c r="IXA105" s="150"/>
      <c r="IXB105" s="137"/>
      <c r="IXC105" s="137"/>
      <c r="IXD105" s="137"/>
      <c r="IXF105" s="142"/>
      <c r="IXG105" s="160"/>
      <c r="IXH105" s="150"/>
      <c r="IXI105" s="137"/>
      <c r="IXJ105" s="137"/>
      <c r="IXK105" s="137"/>
      <c r="IXM105" s="142"/>
      <c r="IXN105" s="160"/>
      <c r="IXO105" s="150"/>
      <c r="IXP105" s="137"/>
      <c r="IXQ105" s="137"/>
      <c r="IXR105" s="137"/>
      <c r="IXT105" s="142"/>
      <c r="IXU105" s="160"/>
      <c r="IXV105" s="150"/>
      <c r="IXW105" s="137"/>
      <c r="IXX105" s="137"/>
      <c r="IXY105" s="137"/>
      <c r="IYA105" s="142"/>
      <c r="IYB105" s="160"/>
      <c r="IYC105" s="150"/>
      <c r="IYD105" s="137"/>
      <c r="IYE105" s="137"/>
      <c r="IYF105" s="137"/>
      <c r="IYH105" s="142"/>
      <c r="IYI105" s="160"/>
      <c r="IYJ105" s="150"/>
      <c r="IYK105" s="137"/>
      <c r="IYL105" s="137"/>
      <c r="IYM105" s="137"/>
      <c r="IYO105" s="142"/>
      <c r="IYP105" s="160"/>
      <c r="IYQ105" s="150"/>
      <c r="IYR105" s="137"/>
      <c r="IYS105" s="137"/>
      <c r="IYT105" s="137"/>
      <c r="IYV105" s="142"/>
      <c r="IYW105" s="160"/>
      <c r="IYX105" s="150"/>
      <c r="IYY105" s="137"/>
      <c r="IYZ105" s="137"/>
      <c r="IZA105" s="137"/>
      <c r="IZC105" s="142"/>
      <c r="IZD105" s="160"/>
      <c r="IZE105" s="150"/>
      <c r="IZF105" s="137"/>
      <c r="IZG105" s="137"/>
      <c r="IZH105" s="137"/>
      <c r="IZJ105" s="142"/>
      <c r="IZK105" s="160"/>
      <c r="IZL105" s="150"/>
      <c r="IZM105" s="137"/>
      <c r="IZN105" s="137"/>
      <c r="IZO105" s="137"/>
      <c r="IZQ105" s="142"/>
      <c r="IZR105" s="160"/>
      <c r="IZS105" s="150"/>
      <c r="IZT105" s="137"/>
      <c r="IZU105" s="137"/>
      <c r="IZV105" s="137"/>
      <c r="IZX105" s="142"/>
      <c r="IZY105" s="160"/>
      <c r="IZZ105" s="150"/>
      <c r="JAA105" s="137"/>
      <c r="JAB105" s="137"/>
      <c r="JAC105" s="137"/>
      <c r="JAE105" s="142"/>
      <c r="JAF105" s="160"/>
      <c r="JAG105" s="150"/>
      <c r="JAH105" s="137"/>
      <c r="JAI105" s="137"/>
      <c r="JAJ105" s="137"/>
      <c r="JAL105" s="142"/>
      <c r="JAM105" s="160"/>
      <c r="JAN105" s="150"/>
      <c r="JAO105" s="137"/>
      <c r="JAP105" s="137"/>
      <c r="JAQ105" s="137"/>
      <c r="JAS105" s="142"/>
      <c r="JAT105" s="160"/>
      <c r="JAU105" s="150"/>
      <c r="JAV105" s="137"/>
      <c r="JAW105" s="137"/>
      <c r="JAX105" s="137"/>
      <c r="JAZ105" s="142"/>
      <c r="JBA105" s="160"/>
      <c r="JBB105" s="150"/>
      <c r="JBC105" s="137"/>
      <c r="JBD105" s="137"/>
      <c r="JBE105" s="137"/>
      <c r="JBG105" s="142"/>
      <c r="JBH105" s="160"/>
      <c r="JBI105" s="150"/>
      <c r="JBJ105" s="137"/>
      <c r="JBK105" s="137"/>
      <c r="JBL105" s="137"/>
      <c r="JBN105" s="142"/>
      <c r="JBO105" s="160"/>
      <c r="JBP105" s="150"/>
      <c r="JBQ105" s="137"/>
      <c r="JBR105" s="137"/>
      <c r="JBS105" s="137"/>
      <c r="JBU105" s="142"/>
      <c r="JBV105" s="160"/>
      <c r="JBW105" s="150"/>
      <c r="JBX105" s="137"/>
      <c r="JBY105" s="137"/>
      <c r="JBZ105" s="137"/>
      <c r="JCB105" s="142"/>
      <c r="JCC105" s="160"/>
      <c r="JCD105" s="150"/>
      <c r="JCE105" s="137"/>
      <c r="JCF105" s="137"/>
      <c r="JCG105" s="137"/>
      <c r="JCI105" s="142"/>
      <c r="JCJ105" s="160"/>
      <c r="JCK105" s="150"/>
      <c r="JCL105" s="137"/>
      <c r="JCM105" s="137"/>
      <c r="JCN105" s="137"/>
      <c r="JCP105" s="142"/>
      <c r="JCQ105" s="160"/>
      <c r="JCR105" s="150"/>
      <c r="JCS105" s="137"/>
      <c r="JCT105" s="137"/>
      <c r="JCU105" s="137"/>
      <c r="JCW105" s="142"/>
      <c r="JCX105" s="160"/>
      <c r="JCY105" s="150"/>
      <c r="JCZ105" s="137"/>
      <c r="JDA105" s="137"/>
      <c r="JDB105" s="137"/>
      <c r="JDD105" s="142"/>
      <c r="JDE105" s="160"/>
      <c r="JDF105" s="150"/>
      <c r="JDG105" s="137"/>
      <c r="JDH105" s="137"/>
      <c r="JDI105" s="137"/>
      <c r="JDK105" s="142"/>
      <c r="JDL105" s="160"/>
      <c r="JDM105" s="150"/>
      <c r="JDN105" s="137"/>
      <c r="JDO105" s="137"/>
      <c r="JDP105" s="137"/>
      <c r="JDR105" s="142"/>
      <c r="JDS105" s="160"/>
      <c r="JDT105" s="150"/>
      <c r="JDU105" s="137"/>
      <c r="JDV105" s="137"/>
      <c r="JDW105" s="137"/>
      <c r="JDY105" s="142"/>
      <c r="JDZ105" s="160"/>
      <c r="JEA105" s="150"/>
      <c r="JEB105" s="137"/>
      <c r="JEC105" s="137"/>
      <c r="JED105" s="137"/>
      <c r="JEF105" s="142"/>
      <c r="JEG105" s="160"/>
      <c r="JEH105" s="150"/>
      <c r="JEI105" s="137"/>
      <c r="JEJ105" s="137"/>
      <c r="JEK105" s="137"/>
      <c r="JEM105" s="142"/>
      <c r="JEN105" s="160"/>
      <c r="JEO105" s="150"/>
      <c r="JEP105" s="137"/>
      <c r="JEQ105" s="137"/>
      <c r="JER105" s="137"/>
      <c r="JET105" s="142"/>
      <c r="JEU105" s="160"/>
      <c r="JEV105" s="150"/>
      <c r="JEW105" s="137"/>
      <c r="JEX105" s="137"/>
      <c r="JEY105" s="137"/>
      <c r="JFA105" s="142"/>
      <c r="JFB105" s="160"/>
      <c r="JFC105" s="150"/>
      <c r="JFD105" s="137"/>
      <c r="JFE105" s="137"/>
      <c r="JFF105" s="137"/>
      <c r="JFH105" s="142"/>
      <c r="JFI105" s="160"/>
      <c r="JFJ105" s="150"/>
      <c r="JFK105" s="137"/>
      <c r="JFL105" s="137"/>
      <c r="JFM105" s="137"/>
      <c r="JFO105" s="142"/>
      <c r="JFP105" s="160"/>
      <c r="JFQ105" s="150"/>
      <c r="JFR105" s="137"/>
      <c r="JFS105" s="137"/>
      <c r="JFT105" s="137"/>
      <c r="JFV105" s="142"/>
      <c r="JFW105" s="160"/>
      <c r="JFX105" s="150"/>
      <c r="JFY105" s="137"/>
      <c r="JFZ105" s="137"/>
      <c r="JGA105" s="137"/>
      <c r="JGC105" s="142"/>
      <c r="JGD105" s="160"/>
      <c r="JGE105" s="150"/>
      <c r="JGF105" s="137"/>
      <c r="JGG105" s="137"/>
      <c r="JGH105" s="137"/>
      <c r="JGJ105" s="142"/>
      <c r="JGK105" s="160"/>
      <c r="JGL105" s="150"/>
      <c r="JGM105" s="137"/>
      <c r="JGN105" s="137"/>
      <c r="JGO105" s="137"/>
      <c r="JGQ105" s="142"/>
      <c r="JGR105" s="160"/>
      <c r="JGS105" s="150"/>
      <c r="JGT105" s="137"/>
      <c r="JGU105" s="137"/>
      <c r="JGV105" s="137"/>
      <c r="JGX105" s="142"/>
      <c r="JGY105" s="160"/>
      <c r="JGZ105" s="150"/>
      <c r="JHA105" s="137"/>
      <c r="JHB105" s="137"/>
      <c r="JHC105" s="137"/>
      <c r="JHE105" s="142"/>
      <c r="JHF105" s="160"/>
      <c r="JHG105" s="150"/>
      <c r="JHH105" s="137"/>
      <c r="JHI105" s="137"/>
      <c r="JHJ105" s="137"/>
      <c r="JHL105" s="142"/>
      <c r="JHM105" s="160"/>
      <c r="JHN105" s="150"/>
      <c r="JHO105" s="137"/>
      <c r="JHP105" s="137"/>
      <c r="JHQ105" s="137"/>
      <c r="JHS105" s="142"/>
      <c r="JHT105" s="160"/>
      <c r="JHU105" s="150"/>
      <c r="JHV105" s="137"/>
      <c r="JHW105" s="137"/>
      <c r="JHX105" s="137"/>
      <c r="JHZ105" s="142"/>
      <c r="JIA105" s="160"/>
      <c r="JIB105" s="150"/>
      <c r="JIC105" s="137"/>
      <c r="JID105" s="137"/>
      <c r="JIE105" s="137"/>
      <c r="JIG105" s="142"/>
      <c r="JIH105" s="160"/>
      <c r="JII105" s="150"/>
      <c r="JIJ105" s="137"/>
      <c r="JIK105" s="137"/>
      <c r="JIL105" s="137"/>
      <c r="JIN105" s="142"/>
      <c r="JIO105" s="160"/>
      <c r="JIP105" s="150"/>
      <c r="JIQ105" s="137"/>
      <c r="JIR105" s="137"/>
      <c r="JIS105" s="137"/>
      <c r="JIU105" s="142"/>
      <c r="JIV105" s="160"/>
      <c r="JIW105" s="150"/>
      <c r="JIX105" s="137"/>
      <c r="JIY105" s="137"/>
      <c r="JIZ105" s="137"/>
      <c r="JJB105" s="142"/>
      <c r="JJC105" s="160"/>
      <c r="JJD105" s="150"/>
      <c r="JJE105" s="137"/>
      <c r="JJF105" s="137"/>
      <c r="JJG105" s="137"/>
      <c r="JJI105" s="142"/>
      <c r="JJJ105" s="160"/>
      <c r="JJK105" s="150"/>
      <c r="JJL105" s="137"/>
      <c r="JJM105" s="137"/>
      <c r="JJN105" s="137"/>
      <c r="JJP105" s="142"/>
      <c r="JJQ105" s="160"/>
      <c r="JJR105" s="150"/>
      <c r="JJS105" s="137"/>
      <c r="JJT105" s="137"/>
      <c r="JJU105" s="137"/>
      <c r="JJW105" s="142"/>
      <c r="JJX105" s="160"/>
      <c r="JJY105" s="150"/>
      <c r="JJZ105" s="137"/>
      <c r="JKA105" s="137"/>
      <c r="JKB105" s="137"/>
      <c r="JKD105" s="142"/>
      <c r="JKE105" s="160"/>
      <c r="JKF105" s="150"/>
      <c r="JKG105" s="137"/>
      <c r="JKH105" s="137"/>
      <c r="JKI105" s="137"/>
      <c r="JKK105" s="142"/>
      <c r="JKL105" s="160"/>
      <c r="JKM105" s="150"/>
      <c r="JKN105" s="137"/>
      <c r="JKO105" s="137"/>
      <c r="JKP105" s="137"/>
      <c r="JKR105" s="142"/>
      <c r="JKS105" s="160"/>
      <c r="JKT105" s="150"/>
      <c r="JKU105" s="137"/>
      <c r="JKV105" s="137"/>
      <c r="JKW105" s="137"/>
      <c r="JKY105" s="142"/>
      <c r="JKZ105" s="160"/>
      <c r="JLA105" s="150"/>
      <c r="JLB105" s="137"/>
      <c r="JLC105" s="137"/>
      <c r="JLD105" s="137"/>
      <c r="JLF105" s="142"/>
      <c r="JLG105" s="160"/>
      <c r="JLH105" s="150"/>
      <c r="JLI105" s="137"/>
      <c r="JLJ105" s="137"/>
      <c r="JLK105" s="137"/>
      <c r="JLM105" s="142"/>
      <c r="JLN105" s="160"/>
      <c r="JLO105" s="150"/>
      <c r="JLP105" s="137"/>
      <c r="JLQ105" s="137"/>
      <c r="JLR105" s="137"/>
      <c r="JLT105" s="142"/>
      <c r="JLU105" s="160"/>
      <c r="JLV105" s="150"/>
      <c r="JLW105" s="137"/>
      <c r="JLX105" s="137"/>
      <c r="JLY105" s="137"/>
      <c r="JMA105" s="142"/>
      <c r="JMB105" s="160"/>
      <c r="JMC105" s="150"/>
      <c r="JMD105" s="137"/>
      <c r="JME105" s="137"/>
      <c r="JMF105" s="137"/>
      <c r="JMH105" s="142"/>
      <c r="JMI105" s="160"/>
      <c r="JMJ105" s="150"/>
      <c r="JMK105" s="137"/>
      <c r="JML105" s="137"/>
      <c r="JMM105" s="137"/>
      <c r="JMO105" s="142"/>
      <c r="JMP105" s="160"/>
      <c r="JMQ105" s="150"/>
      <c r="JMR105" s="137"/>
      <c r="JMS105" s="137"/>
      <c r="JMT105" s="137"/>
      <c r="JMV105" s="142"/>
      <c r="JMW105" s="160"/>
      <c r="JMX105" s="150"/>
      <c r="JMY105" s="137"/>
      <c r="JMZ105" s="137"/>
      <c r="JNA105" s="137"/>
      <c r="JNC105" s="142"/>
      <c r="JND105" s="160"/>
      <c r="JNE105" s="150"/>
      <c r="JNF105" s="137"/>
      <c r="JNG105" s="137"/>
      <c r="JNH105" s="137"/>
      <c r="JNJ105" s="142"/>
      <c r="JNK105" s="160"/>
      <c r="JNL105" s="150"/>
      <c r="JNM105" s="137"/>
      <c r="JNN105" s="137"/>
      <c r="JNO105" s="137"/>
      <c r="JNQ105" s="142"/>
      <c r="JNR105" s="160"/>
      <c r="JNS105" s="150"/>
      <c r="JNT105" s="137"/>
      <c r="JNU105" s="137"/>
      <c r="JNV105" s="137"/>
      <c r="JNX105" s="142"/>
      <c r="JNY105" s="160"/>
      <c r="JNZ105" s="150"/>
      <c r="JOA105" s="137"/>
      <c r="JOB105" s="137"/>
      <c r="JOC105" s="137"/>
      <c r="JOE105" s="142"/>
      <c r="JOF105" s="160"/>
      <c r="JOG105" s="150"/>
      <c r="JOH105" s="137"/>
      <c r="JOI105" s="137"/>
      <c r="JOJ105" s="137"/>
      <c r="JOL105" s="142"/>
      <c r="JOM105" s="160"/>
      <c r="JON105" s="150"/>
      <c r="JOO105" s="137"/>
      <c r="JOP105" s="137"/>
      <c r="JOQ105" s="137"/>
      <c r="JOS105" s="142"/>
      <c r="JOT105" s="160"/>
      <c r="JOU105" s="150"/>
      <c r="JOV105" s="137"/>
      <c r="JOW105" s="137"/>
      <c r="JOX105" s="137"/>
      <c r="JOZ105" s="142"/>
      <c r="JPA105" s="160"/>
      <c r="JPB105" s="150"/>
      <c r="JPC105" s="137"/>
      <c r="JPD105" s="137"/>
      <c r="JPE105" s="137"/>
      <c r="JPG105" s="142"/>
      <c r="JPH105" s="160"/>
      <c r="JPI105" s="150"/>
      <c r="JPJ105" s="137"/>
      <c r="JPK105" s="137"/>
      <c r="JPL105" s="137"/>
      <c r="JPN105" s="142"/>
      <c r="JPO105" s="160"/>
      <c r="JPP105" s="150"/>
      <c r="JPQ105" s="137"/>
      <c r="JPR105" s="137"/>
      <c r="JPS105" s="137"/>
      <c r="JPU105" s="142"/>
      <c r="JPV105" s="160"/>
      <c r="JPW105" s="150"/>
      <c r="JPX105" s="137"/>
      <c r="JPY105" s="137"/>
      <c r="JPZ105" s="137"/>
      <c r="JQB105" s="142"/>
      <c r="JQC105" s="160"/>
      <c r="JQD105" s="150"/>
      <c r="JQE105" s="137"/>
      <c r="JQF105" s="137"/>
      <c r="JQG105" s="137"/>
      <c r="JQI105" s="142"/>
      <c r="JQJ105" s="160"/>
      <c r="JQK105" s="150"/>
      <c r="JQL105" s="137"/>
      <c r="JQM105" s="137"/>
      <c r="JQN105" s="137"/>
      <c r="JQP105" s="142"/>
      <c r="JQQ105" s="160"/>
      <c r="JQR105" s="150"/>
      <c r="JQS105" s="137"/>
      <c r="JQT105" s="137"/>
      <c r="JQU105" s="137"/>
      <c r="JQW105" s="142"/>
      <c r="JQX105" s="160"/>
      <c r="JQY105" s="150"/>
      <c r="JQZ105" s="137"/>
      <c r="JRA105" s="137"/>
      <c r="JRB105" s="137"/>
      <c r="JRD105" s="142"/>
      <c r="JRE105" s="160"/>
      <c r="JRF105" s="150"/>
      <c r="JRG105" s="137"/>
      <c r="JRH105" s="137"/>
      <c r="JRI105" s="137"/>
      <c r="JRK105" s="142"/>
      <c r="JRL105" s="160"/>
      <c r="JRM105" s="150"/>
      <c r="JRN105" s="137"/>
      <c r="JRO105" s="137"/>
      <c r="JRP105" s="137"/>
      <c r="JRR105" s="142"/>
      <c r="JRS105" s="160"/>
      <c r="JRT105" s="150"/>
      <c r="JRU105" s="137"/>
      <c r="JRV105" s="137"/>
      <c r="JRW105" s="137"/>
      <c r="JRY105" s="142"/>
      <c r="JRZ105" s="160"/>
      <c r="JSA105" s="150"/>
      <c r="JSB105" s="137"/>
      <c r="JSC105" s="137"/>
      <c r="JSD105" s="137"/>
      <c r="JSF105" s="142"/>
      <c r="JSG105" s="160"/>
      <c r="JSH105" s="150"/>
      <c r="JSI105" s="137"/>
      <c r="JSJ105" s="137"/>
      <c r="JSK105" s="137"/>
      <c r="JSM105" s="142"/>
      <c r="JSN105" s="160"/>
      <c r="JSO105" s="150"/>
      <c r="JSP105" s="137"/>
      <c r="JSQ105" s="137"/>
      <c r="JSR105" s="137"/>
      <c r="JST105" s="142"/>
      <c r="JSU105" s="160"/>
      <c r="JSV105" s="150"/>
      <c r="JSW105" s="137"/>
      <c r="JSX105" s="137"/>
      <c r="JSY105" s="137"/>
      <c r="JTA105" s="142"/>
      <c r="JTB105" s="160"/>
      <c r="JTC105" s="150"/>
      <c r="JTD105" s="137"/>
      <c r="JTE105" s="137"/>
      <c r="JTF105" s="137"/>
      <c r="JTH105" s="142"/>
      <c r="JTI105" s="160"/>
      <c r="JTJ105" s="150"/>
      <c r="JTK105" s="137"/>
      <c r="JTL105" s="137"/>
      <c r="JTM105" s="137"/>
      <c r="JTO105" s="142"/>
      <c r="JTP105" s="160"/>
      <c r="JTQ105" s="150"/>
      <c r="JTR105" s="137"/>
      <c r="JTS105" s="137"/>
      <c r="JTT105" s="137"/>
      <c r="JTV105" s="142"/>
      <c r="JTW105" s="160"/>
      <c r="JTX105" s="150"/>
      <c r="JTY105" s="137"/>
      <c r="JTZ105" s="137"/>
      <c r="JUA105" s="137"/>
      <c r="JUC105" s="142"/>
      <c r="JUD105" s="160"/>
      <c r="JUE105" s="150"/>
      <c r="JUF105" s="137"/>
      <c r="JUG105" s="137"/>
      <c r="JUH105" s="137"/>
      <c r="JUJ105" s="142"/>
      <c r="JUK105" s="160"/>
      <c r="JUL105" s="150"/>
      <c r="JUM105" s="137"/>
      <c r="JUN105" s="137"/>
      <c r="JUO105" s="137"/>
      <c r="JUQ105" s="142"/>
      <c r="JUR105" s="160"/>
      <c r="JUS105" s="150"/>
      <c r="JUT105" s="137"/>
      <c r="JUU105" s="137"/>
      <c r="JUV105" s="137"/>
      <c r="JUX105" s="142"/>
      <c r="JUY105" s="160"/>
      <c r="JUZ105" s="150"/>
      <c r="JVA105" s="137"/>
      <c r="JVB105" s="137"/>
      <c r="JVC105" s="137"/>
      <c r="JVE105" s="142"/>
      <c r="JVF105" s="160"/>
      <c r="JVG105" s="150"/>
      <c r="JVH105" s="137"/>
      <c r="JVI105" s="137"/>
      <c r="JVJ105" s="137"/>
      <c r="JVL105" s="142"/>
      <c r="JVM105" s="160"/>
      <c r="JVN105" s="150"/>
      <c r="JVO105" s="137"/>
      <c r="JVP105" s="137"/>
      <c r="JVQ105" s="137"/>
      <c r="JVS105" s="142"/>
      <c r="JVT105" s="160"/>
      <c r="JVU105" s="150"/>
      <c r="JVV105" s="137"/>
      <c r="JVW105" s="137"/>
      <c r="JVX105" s="137"/>
      <c r="JVZ105" s="142"/>
      <c r="JWA105" s="160"/>
      <c r="JWB105" s="150"/>
      <c r="JWC105" s="137"/>
      <c r="JWD105" s="137"/>
      <c r="JWE105" s="137"/>
      <c r="JWG105" s="142"/>
      <c r="JWH105" s="160"/>
      <c r="JWI105" s="150"/>
      <c r="JWJ105" s="137"/>
      <c r="JWK105" s="137"/>
      <c r="JWL105" s="137"/>
      <c r="JWN105" s="142"/>
      <c r="JWO105" s="160"/>
      <c r="JWP105" s="150"/>
      <c r="JWQ105" s="137"/>
      <c r="JWR105" s="137"/>
      <c r="JWS105" s="137"/>
      <c r="JWU105" s="142"/>
      <c r="JWV105" s="160"/>
      <c r="JWW105" s="150"/>
      <c r="JWX105" s="137"/>
      <c r="JWY105" s="137"/>
      <c r="JWZ105" s="137"/>
      <c r="JXB105" s="142"/>
      <c r="JXC105" s="160"/>
      <c r="JXD105" s="150"/>
      <c r="JXE105" s="137"/>
      <c r="JXF105" s="137"/>
      <c r="JXG105" s="137"/>
      <c r="JXI105" s="142"/>
      <c r="JXJ105" s="160"/>
      <c r="JXK105" s="150"/>
      <c r="JXL105" s="137"/>
      <c r="JXM105" s="137"/>
      <c r="JXN105" s="137"/>
      <c r="JXP105" s="142"/>
      <c r="JXQ105" s="160"/>
      <c r="JXR105" s="150"/>
      <c r="JXS105" s="137"/>
      <c r="JXT105" s="137"/>
      <c r="JXU105" s="137"/>
      <c r="JXW105" s="142"/>
      <c r="JXX105" s="160"/>
      <c r="JXY105" s="150"/>
      <c r="JXZ105" s="137"/>
      <c r="JYA105" s="137"/>
      <c r="JYB105" s="137"/>
      <c r="JYD105" s="142"/>
      <c r="JYE105" s="160"/>
      <c r="JYF105" s="150"/>
      <c r="JYG105" s="137"/>
      <c r="JYH105" s="137"/>
      <c r="JYI105" s="137"/>
      <c r="JYK105" s="142"/>
      <c r="JYL105" s="160"/>
      <c r="JYM105" s="150"/>
      <c r="JYN105" s="137"/>
      <c r="JYO105" s="137"/>
      <c r="JYP105" s="137"/>
      <c r="JYR105" s="142"/>
      <c r="JYS105" s="160"/>
      <c r="JYT105" s="150"/>
      <c r="JYU105" s="137"/>
      <c r="JYV105" s="137"/>
      <c r="JYW105" s="137"/>
      <c r="JYY105" s="142"/>
      <c r="JYZ105" s="160"/>
      <c r="JZA105" s="150"/>
      <c r="JZB105" s="137"/>
      <c r="JZC105" s="137"/>
      <c r="JZD105" s="137"/>
      <c r="JZF105" s="142"/>
      <c r="JZG105" s="160"/>
      <c r="JZH105" s="150"/>
      <c r="JZI105" s="137"/>
      <c r="JZJ105" s="137"/>
      <c r="JZK105" s="137"/>
      <c r="JZM105" s="142"/>
      <c r="JZN105" s="160"/>
      <c r="JZO105" s="150"/>
      <c r="JZP105" s="137"/>
      <c r="JZQ105" s="137"/>
      <c r="JZR105" s="137"/>
      <c r="JZT105" s="142"/>
      <c r="JZU105" s="160"/>
      <c r="JZV105" s="150"/>
      <c r="JZW105" s="137"/>
      <c r="JZX105" s="137"/>
      <c r="JZY105" s="137"/>
      <c r="KAA105" s="142"/>
      <c r="KAB105" s="160"/>
      <c r="KAC105" s="150"/>
      <c r="KAD105" s="137"/>
      <c r="KAE105" s="137"/>
      <c r="KAF105" s="137"/>
      <c r="KAH105" s="142"/>
      <c r="KAI105" s="160"/>
      <c r="KAJ105" s="150"/>
      <c r="KAK105" s="137"/>
      <c r="KAL105" s="137"/>
      <c r="KAM105" s="137"/>
      <c r="KAO105" s="142"/>
      <c r="KAP105" s="160"/>
      <c r="KAQ105" s="150"/>
      <c r="KAR105" s="137"/>
      <c r="KAS105" s="137"/>
      <c r="KAT105" s="137"/>
      <c r="KAV105" s="142"/>
      <c r="KAW105" s="160"/>
      <c r="KAX105" s="150"/>
      <c r="KAY105" s="137"/>
      <c r="KAZ105" s="137"/>
      <c r="KBA105" s="137"/>
      <c r="KBC105" s="142"/>
      <c r="KBD105" s="160"/>
      <c r="KBE105" s="150"/>
      <c r="KBF105" s="137"/>
      <c r="KBG105" s="137"/>
      <c r="KBH105" s="137"/>
      <c r="KBJ105" s="142"/>
      <c r="KBK105" s="160"/>
      <c r="KBL105" s="150"/>
      <c r="KBM105" s="137"/>
      <c r="KBN105" s="137"/>
      <c r="KBO105" s="137"/>
      <c r="KBQ105" s="142"/>
      <c r="KBR105" s="160"/>
      <c r="KBS105" s="150"/>
      <c r="KBT105" s="137"/>
      <c r="KBU105" s="137"/>
      <c r="KBV105" s="137"/>
      <c r="KBX105" s="142"/>
      <c r="KBY105" s="160"/>
      <c r="KBZ105" s="150"/>
      <c r="KCA105" s="137"/>
      <c r="KCB105" s="137"/>
      <c r="KCC105" s="137"/>
      <c r="KCE105" s="142"/>
      <c r="KCF105" s="160"/>
      <c r="KCG105" s="150"/>
      <c r="KCH105" s="137"/>
      <c r="KCI105" s="137"/>
      <c r="KCJ105" s="137"/>
      <c r="KCL105" s="142"/>
      <c r="KCM105" s="160"/>
      <c r="KCN105" s="150"/>
      <c r="KCO105" s="137"/>
      <c r="KCP105" s="137"/>
      <c r="KCQ105" s="137"/>
      <c r="KCS105" s="142"/>
      <c r="KCT105" s="160"/>
      <c r="KCU105" s="150"/>
      <c r="KCV105" s="137"/>
      <c r="KCW105" s="137"/>
      <c r="KCX105" s="137"/>
      <c r="KCZ105" s="142"/>
      <c r="KDA105" s="160"/>
      <c r="KDB105" s="150"/>
      <c r="KDC105" s="137"/>
      <c r="KDD105" s="137"/>
      <c r="KDE105" s="137"/>
      <c r="KDG105" s="142"/>
      <c r="KDH105" s="160"/>
      <c r="KDI105" s="150"/>
      <c r="KDJ105" s="137"/>
      <c r="KDK105" s="137"/>
      <c r="KDL105" s="137"/>
      <c r="KDN105" s="142"/>
      <c r="KDO105" s="160"/>
      <c r="KDP105" s="150"/>
      <c r="KDQ105" s="137"/>
      <c r="KDR105" s="137"/>
      <c r="KDS105" s="137"/>
      <c r="KDU105" s="142"/>
      <c r="KDV105" s="160"/>
      <c r="KDW105" s="150"/>
      <c r="KDX105" s="137"/>
      <c r="KDY105" s="137"/>
      <c r="KDZ105" s="137"/>
      <c r="KEB105" s="142"/>
      <c r="KEC105" s="160"/>
      <c r="KED105" s="150"/>
      <c r="KEE105" s="137"/>
      <c r="KEF105" s="137"/>
      <c r="KEG105" s="137"/>
      <c r="KEI105" s="142"/>
      <c r="KEJ105" s="160"/>
      <c r="KEK105" s="150"/>
      <c r="KEL105" s="137"/>
      <c r="KEM105" s="137"/>
      <c r="KEN105" s="137"/>
      <c r="KEP105" s="142"/>
      <c r="KEQ105" s="160"/>
      <c r="KER105" s="150"/>
      <c r="KES105" s="137"/>
      <c r="KET105" s="137"/>
      <c r="KEU105" s="137"/>
      <c r="KEW105" s="142"/>
      <c r="KEX105" s="160"/>
      <c r="KEY105" s="150"/>
      <c r="KEZ105" s="137"/>
      <c r="KFA105" s="137"/>
      <c r="KFB105" s="137"/>
      <c r="KFD105" s="142"/>
      <c r="KFE105" s="160"/>
      <c r="KFF105" s="150"/>
      <c r="KFG105" s="137"/>
      <c r="KFH105" s="137"/>
      <c r="KFI105" s="137"/>
      <c r="KFK105" s="142"/>
      <c r="KFL105" s="160"/>
      <c r="KFM105" s="150"/>
      <c r="KFN105" s="137"/>
      <c r="KFO105" s="137"/>
      <c r="KFP105" s="137"/>
      <c r="KFR105" s="142"/>
      <c r="KFS105" s="160"/>
      <c r="KFT105" s="150"/>
      <c r="KFU105" s="137"/>
      <c r="KFV105" s="137"/>
      <c r="KFW105" s="137"/>
      <c r="KFY105" s="142"/>
      <c r="KFZ105" s="160"/>
      <c r="KGA105" s="150"/>
      <c r="KGB105" s="137"/>
      <c r="KGC105" s="137"/>
      <c r="KGD105" s="137"/>
      <c r="KGF105" s="142"/>
      <c r="KGG105" s="160"/>
      <c r="KGH105" s="150"/>
      <c r="KGI105" s="137"/>
      <c r="KGJ105" s="137"/>
      <c r="KGK105" s="137"/>
      <c r="KGM105" s="142"/>
      <c r="KGN105" s="160"/>
      <c r="KGO105" s="150"/>
      <c r="KGP105" s="137"/>
      <c r="KGQ105" s="137"/>
      <c r="KGR105" s="137"/>
      <c r="KGT105" s="142"/>
      <c r="KGU105" s="160"/>
      <c r="KGV105" s="150"/>
      <c r="KGW105" s="137"/>
      <c r="KGX105" s="137"/>
      <c r="KGY105" s="137"/>
      <c r="KHA105" s="142"/>
      <c r="KHB105" s="160"/>
      <c r="KHC105" s="150"/>
      <c r="KHD105" s="137"/>
      <c r="KHE105" s="137"/>
      <c r="KHF105" s="137"/>
      <c r="KHH105" s="142"/>
      <c r="KHI105" s="160"/>
      <c r="KHJ105" s="150"/>
      <c r="KHK105" s="137"/>
      <c r="KHL105" s="137"/>
      <c r="KHM105" s="137"/>
      <c r="KHO105" s="142"/>
      <c r="KHP105" s="160"/>
      <c r="KHQ105" s="150"/>
      <c r="KHR105" s="137"/>
      <c r="KHS105" s="137"/>
      <c r="KHT105" s="137"/>
      <c r="KHV105" s="142"/>
      <c r="KHW105" s="160"/>
      <c r="KHX105" s="150"/>
      <c r="KHY105" s="137"/>
      <c r="KHZ105" s="137"/>
      <c r="KIA105" s="137"/>
      <c r="KIC105" s="142"/>
      <c r="KID105" s="160"/>
      <c r="KIE105" s="150"/>
      <c r="KIF105" s="137"/>
      <c r="KIG105" s="137"/>
      <c r="KIH105" s="137"/>
      <c r="KIJ105" s="142"/>
      <c r="KIK105" s="160"/>
      <c r="KIL105" s="150"/>
      <c r="KIM105" s="137"/>
      <c r="KIN105" s="137"/>
      <c r="KIO105" s="137"/>
      <c r="KIQ105" s="142"/>
      <c r="KIR105" s="160"/>
      <c r="KIS105" s="150"/>
      <c r="KIT105" s="137"/>
      <c r="KIU105" s="137"/>
      <c r="KIV105" s="137"/>
      <c r="KIX105" s="142"/>
      <c r="KIY105" s="160"/>
      <c r="KIZ105" s="150"/>
      <c r="KJA105" s="137"/>
      <c r="KJB105" s="137"/>
      <c r="KJC105" s="137"/>
      <c r="KJE105" s="142"/>
      <c r="KJF105" s="160"/>
      <c r="KJG105" s="150"/>
      <c r="KJH105" s="137"/>
      <c r="KJI105" s="137"/>
      <c r="KJJ105" s="137"/>
      <c r="KJL105" s="142"/>
      <c r="KJM105" s="160"/>
      <c r="KJN105" s="150"/>
      <c r="KJO105" s="137"/>
      <c r="KJP105" s="137"/>
      <c r="KJQ105" s="137"/>
      <c r="KJS105" s="142"/>
      <c r="KJT105" s="160"/>
      <c r="KJU105" s="150"/>
      <c r="KJV105" s="137"/>
      <c r="KJW105" s="137"/>
      <c r="KJX105" s="137"/>
      <c r="KJZ105" s="142"/>
      <c r="KKA105" s="160"/>
      <c r="KKB105" s="150"/>
      <c r="KKC105" s="137"/>
      <c r="KKD105" s="137"/>
      <c r="KKE105" s="137"/>
      <c r="KKG105" s="142"/>
      <c r="KKH105" s="160"/>
      <c r="KKI105" s="150"/>
      <c r="KKJ105" s="137"/>
      <c r="KKK105" s="137"/>
      <c r="KKL105" s="137"/>
      <c r="KKN105" s="142"/>
      <c r="KKO105" s="160"/>
      <c r="KKP105" s="150"/>
      <c r="KKQ105" s="137"/>
      <c r="KKR105" s="137"/>
      <c r="KKS105" s="137"/>
      <c r="KKU105" s="142"/>
      <c r="KKV105" s="160"/>
      <c r="KKW105" s="150"/>
      <c r="KKX105" s="137"/>
      <c r="KKY105" s="137"/>
      <c r="KKZ105" s="137"/>
      <c r="KLB105" s="142"/>
      <c r="KLC105" s="160"/>
      <c r="KLD105" s="150"/>
      <c r="KLE105" s="137"/>
      <c r="KLF105" s="137"/>
      <c r="KLG105" s="137"/>
      <c r="KLI105" s="142"/>
      <c r="KLJ105" s="160"/>
      <c r="KLK105" s="150"/>
      <c r="KLL105" s="137"/>
      <c r="KLM105" s="137"/>
      <c r="KLN105" s="137"/>
      <c r="KLP105" s="142"/>
      <c r="KLQ105" s="160"/>
      <c r="KLR105" s="150"/>
      <c r="KLS105" s="137"/>
      <c r="KLT105" s="137"/>
      <c r="KLU105" s="137"/>
      <c r="KLW105" s="142"/>
      <c r="KLX105" s="160"/>
      <c r="KLY105" s="150"/>
      <c r="KLZ105" s="137"/>
      <c r="KMA105" s="137"/>
      <c r="KMB105" s="137"/>
      <c r="KMD105" s="142"/>
      <c r="KME105" s="160"/>
      <c r="KMF105" s="150"/>
      <c r="KMG105" s="137"/>
      <c r="KMH105" s="137"/>
      <c r="KMI105" s="137"/>
      <c r="KMK105" s="142"/>
      <c r="KML105" s="160"/>
      <c r="KMM105" s="150"/>
      <c r="KMN105" s="137"/>
      <c r="KMO105" s="137"/>
      <c r="KMP105" s="137"/>
      <c r="KMR105" s="142"/>
      <c r="KMS105" s="160"/>
      <c r="KMT105" s="150"/>
      <c r="KMU105" s="137"/>
      <c r="KMV105" s="137"/>
      <c r="KMW105" s="137"/>
      <c r="KMY105" s="142"/>
      <c r="KMZ105" s="160"/>
      <c r="KNA105" s="150"/>
      <c r="KNB105" s="137"/>
      <c r="KNC105" s="137"/>
      <c r="KND105" s="137"/>
      <c r="KNF105" s="142"/>
      <c r="KNG105" s="160"/>
      <c r="KNH105" s="150"/>
      <c r="KNI105" s="137"/>
      <c r="KNJ105" s="137"/>
      <c r="KNK105" s="137"/>
      <c r="KNM105" s="142"/>
      <c r="KNN105" s="160"/>
      <c r="KNO105" s="150"/>
      <c r="KNP105" s="137"/>
      <c r="KNQ105" s="137"/>
      <c r="KNR105" s="137"/>
      <c r="KNT105" s="142"/>
      <c r="KNU105" s="160"/>
      <c r="KNV105" s="150"/>
      <c r="KNW105" s="137"/>
      <c r="KNX105" s="137"/>
      <c r="KNY105" s="137"/>
      <c r="KOA105" s="142"/>
      <c r="KOB105" s="160"/>
      <c r="KOC105" s="150"/>
      <c r="KOD105" s="137"/>
      <c r="KOE105" s="137"/>
      <c r="KOF105" s="137"/>
      <c r="KOH105" s="142"/>
      <c r="KOI105" s="160"/>
      <c r="KOJ105" s="150"/>
      <c r="KOK105" s="137"/>
      <c r="KOL105" s="137"/>
      <c r="KOM105" s="137"/>
      <c r="KOO105" s="142"/>
      <c r="KOP105" s="160"/>
      <c r="KOQ105" s="150"/>
      <c r="KOR105" s="137"/>
      <c r="KOS105" s="137"/>
      <c r="KOT105" s="137"/>
      <c r="KOV105" s="142"/>
      <c r="KOW105" s="160"/>
      <c r="KOX105" s="150"/>
      <c r="KOY105" s="137"/>
      <c r="KOZ105" s="137"/>
      <c r="KPA105" s="137"/>
      <c r="KPC105" s="142"/>
      <c r="KPD105" s="160"/>
      <c r="KPE105" s="150"/>
      <c r="KPF105" s="137"/>
      <c r="KPG105" s="137"/>
      <c r="KPH105" s="137"/>
      <c r="KPJ105" s="142"/>
      <c r="KPK105" s="160"/>
      <c r="KPL105" s="150"/>
      <c r="KPM105" s="137"/>
      <c r="KPN105" s="137"/>
      <c r="KPO105" s="137"/>
      <c r="KPQ105" s="142"/>
      <c r="KPR105" s="160"/>
      <c r="KPS105" s="150"/>
      <c r="KPT105" s="137"/>
      <c r="KPU105" s="137"/>
      <c r="KPV105" s="137"/>
      <c r="KPX105" s="142"/>
      <c r="KPY105" s="160"/>
      <c r="KPZ105" s="150"/>
      <c r="KQA105" s="137"/>
      <c r="KQB105" s="137"/>
      <c r="KQC105" s="137"/>
      <c r="KQE105" s="142"/>
      <c r="KQF105" s="160"/>
      <c r="KQG105" s="150"/>
      <c r="KQH105" s="137"/>
      <c r="KQI105" s="137"/>
      <c r="KQJ105" s="137"/>
      <c r="KQL105" s="142"/>
      <c r="KQM105" s="160"/>
      <c r="KQN105" s="150"/>
      <c r="KQO105" s="137"/>
      <c r="KQP105" s="137"/>
      <c r="KQQ105" s="137"/>
      <c r="KQS105" s="142"/>
      <c r="KQT105" s="160"/>
      <c r="KQU105" s="150"/>
      <c r="KQV105" s="137"/>
      <c r="KQW105" s="137"/>
      <c r="KQX105" s="137"/>
      <c r="KQZ105" s="142"/>
      <c r="KRA105" s="160"/>
      <c r="KRB105" s="150"/>
      <c r="KRC105" s="137"/>
      <c r="KRD105" s="137"/>
      <c r="KRE105" s="137"/>
      <c r="KRG105" s="142"/>
      <c r="KRH105" s="160"/>
      <c r="KRI105" s="150"/>
      <c r="KRJ105" s="137"/>
      <c r="KRK105" s="137"/>
      <c r="KRL105" s="137"/>
      <c r="KRN105" s="142"/>
      <c r="KRO105" s="160"/>
      <c r="KRP105" s="150"/>
      <c r="KRQ105" s="137"/>
      <c r="KRR105" s="137"/>
      <c r="KRS105" s="137"/>
      <c r="KRU105" s="142"/>
      <c r="KRV105" s="160"/>
      <c r="KRW105" s="150"/>
      <c r="KRX105" s="137"/>
      <c r="KRY105" s="137"/>
      <c r="KRZ105" s="137"/>
      <c r="KSB105" s="142"/>
      <c r="KSC105" s="160"/>
      <c r="KSD105" s="150"/>
      <c r="KSE105" s="137"/>
      <c r="KSF105" s="137"/>
      <c r="KSG105" s="137"/>
      <c r="KSI105" s="142"/>
      <c r="KSJ105" s="160"/>
      <c r="KSK105" s="150"/>
      <c r="KSL105" s="137"/>
      <c r="KSM105" s="137"/>
      <c r="KSN105" s="137"/>
      <c r="KSP105" s="142"/>
      <c r="KSQ105" s="160"/>
      <c r="KSR105" s="150"/>
      <c r="KSS105" s="137"/>
      <c r="KST105" s="137"/>
      <c r="KSU105" s="137"/>
      <c r="KSW105" s="142"/>
      <c r="KSX105" s="160"/>
      <c r="KSY105" s="150"/>
      <c r="KSZ105" s="137"/>
      <c r="KTA105" s="137"/>
      <c r="KTB105" s="137"/>
      <c r="KTD105" s="142"/>
      <c r="KTE105" s="160"/>
      <c r="KTF105" s="150"/>
      <c r="KTG105" s="137"/>
      <c r="KTH105" s="137"/>
      <c r="KTI105" s="137"/>
      <c r="KTK105" s="142"/>
      <c r="KTL105" s="160"/>
      <c r="KTM105" s="150"/>
      <c r="KTN105" s="137"/>
      <c r="KTO105" s="137"/>
      <c r="KTP105" s="137"/>
      <c r="KTR105" s="142"/>
      <c r="KTS105" s="160"/>
      <c r="KTT105" s="150"/>
      <c r="KTU105" s="137"/>
      <c r="KTV105" s="137"/>
      <c r="KTW105" s="137"/>
      <c r="KTY105" s="142"/>
      <c r="KTZ105" s="160"/>
      <c r="KUA105" s="150"/>
      <c r="KUB105" s="137"/>
      <c r="KUC105" s="137"/>
      <c r="KUD105" s="137"/>
      <c r="KUF105" s="142"/>
      <c r="KUG105" s="160"/>
      <c r="KUH105" s="150"/>
      <c r="KUI105" s="137"/>
      <c r="KUJ105" s="137"/>
      <c r="KUK105" s="137"/>
      <c r="KUM105" s="142"/>
      <c r="KUN105" s="160"/>
      <c r="KUO105" s="150"/>
      <c r="KUP105" s="137"/>
      <c r="KUQ105" s="137"/>
      <c r="KUR105" s="137"/>
      <c r="KUT105" s="142"/>
      <c r="KUU105" s="160"/>
      <c r="KUV105" s="150"/>
      <c r="KUW105" s="137"/>
      <c r="KUX105" s="137"/>
      <c r="KUY105" s="137"/>
      <c r="KVA105" s="142"/>
      <c r="KVB105" s="160"/>
      <c r="KVC105" s="150"/>
      <c r="KVD105" s="137"/>
      <c r="KVE105" s="137"/>
      <c r="KVF105" s="137"/>
      <c r="KVH105" s="142"/>
      <c r="KVI105" s="160"/>
      <c r="KVJ105" s="150"/>
      <c r="KVK105" s="137"/>
      <c r="KVL105" s="137"/>
      <c r="KVM105" s="137"/>
      <c r="KVO105" s="142"/>
      <c r="KVP105" s="160"/>
      <c r="KVQ105" s="150"/>
      <c r="KVR105" s="137"/>
      <c r="KVS105" s="137"/>
      <c r="KVT105" s="137"/>
      <c r="KVV105" s="142"/>
      <c r="KVW105" s="160"/>
      <c r="KVX105" s="150"/>
      <c r="KVY105" s="137"/>
      <c r="KVZ105" s="137"/>
      <c r="KWA105" s="137"/>
      <c r="KWC105" s="142"/>
      <c r="KWD105" s="160"/>
      <c r="KWE105" s="150"/>
      <c r="KWF105" s="137"/>
      <c r="KWG105" s="137"/>
      <c r="KWH105" s="137"/>
      <c r="KWJ105" s="142"/>
      <c r="KWK105" s="160"/>
      <c r="KWL105" s="150"/>
      <c r="KWM105" s="137"/>
      <c r="KWN105" s="137"/>
      <c r="KWO105" s="137"/>
      <c r="KWQ105" s="142"/>
      <c r="KWR105" s="160"/>
      <c r="KWS105" s="150"/>
      <c r="KWT105" s="137"/>
      <c r="KWU105" s="137"/>
      <c r="KWV105" s="137"/>
      <c r="KWX105" s="142"/>
      <c r="KWY105" s="160"/>
      <c r="KWZ105" s="150"/>
      <c r="KXA105" s="137"/>
      <c r="KXB105" s="137"/>
      <c r="KXC105" s="137"/>
      <c r="KXE105" s="142"/>
      <c r="KXF105" s="160"/>
      <c r="KXG105" s="150"/>
      <c r="KXH105" s="137"/>
      <c r="KXI105" s="137"/>
      <c r="KXJ105" s="137"/>
      <c r="KXL105" s="142"/>
      <c r="KXM105" s="160"/>
      <c r="KXN105" s="150"/>
      <c r="KXO105" s="137"/>
      <c r="KXP105" s="137"/>
      <c r="KXQ105" s="137"/>
      <c r="KXS105" s="142"/>
      <c r="KXT105" s="160"/>
      <c r="KXU105" s="150"/>
      <c r="KXV105" s="137"/>
      <c r="KXW105" s="137"/>
      <c r="KXX105" s="137"/>
      <c r="KXZ105" s="142"/>
      <c r="KYA105" s="160"/>
      <c r="KYB105" s="150"/>
      <c r="KYC105" s="137"/>
      <c r="KYD105" s="137"/>
      <c r="KYE105" s="137"/>
      <c r="KYG105" s="142"/>
      <c r="KYH105" s="160"/>
      <c r="KYI105" s="150"/>
      <c r="KYJ105" s="137"/>
      <c r="KYK105" s="137"/>
      <c r="KYL105" s="137"/>
      <c r="KYN105" s="142"/>
      <c r="KYO105" s="160"/>
      <c r="KYP105" s="150"/>
      <c r="KYQ105" s="137"/>
      <c r="KYR105" s="137"/>
      <c r="KYS105" s="137"/>
      <c r="KYU105" s="142"/>
      <c r="KYV105" s="160"/>
      <c r="KYW105" s="150"/>
      <c r="KYX105" s="137"/>
      <c r="KYY105" s="137"/>
      <c r="KYZ105" s="137"/>
      <c r="KZB105" s="142"/>
      <c r="KZC105" s="160"/>
      <c r="KZD105" s="150"/>
      <c r="KZE105" s="137"/>
      <c r="KZF105" s="137"/>
      <c r="KZG105" s="137"/>
      <c r="KZI105" s="142"/>
      <c r="KZJ105" s="160"/>
      <c r="KZK105" s="150"/>
      <c r="KZL105" s="137"/>
      <c r="KZM105" s="137"/>
      <c r="KZN105" s="137"/>
      <c r="KZP105" s="142"/>
      <c r="KZQ105" s="160"/>
      <c r="KZR105" s="150"/>
      <c r="KZS105" s="137"/>
      <c r="KZT105" s="137"/>
      <c r="KZU105" s="137"/>
      <c r="KZW105" s="142"/>
      <c r="KZX105" s="160"/>
      <c r="KZY105" s="150"/>
      <c r="KZZ105" s="137"/>
      <c r="LAA105" s="137"/>
      <c r="LAB105" s="137"/>
      <c r="LAD105" s="142"/>
      <c r="LAE105" s="160"/>
      <c r="LAF105" s="150"/>
      <c r="LAG105" s="137"/>
      <c r="LAH105" s="137"/>
      <c r="LAI105" s="137"/>
      <c r="LAK105" s="142"/>
      <c r="LAL105" s="160"/>
      <c r="LAM105" s="150"/>
      <c r="LAN105" s="137"/>
      <c r="LAO105" s="137"/>
      <c r="LAP105" s="137"/>
      <c r="LAR105" s="142"/>
      <c r="LAS105" s="160"/>
      <c r="LAT105" s="150"/>
      <c r="LAU105" s="137"/>
      <c r="LAV105" s="137"/>
      <c r="LAW105" s="137"/>
      <c r="LAY105" s="142"/>
      <c r="LAZ105" s="160"/>
      <c r="LBA105" s="150"/>
      <c r="LBB105" s="137"/>
      <c r="LBC105" s="137"/>
      <c r="LBD105" s="137"/>
      <c r="LBF105" s="142"/>
      <c r="LBG105" s="160"/>
      <c r="LBH105" s="150"/>
      <c r="LBI105" s="137"/>
      <c r="LBJ105" s="137"/>
      <c r="LBK105" s="137"/>
      <c r="LBM105" s="142"/>
      <c r="LBN105" s="160"/>
      <c r="LBO105" s="150"/>
      <c r="LBP105" s="137"/>
      <c r="LBQ105" s="137"/>
      <c r="LBR105" s="137"/>
      <c r="LBT105" s="142"/>
      <c r="LBU105" s="160"/>
      <c r="LBV105" s="150"/>
      <c r="LBW105" s="137"/>
      <c r="LBX105" s="137"/>
      <c r="LBY105" s="137"/>
      <c r="LCA105" s="142"/>
      <c r="LCB105" s="160"/>
      <c r="LCC105" s="150"/>
      <c r="LCD105" s="137"/>
      <c r="LCE105" s="137"/>
      <c r="LCF105" s="137"/>
      <c r="LCH105" s="142"/>
      <c r="LCI105" s="160"/>
      <c r="LCJ105" s="150"/>
      <c r="LCK105" s="137"/>
      <c r="LCL105" s="137"/>
      <c r="LCM105" s="137"/>
      <c r="LCO105" s="142"/>
      <c r="LCP105" s="160"/>
      <c r="LCQ105" s="150"/>
      <c r="LCR105" s="137"/>
      <c r="LCS105" s="137"/>
      <c r="LCT105" s="137"/>
      <c r="LCV105" s="142"/>
      <c r="LCW105" s="160"/>
      <c r="LCX105" s="150"/>
      <c r="LCY105" s="137"/>
      <c r="LCZ105" s="137"/>
      <c r="LDA105" s="137"/>
      <c r="LDC105" s="142"/>
      <c r="LDD105" s="160"/>
      <c r="LDE105" s="150"/>
      <c r="LDF105" s="137"/>
      <c r="LDG105" s="137"/>
      <c r="LDH105" s="137"/>
      <c r="LDJ105" s="142"/>
      <c r="LDK105" s="160"/>
      <c r="LDL105" s="150"/>
      <c r="LDM105" s="137"/>
      <c r="LDN105" s="137"/>
      <c r="LDO105" s="137"/>
      <c r="LDQ105" s="142"/>
      <c r="LDR105" s="160"/>
      <c r="LDS105" s="150"/>
      <c r="LDT105" s="137"/>
      <c r="LDU105" s="137"/>
      <c r="LDV105" s="137"/>
      <c r="LDX105" s="142"/>
      <c r="LDY105" s="160"/>
      <c r="LDZ105" s="150"/>
      <c r="LEA105" s="137"/>
      <c r="LEB105" s="137"/>
      <c r="LEC105" s="137"/>
      <c r="LEE105" s="142"/>
      <c r="LEF105" s="160"/>
      <c r="LEG105" s="150"/>
      <c r="LEH105" s="137"/>
      <c r="LEI105" s="137"/>
      <c r="LEJ105" s="137"/>
      <c r="LEL105" s="142"/>
      <c r="LEM105" s="160"/>
      <c r="LEN105" s="150"/>
      <c r="LEO105" s="137"/>
      <c r="LEP105" s="137"/>
      <c r="LEQ105" s="137"/>
      <c r="LES105" s="142"/>
      <c r="LET105" s="160"/>
      <c r="LEU105" s="150"/>
      <c r="LEV105" s="137"/>
      <c r="LEW105" s="137"/>
      <c r="LEX105" s="137"/>
      <c r="LEZ105" s="142"/>
      <c r="LFA105" s="160"/>
      <c r="LFB105" s="150"/>
      <c r="LFC105" s="137"/>
      <c r="LFD105" s="137"/>
      <c r="LFE105" s="137"/>
      <c r="LFG105" s="142"/>
      <c r="LFH105" s="160"/>
      <c r="LFI105" s="150"/>
      <c r="LFJ105" s="137"/>
      <c r="LFK105" s="137"/>
      <c r="LFL105" s="137"/>
      <c r="LFN105" s="142"/>
      <c r="LFO105" s="160"/>
      <c r="LFP105" s="150"/>
      <c r="LFQ105" s="137"/>
      <c r="LFR105" s="137"/>
      <c r="LFS105" s="137"/>
      <c r="LFU105" s="142"/>
      <c r="LFV105" s="160"/>
      <c r="LFW105" s="150"/>
      <c r="LFX105" s="137"/>
      <c r="LFY105" s="137"/>
      <c r="LFZ105" s="137"/>
      <c r="LGB105" s="142"/>
      <c r="LGC105" s="160"/>
      <c r="LGD105" s="150"/>
      <c r="LGE105" s="137"/>
      <c r="LGF105" s="137"/>
      <c r="LGG105" s="137"/>
      <c r="LGI105" s="142"/>
      <c r="LGJ105" s="160"/>
      <c r="LGK105" s="150"/>
      <c r="LGL105" s="137"/>
      <c r="LGM105" s="137"/>
      <c r="LGN105" s="137"/>
      <c r="LGP105" s="142"/>
      <c r="LGQ105" s="160"/>
      <c r="LGR105" s="150"/>
      <c r="LGS105" s="137"/>
      <c r="LGT105" s="137"/>
      <c r="LGU105" s="137"/>
      <c r="LGW105" s="142"/>
      <c r="LGX105" s="160"/>
      <c r="LGY105" s="150"/>
      <c r="LGZ105" s="137"/>
      <c r="LHA105" s="137"/>
      <c r="LHB105" s="137"/>
      <c r="LHD105" s="142"/>
      <c r="LHE105" s="160"/>
      <c r="LHF105" s="150"/>
      <c r="LHG105" s="137"/>
      <c r="LHH105" s="137"/>
      <c r="LHI105" s="137"/>
      <c r="LHK105" s="142"/>
      <c r="LHL105" s="160"/>
      <c r="LHM105" s="150"/>
      <c r="LHN105" s="137"/>
      <c r="LHO105" s="137"/>
      <c r="LHP105" s="137"/>
      <c r="LHR105" s="142"/>
      <c r="LHS105" s="160"/>
      <c r="LHT105" s="150"/>
      <c r="LHU105" s="137"/>
      <c r="LHV105" s="137"/>
      <c r="LHW105" s="137"/>
      <c r="LHY105" s="142"/>
      <c r="LHZ105" s="160"/>
      <c r="LIA105" s="150"/>
      <c r="LIB105" s="137"/>
      <c r="LIC105" s="137"/>
      <c r="LID105" s="137"/>
      <c r="LIF105" s="142"/>
      <c r="LIG105" s="160"/>
      <c r="LIH105" s="150"/>
      <c r="LII105" s="137"/>
      <c r="LIJ105" s="137"/>
      <c r="LIK105" s="137"/>
      <c r="LIM105" s="142"/>
      <c r="LIN105" s="160"/>
      <c r="LIO105" s="150"/>
      <c r="LIP105" s="137"/>
      <c r="LIQ105" s="137"/>
      <c r="LIR105" s="137"/>
      <c r="LIT105" s="142"/>
      <c r="LIU105" s="160"/>
      <c r="LIV105" s="150"/>
      <c r="LIW105" s="137"/>
      <c r="LIX105" s="137"/>
      <c r="LIY105" s="137"/>
      <c r="LJA105" s="142"/>
      <c r="LJB105" s="160"/>
      <c r="LJC105" s="150"/>
      <c r="LJD105" s="137"/>
      <c r="LJE105" s="137"/>
      <c r="LJF105" s="137"/>
      <c r="LJH105" s="142"/>
      <c r="LJI105" s="160"/>
      <c r="LJJ105" s="150"/>
      <c r="LJK105" s="137"/>
      <c r="LJL105" s="137"/>
      <c r="LJM105" s="137"/>
      <c r="LJO105" s="142"/>
      <c r="LJP105" s="160"/>
      <c r="LJQ105" s="150"/>
      <c r="LJR105" s="137"/>
      <c r="LJS105" s="137"/>
      <c r="LJT105" s="137"/>
      <c r="LJV105" s="142"/>
      <c r="LJW105" s="160"/>
      <c r="LJX105" s="150"/>
      <c r="LJY105" s="137"/>
      <c r="LJZ105" s="137"/>
      <c r="LKA105" s="137"/>
      <c r="LKC105" s="142"/>
      <c r="LKD105" s="160"/>
      <c r="LKE105" s="150"/>
      <c r="LKF105" s="137"/>
      <c r="LKG105" s="137"/>
      <c r="LKH105" s="137"/>
      <c r="LKJ105" s="142"/>
      <c r="LKK105" s="160"/>
      <c r="LKL105" s="150"/>
      <c r="LKM105" s="137"/>
      <c r="LKN105" s="137"/>
      <c r="LKO105" s="137"/>
      <c r="LKQ105" s="142"/>
      <c r="LKR105" s="160"/>
      <c r="LKS105" s="150"/>
      <c r="LKT105" s="137"/>
      <c r="LKU105" s="137"/>
      <c r="LKV105" s="137"/>
      <c r="LKX105" s="142"/>
      <c r="LKY105" s="160"/>
      <c r="LKZ105" s="150"/>
      <c r="LLA105" s="137"/>
      <c r="LLB105" s="137"/>
      <c r="LLC105" s="137"/>
      <c r="LLE105" s="142"/>
      <c r="LLF105" s="160"/>
      <c r="LLG105" s="150"/>
      <c r="LLH105" s="137"/>
      <c r="LLI105" s="137"/>
      <c r="LLJ105" s="137"/>
      <c r="LLL105" s="142"/>
      <c r="LLM105" s="160"/>
      <c r="LLN105" s="150"/>
      <c r="LLO105" s="137"/>
      <c r="LLP105" s="137"/>
      <c r="LLQ105" s="137"/>
      <c r="LLS105" s="142"/>
      <c r="LLT105" s="160"/>
      <c r="LLU105" s="150"/>
      <c r="LLV105" s="137"/>
      <c r="LLW105" s="137"/>
      <c r="LLX105" s="137"/>
      <c r="LLZ105" s="142"/>
      <c r="LMA105" s="160"/>
      <c r="LMB105" s="150"/>
      <c r="LMC105" s="137"/>
      <c r="LMD105" s="137"/>
      <c r="LME105" s="137"/>
      <c r="LMG105" s="142"/>
      <c r="LMH105" s="160"/>
      <c r="LMI105" s="150"/>
      <c r="LMJ105" s="137"/>
      <c r="LMK105" s="137"/>
      <c r="LML105" s="137"/>
      <c r="LMN105" s="142"/>
      <c r="LMO105" s="160"/>
      <c r="LMP105" s="150"/>
      <c r="LMQ105" s="137"/>
      <c r="LMR105" s="137"/>
      <c r="LMS105" s="137"/>
      <c r="LMU105" s="142"/>
      <c r="LMV105" s="160"/>
      <c r="LMW105" s="150"/>
      <c r="LMX105" s="137"/>
      <c r="LMY105" s="137"/>
      <c r="LMZ105" s="137"/>
      <c r="LNB105" s="142"/>
      <c r="LNC105" s="160"/>
      <c r="LND105" s="150"/>
      <c r="LNE105" s="137"/>
      <c r="LNF105" s="137"/>
      <c r="LNG105" s="137"/>
      <c r="LNI105" s="142"/>
      <c r="LNJ105" s="160"/>
      <c r="LNK105" s="150"/>
      <c r="LNL105" s="137"/>
      <c r="LNM105" s="137"/>
      <c r="LNN105" s="137"/>
      <c r="LNP105" s="142"/>
      <c r="LNQ105" s="160"/>
      <c r="LNR105" s="150"/>
      <c r="LNS105" s="137"/>
      <c r="LNT105" s="137"/>
      <c r="LNU105" s="137"/>
      <c r="LNW105" s="142"/>
      <c r="LNX105" s="160"/>
      <c r="LNY105" s="150"/>
      <c r="LNZ105" s="137"/>
      <c r="LOA105" s="137"/>
      <c r="LOB105" s="137"/>
      <c r="LOD105" s="142"/>
      <c r="LOE105" s="160"/>
      <c r="LOF105" s="150"/>
      <c r="LOG105" s="137"/>
      <c r="LOH105" s="137"/>
      <c r="LOI105" s="137"/>
      <c r="LOK105" s="142"/>
      <c r="LOL105" s="160"/>
      <c r="LOM105" s="150"/>
      <c r="LON105" s="137"/>
      <c r="LOO105" s="137"/>
      <c r="LOP105" s="137"/>
      <c r="LOR105" s="142"/>
      <c r="LOS105" s="160"/>
      <c r="LOT105" s="150"/>
      <c r="LOU105" s="137"/>
      <c r="LOV105" s="137"/>
      <c r="LOW105" s="137"/>
      <c r="LOY105" s="142"/>
      <c r="LOZ105" s="160"/>
      <c r="LPA105" s="150"/>
      <c r="LPB105" s="137"/>
      <c r="LPC105" s="137"/>
      <c r="LPD105" s="137"/>
      <c r="LPF105" s="142"/>
      <c r="LPG105" s="160"/>
      <c r="LPH105" s="150"/>
      <c r="LPI105" s="137"/>
      <c r="LPJ105" s="137"/>
      <c r="LPK105" s="137"/>
      <c r="LPM105" s="142"/>
      <c r="LPN105" s="160"/>
      <c r="LPO105" s="150"/>
      <c r="LPP105" s="137"/>
      <c r="LPQ105" s="137"/>
      <c r="LPR105" s="137"/>
      <c r="LPT105" s="142"/>
      <c r="LPU105" s="160"/>
      <c r="LPV105" s="150"/>
      <c r="LPW105" s="137"/>
      <c r="LPX105" s="137"/>
      <c r="LPY105" s="137"/>
      <c r="LQA105" s="142"/>
      <c r="LQB105" s="160"/>
      <c r="LQC105" s="150"/>
      <c r="LQD105" s="137"/>
      <c r="LQE105" s="137"/>
      <c r="LQF105" s="137"/>
      <c r="LQH105" s="142"/>
      <c r="LQI105" s="160"/>
      <c r="LQJ105" s="150"/>
      <c r="LQK105" s="137"/>
      <c r="LQL105" s="137"/>
      <c r="LQM105" s="137"/>
      <c r="LQO105" s="142"/>
      <c r="LQP105" s="160"/>
      <c r="LQQ105" s="150"/>
      <c r="LQR105" s="137"/>
      <c r="LQS105" s="137"/>
      <c r="LQT105" s="137"/>
      <c r="LQV105" s="142"/>
      <c r="LQW105" s="160"/>
      <c r="LQX105" s="150"/>
      <c r="LQY105" s="137"/>
      <c r="LQZ105" s="137"/>
      <c r="LRA105" s="137"/>
      <c r="LRC105" s="142"/>
      <c r="LRD105" s="160"/>
      <c r="LRE105" s="150"/>
      <c r="LRF105" s="137"/>
      <c r="LRG105" s="137"/>
      <c r="LRH105" s="137"/>
      <c r="LRJ105" s="142"/>
      <c r="LRK105" s="160"/>
      <c r="LRL105" s="150"/>
      <c r="LRM105" s="137"/>
      <c r="LRN105" s="137"/>
      <c r="LRO105" s="137"/>
      <c r="LRQ105" s="142"/>
      <c r="LRR105" s="160"/>
      <c r="LRS105" s="150"/>
      <c r="LRT105" s="137"/>
      <c r="LRU105" s="137"/>
      <c r="LRV105" s="137"/>
      <c r="LRX105" s="142"/>
      <c r="LRY105" s="160"/>
      <c r="LRZ105" s="150"/>
      <c r="LSA105" s="137"/>
      <c r="LSB105" s="137"/>
      <c r="LSC105" s="137"/>
      <c r="LSE105" s="142"/>
      <c r="LSF105" s="160"/>
      <c r="LSG105" s="150"/>
      <c r="LSH105" s="137"/>
      <c r="LSI105" s="137"/>
      <c r="LSJ105" s="137"/>
      <c r="LSL105" s="142"/>
      <c r="LSM105" s="160"/>
      <c r="LSN105" s="150"/>
      <c r="LSO105" s="137"/>
      <c r="LSP105" s="137"/>
      <c r="LSQ105" s="137"/>
      <c r="LSS105" s="142"/>
      <c r="LST105" s="160"/>
      <c r="LSU105" s="150"/>
      <c r="LSV105" s="137"/>
      <c r="LSW105" s="137"/>
      <c r="LSX105" s="137"/>
      <c r="LSZ105" s="142"/>
      <c r="LTA105" s="160"/>
      <c r="LTB105" s="150"/>
      <c r="LTC105" s="137"/>
      <c r="LTD105" s="137"/>
      <c r="LTE105" s="137"/>
      <c r="LTG105" s="142"/>
      <c r="LTH105" s="160"/>
      <c r="LTI105" s="150"/>
      <c r="LTJ105" s="137"/>
      <c r="LTK105" s="137"/>
      <c r="LTL105" s="137"/>
      <c r="LTN105" s="142"/>
      <c r="LTO105" s="160"/>
      <c r="LTP105" s="150"/>
      <c r="LTQ105" s="137"/>
      <c r="LTR105" s="137"/>
      <c r="LTS105" s="137"/>
      <c r="LTU105" s="142"/>
      <c r="LTV105" s="160"/>
      <c r="LTW105" s="150"/>
      <c r="LTX105" s="137"/>
      <c r="LTY105" s="137"/>
      <c r="LTZ105" s="137"/>
      <c r="LUB105" s="142"/>
      <c r="LUC105" s="160"/>
      <c r="LUD105" s="150"/>
      <c r="LUE105" s="137"/>
      <c r="LUF105" s="137"/>
      <c r="LUG105" s="137"/>
      <c r="LUI105" s="142"/>
      <c r="LUJ105" s="160"/>
      <c r="LUK105" s="150"/>
      <c r="LUL105" s="137"/>
      <c r="LUM105" s="137"/>
      <c r="LUN105" s="137"/>
      <c r="LUP105" s="142"/>
      <c r="LUQ105" s="160"/>
      <c r="LUR105" s="150"/>
      <c r="LUS105" s="137"/>
      <c r="LUT105" s="137"/>
      <c r="LUU105" s="137"/>
      <c r="LUW105" s="142"/>
      <c r="LUX105" s="160"/>
      <c r="LUY105" s="150"/>
      <c r="LUZ105" s="137"/>
      <c r="LVA105" s="137"/>
      <c r="LVB105" s="137"/>
      <c r="LVD105" s="142"/>
      <c r="LVE105" s="160"/>
      <c r="LVF105" s="150"/>
      <c r="LVG105" s="137"/>
      <c r="LVH105" s="137"/>
      <c r="LVI105" s="137"/>
      <c r="LVK105" s="142"/>
      <c r="LVL105" s="160"/>
      <c r="LVM105" s="150"/>
      <c r="LVN105" s="137"/>
      <c r="LVO105" s="137"/>
      <c r="LVP105" s="137"/>
      <c r="LVR105" s="142"/>
      <c r="LVS105" s="160"/>
      <c r="LVT105" s="150"/>
      <c r="LVU105" s="137"/>
      <c r="LVV105" s="137"/>
      <c r="LVW105" s="137"/>
      <c r="LVY105" s="142"/>
      <c r="LVZ105" s="160"/>
      <c r="LWA105" s="150"/>
      <c r="LWB105" s="137"/>
      <c r="LWC105" s="137"/>
      <c r="LWD105" s="137"/>
      <c r="LWF105" s="142"/>
      <c r="LWG105" s="160"/>
      <c r="LWH105" s="150"/>
      <c r="LWI105" s="137"/>
      <c r="LWJ105" s="137"/>
      <c r="LWK105" s="137"/>
      <c r="LWM105" s="142"/>
      <c r="LWN105" s="160"/>
      <c r="LWO105" s="150"/>
      <c r="LWP105" s="137"/>
      <c r="LWQ105" s="137"/>
      <c r="LWR105" s="137"/>
      <c r="LWT105" s="142"/>
      <c r="LWU105" s="160"/>
      <c r="LWV105" s="150"/>
      <c r="LWW105" s="137"/>
      <c r="LWX105" s="137"/>
      <c r="LWY105" s="137"/>
      <c r="LXA105" s="142"/>
      <c r="LXB105" s="160"/>
      <c r="LXC105" s="150"/>
      <c r="LXD105" s="137"/>
      <c r="LXE105" s="137"/>
      <c r="LXF105" s="137"/>
      <c r="LXH105" s="142"/>
      <c r="LXI105" s="160"/>
      <c r="LXJ105" s="150"/>
      <c r="LXK105" s="137"/>
      <c r="LXL105" s="137"/>
      <c r="LXM105" s="137"/>
      <c r="LXO105" s="142"/>
      <c r="LXP105" s="160"/>
      <c r="LXQ105" s="150"/>
      <c r="LXR105" s="137"/>
      <c r="LXS105" s="137"/>
      <c r="LXT105" s="137"/>
      <c r="LXV105" s="142"/>
      <c r="LXW105" s="160"/>
      <c r="LXX105" s="150"/>
      <c r="LXY105" s="137"/>
      <c r="LXZ105" s="137"/>
      <c r="LYA105" s="137"/>
      <c r="LYC105" s="142"/>
      <c r="LYD105" s="160"/>
      <c r="LYE105" s="150"/>
      <c r="LYF105" s="137"/>
      <c r="LYG105" s="137"/>
      <c r="LYH105" s="137"/>
      <c r="LYJ105" s="142"/>
      <c r="LYK105" s="160"/>
      <c r="LYL105" s="150"/>
      <c r="LYM105" s="137"/>
      <c r="LYN105" s="137"/>
      <c r="LYO105" s="137"/>
      <c r="LYQ105" s="142"/>
      <c r="LYR105" s="160"/>
      <c r="LYS105" s="150"/>
      <c r="LYT105" s="137"/>
      <c r="LYU105" s="137"/>
      <c r="LYV105" s="137"/>
      <c r="LYX105" s="142"/>
      <c r="LYY105" s="160"/>
      <c r="LYZ105" s="150"/>
      <c r="LZA105" s="137"/>
      <c r="LZB105" s="137"/>
      <c r="LZC105" s="137"/>
      <c r="LZE105" s="142"/>
      <c r="LZF105" s="160"/>
      <c r="LZG105" s="150"/>
      <c r="LZH105" s="137"/>
      <c r="LZI105" s="137"/>
      <c r="LZJ105" s="137"/>
      <c r="LZL105" s="142"/>
      <c r="LZM105" s="160"/>
      <c r="LZN105" s="150"/>
      <c r="LZO105" s="137"/>
      <c r="LZP105" s="137"/>
      <c r="LZQ105" s="137"/>
      <c r="LZS105" s="142"/>
      <c r="LZT105" s="160"/>
      <c r="LZU105" s="150"/>
      <c r="LZV105" s="137"/>
      <c r="LZW105" s="137"/>
      <c r="LZX105" s="137"/>
      <c r="LZZ105" s="142"/>
      <c r="MAA105" s="160"/>
      <c r="MAB105" s="150"/>
      <c r="MAC105" s="137"/>
      <c r="MAD105" s="137"/>
      <c r="MAE105" s="137"/>
      <c r="MAG105" s="142"/>
      <c r="MAH105" s="160"/>
      <c r="MAI105" s="150"/>
      <c r="MAJ105" s="137"/>
      <c r="MAK105" s="137"/>
      <c r="MAL105" s="137"/>
      <c r="MAN105" s="142"/>
      <c r="MAO105" s="160"/>
      <c r="MAP105" s="150"/>
      <c r="MAQ105" s="137"/>
      <c r="MAR105" s="137"/>
      <c r="MAS105" s="137"/>
      <c r="MAU105" s="142"/>
      <c r="MAV105" s="160"/>
      <c r="MAW105" s="150"/>
      <c r="MAX105" s="137"/>
      <c r="MAY105" s="137"/>
      <c r="MAZ105" s="137"/>
      <c r="MBB105" s="142"/>
      <c r="MBC105" s="160"/>
      <c r="MBD105" s="150"/>
      <c r="MBE105" s="137"/>
      <c r="MBF105" s="137"/>
      <c r="MBG105" s="137"/>
      <c r="MBI105" s="142"/>
      <c r="MBJ105" s="160"/>
      <c r="MBK105" s="150"/>
      <c r="MBL105" s="137"/>
      <c r="MBM105" s="137"/>
      <c r="MBN105" s="137"/>
      <c r="MBP105" s="142"/>
      <c r="MBQ105" s="160"/>
      <c r="MBR105" s="150"/>
      <c r="MBS105" s="137"/>
      <c r="MBT105" s="137"/>
      <c r="MBU105" s="137"/>
      <c r="MBW105" s="142"/>
      <c r="MBX105" s="160"/>
      <c r="MBY105" s="150"/>
      <c r="MBZ105" s="137"/>
      <c r="MCA105" s="137"/>
      <c r="MCB105" s="137"/>
      <c r="MCD105" s="142"/>
      <c r="MCE105" s="160"/>
      <c r="MCF105" s="150"/>
      <c r="MCG105" s="137"/>
      <c r="MCH105" s="137"/>
      <c r="MCI105" s="137"/>
      <c r="MCK105" s="142"/>
      <c r="MCL105" s="160"/>
      <c r="MCM105" s="150"/>
      <c r="MCN105" s="137"/>
      <c r="MCO105" s="137"/>
      <c r="MCP105" s="137"/>
      <c r="MCR105" s="142"/>
      <c r="MCS105" s="160"/>
      <c r="MCT105" s="150"/>
      <c r="MCU105" s="137"/>
      <c r="MCV105" s="137"/>
      <c r="MCW105" s="137"/>
      <c r="MCY105" s="142"/>
      <c r="MCZ105" s="160"/>
      <c r="MDA105" s="150"/>
      <c r="MDB105" s="137"/>
      <c r="MDC105" s="137"/>
      <c r="MDD105" s="137"/>
      <c r="MDF105" s="142"/>
      <c r="MDG105" s="160"/>
      <c r="MDH105" s="150"/>
      <c r="MDI105" s="137"/>
      <c r="MDJ105" s="137"/>
      <c r="MDK105" s="137"/>
      <c r="MDM105" s="142"/>
      <c r="MDN105" s="160"/>
      <c r="MDO105" s="150"/>
      <c r="MDP105" s="137"/>
      <c r="MDQ105" s="137"/>
      <c r="MDR105" s="137"/>
      <c r="MDT105" s="142"/>
      <c r="MDU105" s="160"/>
      <c r="MDV105" s="150"/>
      <c r="MDW105" s="137"/>
      <c r="MDX105" s="137"/>
      <c r="MDY105" s="137"/>
      <c r="MEA105" s="142"/>
      <c r="MEB105" s="160"/>
      <c r="MEC105" s="150"/>
      <c r="MED105" s="137"/>
      <c r="MEE105" s="137"/>
      <c r="MEF105" s="137"/>
      <c r="MEH105" s="142"/>
      <c r="MEI105" s="160"/>
      <c r="MEJ105" s="150"/>
      <c r="MEK105" s="137"/>
      <c r="MEL105" s="137"/>
      <c r="MEM105" s="137"/>
      <c r="MEO105" s="142"/>
      <c r="MEP105" s="160"/>
      <c r="MEQ105" s="150"/>
      <c r="MER105" s="137"/>
      <c r="MES105" s="137"/>
      <c r="MET105" s="137"/>
      <c r="MEV105" s="142"/>
      <c r="MEW105" s="160"/>
      <c r="MEX105" s="150"/>
      <c r="MEY105" s="137"/>
      <c r="MEZ105" s="137"/>
      <c r="MFA105" s="137"/>
      <c r="MFC105" s="142"/>
      <c r="MFD105" s="160"/>
      <c r="MFE105" s="150"/>
      <c r="MFF105" s="137"/>
      <c r="MFG105" s="137"/>
      <c r="MFH105" s="137"/>
      <c r="MFJ105" s="142"/>
      <c r="MFK105" s="160"/>
      <c r="MFL105" s="150"/>
      <c r="MFM105" s="137"/>
      <c r="MFN105" s="137"/>
      <c r="MFO105" s="137"/>
      <c r="MFQ105" s="142"/>
      <c r="MFR105" s="160"/>
      <c r="MFS105" s="150"/>
      <c r="MFT105" s="137"/>
      <c r="MFU105" s="137"/>
      <c r="MFV105" s="137"/>
      <c r="MFX105" s="142"/>
      <c r="MFY105" s="160"/>
      <c r="MFZ105" s="150"/>
      <c r="MGA105" s="137"/>
      <c r="MGB105" s="137"/>
      <c r="MGC105" s="137"/>
      <c r="MGE105" s="142"/>
      <c r="MGF105" s="160"/>
      <c r="MGG105" s="150"/>
      <c r="MGH105" s="137"/>
      <c r="MGI105" s="137"/>
      <c r="MGJ105" s="137"/>
      <c r="MGL105" s="142"/>
      <c r="MGM105" s="160"/>
      <c r="MGN105" s="150"/>
      <c r="MGO105" s="137"/>
      <c r="MGP105" s="137"/>
      <c r="MGQ105" s="137"/>
      <c r="MGS105" s="142"/>
      <c r="MGT105" s="160"/>
      <c r="MGU105" s="150"/>
      <c r="MGV105" s="137"/>
      <c r="MGW105" s="137"/>
      <c r="MGX105" s="137"/>
      <c r="MGZ105" s="142"/>
      <c r="MHA105" s="160"/>
      <c r="MHB105" s="150"/>
      <c r="MHC105" s="137"/>
      <c r="MHD105" s="137"/>
      <c r="MHE105" s="137"/>
      <c r="MHG105" s="142"/>
      <c r="MHH105" s="160"/>
      <c r="MHI105" s="150"/>
      <c r="MHJ105" s="137"/>
      <c r="MHK105" s="137"/>
      <c r="MHL105" s="137"/>
      <c r="MHN105" s="142"/>
      <c r="MHO105" s="160"/>
      <c r="MHP105" s="150"/>
      <c r="MHQ105" s="137"/>
      <c r="MHR105" s="137"/>
      <c r="MHS105" s="137"/>
      <c r="MHU105" s="142"/>
      <c r="MHV105" s="160"/>
      <c r="MHW105" s="150"/>
      <c r="MHX105" s="137"/>
      <c r="MHY105" s="137"/>
      <c r="MHZ105" s="137"/>
      <c r="MIB105" s="142"/>
      <c r="MIC105" s="160"/>
      <c r="MID105" s="150"/>
      <c r="MIE105" s="137"/>
      <c r="MIF105" s="137"/>
      <c r="MIG105" s="137"/>
      <c r="MII105" s="142"/>
      <c r="MIJ105" s="160"/>
      <c r="MIK105" s="150"/>
      <c r="MIL105" s="137"/>
      <c r="MIM105" s="137"/>
      <c r="MIN105" s="137"/>
      <c r="MIP105" s="142"/>
      <c r="MIQ105" s="160"/>
      <c r="MIR105" s="150"/>
      <c r="MIS105" s="137"/>
      <c r="MIT105" s="137"/>
      <c r="MIU105" s="137"/>
      <c r="MIW105" s="142"/>
      <c r="MIX105" s="160"/>
      <c r="MIY105" s="150"/>
      <c r="MIZ105" s="137"/>
      <c r="MJA105" s="137"/>
      <c r="MJB105" s="137"/>
      <c r="MJD105" s="142"/>
      <c r="MJE105" s="160"/>
      <c r="MJF105" s="150"/>
      <c r="MJG105" s="137"/>
      <c r="MJH105" s="137"/>
      <c r="MJI105" s="137"/>
      <c r="MJK105" s="142"/>
      <c r="MJL105" s="160"/>
      <c r="MJM105" s="150"/>
      <c r="MJN105" s="137"/>
      <c r="MJO105" s="137"/>
      <c r="MJP105" s="137"/>
      <c r="MJR105" s="142"/>
      <c r="MJS105" s="160"/>
      <c r="MJT105" s="150"/>
      <c r="MJU105" s="137"/>
      <c r="MJV105" s="137"/>
      <c r="MJW105" s="137"/>
      <c r="MJY105" s="142"/>
      <c r="MJZ105" s="160"/>
      <c r="MKA105" s="150"/>
      <c r="MKB105" s="137"/>
      <c r="MKC105" s="137"/>
      <c r="MKD105" s="137"/>
      <c r="MKF105" s="142"/>
      <c r="MKG105" s="160"/>
      <c r="MKH105" s="150"/>
      <c r="MKI105" s="137"/>
      <c r="MKJ105" s="137"/>
      <c r="MKK105" s="137"/>
      <c r="MKM105" s="142"/>
      <c r="MKN105" s="160"/>
      <c r="MKO105" s="150"/>
      <c r="MKP105" s="137"/>
      <c r="MKQ105" s="137"/>
      <c r="MKR105" s="137"/>
      <c r="MKT105" s="142"/>
      <c r="MKU105" s="160"/>
      <c r="MKV105" s="150"/>
      <c r="MKW105" s="137"/>
      <c r="MKX105" s="137"/>
      <c r="MKY105" s="137"/>
      <c r="MLA105" s="142"/>
      <c r="MLB105" s="160"/>
      <c r="MLC105" s="150"/>
      <c r="MLD105" s="137"/>
      <c r="MLE105" s="137"/>
      <c r="MLF105" s="137"/>
      <c r="MLH105" s="142"/>
      <c r="MLI105" s="160"/>
      <c r="MLJ105" s="150"/>
      <c r="MLK105" s="137"/>
      <c r="MLL105" s="137"/>
      <c r="MLM105" s="137"/>
      <c r="MLO105" s="142"/>
      <c r="MLP105" s="160"/>
      <c r="MLQ105" s="150"/>
      <c r="MLR105" s="137"/>
      <c r="MLS105" s="137"/>
      <c r="MLT105" s="137"/>
      <c r="MLV105" s="142"/>
      <c r="MLW105" s="160"/>
      <c r="MLX105" s="150"/>
      <c r="MLY105" s="137"/>
      <c r="MLZ105" s="137"/>
      <c r="MMA105" s="137"/>
      <c r="MMC105" s="142"/>
      <c r="MMD105" s="160"/>
      <c r="MME105" s="150"/>
      <c r="MMF105" s="137"/>
      <c r="MMG105" s="137"/>
      <c r="MMH105" s="137"/>
      <c r="MMJ105" s="142"/>
      <c r="MMK105" s="160"/>
      <c r="MML105" s="150"/>
      <c r="MMM105" s="137"/>
      <c r="MMN105" s="137"/>
      <c r="MMO105" s="137"/>
      <c r="MMQ105" s="142"/>
      <c r="MMR105" s="160"/>
      <c r="MMS105" s="150"/>
      <c r="MMT105" s="137"/>
      <c r="MMU105" s="137"/>
      <c r="MMV105" s="137"/>
      <c r="MMX105" s="142"/>
      <c r="MMY105" s="160"/>
      <c r="MMZ105" s="150"/>
      <c r="MNA105" s="137"/>
      <c r="MNB105" s="137"/>
      <c r="MNC105" s="137"/>
      <c r="MNE105" s="142"/>
      <c r="MNF105" s="160"/>
      <c r="MNG105" s="150"/>
      <c r="MNH105" s="137"/>
      <c r="MNI105" s="137"/>
      <c r="MNJ105" s="137"/>
      <c r="MNL105" s="142"/>
      <c r="MNM105" s="160"/>
      <c r="MNN105" s="150"/>
      <c r="MNO105" s="137"/>
      <c r="MNP105" s="137"/>
      <c r="MNQ105" s="137"/>
      <c r="MNS105" s="142"/>
      <c r="MNT105" s="160"/>
      <c r="MNU105" s="150"/>
      <c r="MNV105" s="137"/>
      <c r="MNW105" s="137"/>
      <c r="MNX105" s="137"/>
      <c r="MNZ105" s="142"/>
      <c r="MOA105" s="160"/>
      <c r="MOB105" s="150"/>
      <c r="MOC105" s="137"/>
      <c r="MOD105" s="137"/>
      <c r="MOE105" s="137"/>
      <c r="MOG105" s="142"/>
      <c r="MOH105" s="160"/>
      <c r="MOI105" s="150"/>
      <c r="MOJ105" s="137"/>
      <c r="MOK105" s="137"/>
      <c r="MOL105" s="137"/>
      <c r="MON105" s="142"/>
      <c r="MOO105" s="160"/>
      <c r="MOP105" s="150"/>
      <c r="MOQ105" s="137"/>
      <c r="MOR105" s="137"/>
      <c r="MOS105" s="137"/>
      <c r="MOU105" s="142"/>
      <c r="MOV105" s="160"/>
      <c r="MOW105" s="150"/>
      <c r="MOX105" s="137"/>
      <c r="MOY105" s="137"/>
      <c r="MOZ105" s="137"/>
      <c r="MPB105" s="142"/>
      <c r="MPC105" s="160"/>
      <c r="MPD105" s="150"/>
      <c r="MPE105" s="137"/>
      <c r="MPF105" s="137"/>
      <c r="MPG105" s="137"/>
      <c r="MPI105" s="142"/>
      <c r="MPJ105" s="160"/>
      <c r="MPK105" s="150"/>
      <c r="MPL105" s="137"/>
      <c r="MPM105" s="137"/>
      <c r="MPN105" s="137"/>
      <c r="MPP105" s="142"/>
      <c r="MPQ105" s="160"/>
      <c r="MPR105" s="150"/>
      <c r="MPS105" s="137"/>
      <c r="MPT105" s="137"/>
      <c r="MPU105" s="137"/>
      <c r="MPW105" s="142"/>
      <c r="MPX105" s="160"/>
      <c r="MPY105" s="150"/>
      <c r="MPZ105" s="137"/>
      <c r="MQA105" s="137"/>
      <c r="MQB105" s="137"/>
      <c r="MQD105" s="142"/>
      <c r="MQE105" s="160"/>
      <c r="MQF105" s="150"/>
      <c r="MQG105" s="137"/>
      <c r="MQH105" s="137"/>
      <c r="MQI105" s="137"/>
      <c r="MQK105" s="142"/>
      <c r="MQL105" s="160"/>
      <c r="MQM105" s="150"/>
      <c r="MQN105" s="137"/>
      <c r="MQO105" s="137"/>
      <c r="MQP105" s="137"/>
      <c r="MQR105" s="142"/>
      <c r="MQS105" s="160"/>
      <c r="MQT105" s="150"/>
      <c r="MQU105" s="137"/>
      <c r="MQV105" s="137"/>
      <c r="MQW105" s="137"/>
      <c r="MQY105" s="142"/>
      <c r="MQZ105" s="160"/>
      <c r="MRA105" s="150"/>
      <c r="MRB105" s="137"/>
      <c r="MRC105" s="137"/>
      <c r="MRD105" s="137"/>
      <c r="MRF105" s="142"/>
      <c r="MRG105" s="160"/>
      <c r="MRH105" s="150"/>
      <c r="MRI105" s="137"/>
      <c r="MRJ105" s="137"/>
      <c r="MRK105" s="137"/>
      <c r="MRM105" s="142"/>
      <c r="MRN105" s="160"/>
      <c r="MRO105" s="150"/>
      <c r="MRP105" s="137"/>
      <c r="MRQ105" s="137"/>
      <c r="MRR105" s="137"/>
      <c r="MRT105" s="142"/>
      <c r="MRU105" s="160"/>
      <c r="MRV105" s="150"/>
      <c r="MRW105" s="137"/>
      <c r="MRX105" s="137"/>
      <c r="MRY105" s="137"/>
      <c r="MSA105" s="142"/>
      <c r="MSB105" s="160"/>
      <c r="MSC105" s="150"/>
      <c r="MSD105" s="137"/>
      <c r="MSE105" s="137"/>
      <c r="MSF105" s="137"/>
      <c r="MSH105" s="142"/>
      <c r="MSI105" s="160"/>
      <c r="MSJ105" s="150"/>
      <c r="MSK105" s="137"/>
      <c r="MSL105" s="137"/>
      <c r="MSM105" s="137"/>
      <c r="MSO105" s="142"/>
      <c r="MSP105" s="160"/>
      <c r="MSQ105" s="150"/>
      <c r="MSR105" s="137"/>
      <c r="MSS105" s="137"/>
      <c r="MST105" s="137"/>
      <c r="MSV105" s="142"/>
      <c r="MSW105" s="160"/>
      <c r="MSX105" s="150"/>
      <c r="MSY105" s="137"/>
      <c r="MSZ105" s="137"/>
      <c r="MTA105" s="137"/>
      <c r="MTC105" s="142"/>
      <c r="MTD105" s="160"/>
      <c r="MTE105" s="150"/>
      <c r="MTF105" s="137"/>
      <c r="MTG105" s="137"/>
      <c r="MTH105" s="137"/>
      <c r="MTJ105" s="142"/>
      <c r="MTK105" s="160"/>
      <c r="MTL105" s="150"/>
      <c r="MTM105" s="137"/>
      <c r="MTN105" s="137"/>
      <c r="MTO105" s="137"/>
      <c r="MTQ105" s="142"/>
      <c r="MTR105" s="160"/>
      <c r="MTS105" s="150"/>
      <c r="MTT105" s="137"/>
      <c r="MTU105" s="137"/>
      <c r="MTV105" s="137"/>
      <c r="MTX105" s="142"/>
      <c r="MTY105" s="160"/>
      <c r="MTZ105" s="150"/>
      <c r="MUA105" s="137"/>
      <c r="MUB105" s="137"/>
      <c r="MUC105" s="137"/>
      <c r="MUE105" s="142"/>
      <c r="MUF105" s="160"/>
      <c r="MUG105" s="150"/>
      <c r="MUH105" s="137"/>
      <c r="MUI105" s="137"/>
      <c r="MUJ105" s="137"/>
      <c r="MUL105" s="142"/>
      <c r="MUM105" s="160"/>
      <c r="MUN105" s="150"/>
      <c r="MUO105" s="137"/>
      <c r="MUP105" s="137"/>
      <c r="MUQ105" s="137"/>
      <c r="MUS105" s="142"/>
      <c r="MUT105" s="160"/>
      <c r="MUU105" s="150"/>
      <c r="MUV105" s="137"/>
      <c r="MUW105" s="137"/>
      <c r="MUX105" s="137"/>
      <c r="MUZ105" s="142"/>
      <c r="MVA105" s="160"/>
      <c r="MVB105" s="150"/>
      <c r="MVC105" s="137"/>
      <c r="MVD105" s="137"/>
      <c r="MVE105" s="137"/>
      <c r="MVG105" s="142"/>
      <c r="MVH105" s="160"/>
      <c r="MVI105" s="150"/>
      <c r="MVJ105" s="137"/>
      <c r="MVK105" s="137"/>
      <c r="MVL105" s="137"/>
      <c r="MVN105" s="142"/>
      <c r="MVO105" s="160"/>
      <c r="MVP105" s="150"/>
      <c r="MVQ105" s="137"/>
      <c r="MVR105" s="137"/>
      <c r="MVS105" s="137"/>
      <c r="MVU105" s="142"/>
      <c r="MVV105" s="160"/>
      <c r="MVW105" s="150"/>
      <c r="MVX105" s="137"/>
      <c r="MVY105" s="137"/>
      <c r="MVZ105" s="137"/>
      <c r="MWB105" s="142"/>
      <c r="MWC105" s="160"/>
      <c r="MWD105" s="150"/>
      <c r="MWE105" s="137"/>
      <c r="MWF105" s="137"/>
      <c r="MWG105" s="137"/>
      <c r="MWI105" s="142"/>
      <c r="MWJ105" s="160"/>
      <c r="MWK105" s="150"/>
      <c r="MWL105" s="137"/>
      <c r="MWM105" s="137"/>
      <c r="MWN105" s="137"/>
      <c r="MWP105" s="142"/>
      <c r="MWQ105" s="160"/>
      <c r="MWR105" s="150"/>
      <c r="MWS105" s="137"/>
      <c r="MWT105" s="137"/>
      <c r="MWU105" s="137"/>
      <c r="MWW105" s="142"/>
      <c r="MWX105" s="160"/>
      <c r="MWY105" s="150"/>
      <c r="MWZ105" s="137"/>
      <c r="MXA105" s="137"/>
      <c r="MXB105" s="137"/>
      <c r="MXD105" s="142"/>
      <c r="MXE105" s="160"/>
      <c r="MXF105" s="150"/>
      <c r="MXG105" s="137"/>
      <c r="MXH105" s="137"/>
      <c r="MXI105" s="137"/>
      <c r="MXK105" s="142"/>
      <c r="MXL105" s="160"/>
      <c r="MXM105" s="150"/>
      <c r="MXN105" s="137"/>
      <c r="MXO105" s="137"/>
      <c r="MXP105" s="137"/>
      <c r="MXR105" s="142"/>
      <c r="MXS105" s="160"/>
      <c r="MXT105" s="150"/>
      <c r="MXU105" s="137"/>
      <c r="MXV105" s="137"/>
      <c r="MXW105" s="137"/>
      <c r="MXY105" s="142"/>
      <c r="MXZ105" s="160"/>
      <c r="MYA105" s="150"/>
      <c r="MYB105" s="137"/>
      <c r="MYC105" s="137"/>
      <c r="MYD105" s="137"/>
      <c r="MYF105" s="142"/>
      <c r="MYG105" s="160"/>
      <c r="MYH105" s="150"/>
      <c r="MYI105" s="137"/>
      <c r="MYJ105" s="137"/>
      <c r="MYK105" s="137"/>
      <c r="MYM105" s="142"/>
      <c r="MYN105" s="160"/>
      <c r="MYO105" s="150"/>
      <c r="MYP105" s="137"/>
      <c r="MYQ105" s="137"/>
      <c r="MYR105" s="137"/>
      <c r="MYT105" s="142"/>
      <c r="MYU105" s="160"/>
      <c r="MYV105" s="150"/>
      <c r="MYW105" s="137"/>
      <c r="MYX105" s="137"/>
      <c r="MYY105" s="137"/>
      <c r="MZA105" s="142"/>
      <c r="MZB105" s="160"/>
      <c r="MZC105" s="150"/>
      <c r="MZD105" s="137"/>
      <c r="MZE105" s="137"/>
      <c r="MZF105" s="137"/>
      <c r="MZH105" s="142"/>
      <c r="MZI105" s="160"/>
      <c r="MZJ105" s="150"/>
      <c r="MZK105" s="137"/>
      <c r="MZL105" s="137"/>
      <c r="MZM105" s="137"/>
      <c r="MZO105" s="142"/>
      <c r="MZP105" s="160"/>
      <c r="MZQ105" s="150"/>
      <c r="MZR105" s="137"/>
      <c r="MZS105" s="137"/>
      <c r="MZT105" s="137"/>
      <c r="MZV105" s="142"/>
      <c r="MZW105" s="160"/>
      <c r="MZX105" s="150"/>
      <c r="MZY105" s="137"/>
      <c r="MZZ105" s="137"/>
      <c r="NAA105" s="137"/>
      <c r="NAC105" s="142"/>
      <c r="NAD105" s="160"/>
      <c r="NAE105" s="150"/>
      <c r="NAF105" s="137"/>
      <c r="NAG105" s="137"/>
      <c r="NAH105" s="137"/>
      <c r="NAJ105" s="142"/>
      <c r="NAK105" s="160"/>
      <c r="NAL105" s="150"/>
      <c r="NAM105" s="137"/>
      <c r="NAN105" s="137"/>
      <c r="NAO105" s="137"/>
      <c r="NAQ105" s="142"/>
      <c r="NAR105" s="160"/>
      <c r="NAS105" s="150"/>
      <c r="NAT105" s="137"/>
      <c r="NAU105" s="137"/>
      <c r="NAV105" s="137"/>
      <c r="NAX105" s="142"/>
      <c r="NAY105" s="160"/>
      <c r="NAZ105" s="150"/>
      <c r="NBA105" s="137"/>
      <c r="NBB105" s="137"/>
      <c r="NBC105" s="137"/>
      <c r="NBE105" s="142"/>
      <c r="NBF105" s="160"/>
      <c r="NBG105" s="150"/>
      <c r="NBH105" s="137"/>
      <c r="NBI105" s="137"/>
      <c r="NBJ105" s="137"/>
      <c r="NBL105" s="142"/>
      <c r="NBM105" s="160"/>
      <c r="NBN105" s="150"/>
      <c r="NBO105" s="137"/>
      <c r="NBP105" s="137"/>
      <c r="NBQ105" s="137"/>
      <c r="NBS105" s="142"/>
      <c r="NBT105" s="160"/>
      <c r="NBU105" s="150"/>
      <c r="NBV105" s="137"/>
      <c r="NBW105" s="137"/>
      <c r="NBX105" s="137"/>
      <c r="NBZ105" s="142"/>
      <c r="NCA105" s="160"/>
      <c r="NCB105" s="150"/>
      <c r="NCC105" s="137"/>
      <c r="NCD105" s="137"/>
      <c r="NCE105" s="137"/>
      <c r="NCG105" s="142"/>
      <c r="NCH105" s="160"/>
      <c r="NCI105" s="150"/>
      <c r="NCJ105" s="137"/>
      <c r="NCK105" s="137"/>
      <c r="NCL105" s="137"/>
      <c r="NCN105" s="142"/>
      <c r="NCO105" s="160"/>
      <c r="NCP105" s="150"/>
      <c r="NCQ105" s="137"/>
      <c r="NCR105" s="137"/>
      <c r="NCS105" s="137"/>
      <c r="NCU105" s="142"/>
      <c r="NCV105" s="160"/>
      <c r="NCW105" s="150"/>
      <c r="NCX105" s="137"/>
      <c r="NCY105" s="137"/>
      <c r="NCZ105" s="137"/>
      <c r="NDB105" s="142"/>
      <c r="NDC105" s="160"/>
      <c r="NDD105" s="150"/>
      <c r="NDE105" s="137"/>
      <c r="NDF105" s="137"/>
      <c r="NDG105" s="137"/>
      <c r="NDI105" s="142"/>
      <c r="NDJ105" s="160"/>
      <c r="NDK105" s="150"/>
      <c r="NDL105" s="137"/>
      <c r="NDM105" s="137"/>
      <c r="NDN105" s="137"/>
      <c r="NDP105" s="142"/>
      <c r="NDQ105" s="160"/>
      <c r="NDR105" s="150"/>
      <c r="NDS105" s="137"/>
      <c r="NDT105" s="137"/>
      <c r="NDU105" s="137"/>
      <c r="NDW105" s="142"/>
      <c r="NDX105" s="160"/>
      <c r="NDY105" s="150"/>
      <c r="NDZ105" s="137"/>
      <c r="NEA105" s="137"/>
      <c r="NEB105" s="137"/>
      <c r="NED105" s="142"/>
      <c r="NEE105" s="160"/>
      <c r="NEF105" s="150"/>
      <c r="NEG105" s="137"/>
      <c r="NEH105" s="137"/>
      <c r="NEI105" s="137"/>
      <c r="NEK105" s="142"/>
      <c r="NEL105" s="160"/>
      <c r="NEM105" s="150"/>
      <c r="NEN105" s="137"/>
      <c r="NEO105" s="137"/>
      <c r="NEP105" s="137"/>
      <c r="NER105" s="142"/>
      <c r="NES105" s="160"/>
      <c r="NET105" s="150"/>
      <c r="NEU105" s="137"/>
      <c r="NEV105" s="137"/>
      <c r="NEW105" s="137"/>
      <c r="NEY105" s="142"/>
      <c r="NEZ105" s="160"/>
      <c r="NFA105" s="150"/>
      <c r="NFB105" s="137"/>
      <c r="NFC105" s="137"/>
      <c r="NFD105" s="137"/>
      <c r="NFF105" s="142"/>
      <c r="NFG105" s="160"/>
      <c r="NFH105" s="150"/>
      <c r="NFI105" s="137"/>
      <c r="NFJ105" s="137"/>
      <c r="NFK105" s="137"/>
      <c r="NFM105" s="142"/>
      <c r="NFN105" s="160"/>
      <c r="NFO105" s="150"/>
      <c r="NFP105" s="137"/>
      <c r="NFQ105" s="137"/>
      <c r="NFR105" s="137"/>
      <c r="NFT105" s="142"/>
      <c r="NFU105" s="160"/>
      <c r="NFV105" s="150"/>
      <c r="NFW105" s="137"/>
      <c r="NFX105" s="137"/>
      <c r="NFY105" s="137"/>
      <c r="NGA105" s="142"/>
      <c r="NGB105" s="160"/>
      <c r="NGC105" s="150"/>
      <c r="NGD105" s="137"/>
      <c r="NGE105" s="137"/>
      <c r="NGF105" s="137"/>
      <c r="NGH105" s="142"/>
      <c r="NGI105" s="160"/>
      <c r="NGJ105" s="150"/>
      <c r="NGK105" s="137"/>
      <c r="NGL105" s="137"/>
      <c r="NGM105" s="137"/>
      <c r="NGO105" s="142"/>
      <c r="NGP105" s="160"/>
      <c r="NGQ105" s="150"/>
      <c r="NGR105" s="137"/>
      <c r="NGS105" s="137"/>
      <c r="NGT105" s="137"/>
      <c r="NGV105" s="142"/>
      <c r="NGW105" s="160"/>
      <c r="NGX105" s="150"/>
      <c r="NGY105" s="137"/>
      <c r="NGZ105" s="137"/>
      <c r="NHA105" s="137"/>
      <c r="NHC105" s="142"/>
      <c r="NHD105" s="160"/>
      <c r="NHE105" s="150"/>
      <c r="NHF105" s="137"/>
      <c r="NHG105" s="137"/>
      <c r="NHH105" s="137"/>
      <c r="NHJ105" s="142"/>
      <c r="NHK105" s="160"/>
      <c r="NHL105" s="150"/>
      <c r="NHM105" s="137"/>
      <c r="NHN105" s="137"/>
      <c r="NHO105" s="137"/>
      <c r="NHQ105" s="142"/>
      <c r="NHR105" s="160"/>
      <c r="NHS105" s="150"/>
      <c r="NHT105" s="137"/>
      <c r="NHU105" s="137"/>
      <c r="NHV105" s="137"/>
      <c r="NHX105" s="142"/>
      <c r="NHY105" s="160"/>
      <c r="NHZ105" s="150"/>
      <c r="NIA105" s="137"/>
      <c r="NIB105" s="137"/>
      <c r="NIC105" s="137"/>
      <c r="NIE105" s="142"/>
      <c r="NIF105" s="160"/>
      <c r="NIG105" s="150"/>
      <c r="NIH105" s="137"/>
      <c r="NII105" s="137"/>
      <c r="NIJ105" s="137"/>
      <c r="NIL105" s="142"/>
      <c r="NIM105" s="160"/>
      <c r="NIN105" s="150"/>
      <c r="NIO105" s="137"/>
      <c r="NIP105" s="137"/>
      <c r="NIQ105" s="137"/>
      <c r="NIS105" s="142"/>
      <c r="NIT105" s="160"/>
      <c r="NIU105" s="150"/>
      <c r="NIV105" s="137"/>
      <c r="NIW105" s="137"/>
      <c r="NIX105" s="137"/>
      <c r="NIZ105" s="142"/>
      <c r="NJA105" s="160"/>
      <c r="NJB105" s="150"/>
      <c r="NJC105" s="137"/>
      <c r="NJD105" s="137"/>
      <c r="NJE105" s="137"/>
      <c r="NJG105" s="142"/>
      <c r="NJH105" s="160"/>
      <c r="NJI105" s="150"/>
      <c r="NJJ105" s="137"/>
      <c r="NJK105" s="137"/>
      <c r="NJL105" s="137"/>
      <c r="NJN105" s="142"/>
      <c r="NJO105" s="160"/>
      <c r="NJP105" s="150"/>
      <c r="NJQ105" s="137"/>
      <c r="NJR105" s="137"/>
      <c r="NJS105" s="137"/>
      <c r="NJU105" s="142"/>
      <c r="NJV105" s="160"/>
      <c r="NJW105" s="150"/>
      <c r="NJX105" s="137"/>
      <c r="NJY105" s="137"/>
      <c r="NJZ105" s="137"/>
      <c r="NKB105" s="142"/>
      <c r="NKC105" s="160"/>
      <c r="NKD105" s="150"/>
      <c r="NKE105" s="137"/>
      <c r="NKF105" s="137"/>
      <c r="NKG105" s="137"/>
      <c r="NKI105" s="142"/>
      <c r="NKJ105" s="160"/>
      <c r="NKK105" s="150"/>
      <c r="NKL105" s="137"/>
      <c r="NKM105" s="137"/>
      <c r="NKN105" s="137"/>
      <c r="NKP105" s="142"/>
      <c r="NKQ105" s="160"/>
      <c r="NKR105" s="150"/>
      <c r="NKS105" s="137"/>
      <c r="NKT105" s="137"/>
      <c r="NKU105" s="137"/>
      <c r="NKW105" s="142"/>
      <c r="NKX105" s="160"/>
      <c r="NKY105" s="150"/>
      <c r="NKZ105" s="137"/>
      <c r="NLA105" s="137"/>
      <c r="NLB105" s="137"/>
      <c r="NLD105" s="142"/>
      <c r="NLE105" s="160"/>
      <c r="NLF105" s="150"/>
      <c r="NLG105" s="137"/>
      <c r="NLH105" s="137"/>
      <c r="NLI105" s="137"/>
      <c r="NLK105" s="142"/>
      <c r="NLL105" s="160"/>
      <c r="NLM105" s="150"/>
      <c r="NLN105" s="137"/>
      <c r="NLO105" s="137"/>
      <c r="NLP105" s="137"/>
      <c r="NLR105" s="142"/>
      <c r="NLS105" s="160"/>
      <c r="NLT105" s="150"/>
      <c r="NLU105" s="137"/>
      <c r="NLV105" s="137"/>
      <c r="NLW105" s="137"/>
      <c r="NLY105" s="142"/>
      <c r="NLZ105" s="160"/>
      <c r="NMA105" s="150"/>
      <c r="NMB105" s="137"/>
      <c r="NMC105" s="137"/>
      <c r="NMD105" s="137"/>
      <c r="NMF105" s="142"/>
      <c r="NMG105" s="160"/>
      <c r="NMH105" s="150"/>
      <c r="NMI105" s="137"/>
      <c r="NMJ105" s="137"/>
      <c r="NMK105" s="137"/>
      <c r="NMM105" s="142"/>
      <c r="NMN105" s="160"/>
      <c r="NMO105" s="150"/>
      <c r="NMP105" s="137"/>
      <c r="NMQ105" s="137"/>
      <c r="NMR105" s="137"/>
      <c r="NMT105" s="142"/>
      <c r="NMU105" s="160"/>
      <c r="NMV105" s="150"/>
      <c r="NMW105" s="137"/>
      <c r="NMX105" s="137"/>
      <c r="NMY105" s="137"/>
      <c r="NNA105" s="142"/>
      <c r="NNB105" s="160"/>
      <c r="NNC105" s="150"/>
      <c r="NND105" s="137"/>
      <c r="NNE105" s="137"/>
      <c r="NNF105" s="137"/>
      <c r="NNH105" s="142"/>
      <c r="NNI105" s="160"/>
      <c r="NNJ105" s="150"/>
      <c r="NNK105" s="137"/>
      <c r="NNL105" s="137"/>
      <c r="NNM105" s="137"/>
      <c r="NNO105" s="142"/>
      <c r="NNP105" s="160"/>
      <c r="NNQ105" s="150"/>
      <c r="NNR105" s="137"/>
      <c r="NNS105" s="137"/>
      <c r="NNT105" s="137"/>
      <c r="NNV105" s="142"/>
      <c r="NNW105" s="160"/>
      <c r="NNX105" s="150"/>
      <c r="NNY105" s="137"/>
      <c r="NNZ105" s="137"/>
      <c r="NOA105" s="137"/>
      <c r="NOC105" s="142"/>
      <c r="NOD105" s="160"/>
      <c r="NOE105" s="150"/>
      <c r="NOF105" s="137"/>
      <c r="NOG105" s="137"/>
      <c r="NOH105" s="137"/>
      <c r="NOJ105" s="142"/>
      <c r="NOK105" s="160"/>
      <c r="NOL105" s="150"/>
      <c r="NOM105" s="137"/>
      <c r="NON105" s="137"/>
      <c r="NOO105" s="137"/>
      <c r="NOQ105" s="142"/>
      <c r="NOR105" s="160"/>
      <c r="NOS105" s="150"/>
      <c r="NOT105" s="137"/>
      <c r="NOU105" s="137"/>
      <c r="NOV105" s="137"/>
      <c r="NOX105" s="142"/>
      <c r="NOY105" s="160"/>
      <c r="NOZ105" s="150"/>
      <c r="NPA105" s="137"/>
      <c r="NPB105" s="137"/>
      <c r="NPC105" s="137"/>
      <c r="NPE105" s="142"/>
      <c r="NPF105" s="160"/>
      <c r="NPG105" s="150"/>
      <c r="NPH105" s="137"/>
      <c r="NPI105" s="137"/>
      <c r="NPJ105" s="137"/>
      <c r="NPL105" s="142"/>
      <c r="NPM105" s="160"/>
      <c r="NPN105" s="150"/>
      <c r="NPO105" s="137"/>
      <c r="NPP105" s="137"/>
      <c r="NPQ105" s="137"/>
      <c r="NPS105" s="142"/>
      <c r="NPT105" s="160"/>
      <c r="NPU105" s="150"/>
      <c r="NPV105" s="137"/>
      <c r="NPW105" s="137"/>
      <c r="NPX105" s="137"/>
      <c r="NPZ105" s="142"/>
      <c r="NQA105" s="160"/>
      <c r="NQB105" s="150"/>
      <c r="NQC105" s="137"/>
      <c r="NQD105" s="137"/>
      <c r="NQE105" s="137"/>
      <c r="NQG105" s="142"/>
      <c r="NQH105" s="160"/>
      <c r="NQI105" s="150"/>
      <c r="NQJ105" s="137"/>
      <c r="NQK105" s="137"/>
      <c r="NQL105" s="137"/>
      <c r="NQN105" s="142"/>
      <c r="NQO105" s="160"/>
      <c r="NQP105" s="150"/>
      <c r="NQQ105" s="137"/>
      <c r="NQR105" s="137"/>
      <c r="NQS105" s="137"/>
      <c r="NQU105" s="142"/>
      <c r="NQV105" s="160"/>
      <c r="NQW105" s="150"/>
      <c r="NQX105" s="137"/>
      <c r="NQY105" s="137"/>
      <c r="NQZ105" s="137"/>
      <c r="NRB105" s="142"/>
      <c r="NRC105" s="160"/>
      <c r="NRD105" s="150"/>
      <c r="NRE105" s="137"/>
      <c r="NRF105" s="137"/>
      <c r="NRG105" s="137"/>
      <c r="NRI105" s="142"/>
      <c r="NRJ105" s="160"/>
      <c r="NRK105" s="150"/>
      <c r="NRL105" s="137"/>
      <c r="NRM105" s="137"/>
      <c r="NRN105" s="137"/>
      <c r="NRP105" s="142"/>
      <c r="NRQ105" s="160"/>
      <c r="NRR105" s="150"/>
      <c r="NRS105" s="137"/>
      <c r="NRT105" s="137"/>
      <c r="NRU105" s="137"/>
      <c r="NRW105" s="142"/>
      <c r="NRX105" s="160"/>
      <c r="NRY105" s="150"/>
      <c r="NRZ105" s="137"/>
      <c r="NSA105" s="137"/>
      <c r="NSB105" s="137"/>
      <c r="NSD105" s="142"/>
      <c r="NSE105" s="160"/>
      <c r="NSF105" s="150"/>
      <c r="NSG105" s="137"/>
      <c r="NSH105" s="137"/>
      <c r="NSI105" s="137"/>
      <c r="NSK105" s="142"/>
      <c r="NSL105" s="160"/>
      <c r="NSM105" s="150"/>
      <c r="NSN105" s="137"/>
      <c r="NSO105" s="137"/>
      <c r="NSP105" s="137"/>
      <c r="NSR105" s="142"/>
      <c r="NSS105" s="160"/>
      <c r="NST105" s="150"/>
      <c r="NSU105" s="137"/>
      <c r="NSV105" s="137"/>
      <c r="NSW105" s="137"/>
      <c r="NSY105" s="142"/>
      <c r="NSZ105" s="160"/>
      <c r="NTA105" s="150"/>
      <c r="NTB105" s="137"/>
      <c r="NTC105" s="137"/>
      <c r="NTD105" s="137"/>
      <c r="NTF105" s="142"/>
      <c r="NTG105" s="160"/>
      <c r="NTH105" s="150"/>
      <c r="NTI105" s="137"/>
      <c r="NTJ105" s="137"/>
      <c r="NTK105" s="137"/>
      <c r="NTM105" s="142"/>
      <c r="NTN105" s="160"/>
      <c r="NTO105" s="150"/>
      <c r="NTP105" s="137"/>
      <c r="NTQ105" s="137"/>
      <c r="NTR105" s="137"/>
      <c r="NTT105" s="142"/>
      <c r="NTU105" s="160"/>
      <c r="NTV105" s="150"/>
      <c r="NTW105" s="137"/>
      <c r="NTX105" s="137"/>
      <c r="NTY105" s="137"/>
      <c r="NUA105" s="142"/>
      <c r="NUB105" s="160"/>
      <c r="NUC105" s="150"/>
      <c r="NUD105" s="137"/>
      <c r="NUE105" s="137"/>
      <c r="NUF105" s="137"/>
      <c r="NUH105" s="142"/>
      <c r="NUI105" s="160"/>
      <c r="NUJ105" s="150"/>
      <c r="NUK105" s="137"/>
      <c r="NUL105" s="137"/>
      <c r="NUM105" s="137"/>
      <c r="NUO105" s="142"/>
      <c r="NUP105" s="160"/>
      <c r="NUQ105" s="150"/>
      <c r="NUR105" s="137"/>
      <c r="NUS105" s="137"/>
      <c r="NUT105" s="137"/>
      <c r="NUV105" s="142"/>
      <c r="NUW105" s="160"/>
      <c r="NUX105" s="150"/>
      <c r="NUY105" s="137"/>
      <c r="NUZ105" s="137"/>
      <c r="NVA105" s="137"/>
      <c r="NVC105" s="142"/>
      <c r="NVD105" s="160"/>
      <c r="NVE105" s="150"/>
      <c r="NVF105" s="137"/>
      <c r="NVG105" s="137"/>
      <c r="NVH105" s="137"/>
      <c r="NVJ105" s="142"/>
      <c r="NVK105" s="160"/>
      <c r="NVL105" s="150"/>
      <c r="NVM105" s="137"/>
      <c r="NVN105" s="137"/>
      <c r="NVO105" s="137"/>
      <c r="NVQ105" s="142"/>
      <c r="NVR105" s="160"/>
      <c r="NVS105" s="150"/>
      <c r="NVT105" s="137"/>
      <c r="NVU105" s="137"/>
      <c r="NVV105" s="137"/>
      <c r="NVX105" s="142"/>
      <c r="NVY105" s="160"/>
      <c r="NVZ105" s="150"/>
      <c r="NWA105" s="137"/>
      <c r="NWB105" s="137"/>
      <c r="NWC105" s="137"/>
      <c r="NWE105" s="142"/>
      <c r="NWF105" s="160"/>
      <c r="NWG105" s="150"/>
      <c r="NWH105" s="137"/>
      <c r="NWI105" s="137"/>
      <c r="NWJ105" s="137"/>
      <c r="NWL105" s="142"/>
      <c r="NWM105" s="160"/>
      <c r="NWN105" s="150"/>
      <c r="NWO105" s="137"/>
      <c r="NWP105" s="137"/>
      <c r="NWQ105" s="137"/>
      <c r="NWS105" s="142"/>
      <c r="NWT105" s="160"/>
      <c r="NWU105" s="150"/>
      <c r="NWV105" s="137"/>
      <c r="NWW105" s="137"/>
      <c r="NWX105" s="137"/>
      <c r="NWZ105" s="142"/>
      <c r="NXA105" s="160"/>
      <c r="NXB105" s="150"/>
      <c r="NXC105" s="137"/>
      <c r="NXD105" s="137"/>
      <c r="NXE105" s="137"/>
      <c r="NXG105" s="142"/>
      <c r="NXH105" s="160"/>
      <c r="NXI105" s="150"/>
      <c r="NXJ105" s="137"/>
      <c r="NXK105" s="137"/>
      <c r="NXL105" s="137"/>
      <c r="NXN105" s="142"/>
      <c r="NXO105" s="160"/>
      <c r="NXP105" s="150"/>
      <c r="NXQ105" s="137"/>
      <c r="NXR105" s="137"/>
      <c r="NXS105" s="137"/>
      <c r="NXU105" s="142"/>
      <c r="NXV105" s="160"/>
      <c r="NXW105" s="150"/>
      <c r="NXX105" s="137"/>
      <c r="NXY105" s="137"/>
      <c r="NXZ105" s="137"/>
      <c r="NYB105" s="142"/>
      <c r="NYC105" s="160"/>
      <c r="NYD105" s="150"/>
      <c r="NYE105" s="137"/>
      <c r="NYF105" s="137"/>
      <c r="NYG105" s="137"/>
      <c r="NYI105" s="142"/>
      <c r="NYJ105" s="160"/>
      <c r="NYK105" s="150"/>
      <c r="NYL105" s="137"/>
      <c r="NYM105" s="137"/>
      <c r="NYN105" s="137"/>
      <c r="NYP105" s="142"/>
      <c r="NYQ105" s="160"/>
      <c r="NYR105" s="150"/>
      <c r="NYS105" s="137"/>
      <c r="NYT105" s="137"/>
      <c r="NYU105" s="137"/>
      <c r="NYW105" s="142"/>
      <c r="NYX105" s="160"/>
      <c r="NYY105" s="150"/>
      <c r="NYZ105" s="137"/>
      <c r="NZA105" s="137"/>
      <c r="NZB105" s="137"/>
      <c r="NZD105" s="142"/>
      <c r="NZE105" s="160"/>
      <c r="NZF105" s="150"/>
      <c r="NZG105" s="137"/>
      <c r="NZH105" s="137"/>
      <c r="NZI105" s="137"/>
      <c r="NZK105" s="142"/>
      <c r="NZL105" s="160"/>
      <c r="NZM105" s="150"/>
      <c r="NZN105" s="137"/>
      <c r="NZO105" s="137"/>
      <c r="NZP105" s="137"/>
      <c r="NZR105" s="142"/>
      <c r="NZS105" s="160"/>
      <c r="NZT105" s="150"/>
      <c r="NZU105" s="137"/>
      <c r="NZV105" s="137"/>
      <c r="NZW105" s="137"/>
      <c r="NZY105" s="142"/>
      <c r="NZZ105" s="160"/>
      <c r="OAA105" s="150"/>
      <c r="OAB105" s="137"/>
      <c r="OAC105" s="137"/>
      <c r="OAD105" s="137"/>
      <c r="OAF105" s="142"/>
      <c r="OAG105" s="160"/>
      <c r="OAH105" s="150"/>
      <c r="OAI105" s="137"/>
      <c r="OAJ105" s="137"/>
      <c r="OAK105" s="137"/>
      <c r="OAM105" s="142"/>
      <c r="OAN105" s="160"/>
      <c r="OAO105" s="150"/>
      <c r="OAP105" s="137"/>
      <c r="OAQ105" s="137"/>
      <c r="OAR105" s="137"/>
      <c r="OAT105" s="142"/>
      <c r="OAU105" s="160"/>
      <c r="OAV105" s="150"/>
      <c r="OAW105" s="137"/>
      <c r="OAX105" s="137"/>
      <c r="OAY105" s="137"/>
      <c r="OBA105" s="142"/>
      <c r="OBB105" s="160"/>
      <c r="OBC105" s="150"/>
      <c r="OBD105" s="137"/>
      <c r="OBE105" s="137"/>
      <c r="OBF105" s="137"/>
      <c r="OBH105" s="142"/>
      <c r="OBI105" s="160"/>
      <c r="OBJ105" s="150"/>
      <c r="OBK105" s="137"/>
      <c r="OBL105" s="137"/>
      <c r="OBM105" s="137"/>
      <c r="OBO105" s="142"/>
      <c r="OBP105" s="160"/>
      <c r="OBQ105" s="150"/>
      <c r="OBR105" s="137"/>
      <c r="OBS105" s="137"/>
      <c r="OBT105" s="137"/>
      <c r="OBV105" s="142"/>
      <c r="OBW105" s="160"/>
      <c r="OBX105" s="150"/>
      <c r="OBY105" s="137"/>
      <c r="OBZ105" s="137"/>
      <c r="OCA105" s="137"/>
      <c r="OCC105" s="142"/>
      <c r="OCD105" s="160"/>
      <c r="OCE105" s="150"/>
      <c r="OCF105" s="137"/>
      <c r="OCG105" s="137"/>
      <c r="OCH105" s="137"/>
      <c r="OCJ105" s="142"/>
      <c r="OCK105" s="160"/>
      <c r="OCL105" s="150"/>
      <c r="OCM105" s="137"/>
      <c r="OCN105" s="137"/>
      <c r="OCO105" s="137"/>
      <c r="OCQ105" s="142"/>
      <c r="OCR105" s="160"/>
      <c r="OCS105" s="150"/>
      <c r="OCT105" s="137"/>
      <c r="OCU105" s="137"/>
      <c r="OCV105" s="137"/>
      <c r="OCX105" s="142"/>
      <c r="OCY105" s="160"/>
      <c r="OCZ105" s="150"/>
      <c r="ODA105" s="137"/>
      <c r="ODB105" s="137"/>
      <c r="ODC105" s="137"/>
      <c r="ODE105" s="142"/>
      <c r="ODF105" s="160"/>
      <c r="ODG105" s="150"/>
      <c r="ODH105" s="137"/>
      <c r="ODI105" s="137"/>
      <c r="ODJ105" s="137"/>
      <c r="ODL105" s="142"/>
      <c r="ODM105" s="160"/>
      <c r="ODN105" s="150"/>
      <c r="ODO105" s="137"/>
      <c r="ODP105" s="137"/>
      <c r="ODQ105" s="137"/>
      <c r="ODS105" s="142"/>
      <c r="ODT105" s="160"/>
      <c r="ODU105" s="150"/>
      <c r="ODV105" s="137"/>
      <c r="ODW105" s="137"/>
      <c r="ODX105" s="137"/>
      <c r="ODZ105" s="142"/>
      <c r="OEA105" s="160"/>
      <c r="OEB105" s="150"/>
      <c r="OEC105" s="137"/>
      <c r="OED105" s="137"/>
      <c r="OEE105" s="137"/>
      <c r="OEG105" s="142"/>
      <c r="OEH105" s="160"/>
      <c r="OEI105" s="150"/>
      <c r="OEJ105" s="137"/>
      <c r="OEK105" s="137"/>
      <c r="OEL105" s="137"/>
      <c r="OEN105" s="142"/>
      <c r="OEO105" s="160"/>
      <c r="OEP105" s="150"/>
      <c r="OEQ105" s="137"/>
      <c r="OER105" s="137"/>
      <c r="OES105" s="137"/>
      <c r="OEU105" s="142"/>
      <c r="OEV105" s="160"/>
      <c r="OEW105" s="150"/>
      <c r="OEX105" s="137"/>
      <c r="OEY105" s="137"/>
      <c r="OEZ105" s="137"/>
      <c r="OFB105" s="142"/>
      <c r="OFC105" s="160"/>
      <c r="OFD105" s="150"/>
      <c r="OFE105" s="137"/>
      <c r="OFF105" s="137"/>
      <c r="OFG105" s="137"/>
      <c r="OFI105" s="142"/>
      <c r="OFJ105" s="160"/>
      <c r="OFK105" s="150"/>
      <c r="OFL105" s="137"/>
      <c r="OFM105" s="137"/>
      <c r="OFN105" s="137"/>
      <c r="OFP105" s="142"/>
      <c r="OFQ105" s="160"/>
      <c r="OFR105" s="150"/>
      <c r="OFS105" s="137"/>
      <c r="OFT105" s="137"/>
      <c r="OFU105" s="137"/>
      <c r="OFW105" s="142"/>
      <c r="OFX105" s="160"/>
      <c r="OFY105" s="150"/>
      <c r="OFZ105" s="137"/>
      <c r="OGA105" s="137"/>
      <c r="OGB105" s="137"/>
      <c r="OGD105" s="142"/>
      <c r="OGE105" s="160"/>
      <c r="OGF105" s="150"/>
      <c r="OGG105" s="137"/>
      <c r="OGH105" s="137"/>
      <c r="OGI105" s="137"/>
      <c r="OGK105" s="142"/>
      <c r="OGL105" s="160"/>
      <c r="OGM105" s="150"/>
      <c r="OGN105" s="137"/>
      <c r="OGO105" s="137"/>
      <c r="OGP105" s="137"/>
      <c r="OGR105" s="142"/>
      <c r="OGS105" s="160"/>
      <c r="OGT105" s="150"/>
      <c r="OGU105" s="137"/>
      <c r="OGV105" s="137"/>
      <c r="OGW105" s="137"/>
      <c r="OGY105" s="142"/>
      <c r="OGZ105" s="160"/>
      <c r="OHA105" s="150"/>
      <c r="OHB105" s="137"/>
      <c r="OHC105" s="137"/>
      <c r="OHD105" s="137"/>
      <c r="OHF105" s="142"/>
      <c r="OHG105" s="160"/>
      <c r="OHH105" s="150"/>
      <c r="OHI105" s="137"/>
      <c r="OHJ105" s="137"/>
      <c r="OHK105" s="137"/>
      <c r="OHM105" s="142"/>
      <c r="OHN105" s="160"/>
      <c r="OHO105" s="150"/>
      <c r="OHP105" s="137"/>
      <c r="OHQ105" s="137"/>
      <c r="OHR105" s="137"/>
      <c r="OHT105" s="142"/>
      <c r="OHU105" s="160"/>
      <c r="OHV105" s="150"/>
      <c r="OHW105" s="137"/>
      <c r="OHX105" s="137"/>
      <c r="OHY105" s="137"/>
      <c r="OIA105" s="142"/>
      <c r="OIB105" s="160"/>
      <c r="OIC105" s="150"/>
      <c r="OID105" s="137"/>
      <c r="OIE105" s="137"/>
      <c r="OIF105" s="137"/>
      <c r="OIH105" s="142"/>
      <c r="OII105" s="160"/>
      <c r="OIJ105" s="150"/>
      <c r="OIK105" s="137"/>
      <c r="OIL105" s="137"/>
      <c r="OIM105" s="137"/>
      <c r="OIO105" s="142"/>
      <c r="OIP105" s="160"/>
      <c r="OIQ105" s="150"/>
      <c r="OIR105" s="137"/>
      <c r="OIS105" s="137"/>
      <c r="OIT105" s="137"/>
      <c r="OIV105" s="142"/>
      <c r="OIW105" s="160"/>
      <c r="OIX105" s="150"/>
      <c r="OIY105" s="137"/>
      <c r="OIZ105" s="137"/>
      <c r="OJA105" s="137"/>
      <c r="OJC105" s="142"/>
      <c r="OJD105" s="160"/>
      <c r="OJE105" s="150"/>
      <c r="OJF105" s="137"/>
      <c r="OJG105" s="137"/>
      <c r="OJH105" s="137"/>
      <c r="OJJ105" s="142"/>
      <c r="OJK105" s="160"/>
      <c r="OJL105" s="150"/>
      <c r="OJM105" s="137"/>
      <c r="OJN105" s="137"/>
      <c r="OJO105" s="137"/>
      <c r="OJQ105" s="142"/>
      <c r="OJR105" s="160"/>
      <c r="OJS105" s="150"/>
      <c r="OJT105" s="137"/>
      <c r="OJU105" s="137"/>
      <c r="OJV105" s="137"/>
      <c r="OJX105" s="142"/>
      <c r="OJY105" s="160"/>
      <c r="OJZ105" s="150"/>
      <c r="OKA105" s="137"/>
      <c r="OKB105" s="137"/>
      <c r="OKC105" s="137"/>
      <c r="OKE105" s="142"/>
      <c r="OKF105" s="160"/>
      <c r="OKG105" s="150"/>
      <c r="OKH105" s="137"/>
      <c r="OKI105" s="137"/>
      <c r="OKJ105" s="137"/>
      <c r="OKL105" s="142"/>
      <c r="OKM105" s="160"/>
      <c r="OKN105" s="150"/>
      <c r="OKO105" s="137"/>
      <c r="OKP105" s="137"/>
      <c r="OKQ105" s="137"/>
      <c r="OKS105" s="142"/>
      <c r="OKT105" s="160"/>
      <c r="OKU105" s="150"/>
      <c r="OKV105" s="137"/>
      <c r="OKW105" s="137"/>
      <c r="OKX105" s="137"/>
      <c r="OKZ105" s="142"/>
      <c r="OLA105" s="160"/>
      <c r="OLB105" s="150"/>
      <c r="OLC105" s="137"/>
      <c r="OLD105" s="137"/>
      <c r="OLE105" s="137"/>
      <c r="OLG105" s="142"/>
      <c r="OLH105" s="160"/>
      <c r="OLI105" s="150"/>
      <c r="OLJ105" s="137"/>
      <c r="OLK105" s="137"/>
      <c r="OLL105" s="137"/>
      <c r="OLN105" s="142"/>
      <c r="OLO105" s="160"/>
      <c r="OLP105" s="150"/>
      <c r="OLQ105" s="137"/>
      <c r="OLR105" s="137"/>
      <c r="OLS105" s="137"/>
      <c r="OLU105" s="142"/>
      <c r="OLV105" s="160"/>
      <c r="OLW105" s="150"/>
      <c r="OLX105" s="137"/>
      <c r="OLY105" s="137"/>
      <c r="OLZ105" s="137"/>
      <c r="OMB105" s="142"/>
      <c r="OMC105" s="160"/>
      <c r="OMD105" s="150"/>
      <c r="OME105" s="137"/>
      <c r="OMF105" s="137"/>
      <c r="OMG105" s="137"/>
      <c r="OMI105" s="142"/>
      <c r="OMJ105" s="160"/>
      <c r="OMK105" s="150"/>
      <c r="OML105" s="137"/>
      <c r="OMM105" s="137"/>
      <c r="OMN105" s="137"/>
      <c r="OMP105" s="142"/>
      <c r="OMQ105" s="160"/>
      <c r="OMR105" s="150"/>
      <c r="OMS105" s="137"/>
      <c r="OMT105" s="137"/>
      <c r="OMU105" s="137"/>
      <c r="OMW105" s="142"/>
      <c r="OMX105" s="160"/>
      <c r="OMY105" s="150"/>
      <c r="OMZ105" s="137"/>
      <c r="ONA105" s="137"/>
      <c r="ONB105" s="137"/>
      <c r="OND105" s="142"/>
      <c r="ONE105" s="160"/>
      <c r="ONF105" s="150"/>
      <c r="ONG105" s="137"/>
      <c r="ONH105" s="137"/>
      <c r="ONI105" s="137"/>
      <c r="ONK105" s="142"/>
      <c r="ONL105" s="160"/>
      <c r="ONM105" s="150"/>
      <c r="ONN105" s="137"/>
      <c r="ONO105" s="137"/>
      <c r="ONP105" s="137"/>
      <c r="ONR105" s="142"/>
      <c r="ONS105" s="160"/>
      <c r="ONT105" s="150"/>
      <c r="ONU105" s="137"/>
      <c r="ONV105" s="137"/>
      <c r="ONW105" s="137"/>
      <c r="ONY105" s="142"/>
      <c r="ONZ105" s="160"/>
      <c r="OOA105" s="150"/>
      <c r="OOB105" s="137"/>
      <c r="OOC105" s="137"/>
      <c r="OOD105" s="137"/>
      <c r="OOF105" s="142"/>
      <c r="OOG105" s="160"/>
      <c r="OOH105" s="150"/>
      <c r="OOI105" s="137"/>
      <c r="OOJ105" s="137"/>
      <c r="OOK105" s="137"/>
      <c r="OOM105" s="142"/>
      <c r="OON105" s="160"/>
      <c r="OOO105" s="150"/>
      <c r="OOP105" s="137"/>
      <c r="OOQ105" s="137"/>
      <c r="OOR105" s="137"/>
      <c r="OOT105" s="142"/>
      <c r="OOU105" s="160"/>
      <c r="OOV105" s="150"/>
      <c r="OOW105" s="137"/>
      <c r="OOX105" s="137"/>
      <c r="OOY105" s="137"/>
      <c r="OPA105" s="142"/>
      <c r="OPB105" s="160"/>
      <c r="OPC105" s="150"/>
      <c r="OPD105" s="137"/>
      <c r="OPE105" s="137"/>
      <c r="OPF105" s="137"/>
      <c r="OPH105" s="142"/>
      <c r="OPI105" s="160"/>
      <c r="OPJ105" s="150"/>
      <c r="OPK105" s="137"/>
      <c r="OPL105" s="137"/>
      <c r="OPM105" s="137"/>
      <c r="OPO105" s="142"/>
      <c r="OPP105" s="160"/>
      <c r="OPQ105" s="150"/>
      <c r="OPR105" s="137"/>
      <c r="OPS105" s="137"/>
      <c r="OPT105" s="137"/>
      <c r="OPV105" s="142"/>
      <c r="OPW105" s="160"/>
      <c r="OPX105" s="150"/>
      <c r="OPY105" s="137"/>
      <c r="OPZ105" s="137"/>
      <c r="OQA105" s="137"/>
      <c r="OQC105" s="142"/>
      <c r="OQD105" s="160"/>
      <c r="OQE105" s="150"/>
      <c r="OQF105" s="137"/>
      <c r="OQG105" s="137"/>
      <c r="OQH105" s="137"/>
      <c r="OQJ105" s="142"/>
      <c r="OQK105" s="160"/>
      <c r="OQL105" s="150"/>
      <c r="OQM105" s="137"/>
      <c r="OQN105" s="137"/>
      <c r="OQO105" s="137"/>
      <c r="OQQ105" s="142"/>
      <c r="OQR105" s="160"/>
      <c r="OQS105" s="150"/>
      <c r="OQT105" s="137"/>
      <c r="OQU105" s="137"/>
      <c r="OQV105" s="137"/>
      <c r="OQX105" s="142"/>
      <c r="OQY105" s="160"/>
      <c r="OQZ105" s="150"/>
      <c r="ORA105" s="137"/>
      <c r="ORB105" s="137"/>
      <c r="ORC105" s="137"/>
      <c r="ORE105" s="142"/>
      <c r="ORF105" s="160"/>
      <c r="ORG105" s="150"/>
      <c r="ORH105" s="137"/>
      <c r="ORI105" s="137"/>
      <c r="ORJ105" s="137"/>
      <c r="ORL105" s="142"/>
      <c r="ORM105" s="160"/>
      <c r="ORN105" s="150"/>
      <c r="ORO105" s="137"/>
      <c r="ORP105" s="137"/>
      <c r="ORQ105" s="137"/>
      <c r="ORS105" s="142"/>
      <c r="ORT105" s="160"/>
      <c r="ORU105" s="150"/>
      <c r="ORV105" s="137"/>
      <c r="ORW105" s="137"/>
      <c r="ORX105" s="137"/>
      <c r="ORZ105" s="142"/>
      <c r="OSA105" s="160"/>
      <c r="OSB105" s="150"/>
      <c r="OSC105" s="137"/>
      <c r="OSD105" s="137"/>
      <c r="OSE105" s="137"/>
      <c r="OSG105" s="142"/>
      <c r="OSH105" s="160"/>
      <c r="OSI105" s="150"/>
      <c r="OSJ105" s="137"/>
      <c r="OSK105" s="137"/>
      <c r="OSL105" s="137"/>
      <c r="OSN105" s="142"/>
      <c r="OSO105" s="160"/>
      <c r="OSP105" s="150"/>
      <c r="OSQ105" s="137"/>
      <c r="OSR105" s="137"/>
      <c r="OSS105" s="137"/>
      <c r="OSU105" s="142"/>
      <c r="OSV105" s="160"/>
      <c r="OSW105" s="150"/>
      <c r="OSX105" s="137"/>
      <c r="OSY105" s="137"/>
      <c r="OSZ105" s="137"/>
      <c r="OTB105" s="142"/>
      <c r="OTC105" s="160"/>
      <c r="OTD105" s="150"/>
      <c r="OTE105" s="137"/>
      <c r="OTF105" s="137"/>
      <c r="OTG105" s="137"/>
      <c r="OTI105" s="142"/>
      <c r="OTJ105" s="160"/>
      <c r="OTK105" s="150"/>
      <c r="OTL105" s="137"/>
      <c r="OTM105" s="137"/>
      <c r="OTN105" s="137"/>
      <c r="OTP105" s="142"/>
      <c r="OTQ105" s="160"/>
      <c r="OTR105" s="150"/>
      <c r="OTS105" s="137"/>
      <c r="OTT105" s="137"/>
      <c r="OTU105" s="137"/>
      <c r="OTW105" s="142"/>
      <c r="OTX105" s="160"/>
      <c r="OTY105" s="150"/>
      <c r="OTZ105" s="137"/>
      <c r="OUA105" s="137"/>
      <c r="OUB105" s="137"/>
      <c r="OUD105" s="142"/>
      <c r="OUE105" s="160"/>
      <c r="OUF105" s="150"/>
      <c r="OUG105" s="137"/>
      <c r="OUH105" s="137"/>
      <c r="OUI105" s="137"/>
      <c r="OUK105" s="142"/>
      <c r="OUL105" s="160"/>
      <c r="OUM105" s="150"/>
      <c r="OUN105" s="137"/>
      <c r="OUO105" s="137"/>
      <c r="OUP105" s="137"/>
      <c r="OUR105" s="142"/>
      <c r="OUS105" s="160"/>
      <c r="OUT105" s="150"/>
      <c r="OUU105" s="137"/>
      <c r="OUV105" s="137"/>
      <c r="OUW105" s="137"/>
      <c r="OUY105" s="142"/>
      <c r="OUZ105" s="160"/>
      <c r="OVA105" s="150"/>
      <c r="OVB105" s="137"/>
      <c r="OVC105" s="137"/>
      <c r="OVD105" s="137"/>
      <c r="OVF105" s="142"/>
      <c r="OVG105" s="160"/>
      <c r="OVH105" s="150"/>
      <c r="OVI105" s="137"/>
      <c r="OVJ105" s="137"/>
      <c r="OVK105" s="137"/>
      <c r="OVM105" s="142"/>
      <c r="OVN105" s="160"/>
      <c r="OVO105" s="150"/>
      <c r="OVP105" s="137"/>
      <c r="OVQ105" s="137"/>
      <c r="OVR105" s="137"/>
      <c r="OVT105" s="142"/>
      <c r="OVU105" s="160"/>
      <c r="OVV105" s="150"/>
      <c r="OVW105" s="137"/>
      <c r="OVX105" s="137"/>
      <c r="OVY105" s="137"/>
      <c r="OWA105" s="142"/>
      <c r="OWB105" s="160"/>
      <c r="OWC105" s="150"/>
      <c r="OWD105" s="137"/>
      <c r="OWE105" s="137"/>
      <c r="OWF105" s="137"/>
      <c r="OWH105" s="142"/>
      <c r="OWI105" s="160"/>
      <c r="OWJ105" s="150"/>
      <c r="OWK105" s="137"/>
      <c r="OWL105" s="137"/>
      <c r="OWM105" s="137"/>
      <c r="OWO105" s="142"/>
      <c r="OWP105" s="160"/>
      <c r="OWQ105" s="150"/>
      <c r="OWR105" s="137"/>
      <c r="OWS105" s="137"/>
      <c r="OWT105" s="137"/>
      <c r="OWV105" s="142"/>
      <c r="OWW105" s="160"/>
      <c r="OWX105" s="150"/>
      <c r="OWY105" s="137"/>
      <c r="OWZ105" s="137"/>
      <c r="OXA105" s="137"/>
      <c r="OXC105" s="142"/>
      <c r="OXD105" s="160"/>
      <c r="OXE105" s="150"/>
      <c r="OXF105" s="137"/>
      <c r="OXG105" s="137"/>
      <c r="OXH105" s="137"/>
      <c r="OXJ105" s="142"/>
      <c r="OXK105" s="160"/>
      <c r="OXL105" s="150"/>
      <c r="OXM105" s="137"/>
      <c r="OXN105" s="137"/>
      <c r="OXO105" s="137"/>
      <c r="OXQ105" s="142"/>
      <c r="OXR105" s="160"/>
      <c r="OXS105" s="150"/>
      <c r="OXT105" s="137"/>
      <c r="OXU105" s="137"/>
      <c r="OXV105" s="137"/>
      <c r="OXX105" s="142"/>
      <c r="OXY105" s="160"/>
      <c r="OXZ105" s="150"/>
      <c r="OYA105" s="137"/>
      <c r="OYB105" s="137"/>
      <c r="OYC105" s="137"/>
      <c r="OYE105" s="142"/>
      <c r="OYF105" s="160"/>
      <c r="OYG105" s="150"/>
      <c r="OYH105" s="137"/>
      <c r="OYI105" s="137"/>
      <c r="OYJ105" s="137"/>
      <c r="OYL105" s="142"/>
      <c r="OYM105" s="160"/>
      <c r="OYN105" s="150"/>
      <c r="OYO105" s="137"/>
      <c r="OYP105" s="137"/>
      <c r="OYQ105" s="137"/>
      <c r="OYS105" s="142"/>
      <c r="OYT105" s="160"/>
      <c r="OYU105" s="150"/>
      <c r="OYV105" s="137"/>
      <c r="OYW105" s="137"/>
      <c r="OYX105" s="137"/>
      <c r="OYZ105" s="142"/>
      <c r="OZA105" s="160"/>
      <c r="OZB105" s="150"/>
      <c r="OZC105" s="137"/>
      <c r="OZD105" s="137"/>
      <c r="OZE105" s="137"/>
      <c r="OZG105" s="142"/>
      <c r="OZH105" s="160"/>
      <c r="OZI105" s="150"/>
      <c r="OZJ105" s="137"/>
      <c r="OZK105" s="137"/>
      <c r="OZL105" s="137"/>
      <c r="OZN105" s="142"/>
      <c r="OZO105" s="160"/>
      <c r="OZP105" s="150"/>
      <c r="OZQ105" s="137"/>
      <c r="OZR105" s="137"/>
      <c r="OZS105" s="137"/>
      <c r="OZU105" s="142"/>
      <c r="OZV105" s="160"/>
      <c r="OZW105" s="150"/>
      <c r="OZX105" s="137"/>
      <c r="OZY105" s="137"/>
      <c r="OZZ105" s="137"/>
      <c r="PAB105" s="142"/>
      <c r="PAC105" s="160"/>
      <c r="PAD105" s="150"/>
      <c r="PAE105" s="137"/>
      <c r="PAF105" s="137"/>
      <c r="PAG105" s="137"/>
      <c r="PAI105" s="142"/>
      <c r="PAJ105" s="160"/>
      <c r="PAK105" s="150"/>
      <c r="PAL105" s="137"/>
      <c r="PAM105" s="137"/>
      <c r="PAN105" s="137"/>
      <c r="PAP105" s="142"/>
      <c r="PAQ105" s="160"/>
      <c r="PAR105" s="150"/>
      <c r="PAS105" s="137"/>
      <c r="PAT105" s="137"/>
      <c r="PAU105" s="137"/>
      <c r="PAW105" s="142"/>
      <c r="PAX105" s="160"/>
      <c r="PAY105" s="150"/>
      <c r="PAZ105" s="137"/>
      <c r="PBA105" s="137"/>
      <c r="PBB105" s="137"/>
      <c r="PBD105" s="142"/>
      <c r="PBE105" s="160"/>
      <c r="PBF105" s="150"/>
      <c r="PBG105" s="137"/>
      <c r="PBH105" s="137"/>
      <c r="PBI105" s="137"/>
      <c r="PBK105" s="142"/>
      <c r="PBL105" s="160"/>
      <c r="PBM105" s="150"/>
      <c r="PBN105" s="137"/>
      <c r="PBO105" s="137"/>
      <c r="PBP105" s="137"/>
      <c r="PBR105" s="142"/>
      <c r="PBS105" s="160"/>
      <c r="PBT105" s="150"/>
      <c r="PBU105" s="137"/>
      <c r="PBV105" s="137"/>
      <c r="PBW105" s="137"/>
      <c r="PBY105" s="142"/>
      <c r="PBZ105" s="160"/>
      <c r="PCA105" s="150"/>
      <c r="PCB105" s="137"/>
      <c r="PCC105" s="137"/>
      <c r="PCD105" s="137"/>
      <c r="PCF105" s="142"/>
      <c r="PCG105" s="160"/>
      <c r="PCH105" s="150"/>
      <c r="PCI105" s="137"/>
      <c r="PCJ105" s="137"/>
      <c r="PCK105" s="137"/>
      <c r="PCM105" s="142"/>
      <c r="PCN105" s="160"/>
      <c r="PCO105" s="150"/>
      <c r="PCP105" s="137"/>
      <c r="PCQ105" s="137"/>
      <c r="PCR105" s="137"/>
      <c r="PCT105" s="142"/>
      <c r="PCU105" s="160"/>
      <c r="PCV105" s="150"/>
      <c r="PCW105" s="137"/>
      <c r="PCX105" s="137"/>
      <c r="PCY105" s="137"/>
      <c r="PDA105" s="142"/>
      <c r="PDB105" s="160"/>
      <c r="PDC105" s="150"/>
      <c r="PDD105" s="137"/>
      <c r="PDE105" s="137"/>
      <c r="PDF105" s="137"/>
      <c r="PDH105" s="142"/>
      <c r="PDI105" s="160"/>
      <c r="PDJ105" s="150"/>
      <c r="PDK105" s="137"/>
      <c r="PDL105" s="137"/>
      <c r="PDM105" s="137"/>
      <c r="PDO105" s="142"/>
      <c r="PDP105" s="160"/>
      <c r="PDQ105" s="150"/>
      <c r="PDR105" s="137"/>
      <c r="PDS105" s="137"/>
      <c r="PDT105" s="137"/>
      <c r="PDV105" s="142"/>
      <c r="PDW105" s="160"/>
      <c r="PDX105" s="150"/>
      <c r="PDY105" s="137"/>
      <c r="PDZ105" s="137"/>
      <c r="PEA105" s="137"/>
      <c r="PEC105" s="142"/>
      <c r="PED105" s="160"/>
      <c r="PEE105" s="150"/>
      <c r="PEF105" s="137"/>
      <c r="PEG105" s="137"/>
      <c r="PEH105" s="137"/>
      <c r="PEJ105" s="142"/>
      <c r="PEK105" s="160"/>
      <c r="PEL105" s="150"/>
      <c r="PEM105" s="137"/>
      <c r="PEN105" s="137"/>
      <c r="PEO105" s="137"/>
      <c r="PEQ105" s="142"/>
      <c r="PER105" s="160"/>
      <c r="PES105" s="150"/>
      <c r="PET105" s="137"/>
      <c r="PEU105" s="137"/>
      <c r="PEV105" s="137"/>
      <c r="PEX105" s="142"/>
      <c r="PEY105" s="160"/>
      <c r="PEZ105" s="150"/>
      <c r="PFA105" s="137"/>
      <c r="PFB105" s="137"/>
      <c r="PFC105" s="137"/>
      <c r="PFE105" s="142"/>
      <c r="PFF105" s="160"/>
      <c r="PFG105" s="150"/>
      <c r="PFH105" s="137"/>
      <c r="PFI105" s="137"/>
      <c r="PFJ105" s="137"/>
      <c r="PFL105" s="142"/>
      <c r="PFM105" s="160"/>
      <c r="PFN105" s="150"/>
      <c r="PFO105" s="137"/>
      <c r="PFP105" s="137"/>
      <c r="PFQ105" s="137"/>
      <c r="PFS105" s="142"/>
      <c r="PFT105" s="160"/>
      <c r="PFU105" s="150"/>
      <c r="PFV105" s="137"/>
      <c r="PFW105" s="137"/>
      <c r="PFX105" s="137"/>
      <c r="PFZ105" s="142"/>
      <c r="PGA105" s="160"/>
      <c r="PGB105" s="150"/>
      <c r="PGC105" s="137"/>
      <c r="PGD105" s="137"/>
      <c r="PGE105" s="137"/>
      <c r="PGG105" s="142"/>
      <c r="PGH105" s="160"/>
      <c r="PGI105" s="150"/>
      <c r="PGJ105" s="137"/>
      <c r="PGK105" s="137"/>
      <c r="PGL105" s="137"/>
      <c r="PGN105" s="142"/>
      <c r="PGO105" s="160"/>
      <c r="PGP105" s="150"/>
      <c r="PGQ105" s="137"/>
      <c r="PGR105" s="137"/>
      <c r="PGS105" s="137"/>
      <c r="PGU105" s="142"/>
      <c r="PGV105" s="160"/>
      <c r="PGW105" s="150"/>
      <c r="PGX105" s="137"/>
      <c r="PGY105" s="137"/>
      <c r="PGZ105" s="137"/>
      <c r="PHB105" s="142"/>
      <c r="PHC105" s="160"/>
      <c r="PHD105" s="150"/>
      <c r="PHE105" s="137"/>
      <c r="PHF105" s="137"/>
      <c r="PHG105" s="137"/>
      <c r="PHI105" s="142"/>
      <c r="PHJ105" s="160"/>
      <c r="PHK105" s="150"/>
      <c r="PHL105" s="137"/>
      <c r="PHM105" s="137"/>
      <c r="PHN105" s="137"/>
      <c r="PHP105" s="142"/>
      <c r="PHQ105" s="160"/>
      <c r="PHR105" s="150"/>
      <c r="PHS105" s="137"/>
      <c r="PHT105" s="137"/>
      <c r="PHU105" s="137"/>
      <c r="PHW105" s="142"/>
      <c r="PHX105" s="160"/>
      <c r="PHY105" s="150"/>
      <c r="PHZ105" s="137"/>
      <c r="PIA105" s="137"/>
      <c r="PIB105" s="137"/>
      <c r="PID105" s="142"/>
      <c r="PIE105" s="160"/>
      <c r="PIF105" s="150"/>
      <c r="PIG105" s="137"/>
      <c r="PIH105" s="137"/>
      <c r="PII105" s="137"/>
      <c r="PIK105" s="142"/>
      <c r="PIL105" s="160"/>
      <c r="PIM105" s="150"/>
      <c r="PIN105" s="137"/>
      <c r="PIO105" s="137"/>
      <c r="PIP105" s="137"/>
      <c r="PIR105" s="142"/>
      <c r="PIS105" s="160"/>
      <c r="PIT105" s="150"/>
      <c r="PIU105" s="137"/>
      <c r="PIV105" s="137"/>
      <c r="PIW105" s="137"/>
      <c r="PIY105" s="142"/>
      <c r="PIZ105" s="160"/>
      <c r="PJA105" s="150"/>
      <c r="PJB105" s="137"/>
      <c r="PJC105" s="137"/>
      <c r="PJD105" s="137"/>
      <c r="PJF105" s="142"/>
      <c r="PJG105" s="160"/>
      <c r="PJH105" s="150"/>
      <c r="PJI105" s="137"/>
      <c r="PJJ105" s="137"/>
      <c r="PJK105" s="137"/>
      <c r="PJM105" s="142"/>
      <c r="PJN105" s="160"/>
      <c r="PJO105" s="150"/>
      <c r="PJP105" s="137"/>
      <c r="PJQ105" s="137"/>
      <c r="PJR105" s="137"/>
      <c r="PJT105" s="142"/>
      <c r="PJU105" s="160"/>
      <c r="PJV105" s="150"/>
      <c r="PJW105" s="137"/>
      <c r="PJX105" s="137"/>
      <c r="PJY105" s="137"/>
      <c r="PKA105" s="142"/>
      <c r="PKB105" s="160"/>
      <c r="PKC105" s="150"/>
      <c r="PKD105" s="137"/>
      <c r="PKE105" s="137"/>
      <c r="PKF105" s="137"/>
      <c r="PKH105" s="142"/>
      <c r="PKI105" s="160"/>
      <c r="PKJ105" s="150"/>
      <c r="PKK105" s="137"/>
      <c r="PKL105" s="137"/>
      <c r="PKM105" s="137"/>
      <c r="PKO105" s="142"/>
      <c r="PKP105" s="160"/>
      <c r="PKQ105" s="150"/>
      <c r="PKR105" s="137"/>
      <c r="PKS105" s="137"/>
      <c r="PKT105" s="137"/>
      <c r="PKV105" s="142"/>
      <c r="PKW105" s="160"/>
      <c r="PKX105" s="150"/>
      <c r="PKY105" s="137"/>
      <c r="PKZ105" s="137"/>
      <c r="PLA105" s="137"/>
      <c r="PLC105" s="142"/>
      <c r="PLD105" s="160"/>
      <c r="PLE105" s="150"/>
      <c r="PLF105" s="137"/>
      <c r="PLG105" s="137"/>
      <c r="PLH105" s="137"/>
      <c r="PLJ105" s="142"/>
      <c r="PLK105" s="160"/>
      <c r="PLL105" s="150"/>
      <c r="PLM105" s="137"/>
      <c r="PLN105" s="137"/>
      <c r="PLO105" s="137"/>
      <c r="PLQ105" s="142"/>
      <c r="PLR105" s="160"/>
      <c r="PLS105" s="150"/>
      <c r="PLT105" s="137"/>
      <c r="PLU105" s="137"/>
      <c r="PLV105" s="137"/>
      <c r="PLX105" s="142"/>
      <c r="PLY105" s="160"/>
      <c r="PLZ105" s="150"/>
      <c r="PMA105" s="137"/>
      <c r="PMB105" s="137"/>
      <c r="PMC105" s="137"/>
      <c r="PME105" s="142"/>
      <c r="PMF105" s="160"/>
      <c r="PMG105" s="150"/>
      <c r="PMH105" s="137"/>
      <c r="PMI105" s="137"/>
      <c r="PMJ105" s="137"/>
      <c r="PML105" s="142"/>
      <c r="PMM105" s="160"/>
      <c r="PMN105" s="150"/>
      <c r="PMO105" s="137"/>
      <c r="PMP105" s="137"/>
      <c r="PMQ105" s="137"/>
      <c r="PMS105" s="142"/>
      <c r="PMT105" s="160"/>
      <c r="PMU105" s="150"/>
      <c r="PMV105" s="137"/>
      <c r="PMW105" s="137"/>
      <c r="PMX105" s="137"/>
      <c r="PMZ105" s="142"/>
      <c r="PNA105" s="160"/>
      <c r="PNB105" s="150"/>
      <c r="PNC105" s="137"/>
      <c r="PND105" s="137"/>
      <c r="PNE105" s="137"/>
      <c r="PNG105" s="142"/>
      <c r="PNH105" s="160"/>
      <c r="PNI105" s="150"/>
      <c r="PNJ105" s="137"/>
      <c r="PNK105" s="137"/>
      <c r="PNL105" s="137"/>
      <c r="PNN105" s="142"/>
      <c r="PNO105" s="160"/>
      <c r="PNP105" s="150"/>
      <c r="PNQ105" s="137"/>
      <c r="PNR105" s="137"/>
      <c r="PNS105" s="137"/>
      <c r="PNU105" s="142"/>
      <c r="PNV105" s="160"/>
      <c r="PNW105" s="150"/>
      <c r="PNX105" s="137"/>
      <c r="PNY105" s="137"/>
      <c r="PNZ105" s="137"/>
      <c r="POB105" s="142"/>
      <c r="POC105" s="160"/>
      <c r="POD105" s="150"/>
      <c r="POE105" s="137"/>
      <c r="POF105" s="137"/>
      <c r="POG105" s="137"/>
      <c r="POI105" s="142"/>
      <c r="POJ105" s="160"/>
      <c r="POK105" s="150"/>
      <c r="POL105" s="137"/>
      <c r="POM105" s="137"/>
      <c r="PON105" s="137"/>
      <c r="POP105" s="142"/>
      <c r="POQ105" s="160"/>
      <c r="POR105" s="150"/>
      <c r="POS105" s="137"/>
      <c r="POT105" s="137"/>
      <c r="POU105" s="137"/>
      <c r="POW105" s="142"/>
      <c r="POX105" s="160"/>
      <c r="POY105" s="150"/>
      <c r="POZ105" s="137"/>
      <c r="PPA105" s="137"/>
      <c r="PPB105" s="137"/>
      <c r="PPD105" s="142"/>
      <c r="PPE105" s="160"/>
      <c r="PPF105" s="150"/>
      <c r="PPG105" s="137"/>
      <c r="PPH105" s="137"/>
      <c r="PPI105" s="137"/>
      <c r="PPK105" s="142"/>
      <c r="PPL105" s="160"/>
      <c r="PPM105" s="150"/>
      <c r="PPN105" s="137"/>
      <c r="PPO105" s="137"/>
      <c r="PPP105" s="137"/>
      <c r="PPR105" s="142"/>
      <c r="PPS105" s="160"/>
      <c r="PPT105" s="150"/>
      <c r="PPU105" s="137"/>
      <c r="PPV105" s="137"/>
      <c r="PPW105" s="137"/>
      <c r="PPY105" s="142"/>
      <c r="PPZ105" s="160"/>
      <c r="PQA105" s="150"/>
      <c r="PQB105" s="137"/>
      <c r="PQC105" s="137"/>
      <c r="PQD105" s="137"/>
      <c r="PQF105" s="142"/>
      <c r="PQG105" s="160"/>
      <c r="PQH105" s="150"/>
      <c r="PQI105" s="137"/>
      <c r="PQJ105" s="137"/>
      <c r="PQK105" s="137"/>
      <c r="PQM105" s="142"/>
      <c r="PQN105" s="160"/>
      <c r="PQO105" s="150"/>
      <c r="PQP105" s="137"/>
      <c r="PQQ105" s="137"/>
      <c r="PQR105" s="137"/>
      <c r="PQT105" s="142"/>
      <c r="PQU105" s="160"/>
      <c r="PQV105" s="150"/>
      <c r="PQW105" s="137"/>
      <c r="PQX105" s="137"/>
      <c r="PQY105" s="137"/>
      <c r="PRA105" s="142"/>
      <c r="PRB105" s="160"/>
      <c r="PRC105" s="150"/>
      <c r="PRD105" s="137"/>
      <c r="PRE105" s="137"/>
      <c r="PRF105" s="137"/>
      <c r="PRH105" s="142"/>
      <c r="PRI105" s="160"/>
      <c r="PRJ105" s="150"/>
      <c r="PRK105" s="137"/>
      <c r="PRL105" s="137"/>
      <c r="PRM105" s="137"/>
      <c r="PRO105" s="142"/>
      <c r="PRP105" s="160"/>
      <c r="PRQ105" s="150"/>
      <c r="PRR105" s="137"/>
      <c r="PRS105" s="137"/>
      <c r="PRT105" s="137"/>
      <c r="PRV105" s="142"/>
      <c r="PRW105" s="160"/>
      <c r="PRX105" s="150"/>
      <c r="PRY105" s="137"/>
      <c r="PRZ105" s="137"/>
      <c r="PSA105" s="137"/>
      <c r="PSC105" s="142"/>
      <c r="PSD105" s="160"/>
      <c r="PSE105" s="150"/>
      <c r="PSF105" s="137"/>
      <c r="PSG105" s="137"/>
      <c r="PSH105" s="137"/>
      <c r="PSJ105" s="142"/>
      <c r="PSK105" s="160"/>
      <c r="PSL105" s="150"/>
      <c r="PSM105" s="137"/>
      <c r="PSN105" s="137"/>
      <c r="PSO105" s="137"/>
      <c r="PSQ105" s="142"/>
      <c r="PSR105" s="160"/>
      <c r="PSS105" s="150"/>
      <c r="PST105" s="137"/>
      <c r="PSU105" s="137"/>
      <c r="PSV105" s="137"/>
      <c r="PSX105" s="142"/>
      <c r="PSY105" s="160"/>
      <c r="PSZ105" s="150"/>
      <c r="PTA105" s="137"/>
      <c r="PTB105" s="137"/>
      <c r="PTC105" s="137"/>
      <c r="PTE105" s="142"/>
      <c r="PTF105" s="160"/>
      <c r="PTG105" s="150"/>
      <c r="PTH105" s="137"/>
      <c r="PTI105" s="137"/>
      <c r="PTJ105" s="137"/>
      <c r="PTL105" s="142"/>
      <c r="PTM105" s="160"/>
      <c r="PTN105" s="150"/>
      <c r="PTO105" s="137"/>
      <c r="PTP105" s="137"/>
      <c r="PTQ105" s="137"/>
      <c r="PTS105" s="142"/>
      <c r="PTT105" s="160"/>
      <c r="PTU105" s="150"/>
      <c r="PTV105" s="137"/>
      <c r="PTW105" s="137"/>
      <c r="PTX105" s="137"/>
      <c r="PTZ105" s="142"/>
      <c r="PUA105" s="160"/>
      <c r="PUB105" s="150"/>
      <c r="PUC105" s="137"/>
      <c r="PUD105" s="137"/>
      <c r="PUE105" s="137"/>
      <c r="PUG105" s="142"/>
      <c r="PUH105" s="160"/>
      <c r="PUI105" s="150"/>
      <c r="PUJ105" s="137"/>
      <c r="PUK105" s="137"/>
      <c r="PUL105" s="137"/>
      <c r="PUN105" s="142"/>
      <c r="PUO105" s="160"/>
      <c r="PUP105" s="150"/>
      <c r="PUQ105" s="137"/>
      <c r="PUR105" s="137"/>
      <c r="PUS105" s="137"/>
      <c r="PUU105" s="142"/>
      <c r="PUV105" s="160"/>
      <c r="PUW105" s="150"/>
      <c r="PUX105" s="137"/>
      <c r="PUY105" s="137"/>
      <c r="PUZ105" s="137"/>
      <c r="PVB105" s="142"/>
      <c r="PVC105" s="160"/>
      <c r="PVD105" s="150"/>
      <c r="PVE105" s="137"/>
      <c r="PVF105" s="137"/>
      <c r="PVG105" s="137"/>
      <c r="PVI105" s="142"/>
      <c r="PVJ105" s="160"/>
      <c r="PVK105" s="150"/>
      <c r="PVL105" s="137"/>
      <c r="PVM105" s="137"/>
      <c r="PVN105" s="137"/>
      <c r="PVP105" s="142"/>
      <c r="PVQ105" s="160"/>
      <c r="PVR105" s="150"/>
      <c r="PVS105" s="137"/>
      <c r="PVT105" s="137"/>
      <c r="PVU105" s="137"/>
      <c r="PVW105" s="142"/>
      <c r="PVX105" s="160"/>
      <c r="PVY105" s="150"/>
      <c r="PVZ105" s="137"/>
      <c r="PWA105" s="137"/>
      <c r="PWB105" s="137"/>
      <c r="PWD105" s="142"/>
      <c r="PWE105" s="160"/>
      <c r="PWF105" s="150"/>
      <c r="PWG105" s="137"/>
      <c r="PWH105" s="137"/>
      <c r="PWI105" s="137"/>
      <c r="PWK105" s="142"/>
      <c r="PWL105" s="160"/>
      <c r="PWM105" s="150"/>
      <c r="PWN105" s="137"/>
      <c r="PWO105" s="137"/>
      <c r="PWP105" s="137"/>
      <c r="PWR105" s="142"/>
      <c r="PWS105" s="160"/>
      <c r="PWT105" s="150"/>
      <c r="PWU105" s="137"/>
      <c r="PWV105" s="137"/>
      <c r="PWW105" s="137"/>
      <c r="PWY105" s="142"/>
      <c r="PWZ105" s="160"/>
      <c r="PXA105" s="150"/>
      <c r="PXB105" s="137"/>
      <c r="PXC105" s="137"/>
      <c r="PXD105" s="137"/>
      <c r="PXF105" s="142"/>
      <c r="PXG105" s="160"/>
      <c r="PXH105" s="150"/>
      <c r="PXI105" s="137"/>
      <c r="PXJ105" s="137"/>
      <c r="PXK105" s="137"/>
      <c r="PXM105" s="142"/>
      <c r="PXN105" s="160"/>
      <c r="PXO105" s="150"/>
      <c r="PXP105" s="137"/>
      <c r="PXQ105" s="137"/>
      <c r="PXR105" s="137"/>
      <c r="PXT105" s="142"/>
      <c r="PXU105" s="160"/>
      <c r="PXV105" s="150"/>
      <c r="PXW105" s="137"/>
      <c r="PXX105" s="137"/>
      <c r="PXY105" s="137"/>
      <c r="PYA105" s="142"/>
      <c r="PYB105" s="160"/>
      <c r="PYC105" s="150"/>
      <c r="PYD105" s="137"/>
      <c r="PYE105" s="137"/>
      <c r="PYF105" s="137"/>
      <c r="PYH105" s="142"/>
      <c r="PYI105" s="160"/>
      <c r="PYJ105" s="150"/>
      <c r="PYK105" s="137"/>
      <c r="PYL105" s="137"/>
      <c r="PYM105" s="137"/>
      <c r="PYO105" s="142"/>
      <c r="PYP105" s="160"/>
      <c r="PYQ105" s="150"/>
      <c r="PYR105" s="137"/>
      <c r="PYS105" s="137"/>
      <c r="PYT105" s="137"/>
      <c r="PYV105" s="142"/>
      <c r="PYW105" s="160"/>
      <c r="PYX105" s="150"/>
      <c r="PYY105" s="137"/>
      <c r="PYZ105" s="137"/>
      <c r="PZA105" s="137"/>
      <c r="PZC105" s="142"/>
      <c r="PZD105" s="160"/>
      <c r="PZE105" s="150"/>
      <c r="PZF105" s="137"/>
      <c r="PZG105" s="137"/>
      <c r="PZH105" s="137"/>
      <c r="PZJ105" s="142"/>
      <c r="PZK105" s="160"/>
      <c r="PZL105" s="150"/>
      <c r="PZM105" s="137"/>
      <c r="PZN105" s="137"/>
      <c r="PZO105" s="137"/>
      <c r="PZQ105" s="142"/>
      <c r="PZR105" s="160"/>
      <c r="PZS105" s="150"/>
      <c r="PZT105" s="137"/>
      <c r="PZU105" s="137"/>
      <c r="PZV105" s="137"/>
      <c r="PZX105" s="142"/>
      <c r="PZY105" s="160"/>
      <c r="PZZ105" s="150"/>
      <c r="QAA105" s="137"/>
      <c r="QAB105" s="137"/>
      <c r="QAC105" s="137"/>
      <c r="QAE105" s="142"/>
      <c r="QAF105" s="160"/>
      <c r="QAG105" s="150"/>
      <c r="QAH105" s="137"/>
      <c r="QAI105" s="137"/>
      <c r="QAJ105" s="137"/>
      <c r="QAL105" s="142"/>
      <c r="QAM105" s="160"/>
      <c r="QAN105" s="150"/>
      <c r="QAO105" s="137"/>
      <c r="QAP105" s="137"/>
      <c r="QAQ105" s="137"/>
      <c r="QAS105" s="142"/>
      <c r="QAT105" s="160"/>
      <c r="QAU105" s="150"/>
      <c r="QAV105" s="137"/>
      <c r="QAW105" s="137"/>
      <c r="QAX105" s="137"/>
      <c r="QAZ105" s="142"/>
      <c r="QBA105" s="160"/>
      <c r="QBB105" s="150"/>
      <c r="QBC105" s="137"/>
      <c r="QBD105" s="137"/>
      <c r="QBE105" s="137"/>
      <c r="QBG105" s="142"/>
      <c r="QBH105" s="160"/>
      <c r="QBI105" s="150"/>
      <c r="QBJ105" s="137"/>
      <c r="QBK105" s="137"/>
      <c r="QBL105" s="137"/>
      <c r="QBN105" s="142"/>
      <c r="QBO105" s="160"/>
      <c r="QBP105" s="150"/>
      <c r="QBQ105" s="137"/>
      <c r="QBR105" s="137"/>
      <c r="QBS105" s="137"/>
      <c r="QBU105" s="142"/>
      <c r="QBV105" s="160"/>
      <c r="QBW105" s="150"/>
      <c r="QBX105" s="137"/>
      <c r="QBY105" s="137"/>
      <c r="QBZ105" s="137"/>
      <c r="QCB105" s="142"/>
      <c r="QCC105" s="160"/>
      <c r="QCD105" s="150"/>
      <c r="QCE105" s="137"/>
      <c r="QCF105" s="137"/>
      <c r="QCG105" s="137"/>
      <c r="QCI105" s="142"/>
      <c r="QCJ105" s="160"/>
      <c r="QCK105" s="150"/>
      <c r="QCL105" s="137"/>
      <c r="QCM105" s="137"/>
      <c r="QCN105" s="137"/>
      <c r="QCP105" s="142"/>
      <c r="QCQ105" s="160"/>
      <c r="QCR105" s="150"/>
      <c r="QCS105" s="137"/>
      <c r="QCT105" s="137"/>
      <c r="QCU105" s="137"/>
      <c r="QCW105" s="142"/>
      <c r="QCX105" s="160"/>
      <c r="QCY105" s="150"/>
      <c r="QCZ105" s="137"/>
      <c r="QDA105" s="137"/>
      <c r="QDB105" s="137"/>
      <c r="QDD105" s="142"/>
      <c r="QDE105" s="160"/>
      <c r="QDF105" s="150"/>
      <c r="QDG105" s="137"/>
      <c r="QDH105" s="137"/>
      <c r="QDI105" s="137"/>
      <c r="QDK105" s="142"/>
      <c r="QDL105" s="160"/>
      <c r="QDM105" s="150"/>
      <c r="QDN105" s="137"/>
      <c r="QDO105" s="137"/>
      <c r="QDP105" s="137"/>
      <c r="QDR105" s="142"/>
      <c r="QDS105" s="160"/>
      <c r="QDT105" s="150"/>
      <c r="QDU105" s="137"/>
      <c r="QDV105" s="137"/>
      <c r="QDW105" s="137"/>
      <c r="QDY105" s="142"/>
      <c r="QDZ105" s="160"/>
      <c r="QEA105" s="150"/>
      <c r="QEB105" s="137"/>
      <c r="QEC105" s="137"/>
      <c r="QED105" s="137"/>
      <c r="QEF105" s="142"/>
      <c r="QEG105" s="160"/>
      <c r="QEH105" s="150"/>
      <c r="QEI105" s="137"/>
      <c r="QEJ105" s="137"/>
      <c r="QEK105" s="137"/>
      <c r="QEM105" s="142"/>
      <c r="QEN105" s="160"/>
      <c r="QEO105" s="150"/>
      <c r="QEP105" s="137"/>
      <c r="QEQ105" s="137"/>
      <c r="QER105" s="137"/>
      <c r="QET105" s="142"/>
      <c r="QEU105" s="160"/>
      <c r="QEV105" s="150"/>
      <c r="QEW105" s="137"/>
      <c r="QEX105" s="137"/>
      <c r="QEY105" s="137"/>
      <c r="QFA105" s="142"/>
      <c r="QFB105" s="160"/>
      <c r="QFC105" s="150"/>
      <c r="QFD105" s="137"/>
      <c r="QFE105" s="137"/>
      <c r="QFF105" s="137"/>
      <c r="QFH105" s="142"/>
      <c r="QFI105" s="160"/>
      <c r="QFJ105" s="150"/>
      <c r="QFK105" s="137"/>
      <c r="QFL105" s="137"/>
      <c r="QFM105" s="137"/>
      <c r="QFO105" s="142"/>
      <c r="QFP105" s="160"/>
      <c r="QFQ105" s="150"/>
      <c r="QFR105" s="137"/>
      <c r="QFS105" s="137"/>
      <c r="QFT105" s="137"/>
      <c r="QFV105" s="142"/>
      <c r="QFW105" s="160"/>
      <c r="QFX105" s="150"/>
      <c r="QFY105" s="137"/>
      <c r="QFZ105" s="137"/>
      <c r="QGA105" s="137"/>
      <c r="QGC105" s="142"/>
      <c r="QGD105" s="160"/>
      <c r="QGE105" s="150"/>
      <c r="QGF105" s="137"/>
      <c r="QGG105" s="137"/>
      <c r="QGH105" s="137"/>
      <c r="QGJ105" s="142"/>
      <c r="QGK105" s="160"/>
      <c r="QGL105" s="150"/>
      <c r="QGM105" s="137"/>
      <c r="QGN105" s="137"/>
      <c r="QGO105" s="137"/>
      <c r="QGQ105" s="142"/>
      <c r="QGR105" s="160"/>
      <c r="QGS105" s="150"/>
      <c r="QGT105" s="137"/>
      <c r="QGU105" s="137"/>
      <c r="QGV105" s="137"/>
      <c r="QGX105" s="142"/>
      <c r="QGY105" s="160"/>
      <c r="QGZ105" s="150"/>
      <c r="QHA105" s="137"/>
      <c r="QHB105" s="137"/>
      <c r="QHC105" s="137"/>
      <c r="QHE105" s="142"/>
      <c r="QHF105" s="160"/>
      <c r="QHG105" s="150"/>
      <c r="QHH105" s="137"/>
      <c r="QHI105" s="137"/>
      <c r="QHJ105" s="137"/>
      <c r="QHL105" s="142"/>
      <c r="QHM105" s="160"/>
      <c r="QHN105" s="150"/>
      <c r="QHO105" s="137"/>
      <c r="QHP105" s="137"/>
      <c r="QHQ105" s="137"/>
      <c r="QHS105" s="142"/>
      <c r="QHT105" s="160"/>
      <c r="QHU105" s="150"/>
      <c r="QHV105" s="137"/>
      <c r="QHW105" s="137"/>
      <c r="QHX105" s="137"/>
      <c r="QHZ105" s="142"/>
      <c r="QIA105" s="160"/>
      <c r="QIB105" s="150"/>
      <c r="QIC105" s="137"/>
      <c r="QID105" s="137"/>
      <c r="QIE105" s="137"/>
      <c r="QIG105" s="142"/>
      <c r="QIH105" s="160"/>
      <c r="QII105" s="150"/>
      <c r="QIJ105" s="137"/>
      <c r="QIK105" s="137"/>
      <c r="QIL105" s="137"/>
      <c r="QIN105" s="142"/>
      <c r="QIO105" s="160"/>
      <c r="QIP105" s="150"/>
      <c r="QIQ105" s="137"/>
      <c r="QIR105" s="137"/>
      <c r="QIS105" s="137"/>
      <c r="QIU105" s="142"/>
      <c r="QIV105" s="160"/>
      <c r="QIW105" s="150"/>
      <c r="QIX105" s="137"/>
      <c r="QIY105" s="137"/>
      <c r="QIZ105" s="137"/>
      <c r="QJB105" s="142"/>
      <c r="QJC105" s="160"/>
      <c r="QJD105" s="150"/>
      <c r="QJE105" s="137"/>
      <c r="QJF105" s="137"/>
      <c r="QJG105" s="137"/>
      <c r="QJI105" s="142"/>
      <c r="QJJ105" s="160"/>
      <c r="QJK105" s="150"/>
      <c r="QJL105" s="137"/>
      <c r="QJM105" s="137"/>
      <c r="QJN105" s="137"/>
      <c r="QJP105" s="142"/>
      <c r="QJQ105" s="160"/>
      <c r="QJR105" s="150"/>
      <c r="QJS105" s="137"/>
      <c r="QJT105" s="137"/>
      <c r="QJU105" s="137"/>
      <c r="QJW105" s="142"/>
      <c r="QJX105" s="160"/>
      <c r="QJY105" s="150"/>
      <c r="QJZ105" s="137"/>
      <c r="QKA105" s="137"/>
      <c r="QKB105" s="137"/>
      <c r="QKD105" s="142"/>
      <c r="QKE105" s="160"/>
      <c r="QKF105" s="150"/>
      <c r="QKG105" s="137"/>
      <c r="QKH105" s="137"/>
      <c r="QKI105" s="137"/>
      <c r="QKK105" s="142"/>
      <c r="QKL105" s="160"/>
      <c r="QKM105" s="150"/>
      <c r="QKN105" s="137"/>
      <c r="QKO105" s="137"/>
      <c r="QKP105" s="137"/>
      <c r="QKR105" s="142"/>
      <c r="QKS105" s="160"/>
      <c r="QKT105" s="150"/>
      <c r="QKU105" s="137"/>
      <c r="QKV105" s="137"/>
      <c r="QKW105" s="137"/>
      <c r="QKY105" s="142"/>
      <c r="QKZ105" s="160"/>
      <c r="QLA105" s="150"/>
      <c r="QLB105" s="137"/>
      <c r="QLC105" s="137"/>
      <c r="QLD105" s="137"/>
      <c r="QLF105" s="142"/>
      <c r="QLG105" s="160"/>
      <c r="QLH105" s="150"/>
      <c r="QLI105" s="137"/>
      <c r="QLJ105" s="137"/>
      <c r="QLK105" s="137"/>
      <c r="QLM105" s="142"/>
      <c r="QLN105" s="160"/>
      <c r="QLO105" s="150"/>
      <c r="QLP105" s="137"/>
      <c r="QLQ105" s="137"/>
      <c r="QLR105" s="137"/>
      <c r="QLT105" s="142"/>
      <c r="QLU105" s="160"/>
      <c r="QLV105" s="150"/>
      <c r="QLW105" s="137"/>
      <c r="QLX105" s="137"/>
      <c r="QLY105" s="137"/>
      <c r="QMA105" s="142"/>
      <c r="QMB105" s="160"/>
      <c r="QMC105" s="150"/>
      <c r="QMD105" s="137"/>
      <c r="QME105" s="137"/>
      <c r="QMF105" s="137"/>
      <c r="QMH105" s="142"/>
      <c r="QMI105" s="160"/>
      <c r="QMJ105" s="150"/>
      <c r="QMK105" s="137"/>
      <c r="QML105" s="137"/>
      <c r="QMM105" s="137"/>
      <c r="QMO105" s="142"/>
      <c r="QMP105" s="160"/>
      <c r="QMQ105" s="150"/>
      <c r="QMR105" s="137"/>
      <c r="QMS105" s="137"/>
      <c r="QMT105" s="137"/>
      <c r="QMV105" s="142"/>
      <c r="QMW105" s="160"/>
      <c r="QMX105" s="150"/>
      <c r="QMY105" s="137"/>
      <c r="QMZ105" s="137"/>
      <c r="QNA105" s="137"/>
      <c r="QNC105" s="142"/>
      <c r="QND105" s="160"/>
      <c r="QNE105" s="150"/>
      <c r="QNF105" s="137"/>
      <c r="QNG105" s="137"/>
      <c r="QNH105" s="137"/>
      <c r="QNJ105" s="142"/>
      <c r="QNK105" s="160"/>
      <c r="QNL105" s="150"/>
      <c r="QNM105" s="137"/>
      <c r="QNN105" s="137"/>
      <c r="QNO105" s="137"/>
      <c r="QNQ105" s="142"/>
      <c r="QNR105" s="160"/>
      <c r="QNS105" s="150"/>
      <c r="QNT105" s="137"/>
      <c r="QNU105" s="137"/>
      <c r="QNV105" s="137"/>
      <c r="QNX105" s="142"/>
      <c r="QNY105" s="160"/>
      <c r="QNZ105" s="150"/>
      <c r="QOA105" s="137"/>
      <c r="QOB105" s="137"/>
      <c r="QOC105" s="137"/>
      <c r="QOE105" s="142"/>
      <c r="QOF105" s="160"/>
      <c r="QOG105" s="150"/>
      <c r="QOH105" s="137"/>
      <c r="QOI105" s="137"/>
      <c r="QOJ105" s="137"/>
      <c r="QOL105" s="142"/>
      <c r="QOM105" s="160"/>
      <c r="QON105" s="150"/>
      <c r="QOO105" s="137"/>
      <c r="QOP105" s="137"/>
      <c r="QOQ105" s="137"/>
      <c r="QOS105" s="142"/>
      <c r="QOT105" s="160"/>
      <c r="QOU105" s="150"/>
      <c r="QOV105" s="137"/>
      <c r="QOW105" s="137"/>
      <c r="QOX105" s="137"/>
      <c r="QOZ105" s="142"/>
      <c r="QPA105" s="160"/>
      <c r="QPB105" s="150"/>
      <c r="QPC105" s="137"/>
      <c r="QPD105" s="137"/>
      <c r="QPE105" s="137"/>
      <c r="QPG105" s="142"/>
      <c r="QPH105" s="160"/>
      <c r="QPI105" s="150"/>
      <c r="QPJ105" s="137"/>
      <c r="QPK105" s="137"/>
      <c r="QPL105" s="137"/>
      <c r="QPN105" s="142"/>
      <c r="QPO105" s="160"/>
      <c r="QPP105" s="150"/>
      <c r="QPQ105" s="137"/>
      <c r="QPR105" s="137"/>
      <c r="QPS105" s="137"/>
      <c r="QPU105" s="142"/>
      <c r="QPV105" s="160"/>
      <c r="QPW105" s="150"/>
      <c r="QPX105" s="137"/>
      <c r="QPY105" s="137"/>
      <c r="QPZ105" s="137"/>
      <c r="QQB105" s="142"/>
      <c r="QQC105" s="160"/>
      <c r="QQD105" s="150"/>
      <c r="QQE105" s="137"/>
      <c r="QQF105" s="137"/>
      <c r="QQG105" s="137"/>
      <c r="QQI105" s="142"/>
      <c r="QQJ105" s="160"/>
      <c r="QQK105" s="150"/>
      <c r="QQL105" s="137"/>
      <c r="QQM105" s="137"/>
      <c r="QQN105" s="137"/>
      <c r="QQP105" s="142"/>
      <c r="QQQ105" s="160"/>
      <c r="QQR105" s="150"/>
      <c r="QQS105" s="137"/>
      <c r="QQT105" s="137"/>
      <c r="QQU105" s="137"/>
      <c r="QQW105" s="142"/>
      <c r="QQX105" s="160"/>
      <c r="QQY105" s="150"/>
      <c r="QQZ105" s="137"/>
      <c r="QRA105" s="137"/>
      <c r="QRB105" s="137"/>
      <c r="QRD105" s="142"/>
      <c r="QRE105" s="160"/>
      <c r="QRF105" s="150"/>
      <c r="QRG105" s="137"/>
      <c r="QRH105" s="137"/>
      <c r="QRI105" s="137"/>
      <c r="QRK105" s="142"/>
      <c r="QRL105" s="160"/>
      <c r="QRM105" s="150"/>
      <c r="QRN105" s="137"/>
      <c r="QRO105" s="137"/>
      <c r="QRP105" s="137"/>
      <c r="QRR105" s="142"/>
      <c r="QRS105" s="160"/>
      <c r="QRT105" s="150"/>
      <c r="QRU105" s="137"/>
      <c r="QRV105" s="137"/>
      <c r="QRW105" s="137"/>
      <c r="QRY105" s="142"/>
      <c r="QRZ105" s="160"/>
      <c r="QSA105" s="150"/>
      <c r="QSB105" s="137"/>
      <c r="QSC105" s="137"/>
      <c r="QSD105" s="137"/>
      <c r="QSF105" s="142"/>
      <c r="QSG105" s="160"/>
      <c r="QSH105" s="150"/>
      <c r="QSI105" s="137"/>
      <c r="QSJ105" s="137"/>
      <c r="QSK105" s="137"/>
      <c r="QSM105" s="142"/>
      <c r="QSN105" s="160"/>
      <c r="QSO105" s="150"/>
      <c r="QSP105" s="137"/>
      <c r="QSQ105" s="137"/>
      <c r="QSR105" s="137"/>
      <c r="QST105" s="142"/>
      <c r="QSU105" s="160"/>
      <c r="QSV105" s="150"/>
      <c r="QSW105" s="137"/>
      <c r="QSX105" s="137"/>
      <c r="QSY105" s="137"/>
      <c r="QTA105" s="142"/>
      <c r="QTB105" s="160"/>
      <c r="QTC105" s="150"/>
      <c r="QTD105" s="137"/>
      <c r="QTE105" s="137"/>
      <c r="QTF105" s="137"/>
      <c r="QTH105" s="142"/>
      <c r="QTI105" s="160"/>
      <c r="QTJ105" s="150"/>
      <c r="QTK105" s="137"/>
      <c r="QTL105" s="137"/>
      <c r="QTM105" s="137"/>
      <c r="QTO105" s="142"/>
      <c r="QTP105" s="160"/>
      <c r="QTQ105" s="150"/>
      <c r="QTR105" s="137"/>
      <c r="QTS105" s="137"/>
      <c r="QTT105" s="137"/>
      <c r="QTV105" s="142"/>
      <c r="QTW105" s="160"/>
      <c r="QTX105" s="150"/>
      <c r="QTY105" s="137"/>
      <c r="QTZ105" s="137"/>
      <c r="QUA105" s="137"/>
      <c r="QUC105" s="142"/>
      <c r="QUD105" s="160"/>
      <c r="QUE105" s="150"/>
      <c r="QUF105" s="137"/>
      <c r="QUG105" s="137"/>
      <c r="QUH105" s="137"/>
      <c r="QUJ105" s="142"/>
      <c r="QUK105" s="160"/>
      <c r="QUL105" s="150"/>
      <c r="QUM105" s="137"/>
      <c r="QUN105" s="137"/>
      <c r="QUO105" s="137"/>
      <c r="QUQ105" s="142"/>
      <c r="QUR105" s="160"/>
      <c r="QUS105" s="150"/>
      <c r="QUT105" s="137"/>
      <c r="QUU105" s="137"/>
      <c r="QUV105" s="137"/>
      <c r="QUX105" s="142"/>
      <c r="QUY105" s="160"/>
      <c r="QUZ105" s="150"/>
      <c r="QVA105" s="137"/>
      <c r="QVB105" s="137"/>
      <c r="QVC105" s="137"/>
      <c r="QVE105" s="142"/>
      <c r="QVF105" s="160"/>
      <c r="QVG105" s="150"/>
      <c r="QVH105" s="137"/>
      <c r="QVI105" s="137"/>
      <c r="QVJ105" s="137"/>
      <c r="QVL105" s="142"/>
      <c r="QVM105" s="160"/>
      <c r="QVN105" s="150"/>
      <c r="QVO105" s="137"/>
      <c r="QVP105" s="137"/>
      <c r="QVQ105" s="137"/>
      <c r="QVS105" s="142"/>
      <c r="QVT105" s="160"/>
      <c r="QVU105" s="150"/>
      <c r="QVV105" s="137"/>
      <c r="QVW105" s="137"/>
      <c r="QVX105" s="137"/>
      <c r="QVZ105" s="142"/>
      <c r="QWA105" s="160"/>
      <c r="QWB105" s="150"/>
      <c r="QWC105" s="137"/>
      <c r="QWD105" s="137"/>
      <c r="QWE105" s="137"/>
      <c r="QWG105" s="142"/>
      <c r="QWH105" s="160"/>
      <c r="QWI105" s="150"/>
      <c r="QWJ105" s="137"/>
      <c r="QWK105" s="137"/>
      <c r="QWL105" s="137"/>
      <c r="QWN105" s="142"/>
      <c r="QWO105" s="160"/>
      <c r="QWP105" s="150"/>
      <c r="QWQ105" s="137"/>
      <c r="QWR105" s="137"/>
      <c r="QWS105" s="137"/>
      <c r="QWU105" s="142"/>
      <c r="QWV105" s="160"/>
      <c r="QWW105" s="150"/>
      <c r="QWX105" s="137"/>
      <c r="QWY105" s="137"/>
      <c r="QWZ105" s="137"/>
      <c r="QXB105" s="142"/>
      <c r="QXC105" s="160"/>
      <c r="QXD105" s="150"/>
      <c r="QXE105" s="137"/>
      <c r="QXF105" s="137"/>
      <c r="QXG105" s="137"/>
      <c r="QXI105" s="142"/>
      <c r="QXJ105" s="160"/>
      <c r="QXK105" s="150"/>
      <c r="QXL105" s="137"/>
      <c r="QXM105" s="137"/>
      <c r="QXN105" s="137"/>
      <c r="QXP105" s="142"/>
      <c r="QXQ105" s="160"/>
      <c r="QXR105" s="150"/>
      <c r="QXS105" s="137"/>
      <c r="QXT105" s="137"/>
      <c r="QXU105" s="137"/>
      <c r="QXW105" s="142"/>
      <c r="QXX105" s="160"/>
      <c r="QXY105" s="150"/>
      <c r="QXZ105" s="137"/>
      <c r="QYA105" s="137"/>
      <c r="QYB105" s="137"/>
      <c r="QYD105" s="142"/>
      <c r="QYE105" s="160"/>
      <c r="QYF105" s="150"/>
      <c r="QYG105" s="137"/>
      <c r="QYH105" s="137"/>
      <c r="QYI105" s="137"/>
      <c r="QYK105" s="142"/>
      <c r="QYL105" s="160"/>
      <c r="QYM105" s="150"/>
      <c r="QYN105" s="137"/>
      <c r="QYO105" s="137"/>
      <c r="QYP105" s="137"/>
      <c r="QYR105" s="142"/>
      <c r="QYS105" s="160"/>
      <c r="QYT105" s="150"/>
      <c r="QYU105" s="137"/>
      <c r="QYV105" s="137"/>
      <c r="QYW105" s="137"/>
      <c r="QYY105" s="142"/>
      <c r="QYZ105" s="160"/>
      <c r="QZA105" s="150"/>
      <c r="QZB105" s="137"/>
      <c r="QZC105" s="137"/>
      <c r="QZD105" s="137"/>
      <c r="QZF105" s="142"/>
      <c r="QZG105" s="160"/>
      <c r="QZH105" s="150"/>
      <c r="QZI105" s="137"/>
      <c r="QZJ105" s="137"/>
      <c r="QZK105" s="137"/>
      <c r="QZM105" s="142"/>
      <c r="QZN105" s="160"/>
      <c r="QZO105" s="150"/>
      <c r="QZP105" s="137"/>
      <c r="QZQ105" s="137"/>
      <c r="QZR105" s="137"/>
      <c r="QZT105" s="142"/>
      <c r="QZU105" s="160"/>
      <c r="QZV105" s="150"/>
      <c r="QZW105" s="137"/>
      <c r="QZX105" s="137"/>
      <c r="QZY105" s="137"/>
      <c r="RAA105" s="142"/>
      <c r="RAB105" s="160"/>
      <c r="RAC105" s="150"/>
      <c r="RAD105" s="137"/>
      <c r="RAE105" s="137"/>
      <c r="RAF105" s="137"/>
      <c r="RAH105" s="142"/>
      <c r="RAI105" s="160"/>
      <c r="RAJ105" s="150"/>
      <c r="RAK105" s="137"/>
      <c r="RAL105" s="137"/>
      <c r="RAM105" s="137"/>
      <c r="RAO105" s="142"/>
      <c r="RAP105" s="160"/>
      <c r="RAQ105" s="150"/>
      <c r="RAR105" s="137"/>
      <c r="RAS105" s="137"/>
      <c r="RAT105" s="137"/>
      <c r="RAV105" s="142"/>
      <c r="RAW105" s="160"/>
      <c r="RAX105" s="150"/>
      <c r="RAY105" s="137"/>
      <c r="RAZ105" s="137"/>
      <c r="RBA105" s="137"/>
      <c r="RBC105" s="142"/>
      <c r="RBD105" s="160"/>
      <c r="RBE105" s="150"/>
      <c r="RBF105" s="137"/>
      <c r="RBG105" s="137"/>
      <c r="RBH105" s="137"/>
      <c r="RBJ105" s="142"/>
      <c r="RBK105" s="160"/>
      <c r="RBL105" s="150"/>
      <c r="RBM105" s="137"/>
      <c r="RBN105" s="137"/>
      <c r="RBO105" s="137"/>
      <c r="RBQ105" s="142"/>
      <c r="RBR105" s="160"/>
      <c r="RBS105" s="150"/>
      <c r="RBT105" s="137"/>
      <c r="RBU105" s="137"/>
      <c r="RBV105" s="137"/>
      <c r="RBX105" s="142"/>
      <c r="RBY105" s="160"/>
      <c r="RBZ105" s="150"/>
      <c r="RCA105" s="137"/>
      <c r="RCB105" s="137"/>
      <c r="RCC105" s="137"/>
      <c r="RCE105" s="142"/>
      <c r="RCF105" s="160"/>
      <c r="RCG105" s="150"/>
      <c r="RCH105" s="137"/>
      <c r="RCI105" s="137"/>
      <c r="RCJ105" s="137"/>
      <c r="RCL105" s="142"/>
      <c r="RCM105" s="160"/>
      <c r="RCN105" s="150"/>
      <c r="RCO105" s="137"/>
      <c r="RCP105" s="137"/>
      <c r="RCQ105" s="137"/>
      <c r="RCS105" s="142"/>
      <c r="RCT105" s="160"/>
      <c r="RCU105" s="150"/>
      <c r="RCV105" s="137"/>
      <c r="RCW105" s="137"/>
      <c r="RCX105" s="137"/>
      <c r="RCZ105" s="142"/>
      <c r="RDA105" s="160"/>
      <c r="RDB105" s="150"/>
      <c r="RDC105" s="137"/>
      <c r="RDD105" s="137"/>
      <c r="RDE105" s="137"/>
      <c r="RDG105" s="142"/>
      <c r="RDH105" s="160"/>
      <c r="RDI105" s="150"/>
      <c r="RDJ105" s="137"/>
      <c r="RDK105" s="137"/>
      <c r="RDL105" s="137"/>
      <c r="RDN105" s="142"/>
      <c r="RDO105" s="160"/>
      <c r="RDP105" s="150"/>
      <c r="RDQ105" s="137"/>
      <c r="RDR105" s="137"/>
      <c r="RDS105" s="137"/>
      <c r="RDU105" s="142"/>
      <c r="RDV105" s="160"/>
      <c r="RDW105" s="150"/>
      <c r="RDX105" s="137"/>
      <c r="RDY105" s="137"/>
      <c r="RDZ105" s="137"/>
      <c r="REB105" s="142"/>
      <c r="REC105" s="160"/>
      <c r="RED105" s="150"/>
      <c r="REE105" s="137"/>
      <c r="REF105" s="137"/>
      <c r="REG105" s="137"/>
      <c r="REI105" s="142"/>
      <c r="REJ105" s="160"/>
      <c r="REK105" s="150"/>
      <c r="REL105" s="137"/>
      <c r="REM105" s="137"/>
      <c r="REN105" s="137"/>
      <c r="REP105" s="142"/>
      <c r="REQ105" s="160"/>
      <c r="RER105" s="150"/>
      <c r="RES105" s="137"/>
      <c r="RET105" s="137"/>
      <c r="REU105" s="137"/>
      <c r="REW105" s="142"/>
      <c r="REX105" s="160"/>
      <c r="REY105" s="150"/>
      <c r="REZ105" s="137"/>
      <c r="RFA105" s="137"/>
      <c r="RFB105" s="137"/>
      <c r="RFD105" s="142"/>
      <c r="RFE105" s="160"/>
      <c r="RFF105" s="150"/>
      <c r="RFG105" s="137"/>
      <c r="RFH105" s="137"/>
      <c r="RFI105" s="137"/>
      <c r="RFK105" s="142"/>
      <c r="RFL105" s="160"/>
      <c r="RFM105" s="150"/>
      <c r="RFN105" s="137"/>
      <c r="RFO105" s="137"/>
      <c r="RFP105" s="137"/>
      <c r="RFR105" s="142"/>
      <c r="RFS105" s="160"/>
      <c r="RFT105" s="150"/>
      <c r="RFU105" s="137"/>
      <c r="RFV105" s="137"/>
      <c r="RFW105" s="137"/>
      <c r="RFY105" s="142"/>
      <c r="RFZ105" s="160"/>
      <c r="RGA105" s="150"/>
      <c r="RGB105" s="137"/>
      <c r="RGC105" s="137"/>
      <c r="RGD105" s="137"/>
      <c r="RGF105" s="142"/>
      <c r="RGG105" s="160"/>
      <c r="RGH105" s="150"/>
      <c r="RGI105" s="137"/>
      <c r="RGJ105" s="137"/>
      <c r="RGK105" s="137"/>
      <c r="RGM105" s="142"/>
      <c r="RGN105" s="160"/>
      <c r="RGO105" s="150"/>
      <c r="RGP105" s="137"/>
      <c r="RGQ105" s="137"/>
      <c r="RGR105" s="137"/>
      <c r="RGT105" s="142"/>
      <c r="RGU105" s="160"/>
      <c r="RGV105" s="150"/>
      <c r="RGW105" s="137"/>
      <c r="RGX105" s="137"/>
      <c r="RGY105" s="137"/>
      <c r="RHA105" s="142"/>
      <c r="RHB105" s="160"/>
      <c r="RHC105" s="150"/>
      <c r="RHD105" s="137"/>
      <c r="RHE105" s="137"/>
      <c r="RHF105" s="137"/>
      <c r="RHH105" s="142"/>
      <c r="RHI105" s="160"/>
      <c r="RHJ105" s="150"/>
      <c r="RHK105" s="137"/>
      <c r="RHL105" s="137"/>
      <c r="RHM105" s="137"/>
      <c r="RHO105" s="142"/>
      <c r="RHP105" s="160"/>
      <c r="RHQ105" s="150"/>
      <c r="RHR105" s="137"/>
      <c r="RHS105" s="137"/>
      <c r="RHT105" s="137"/>
      <c r="RHV105" s="142"/>
      <c r="RHW105" s="160"/>
      <c r="RHX105" s="150"/>
      <c r="RHY105" s="137"/>
      <c r="RHZ105" s="137"/>
      <c r="RIA105" s="137"/>
      <c r="RIC105" s="142"/>
      <c r="RID105" s="160"/>
      <c r="RIE105" s="150"/>
      <c r="RIF105" s="137"/>
      <c r="RIG105" s="137"/>
      <c r="RIH105" s="137"/>
      <c r="RIJ105" s="142"/>
      <c r="RIK105" s="160"/>
      <c r="RIL105" s="150"/>
      <c r="RIM105" s="137"/>
      <c r="RIN105" s="137"/>
      <c r="RIO105" s="137"/>
      <c r="RIQ105" s="142"/>
      <c r="RIR105" s="160"/>
      <c r="RIS105" s="150"/>
      <c r="RIT105" s="137"/>
      <c r="RIU105" s="137"/>
      <c r="RIV105" s="137"/>
      <c r="RIX105" s="142"/>
      <c r="RIY105" s="160"/>
      <c r="RIZ105" s="150"/>
      <c r="RJA105" s="137"/>
      <c r="RJB105" s="137"/>
      <c r="RJC105" s="137"/>
      <c r="RJE105" s="142"/>
      <c r="RJF105" s="160"/>
      <c r="RJG105" s="150"/>
      <c r="RJH105" s="137"/>
      <c r="RJI105" s="137"/>
      <c r="RJJ105" s="137"/>
      <c r="RJL105" s="142"/>
      <c r="RJM105" s="160"/>
      <c r="RJN105" s="150"/>
      <c r="RJO105" s="137"/>
      <c r="RJP105" s="137"/>
      <c r="RJQ105" s="137"/>
      <c r="RJS105" s="142"/>
      <c r="RJT105" s="160"/>
      <c r="RJU105" s="150"/>
      <c r="RJV105" s="137"/>
      <c r="RJW105" s="137"/>
      <c r="RJX105" s="137"/>
      <c r="RJZ105" s="142"/>
      <c r="RKA105" s="160"/>
      <c r="RKB105" s="150"/>
      <c r="RKC105" s="137"/>
      <c r="RKD105" s="137"/>
      <c r="RKE105" s="137"/>
      <c r="RKG105" s="142"/>
      <c r="RKH105" s="160"/>
      <c r="RKI105" s="150"/>
      <c r="RKJ105" s="137"/>
      <c r="RKK105" s="137"/>
      <c r="RKL105" s="137"/>
      <c r="RKN105" s="142"/>
      <c r="RKO105" s="160"/>
      <c r="RKP105" s="150"/>
      <c r="RKQ105" s="137"/>
      <c r="RKR105" s="137"/>
      <c r="RKS105" s="137"/>
      <c r="RKU105" s="142"/>
      <c r="RKV105" s="160"/>
      <c r="RKW105" s="150"/>
      <c r="RKX105" s="137"/>
      <c r="RKY105" s="137"/>
      <c r="RKZ105" s="137"/>
      <c r="RLB105" s="142"/>
      <c r="RLC105" s="160"/>
      <c r="RLD105" s="150"/>
      <c r="RLE105" s="137"/>
      <c r="RLF105" s="137"/>
      <c r="RLG105" s="137"/>
      <c r="RLI105" s="142"/>
      <c r="RLJ105" s="160"/>
      <c r="RLK105" s="150"/>
      <c r="RLL105" s="137"/>
      <c r="RLM105" s="137"/>
      <c r="RLN105" s="137"/>
      <c r="RLP105" s="142"/>
      <c r="RLQ105" s="160"/>
      <c r="RLR105" s="150"/>
      <c r="RLS105" s="137"/>
      <c r="RLT105" s="137"/>
      <c r="RLU105" s="137"/>
      <c r="RLW105" s="142"/>
      <c r="RLX105" s="160"/>
      <c r="RLY105" s="150"/>
      <c r="RLZ105" s="137"/>
      <c r="RMA105" s="137"/>
      <c r="RMB105" s="137"/>
      <c r="RMD105" s="142"/>
      <c r="RME105" s="160"/>
      <c r="RMF105" s="150"/>
      <c r="RMG105" s="137"/>
      <c r="RMH105" s="137"/>
      <c r="RMI105" s="137"/>
      <c r="RMK105" s="142"/>
      <c r="RML105" s="160"/>
      <c r="RMM105" s="150"/>
      <c r="RMN105" s="137"/>
      <c r="RMO105" s="137"/>
      <c r="RMP105" s="137"/>
      <c r="RMR105" s="142"/>
      <c r="RMS105" s="160"/>
      <c r="RMT105" s="150"/>
      <c r="RMU105" s="137"/>
      <c r="RMV105" s="137"/>
      <c r="RMW105" s="137"/>
      <c r="RMY105" s="142"/>
      <c r="RMZ105" s="160"/>
      <c r="RNA105" s="150"/>
      <c r="RNB105" s="137"/>
      <c r="RNC105" s="137"/>
      <c r="RND105" s="137"/>
      <c r="RNF105" s="142"/>
      <c r="RNG105" s="160"/>
      <c r="RNH105" s="150"/>
      <c r="RNI105" s="137"/>
      <c r="RNJ105" s="137"/>
      <c r="RNK105" s="137"/>
      <c r="RNM105" s="142"/>
      <c r="RNN105" s="160"/>
      <c r="RNO105" s="150"/>
      <c r="RNP105" s="137"/>
      <c r="RNQ105" s="137"/>
      <c r="RNR105" s="137"/>
      <c r="RNT105" s="142"/>
      <c r="RNU105" s="160"/>
      <c r="RNV105" s="150"/>
      <c r="RNW105" s="137"/>
      <c r="RNX105" s="137"/>
      <c r="RNY105" s="137"/>
      <c r="ROA105" s="142"/>
      <c r="ROB105" s="160"/>
      <c r="ROC105" s="150"/>
      <c r="ROD105" s="137"/>
      <c r="ROE105" s="137"/>
      <c r="ROF105" s="137"/>
      <c r="ROH105" s="142"/>
      <c r="ROI105" s="160"/>
      <c r="ROJ105" s="150"/>
      <c r="ROK105" s="137"/>
      <c r="ROL105" s="137"/>
      <c r="ROM105" s="137"/>
      <c r="ROO105" s="142"/>
      <c r="ROP105" s="160"/>
      <c r="ROQ105" s="150"/>
      <c r="ROR105" s="137"/>
      <c r="ROS105" s="137"/>
      <c r="ROT105" s="137"/>
      <c r="ROV105" s="142"/>
      <c r="ROW105" s="160"/>
      <c r="ROX105" s="150"/>
      <c r="ROY105" s="137"/>
      <c r="ROZ105" s="137"/>
      <c r="RPA105" s="137"/>
      <c r="RPC105" s="142"/>
      <c r="RPD105" s="160"/>
      <c r="RPE105" s="150"/>
      <c r="RPF105" s="137"/>
      <c r="RPG105" s="137"/>
      <c r="RPH105" s="137"/>
      <c r="RPJ105" s="142"/>
      <c r="RPK105" s="160"/>
      <c r="RPL105" s="150"/>
      <c r="RPM105" s="137"/>
      <c r="RPN105" s="137"/>
      <c r="RPO105" s="137"/>
      <c r="RPQ105" s="142"/>
      <c r="RPR105" s="160"/>
      <c r="RPS105" s="150"/>
      <c r="RPT105" s="137"/>
      <c r="RPU105" s="137"/>
      <c r="RPV105" s="137"/>
      <c r="RPX105" s="142"/>
      <c r="RPY105" s="160"/>
      <c r="RPZ105" s="150"/>
      <c r="RQA105" s="137"/>
      <c r="RQB105" s="137"/>
      <c r="RQC105" s="137"/>
      <c r="RQE105" s="142"/>
      <c r="RQF105" s="160"/>
      <c r="RQG105" s="150"/>
      <c r="RQH105" s="137"/>
      <c r="RQI105" s="137"/>
      <c r="RQJ105" s="137"/>
      <c r="RQL105" s="142"/>
      <c r="RQM105" s="160"/>
      <c r="RQN105" s="150"/>
      <c r="RQO105" s="137"/>
      <c r="RQP105" s="137"/>
      <c r="RQQ105" s="137"/>
      <c r="RQS105" s="142"/>
      <c r="RQT105" s="160"/>
      <c r="RQU105" s="150"/>
      <c r="RQV105" s="137"/>
      <c r="RQW105" s="137"/>
      <c r="RQX105" s="137"/>
      <c r="RQZ105" s="142"/>
      <c r="RRA105" s="160"/>
      <c r="RRB105" s="150"/>
      <c r="RRC105" s="137"/>
      <c r="RRD105" s="137"/>
      <c r="RRE105" s="137"/>
      <c r="RRG105" s="142"/>
      <c r="RRH105" s="160"/>
      <c r="RRI105" s="150"/>
      <c r="RRJ105" s="137"/>
      <c r="RRK105" s="137"/>
      <c r="RRL105" s="137"/>
      <c r="RRN105" s="142"/>
      <c r="RRO105" s="160"/>
      <c r="RRP105" s="150"/>
      <c r="RRQ105" s="137"/>
      <c r="RRR105" s="137"/>
      <c r="RRS105" s="137"/>
      <c r="RRU105" s="142"/>
      <c r="RRV105" s="160"/>
      <c r="RRW105" s="150"/>
      <c r="RRX105" s="137"/>
      <c r="RRY105" s="137"/>
      <c r="RRZ105" s="137"/>
      <c r="RSB105" s="142"/>
      <c r="RSC105" s="160"/>
      <c r="RSD105" s="150"/>
      <c r="RSE105" s="137"/>
      <c r="RSF105" s="137"/>
      <c r="RSG105" s="137"/>
      <c r="RSI105" s="142"/>
      <c r="RSJ105" s="160"/>
      <c r="RSK105" s="150"/>
      <c r="RSL105" s="137"/>
      <c r="RSM105" s="137"/>
      <c r="RSN105" s="137"/>
      <c r="RSP105" s="142"/>
      <c r="RSQ105" s="160"/>
      <c r="RSR105" s="150"/>
      <c r="RSS105" s="137"/>
      <c r="RST105" s="137"/>
      <c r="RSU105" s="137"/>
      <c r="RSW105" s="142"/>
      <c r="RSX105" s="160"/>
      <c r="RSY105" s="150"/>
      <c r="RSZ105" s="137"/>
      <c r="RTA105" s="137"/>
      <c r="RTB105" s="137"/>
      <c r="RTD105" s="142"/>
      <c r="RTE105" s="160"/>
      <c r="RTF105" s="150"/>
      <c r="RTG105" s="137"/>
      <c r="RTH105" s="137"/>
      <c r="RTI105" s="137"/>
      <c r="RTK105" s="142"/>
      <c r="RTL105" s="160"/>
      <c r="RTM105" s="150"/>
      <c r="RTN105" s="137"/>
      <c r="RTO105" s="137"/>
      <c r="RTP105" s="137"/>
      <c r="RTR105" s="142"/>
      <c r="RTS105" s="160"/>
      <c r="RTT105" s="150"/>
      <c r="RTU105" s="137"/>
      <c r="RTV105" s="137"/>
      <c r="RTW105" s="137"/>
      <c r="RTY105" s="142"/>
      <c r="RTZ105" s="160"/>
      <c r="RUA105" s="150"/>
      <c r="RUB105" s="137"/>
      <c r="RUC105" s="137"/>
      <c r="RUD105" s="137"/>
      <c r="RUF105" s="142"/>
      <c r="RUG105" s="160"/>
      <c r="RUH105" s="150"/>
      <c r="RUI105" s="137"/>
      <c r="RUJ105" s="137"/>
      <c r="RUK105" s="137"/>
      <c r="RUM105" s="142"/>
      <c r="RUN105" s="160"/>
      <c r="RUO105" s="150"/>
      <c r="RUP105" s="137"/>
      <c r="RUQ105" s="137"/>
      <c r="RUR105" s="137"/>
      <c r="RUT105" s="142"/>
      <c r="RUU105" s="160"/>
      <c r="RUV105" s="150"/>
      <c r="RUW105" s="137"/>
      <c r="RUX105" s="137"/>
      <c r="RUY105" s="137"/>
      <c r="RVA105" s="142"/>
      <c r="RVB105" s="160"/>
      <c r="RVC105" s="150"/>
      <c r="RVD105" s="137"/>
      <c r="RVE105" s="137"/>
      <c r="RVF105" s="137"/>
      <c r="RVH105" s="142"/>
      <c r="RVI105" s="160"/>
      <c r="RVJ105" s="150"/>
      <c r="RVK105" s="137"/>
      <c r="RVL105" s="137"/>
      <c r="RVM105" s="137"/>
      <c r="RVO105" s="142"/>
      <c r="RVP105" s="160"/>
      <c r="RVQ105" s="150"/>
      <c r="RVR105" s="137"/>
      <c r="RVS105" s="137"/>
      <c r="RVT105" s="137"/>
      <c r="RVV105" s="142"/>
      <c r="RVW105" s="160"/>
      <c r="RVX105" s="150"/>
      <c r="RVY105" s="137"/>
      <c r="RVZ105" s="137"/>
      <c r="RWA105" s="137"/>
      <c r="RWC105" s="142"/>
      <c r="RWD105" s="160"/>
      <c r="RWE105" s="150"/>
      <c r="RWF105" s="137"/>
      <c r="RWG105" s="137"/>
      <c r="RWH105" s="137"/>
      <c r="RWJ105" s="142"/>
      <c r="RWK105" s="160"/>
      <c r="RWL105" s="150"/>
      <c r="RWM105" s="137"/>
      <c r="RWN105" s="137"/>
      <c r="RWO105" s="137"/>
      <c r="RWQ105" s="142"/>
      <c r="RWR105" s="160"/>
      <c r="RWS105" s="150"/>
      <c r="RWT105" s="137"/>
      <c r="RWU105" s="137"/>
      <c r="RWV105" s="137"/>
      <c r="RWX105" s="142"/>
      <c r="RWY105" s="160"/>
      <c r="RWZ105" s="150"/>
      <c r="RXA105" s="137"/>
      <c r="RXB105" s="137"/>
      <c r="RXC105" s="137"/>
      <c r="RXE105" s="142"/>
      <c r="RXF105" s="160"/>
      <c r="RXG105" s="150"/>
      <c r="RXH105" s="137"/>
      <c r="RXI105" s="137"/>
      <c r="RXJ105" s="137"/>
      <c r="RXL105" s="142"/>
      <c r="RXM105" s="160"/>
      <c r="RXN105" s="150"/>
      <c r="RXO105" s="137"/>
      <c r="RXP105" s="137"/>
      <c r="RXQ105" s="137"/>
      <c r="RXS105" s="142"/>
      <c r="RXT105" s="160"/>
      <c r="RXU105" s="150"/>
      <c r="RXV105" s="137"/>
      <c r="RXW105" s="137"/>
      <c r="RXX105" s="137"/>
      <c r="RXZ105" s="142"/>
      <c r="RYA105" s="160"/>
      <c r="RYB105" s="150"/>
      <c r="RYC105" s="137"/>
      <c r="RYD105" s="137"/>
      <c r="RYE105" s="137"/>
      <c r="RYG105" s="142"/>
      <c r="RYH105" s="160"/>
      <c r="RYI105" s="150"/>
      <c r="RYJ105" s="137"/>
      <c r="RYK105" s="137"/>
      <c r="RYL105" s="137"/>
      <c r="RYN105" s="142"/>
      <c r="RYO105" s="160"/>
      <c r="RYP105" s="150"/>
      <c r="RYQ105" s="137"/>
      <c r="RYR105" s="137"/>
      <c r="RYS105" s="137"/>
      <c r="RYU105" s="142"/>
      <c r="RYV105" s="160"/>
      <c r="RYW105" s="150"/>
      <c r="RYX105" s="137"/>
      <c r="RYY105" s="137"/>
      <c r="RYZ105" s="137"/>
      <c r="RZB105" s="142"/>
      <c r="RZC105" s="160"/>
      <c r="RZD105" s="150"/>
      <c r="RZE105" s="137"/>
      <c r="RZF105" s="137"/>
      <c r="RZG105" s="137"/>
      <c r="RZI105" s="142"/>
      <c r="RZJ105" s="160"/>
      <c r="RZK105" s="150"/>
      <c r="RZL105" s="137"/>
      <c r="RZM105" s="137"/>
      <c r="RZN105" s="137"/>
      <c r="RZP105" s="142"/>
      <c r="RZQ105" s="160"/>
      <c r="RZR105" s="150"/>
      <c r="RZS105" s="137"/>
      <c r="RZT105" s="137"/>
      <c r="RZU105" s="137"/>
      <c r="RZW105" s="142"/>
      <c r="RZX105" s="160"/>
      <c r="RZY105" s="150"/>
      <c r="RZZ105" s="137"/>
      <c r="SAA105" s="137"/>
      <c r="SAB105" s="137"/>
      <c r="SAD105" s="142"/>
      <c r="SAE105" s="160"/>
      <c r="SAF105" s="150"/>
      <c r="SAG105" s="137"/>
      <c r="SAH105" s="137"/>
      <c r="SAI105" s="137"/>
      <c r="SAK105" s="142"/>
      <c r="SAL105" s="160"/>
      <c r="SAM105" s="150"/>
      <c r="SAN105" s="137"/>
      <c r="SAO105" s="137"/>
      <c r="SAP105" s="137"/>
      <c r="SAR105" s="142"/>
      <c r="SAS105" s="160"/>
      <c r="SAT105" s="150"/>
      <c r="SAU105" s="137"/>
      <c r="SAV105" s="137"/>
      <c r="SAW105" s="137"/>
      <c r="SAY105" s="142"/>
      <c r="SAZ105" s="160"/>
      <c r="SBA105" s="150"/>
      <c r="SBB105" s="137"/>
      <c r="SBC105" s="137"/>
      <c r="SBD105" s="137"/>
      <c r="SBF105" s="142"/>
      <c r="SBG105" s="160"/>
      <c r="SBH105" s="150"/>
      <c r="SBI105" s="137"/>
      <c r="SBJ105" s="137"/>
      <c r="SBK105" s="137"/>
      <c r="SBM105" s="142"/>
      <c r="SBN105" s="160"/>
      <c r="SBO105" s="150"/>
      <c r="SBP105" s="137"/>
      <c r="SBQ105" s="137"/>
      <c r="SBR105" s="137"/>
      <c r="SBT105" s="142"/>
      <c r="SBU105" s="160"/>
      <c r="SBV105" s="150"/>
      <c r="SBW105" s="137"/>
      <c r="SBX105" s="137"/>
      <c r="SBY105" s="137"/>
      <c r="SCA105" s="142"/>
      <c r="SCB105" s="160"/>
      <c r="SCC105" s="150"/>
      <c r="SCD105" s="137"/>
      <c r="SCE105" s="137"/>
      <c r="SCF105" s="137"/>
      <c r="SCH105" s="142"/>
      <c r="SCI105" s="160"/>
      <c r="SCJ105" s="150"/>
      <c r="SCK105" s="137"/>
      <c r="SCL105" s="137"/>
      <c r="SCM105" s="137"/>
      <c r="SCO105" s="142"/>
      <c r="SCP105" s="160"/>
      <c r="SCQ105" s="150"/>
      <c r="SCR105" s="137"/>
      <c r="SCS105" s="137"/>
      <c r="SCT105" s="137"/>
      <c r="SCV105" s="142"/>
      <c r="SCW105" s="160"/>
      <c r="SCX105" s="150"/>
      <c r="SCY105" s="137"/>
      <c r="SCZ105" s="137"/>
      <c r="SDA105" s="137"/>
      <c r="SDC105" s="142"/>
      <c r="SDD105" s="160"/>
      <c r="SDE105" s="150"/>
      <c r="SDF105" s="137"/>
      <c r="SDG105" s="137"/>
      <c r="SDH105" s="137"/>
      <c r="SDJ105" s="142"/>
      <c r="SDK105" s="160"/>
      <c r="SDL105" s="150"/>
      <c r="SDM105" s="137"/>
      <c r="SDN105" s="137"/>
      <c r="SDO105" s="137"/>
      <c r="SDQ105" s="142"/>
      <c r="SDR105" s="160"/>
      <c r="SDS105" s="150"/>
      <c r="SDT105" s="137"/>
      <c r="SDU105" s="137"/>
      <c r="SDV105" s="137"/>
      <c r="SDX105" s="142"/>
      <c r="SDY105" s="160"/>
      <c r="SDZ105" s="150"/>
      <c r="SEA105" s="137"/>
      <c r="SEB105" s="137"/>
      <c r="SEC105" s="137"/>
      <c r="SEE105" s="142"/>
      <c r="SEF105" s="160"/>
      <c r="SEG105" s="150"/>
      <c r="SEH105" s="137"/>
      <c r="SEI105" s="137"/>
      <c r="SEJ105" s="137"/>
      <c r="SEL105" s="142"/>
      <c r="SEM105" s="160"/>
      <c r="SEN105" s="150"/>
      <c r="SEO105" s="137"/>
      <c r="SEP105" s="137"/>
      <c r="SEQ105" s="137"/>
      <c r="SES105" s="142"/>
      <c r="SET105" s="160"/>
      <c r="SEU105" s="150"/>
      <c r="SEV105" s="137"/>
      <c r="SEW105" s="137"/>
      <c r="SEX105" s="137"/>
      <c r="SEZ105" s="142"/>
      <c r="SFA105" s="160"/>
      <c r="SFB105" s="150"/>
      <c r="SFC105" s="137"/>
      <c r="SFD105" s="137"/>
      <c r="SFE105" s="137"/>
      <c r="SFG105" s="142"/>
      <c r="SFH105" s="160"/>
      <c r="SFI105" s="150"/>
      <c r="SFJ105" s="137"/>
      <c r="SFK105" s="137"/>
      <c r="SFL105" s="137"/>
      <c r="SFN105" s="142"/>
      <c r="SFO105" s="160"/>
      <c r="SFP105" s="150"/>
      <c r="SFQ105" s="137"/>
      <c r="SFR105" s="137"/>
      <c r="SFS105" s="137"/>
      <c r="SFU105" s="142"/>
      <c r="SFV105" s="160"/>
      <c r="SFW105" s="150"/>
      <c r="SFX105" s="137"/>
      <c r="SFY105" s="137"/>
      <c r="SFZ105" s="137"/>
      <c r="SGB105" s="142"/>
      <c r="SGC105" s="160"/>
      <c r="SGD105" s="150"/>
      <c r="SGE105" s="137"/>
      <c r="SGF105" s="137"/>
      <c r="SGG105" s="137"/>
      <c r="SGI105" s="142"/>
      <c r="SGJ105" s="160"/>
      <c r="SGK105" s="150"/>
      <c r="SGL105" s="137"/>
      <c r="SGM105" s="137"/>
      <c r="SGN105" s="137"/>
      <c r="SGP105" s="142"/>
      <c r="SGQ105" s="160"/>
      <c r="SGR105" s="150"/>
      <c r="SGS105" s="137"/>
      <c r="SGT105" s="137"/>
      <c r="SGU105" s="137"/>
      <c r="SGW105" s="142"/>
      <c r="SGX105" s="160"/>
      <c r="SGY105" s="150"/>
      <c r="SGZ105" s="137"/>
      <c r="SHA105" s="137"/>
      <c r="SHB105" s="137"/>
      <c r="SHD105" s="142"/>
      <c r="SHE105" s="160"/>
      <c r="SHF105" s="150"/>
      <c r="SHG105" s="137"/>
      <c r="SHH105" s="137"/>
      <c r="SHI105" s="137"/>
      <c r="SHK105" s="142"/>
      <c r="SHL105" s="160"/>
      <c r="SHM105" s="150"/>
      <c r="SHN105" s="137"/>
      <c r="SHO105" s="137"/>
      <c r="SHP105" s="137"/>
      <c r="SHR105" s="142"/>
      <c r="SHS105" s="160"/>
      <c r="SHT105" s="150"/>
      <c r="SHU105" s="137"/>
      <c r="SHV105" s="137"/>
      <c r="SHW105" s="137"/>
      <c r="SHY105" s="142"/>
      <c r="SHZ105" s="160"/>
      <c r="SIA105" s="150"/>
      <c r="SIB105" s="137"/>
      <c r="SIC105" s="137"/>
      <c r="SID105" s="137"/>
      <c r="SIF105" s="142"/>
      <c r="SIG105" s="160"/>
      <c r="SIH105" s="150"/>
      <c r="SII105" s="137"/>
      <c r="SIJ105" s="137"/>
      <c r="SIK105" s="137"/>
      <c r="SIM105" s="142"/>
      <c r="SIN105" s="160"/>
      <c r="SIO105" s="150"/>
      <c r="SIP105" s="137"/>
      <c r="SIQ105" s="137"/>
      <c r="SIR105" s="137"/>
      <c r="SIT105" s="142"/>
      <c r="SIU105" s="160"/>
      <c r="SIV105" s="150"/>
      <c r="SIW105" s="137"/>
      <c r="SIX105" s="137"/>
      <c r="SIY105" s="137"/>
      <c r="SJA105" s="142"/>
      <c r="SJB105" s="160"/>
      <c r="SJC105" s="150"/>
      <c r="SJD105" s="137"/>
      <c r="SJE105" s="137"/>
      <c r="SJF105" s="137"/>
      <c r="SJH105" s="142"/>
      <c r="SJI105" s="160"/>
      <c r="SJJ105" s="150"/>
      <c r="SJK105" s="137"/>
      <c r="SJL105" s="137"/>
      <c r="SJM105" s="137"/>
      <c r="SJO105" s="142"/>
      <c r="SJP105" s="160"/>
      <c r="SJQ105" s="150"/>
      <c r="SJR105" s="137"/>
      <c r="SJS105" s="137"/>
      <c r="SJT105" s="137"/>
      <c r="SJV105" s="142"/>
      <c r="SJW105" s="160"/>
      <c r="SJX105" s="150"/>
      <c r="SJY105" s="137"/>
      <c r="SJZ105" s="137"/>
      <c r="SKA105" s="137"/>
      <c r="SKC105" s="142"/>
      <c r="SKD105" s="160"/>
      <c r="SKE105" s="150"/>
      <c r="SKF105" s="137"/>
      <c r="SKG105" s="137"/>
      <c r="SKH105" s="137"/>
      <c r="SKJ105" s="142"/>
      <c r="SKK105" s="160"/>
      <c r="SKL105" s="150"/>
      <c r="SKM105" s="137"/>
      <c r="SKN105" s="137"/>
      <c r="SKO105" s="137"/>
      <c r="SKQ105" s="142"/>
      <c r="SKR105" s="160"/>
      <c r="SKS105" s="150"/>
      <c r="SKT105" s="137"/>
      <c r="SKU105" s="137"/>
      <c r="SKV105" s="137"/>
      <c r="SKX105" s="142"/>
      <c r="SKY105" s="160"/>
      <c r="SKZ105" s="150"/>
      <c r="SLA105" s="137"/>
      <c r="SLB105" s="137"/>
      <c r="SLC105" s="137"/>
      <c r="SLE105" s="142"/>
      <c r="SLF105" s="160"/>
      <c r="SLG105" s="150"/>
      <c r="SLH105" s="137"/>
      <c r="SLI105" s="137"/>
      <c r="SLJ105" s="137"/>
      <c r="SLL105" s="142"/>
      <c r="SLM105" s="160"/>
      <c r="SLN105" s="150"/>
      <c r="SLO105" s="137"/>
      <c r="SLP105" s="137"/>
      <c r="SLQ105" s="137"/>
      <c r="SLS105" s="142"/>
      <c r="SLT105" s="160"/>
      <c r="SLU105" s="150"/>
      <c r="SLV105" s="137"/>
      <c r="SLW105" s="137"/>
      <c r="SLX105" s="137"/>
      <c r="SLZ105" s="142"/>
      <c r="SMA105" s="160"/>
      <c r="SMB105" s="150"/>
      <c r="SMC105" s="137"/>
      <c r="SMD105" s="137"/>
      <c r="SME105" s="137"/>
      <c r="SMG105" s="142"/>
      <c r="SMH105" s="160"/>
      <c r="SMI105" s="150"/>
      <c r="SMJ105" s="137"/>
      <c r="SMK105" s="137"/>
      <c r="SML105" s="137"/>
      <c r="SMN105" s="142"/>
      <c r="SMO105" s="160"/>
      <c r="SMP105" s="150"/>
      <c r="SMQ105" s="137"/>
      <c r="SMR105" s="137"/>
      <c r="SMS105" s="137"/>
      <c r="SMU105" s="142"/>
      <c r="SMV105" s="160"/>
      <c r="SMW105" s="150"/>
      <c r="SMX105" s="137"/>
      <c r="SMY105" s="137"/>
      <c r="SMZ105" s="137"/>
      <c r="SNB105" s="142"/>
      <c r="SNC105" s="160"/>
      <c r="SND105" s="150"/>
      <c r="SNE105" s="137"/>
      <c r="SNF105" s="137"/>
      <c r="SNG105" s="137"/>
      <c r="SNI105" s="142"/>
      <c r="SNJ105" s="160"/>
      <c r="SNK105" s="150"/>
      <c r="SNL105" s="137"/>
      <c r="SNM105" s="137"/>
      <c r="SNN105" s="137"/>
      <c r="SNP105" s="142"/>
      <c r="SNQ105" s="160"/>
      <c r="SNR105" s="150"/>
      <c r="SNS105" s="137"/>
      <c r="SNT105" s="137"/>
      <c r="SNU105" s="137"/>
      <c r="SNW105" s="142"/>
      <c r="SNX105" s="160"/>
      <c r="SNY105" s="150"/>
      <c r="SNZ105" s="137"/>
      <c r="SOA105" s="137"/>
      <c r="SOB105" s="137"/>
      <c r="SOD105" s="142"/>
      <c r="SOE105" s="160"/>
      <c r="SOF105" s="150"/>
      <c r="SOG105" s="137"/>
      <c r="SOH105" s="137"/>
      <c r="SOI105" s="137"/>
      <c r="SOK105" s="142"/>
      <c r="SOL105" s="160"/>
      <c r="SOM105" s="150"/>
      <c r="SON105" s="137"/>
      <c r="SOO105" s="137"/>
      <c r="SOP105" s="137"/>
      <c r="SOR105" s="142"/>
      <c r="SOS105" s="160"/>
      <c r="SOT105" s="150"/>
      <c r="SOU105" s="137"/>
      <c r="SOV105" s="137"/>
      <c r="SOW105" s="137"/>
      <c r="SOY105" s="142"/>
      <c r="SOZ105" s="160"/>
      <c r="SPA105" s="150"/>
      <c r="SPB105" s="137"/>
      <c r="SPC105" s="137"/>
      <c r="SPD105" s="137"/>
      <c r="SPF105" s="142"/>
      <c r="SPG105" s="160"/>
      <c r="SPH105" s="150"/>
      <c r="SPI105" s="137"/>
      <c r="SPJ105" s="137"/>
      <c r="SPK105" s="137"/>
      <c r="SPM105" s="142"/>
      <c r="SPN105" s="160"/>
      <c r="SPO105" s="150"/>
      <c r="SPP105" s="137"/>
      <c r="SPQ105" s="137"/>
      <c r="SPR105" s="137"/>
      <c r="SPT105" s="142"/>
      <c r="SPU105" s="160"/>
      <c r="SPV105" s="150"/>
      <c r="SPW105" s="137"/>
      <c r="SPX105" s="137"/>
      <c r="SPY105" s="137"/>
      <c r="SQA105" s="142"/>
      <c r="SQB105" s="160"/>
      <c r="SQC105" s="150"/>
      <c r="SQD105" s="137"/>
      <c r="SQE105" s="137"/>
      <c r="SQF105" s="137"/>
      <c r="SQH105" s="142"/>
      <c r="SQI105" s="160"/>
      <c r="SQJ105" s="150"/>
      <c r="SQK105" s="137"/>
      <c r="SQL105" s="137"/>
      <c r="SQM105" s="137"/>
      <c r="SQO105" s="142"/>
      <c r="SQP105" s="160"/>
      <c r="SQQ105" s="150"/>
      <c r="SQR105" s="137"/>
      <c r="SQS105" s="137"/>
      <c r="SQT105" s="137"/>
      <c r="SQV105" s="142"/>
      <c r="SQW105" s="160"/>
      <c r="SQX105" s="150"/>
      <c r="SQY105" s="137"/>
      <c r="SQZ105" s="137"/>
      <c r="SRA105" s="137"/>
      <c r="SRC105" s="142"/>
      <c r="SRD105" s="160"/>
      <c r="SRE105" s="150"/>
      <c r="SRF105" s="137"/>
      <c r="SRG105" s="137"/>
      <c r="SRH105" s="137"/>
      <c r="SRJ105" s="142"/>
      <c r="SRK105" s="160"/>
      <c r="SRL105" s="150"/>
      <c r="SRM105" s="137"/>
      <c r="SRN105" s="137"/>
      <c r="SRO105" s="137"/>
      <c r="SRQ105" s="142"/>
      <c r="SRR105" s="160"/>
      <c r="SRS105" s="150"/>
      <c r="SRT105" s="137"/>
      <c r="SRU105" s="137"/>
      <c r="SRV105" s="137"/>
      <c r="SRX105" s="142"/>
      <c r="SRY105" s="160"/>
      <c r="SRZ105" s="150"/>
      <c r="SSA105" s="137"/>
      <c r="SSB105" s="137"/>
      <c r="SSC105" s="137"/>
      <c r="SSE105" s="142"/>
      <c r="SSF105" s="160"/>
      <c r="SSG105" s="150"/>
      <c r="SSH105" s="137"/>
      <c r="SSI105" s="137"/>
      <c r="SSJ105" s="137"/>
      <c r="SSL105" s="142"/>
      <c r="SSM105" s="160"/>
      <c r="SSN105" s="150"/>
      <c r="SSO105" s="137"/>
      <c r="SSP105" s="137"/>
      <c r="SSQ105" s="137"/>
      <c r="SSS105" s="142"/>
      <c r="SST105" s="160"/>
      <c r="SSU105" s="150"/>
      <c r="SSV105" s="137"/>
      <c r="SSW105" s="137"/>
      <c r="SSX105" s="137"/>
      <c r="SSZ105" s="142"/>
      <c r="STA105" s="160"/>
      <c r="STB105" s="150"/>
      <c r="STC105" s="137"/>
      <c r="STD105" s="137"/>
      <c r="STE105" s="137"/>
      <c r="STG105" s="142"/>
      <c r="STH105" s="160"/>
      <c r="STI105" s="150"/>
      <c r="STJ105" s="137"/>
      <c r="STK105" s="137"/>
      <c r="STL105" s="137"/>
      <c r="STN105" s="142"/>
      <c r="STO105" s="160"/>
      <c r="STP105" s="150"/>
      <c r="STQ105" s="137"/>
      <c r="STR105" s="137"/>
      <c r="STS105" s="137"/>
      <c r="STU105" s="142"/>
      <c r="STV105" s="160"/>
      <c r="STW105" s="150"/>
      <c r="STX105" s="137"/>
      <c r="STY105" s="137"/>
      <c r="STZ105" s="137"/>
      <c r="SUB105" s="142"/>
      <c r="SUC105" s="160"/>
      <c r="SUD105" s="150"/>
      <c r="SUE105" s="137"/>
      <c r="SUF105" s="137"/>
      <c r="SUG105" s="137"/>
      <c r="SUI105" s="142"/>
      <c r="SUJ105" s="160"/>
      <c r="SUK105" s="150"/>
      <c r="SUL105" s="137"/>
      <c r="SUM105" s="137"/>
      <c r="SUN105" s="137"/>
      <c r="SUP105" s="142"/>
      <c r="SUQ105" s="160"/>
      <c r="SUR105" s="150"/>
      <c r="SUS105" s="137"/>
      <c r="SUT105" s="137"/>
      <c r="SUU105" s="137"/>
      <c r="SUW105" s="142"/>
      <c r="SUX105" s="160"/>
      <c r="SUY105" s="150"/>
      <c r="SUZ105" s="137"/>
      <c r="SVA105" s="137"/>
      <c r="SVB105" s="137"/>
      <c r="SVD105" s="142"/>
      <c r="SVE105" s="160"/>
      <c r="SVF105" s="150"/>
      <c r="SVG105" s="137"/>
      <c r="SVH105" s="137"/>
      <c r="SVI105" s="137"/>
      <c r="SVK105" s="142"/>
      <c r="SVL105" s="160"/>
      <c r="SVM105" s="150"/>
      <c r="SVN105" s="137"/>
      <c r="SVO105" s="137"/>
      <c r="SVP105" s="137"/>
      <c r="SVR105" s="142"/>
      <c r="SVS105" s="160"/>
      <c r="SVT105" s="150"/>
      <c r="SVU105" s="137"/>
      <c r="SVV105" s="137"/>
      <c r="SVW105" s="137"/>
      <c r="SVY105" s="142"/>
      <c r="SVZ105" s="160"/>
      <c r="SWA105" s="150"/>
      <c r="SWB105" s="137"/>
      <c r="SWC105" s="137"/>
      <c r="SWD105" s="137"/>
      <c r="SWF105" s="142"/>
      <c r="SWG105" s="160"/>
      <c r="SWH105" s="150"/>
      <c r="SWI105" s="137"/>
      <c r="SWJ105" s="137"/>
      <c r="SWK105" s="137"/>
      <c r="SWM105" s="142"/>
      <c r="SWN105" s="160"/>
      <c r="SWO105" s="150"/>
      <c r="SWP105" s="137"/>
      <c r="SWQ105" s="137"/>
      <c r="SWR105" s="137"/>
      <c r="SWT105" s="142"/>
      <c r="SWU105" s="160"/>
      <c r="SWV105" s="150"/>
      <c r="SWW105" s="137"/>
      <c r="SWX105" s="137"/>
      <c r="SWY105" s="137"/>
      <c r="SXA105" s="142"/>
      <c r="SXB105" s="160"/>
      <c r="SXC105" s="150"/>
      <c r="SXD105" s="137"/>
      <c r="SXE105" s="137"/>
      <c r="SXF105" s="137"/>
      <c r="SXH105" s="142"/>
      <c r="SXI105" s="160"/>
      <c r="SXJ105" s="150"/>
      <c r="SXK105" s="137"/>
      <c r="SXL105" s="137"/>
      <c r="SXM105" s="137"/>
      <c r="SXO105" s="142"/>
      <c r="SXP105" s="160"/>
      <c r="SXQ105" s="150"/>
      <c r="SXR105" s="137"/>
      <c r="SXS105" s="137"/>
      <c r="SXT105" s="137"/>
      <c r="SXV105" s="142"/>
      <c r="SXW105" s="160"/>
      <c r="SXX105" s="150"/>
      <c r="SXY105" s="137"/>
      <c r="SXZ105" s="137"/>
      <c r="SYA105" s="137"/>
      <c r="SYC105" s="142"/>
      <c r="SYD105" s="160"/>
      <c r="SYE105" s="150"/>
      <c r="SYF105" s="137"/>
      <c r="SYG105" s="137"/>
      <c r="SYH105" s="137"/>
      <c r="SYJ105" s="142"/>
      <c r="SYK105" s="160"/>
      <c r="SYL105" s="150"/>
      <c r="SYM105" s="137"/>
      <c r="SYN105" s="137"/>
      <c r="SYO105" s="137"/>
      <c r="SYQ105" s="142"/>
      <c r="SYR105" s="160"/>
      <c r="SYS105" s="150"/>
      <c r="SYT105" s="137"/>
      <c r="SYU105" s="137"/>
      <c r="SYV105" s="137"/>
      <c r="SYX105" s="142"/>
      <c r="SYY105" s="160"/>
      <c r="SYZ105" s="150"/>
      <c r="SZA105" s="137"/>
      <c r="SZB105" s="137"/>
      <c r="SZC105" s="137"/>
      <c r="SZE105" s="142"/>
      <c r="SZF105" s="160"/>
      <c r="SZG105" s="150"/>
      <c r="SZH105" s="137"/>
      <c r="SZI105" s="137"/>
      <c r="SZJ105" s="137"/>
      <c r="SZL105" s="142"/>
      <c r="SZM105" s="160"/>
      <c r="SZN105" s="150"/>
      <c r="SZO105" s="137"/>
      <c r="SZP105" s="137"/>
      <c r="SZQ105" s="137"/>
      <c r="SZS105" s="142"/>
      <c r="SZT105" s="160"/>
      <c r="SZU105" s="150"/>
      <c r="SZV105" s="137"/>
      <c r="SZW105" s="137"/>
      <c r="SZX105" s="137"/>
      <c r="SZZ105" s="142"/>
      <c r="TAA105" s="160"/>
      <c r="TAB105" s="150"/>
      <c r="TAC105" s="137"/>
      <c r="TAD105" s="137"/>
      <c r="TAE105" s="137"/>
      <c r="TAG105" s="142"/>
      <c r="TAH105" s="160"/>
      <c r="TAI105" s="150"/>
      <c r="TAJ105" s="137"/>
      <c r="TAK105" s="137"/>
      <c r="TAL105" s="137"/>
      <c r="TAN105" s="142"/>
      <c r="TAO105" s="160"/>
      <c r="TAP105" s="150"/>
      <c r="TAQ105" s="137"/>
      <c r="TAR105" s="137"/>
      <c r="TAS105" s="137"/>
      <c r="TAU105" s="142"/>
      <c r="TAV105" s="160"/>
      <c r="TAW105" s="150"/>
      <c r="TAX105" s="137"/>
      <c r="TAY105" s="137"/>
      <c r="TAZ105" s="137"/>
      <c r="TBB105" s="142"/>
      <c r="TBC105" s="160"/>
      <c r="TBD105" s="150"/>
      <c r="TBE105" s="137"/>
      <c r="TBF105" s="137"/>
      <c r="TBG105" s="137"/>
      <c r="TBI105" s="142"/>
      <c r="TBJ105" s="160"/>
      <c r="TBK105" s="150"/>
      <c r="TBL105" s="137"/>
      <c r="TBM105" s="137"/>
      <c r="TBN105" s="137"/>
      <c r="TBP105" s="142"/>
      <c r="TBQ105" s="160"/>
      <c r="TBR105" s="150"/>
      <c r="TBS105" s="137"/>
      <c r="TBT105" s="137"/>
      <c r="TBU105" s="137"/>
      <c r="TBW105" s="142"/>
      <c r="TBX105" s="160"/>
      <c r="TBY105" s="150"/>
      <c r="TBZ105" s="137"/>
      <c r="TCA105" s="137"/>
      <c r="TCB105" s="137"/>
      <c r="TCD105" s="142"/>
      <c r="TCE105" s="160"/>
      <c r="TCF105" s="150"/>
      <c r="TCG105" s="137"/>
      <c r="TCH105" s="137"/>
      <c r="TCI105" s="137"/>
      <c r="TCK105" s="142"/>
      <c r="TCL105" s="160"/>
      <c r="TCM105" s="150"/>
      <c r="TCN105" s="137"/>
      <c r="TCO105" s="137"/>
      <c r="TCP105" s="137"/>
      <c r="TCR105" s="142"/>
      <c r="TCS105" s="160"/>
      <c r="TCT105" s="150"/>
      <c r="TCU105" s="137"/>
      <c r="TCV105" s="137"/>
      <c r="TCW105" s="137"/>
      <c r="TCY105" s="142"/>
      <c r="TCZ105" s="160"/>
      <c r="TDA105" s="150"/>
      <c r="TDB105" s="137"/>
      <c r="TDC105" s="137"/>
      <c r="TDD105" s="137"/>
      <c r="TDF105" s="142"/>
      <c r="TDG105" s="160"/>
      <c r="TDH105" s="150"/>
      <c r="TDI105" s="137"/>
      <c r="TDJ105" s="137"/>
      <c r="TDK105" s="137"/>
      <c r="TDM105" s="142"/>
      <c r="TDN105" s="160"/>
      <c r="TDO105" s="150"/>
      <c r="TDP105" s="137"/>
      <c r="TDQ105" s="137"/>
      <c r="TDR105" s="137"/>
      <c r="TDT105" s="142"/>
      <c r="TDU105" s="160"/>
      <c r="TDV105" s="150"/>
      <c r="TDW105" s="137"/>
      <c r="TDX105" s="137"/>
      <c r="TDY105" s="137"/>
      <c r="TEA105" s="142"/>
      <c r="TEB105" s="160"/>
      <c r="TEC105" s="150"/>
      <c r="TED105" s="137"/>
      <c r="TEE105" s="137"/>
      <c r="TEF105" s="137"/>
      <c r="TEH105" s="142"/>
      <c r="TEI105" s="160"/>
      <c r="TEJ105" s="150"/>
      <c r="TEK105" s="137"/>
      <c r="TEL105" s="137"/>
      <c r="TEM105" s="137"/>
      <c r="TEO105" s="142"/>
      <c r="TEP105" s="160"/>
      <c r="TEQ105" s="150"/>
      <c r="TER105" s="137"/>
      <c r="TES105" s="137"/>
      <c r="TET105" s="137"/>
      <c r="TEV105" s="142"/>
      <c r="TEW105" s="160"/>
      <c r="TEX105" s="150"/>
      <c r="TEY105" s="137"/>
      <c r="TEZ105" s="137"/>
      <c r="TFA105" s="137"/>
      <c r="TFC105" s="142"/>
      <c r="TFD105" s="160"/>
      <c r="TFE105" s="150"/>
      <c r="TFF105" s="137"/>
      <c r="TFG105" s="137"/>
      <c r="TFH105" s="137"/>
      <c r="TFJ105" s="142"/>
      <c r="TFK105" s="160"/>
      <c r="TFL105" s="150"/>
      <c r="TFM105" s="137"/>
      <c r="TFN105" s="137"/>
      <c r="TFO105" s="137"/>
      <c r="TFQ105" s="142"/>
      <c r="TFR105" s="160"/>
      <c r="TFS105" s="150"/>
      <c r="TFT105" s="137"/>
      <c r="TFU105" s="137"/>
      <c r="TFV105" s="137"/>
      <c r="TFX105" s="142"/>
      <c r="TFY105" s="160"/>
      <c r="TFZ105" s="150"/>
      <c r="TGA105" s="137"/>
      <c r="TGB105" s="137"/>
      <c r="TGC105" s="137"/>
      <c r="TGE105" s="142"/>
      <c r="TGF105" s="160"/>
      <c r="TGG105" s="150"/>
      <c r="TGH105" s="137"/>
      <c r="TGI105" s="137"/>
      <c r="TGJ105" s="137"/>
      <c r="TGL105" s="142"/>
      <c r="TGM105" s="160"/>
      <c r="TGN105" s="150"/>
      <c r="TGO105" s="137"/>
      <c r="TGP105" s="137"/>
      <c r="TGQ105" s="137"/>
      <c r="TGS105" s="142"/>
      <c r="TGT105" s="160"/>
      <c r="TGU105" s="150"/>
      <c r="TGV105" s="137"/>
      <c r="TGW105" s="137"/>
      <c r="TGX105" s="137"/>
      <c r="TGZ105" s="142"/>
      <c r="THA105" s="160"/>
      <c r="THB105" s="150"/>
      <c r="THC105" s="137"/>
      <c r="THD105" s="137"/>
      <c r="THE105" s="137"/>
      <c r="THG105" s="142"/>
      <c r="THH105" s="160"/>
      <c r="THI105" s="150"/>
      <c r="THJ105" s="137"/>
      <c r="THK105" s="137"/>
      <c r="THL105" s="137"/>
      <c r="THN105" s="142"/>
      <c r="THO105" s="160"/>
      <c r="THP105" s="150"/>
      <c r="THQ105" s="137"/>
      <c r="THR105" s="137"/>
      <c r="THS105" s="137"/>
      <c r="THU105" s="142"/>
      <c r="THV105" s="160"/>
      <c r="THW105" s="150"/>
      <c r="THX105" s="137"/>
      <c r="THY105" s="137"/>
      <c r="THZ105" s="137"/>
      <c r="TIB105" s="142"/>
      <c r="TIC105" s="160"/>
      <c r="TID105" s="150"/>
      <c r="TIE105" s="137"/>
      <c r="TIF105" s="137"/>
      <c r="TIG105" s="137"/>
      <c r="TII105" s="142"/>
      <c r="TIJ105" s="160"/>
      <c r="TIK105" s="150"/>
      <c r="TIL105" s="137"/>
      <c r="TIM105" s="137"/>
      <c r="TIN105" s="137"/>
      <c r="TIP105" s="142"/>
      <c r="TIQ105" s="160"/>
      <c r="TIR105" s="150"/>
      <c r="TIS105" s="137"/>
      <c r="TIT105" s="137"/>
      <c r="TIU105" s="137"/>
      <c r="TIW105" s="142"/>
      <c r="TIX105" s="160"/>
      <c r="TIY105" s="150"/>
      <c r="TIZ105" s="137"/>
      <c r="TJA105" s="137"/>
      <c r="TJB105" s="137"/>
      <c r="TJD105" s="142"/>
      <c r="TJE105" s="160"/>
      <c r="TJF105" s="150"/>
      <c r="TJG105" s="137"/>
      <c r="TJH105" s="137"/>
      <c r="TJI105" s="137"/>
      <c r="TJK105" s="142"/>
      <c r="TJL105" s="160"/>
      <c r="TJM105" s="150"/>
      <c r="TJN105" s="137"/>
      <c r="TJO105" s="137"/>
      <c r="TJP105" s="137"/>
      <c r="TJR105" s="142"/>
      <c r="TJS105" s="160"/>
      <c r="TJT105" s="150"/>
      <c r="TJU105" s="137"/>
      <c r="TJV105" s="137"/>
      <c r="TJW105" s="137"/>
      <c r="TJY105" s="142"/>
      <c r="TJZ105" s="160"/>
      <c r="TKA105" s="150"/>
      <c r="TKB105" s="137"/>
      <c r="TKC105" s="137"/>
      <c r="TKD105" s="137"/>
      <c r="TKF105" s="142"/>
      <c r="TKG105" s="160"/>
      <c r="TKH105" s="150"/>
      <c r="TKI105" s="137"/>
      <c r="TKJ105" s="137"/>
      <c r="TKK105" s="137"/>
      <c r="TKM105" s="142"/>
      <c r="TKN105" s="160"/>
      <c r="TKO105" s="150"/>
      <c r="TKP105" s="137"/>
      <c r="TKQ105" s="137"/>
      <c r="TKR105" s="137"/>
      <c r="TKT105" s="142"/>
      <c r="TKU105" s="160"/>
      <c r="TKV105" s="150"/>
      <c r="TKW105" s="137"/>
      <c r="TKX105" s="137"/>
      <c r="TKY105" s="137"/>
      <c r="TLA105" s="142"/>
      <c r="TLB105" s="160"/>
      <c r="TLC105" s="150"/>
      <c r="TLD105" s="137"/>
      <c r="TLE105" s="137"/>
      <c r="TLF105" s="137"/>
      <c r="TLH105" s="142"/>
      <c r="TLI105" s="160"/>
      <c r="TLJ105" s="150"/>
      <c r="TLK105" s="137"/>
      <c r="TLL105" s="137"/>
      <c r="TLM105" s="137"/>
      <c r="TLO105" s="142"/>
      <c r="TLP105" s="160"/>
      <c r="TLQ105" s="150"/>
      <c r="TLR105" s="137"/>
      <c r="TLS105" s="137"/>
      <c r="TLT105" s="137"/>
      <c r="TLV105" s="142"/>
      <c r="TLW105" s="160"/>
      <c r="TLX105" s="150"/>
      <c r="TLY105" s="137"/>
      <c r="TLZ105" s="137"/>
      <c r="TMA105" s="137"/>
      <c r="TMC105" s="142"/>
      <c r="TMD105" s="160"/>
      <c r="TME105" s="150"/>
      <c r="TMF105" s="137"/>
      <c r="TMG105" s="137"/>
      <c r="TMH105" s="137"/>
      <c r="TMJ105" s="142"/>
      <c r="TMK105" s="160"/>
      <c r="TML105" s="150"/>
      <c r="TMM105" s="137"/>
      <c r="TMN105" s="137"/>
      <c r="TMO105" s="137"/>
      <c r="TMQ105" s="142"/>
      <c r="TMR105" s="160"/>
      <c r="TMS105" s="150"/>
      <c r="TMT105" s="137"/>
      <c r="TMU105" s="137"/>
      <c r="TMV105" s="137"/>
      <c r="TMX105" s="142"/>
      <c r="TMY105" s="160"/>
      <c r="TMZ105" s="150"/>
      <c r="TNA105" s="137"/>
      <c r="TNB105" s="137"/>
      <c r="TNC105" s="137"/>
      <c r="TNE105" s="142"/>
      <c r="TNF105" s="160"/>
      <c r="TNG105" s="150"/>
      <c r="TNH105" s="137"/>
      <c r="TNI105" s="137"/>
      <c r="TNJ105" s="137"/>
      <c r="TNL105" s="142"/>
      <c r="TNM105" s="160"/>
      <c r="TNN105" s="150"/>
      <c r="TNO105" s="137"/>
      <c r="TNP105" s="137"/>
      <c r="TNQ105" s="137"/>
      <c r="TNS105" s="142"/>
      <c r="TNT105" s="160"/>
      <c r="TNU105" s="150"/>
      <c r="TNV105" s="137"/>
      <c r="TNW105" s="137"/>
      <c r="TNX105" s="137"/>
      <c r="TNZ105" s="142"/>
      <c r="TOA105" s="160"/>
      <c r="TOB105" s="150"/>
      <c r="TOC105" s="137"/>
      <c r="TOD105" s="137"/>
      <c r="TOE105" s="137"/>
      <c r="TOG105" s="142"/>
      <c r="TOH105" s="160"/>
      <c r="TOI105" s="150"/>
      <c r="TOJ105" s="137"/>
      <c r="TOK105" s="137"/>
      <c r="TOL105" s="137"/>
      <c r="TON105" s="142"/>
      <c r="TOO105" s="160"/>
      <c r="TOP105" s="150"/>
      <c r="TOQ105" s="137"/>
      <c r="TOR105" s="137"/>
      <c r="TOS105" s="137"/>
      <c r="TOU105" s="142"/>
      <c r="TOV105" s="160"/>
      <c r="TOW105" s="150"/>
      <c r="TOX105" s="137"/>
      <c r="TOY105" s="137"/>
      <c r="TOZ105" s="137"/>
      <c r="TPB105" s="142"/>
      <c r="TPC105" s="160"/>
      <c r="TPD105" s="150"/>
      <c r="TPE105" s="137"/>
      <c r="TPF105" s="137"/>
      <c r="TPG105" s="137"/>
      <c r="TPI105" s="142"/>
      <c r="TPJ105" s="160"/>
      <c r="TPK105" s="150"/>
      <c r="TPL105" s="137"/>
      <c r="TPM105" s="137"/>
      <c r="TPN105" s="137"/>
      <c r="TPP105" s="142"/>
      <c r="TPQ105" s="160"/>
      <c r="TPR105" s="150"/>
      <c r="TPS105" s="137"/>
      <c r="TPT105" s="137"/>
      <c r="TPU105" s="137"/>
      <c r="TPW105" s="142"/>
      <c r="TPX105" s="160"/>
      <c r="TPY105" s="150"/>
      <c r="TPZ105" s="137"/>
      <c r="TQA105" s="137"/>
      <c r="TQB105" s="137"/>
      <c r="TQD105" s="142"/>
      <c r="TQE105" s="160"/>
      <c r="TQF105" s="150"/>
      <c r="TQG105" s="137"/>
      <c r="TQH105" s="137"/>
      <c r="TQI105" s="137"/>
      <c r="TQK105" s="142"/>
      <c r="TQL105" s="160"/>
      <c r="TQM105" s="150"/>
      <c r="TQN105" s="137"/>
      <c r="TQO105" s="137"/>
      <c r="TQP105" s="137"/>
      <c r="TQR105" s="142"/>
      <c r="TQS105" s="160"/>
      <c r="TQT105" s="150"/>
      <c r="TQU105" s="137"/>
      <c r="TQV105" s="137"/>
      <c r="TQW105" s="137"/>
      <c r="TQY105" s="142"/>
      <c r="TQZ105" s="160"/>
      <c r="TRA105" s="150"/>
      <c r="TRB105" s="137"/>
      <c r="TRC105" s="137"/>
      <c r="TRD105" s="137"/>
      <c r="TRF105" s="142"/>
      <c r="TRG105" s="160"/>
      <c r="TRH105" s="150"/>
      <c r="TRI105" s="137"/>
      <c r="TRJ105" s="137"/>
      <c r="TRK105" s="137"/>
      <c r="TRM105" s="142"/>
      <c r="TRN105" s="160"/>
      <c r="TRO105" s="150"/>
      <c r="TRP105" s="137"/>
      <c r="TRQ105" s="137"/>
      <c r="TRR105" s="137"/>
      <c r="TRT105" s="142"/>
      <c r="TRU105" s="160"/>
      <c r="TRV105" s="150"/>
      <c r="TRW105" s="137"/>
      <c r="TRX105" s="137"/>
      <c r="TRY105" s="137"/>
      <c r="TSA105" s="142"/>
      <c r="TSB105" s="160"/>
      <c r="TSC105" s="150"/>
      <c r="TSD105" s="137"/>
      <c r="TSE105" s="137"/>
      <c r="TSF105" s="137"/>
      <c r="TSH105" s="142"/>
      <c r="TSI105" s="160"/>
      <c r="TSJ105" s="150"/>
      <c r="TSK105" s="137"/>
      <c r="TSL105" s="137"/>
      <c r="TSM105" s="137"/>
      <c r="TSO105" s="142"/>
      <c r="TSP105" s="160"/>
      <c r="TSQ105" s="150"/>
      <c r="TSR105" s="137"/>
      <c r="TSS105" s="137"/>
      <c r="TST105" s="137"/>
      <c r="TSV105" s="142"/>
      <c r="TSW105" s="160"/>
      <c r="TSX105" s="150"/>
      <c r="TSY105" s="137"/>
      <c r="TSZ105" s="137"/>
      <c r="TTA105" s="137"/>
      <c r="TTC105" s="142"/>
      <c r="TTD105" s="160"/>
      <c r="TTE105" s="150"/>
      <c r="TTF105" s="137"/>
      <c r="TTG105" s="137"/>
      <c r="TTH105" s="137"/>
      <c r="TTJ105" s="142"/>
      <c r="TTK105" s="160"/>
      <c r="TTL105" s="150"/>
      <c r="TTM105" s="137"/>
      <c r="TTN105" s="137"/>
      <c r="TTO105" s="137"/>
      <c r="TTQ105" s="142"/>
      <c r="TTR105" s="160"/>
      <c r="TTS105" s="150"/>
      <c r="TTT105" s="137"/>
      <c r="TTU105" s="137"/>
      <c r="TTV105" s="137"/>
      <c r="TTX105" s="142"/>
      <c r="TTY105" s="160"/>
      <c r="TTZ105" s="150"/>
      <c r="TUA105" s="137"/>
      <c r="TUB105" s="137"/>
      <c r="TUC105" s="137"/>
      <c r="TUE105" s="142"/>
      <c r="TUF105" s="160"/>
      <c r="TUG105" s="150"/>
      <c r="TUH105" s="137"/>
      <c r="TUI105" s="137"/>
      <c r="TUJ105" s="137"/>
      <c r="TUL105" s="142"/>
      <c r="TUM105" s="160"/>
      <c r="TUN105" s="150"/>
      <c r="TUO105" s="137"/>
      <c r="TUP105" s="137"/>
      <c r="TUQ105" s="137"/>
      <c r="TUS105" s="142"/>
      <c r="TUT105" s="160"/>
      <c r="TUU105" s="150"/>
      <c r="TUV105" s="137"/>
      <c r="TUW105" s="137"/>
      <c r="TUX105" s="137"/>
      <c r="TUZ105" s="142"/>
      <c r="TVA105" s="160"/>
      <c r="TVB105" s="150"/>
      <c r="TVC105" s="137"/>
      <c r="TVD105" s="137"/>
      <c r="TVE105" s="137"/>
      <c r="TVG105" s="142"/>
      <c r="TVH105" s="160"/>
      <c r="TVI105" s="150"/>
      <c r="TVJ105" s="137"/>
      <c r="TVK105" s="137"/>
      <c r="TVL105" s="137"/>
      <c r="TVN105" s="142"/>
      <c r="TVO105" s="160"/>
      <c r="TVP105" s="150"/>
      <c r="TVQ105" s="137"/>
      <c r="TVR105" s="137"/>
      <c r="TVS105" s="137"/>
      <c r="TVU105" s="142"/>
      <c r="TVV105" s="160"/>
      <c r="TVW105" s="150"/>
      <c r="TVX105" s="137"/>
      <c r="TVY105" s="137"/>
      <c r="TVZ105" s="137"/>
      <c r="TWB105" s="142"/>
      <c r="TWC105" s="160"/>
      <c r="TWD105" s="150"/>
      <c r="TWE105" s="137"/>
      <c r="TWF105" s="137"/>
      <c r="TWG105" s="137"/>
      <c r="TWI105" s="142"/>
      <c r="TWJ105" s="160"/>
      <c r="TWK105" s="150"/>
      <c r="TWL105" s="137"/>
      <c r="TWM105" s="137"/>
      <c r="TWN105" s="137"/>
      <c r="TWP105" s="142"/>
      <c r="TWQ105" s="160"/>
      <c r="TWR105" s="150"/>
      <c r="TWS105" s="137"/>
      <c r="TWT105" s="137"/>
      <c r="TWU105" s="137"/>
      <c r="TWW105" s="142"/>
      <c r="TWX105" s="160"/>
      <c r="TWY105" s="150"/>
      <c r="TWZ105" s="137"/>
      <c r="TXA105" s="137"/>
      <c r="TXB105" s="137"/>
      <c r="TXD105" s="142"/>
      <c r="TXE105" s="160"/>
      <c r="TXF105" s="150"/>
      <c r="TXG105" s="137"/>
      <c r="TXH105" s="137"/>
      <c r="TXI105" s="137"/>
      <c r="TXK105" s="142"/>
      <c r="TXL105" s="160"/>
      <c r="TXM105" s="150"/>
      <c r="TXN105" s="137"/>
      <c r="TXO105" s="137"/>
      <c r="TXP105" s="137"/>
      <c r="TXR105" s="142"/>
      <c r="TXS105" s="160"/>
      <c r="TXT105" s="150"/>
      <c r="TXU105" s="137"/>
      <c r="TXV105" s="137"/>
      <c r="TXW105" s="137"/>
      <c r="TXY105" s="142"/>
      <c r="TXZ105" s="160"/>
      <c r="TYA105" s="150"/>
      <c r="TYB105" s="137"/>
      <c r="TYC105" s="137"/>
      <c r="TYD105" s="137"/>
      <c r="TYF105" s="142"/>
      <c r="TYG105" s="160"/>
      <c r="TYH105" s="150"/>
      <c r="TYI105" s="137"/>
      <c r="TYJ105" s="137"/>
      <c r="TYK105" s="137"/>
      <c r="TYM105" s="142"/>
      <c r="TYN105" s="160"/>
      <c r="TYO105" s="150"/>
      <c r="TYP105" s="137"/>
      <c r="TYQ105" s="137"/>
      <c r="TYR105" s="137"/>
      <c r="TYT105" s="142"/>
      <c r="TYU105" s="160"/>
      <c r="TYV105" s="150"/>
      <c r="TYW105" s="137"/>
      <c r="TYX105" s="137"/>
      <c r="TYY105" s="137"/>
      <c r="TZA105" s="142"/>
      <c r="TZB105" s="160"/>
      <c r="TZC105" s="150"/>
      <c r="TZD105" s="137"/>
      <c r="TZE105" s="137"/>
      <c r="TZF105" s="137"/>
      <c r="TZH105" s="142"/>
      <c r="TZI105" s="160"/>
      <c r="TZJ105" s="150"/>
      <c r="TZK105" s="137"/>
      <c r="TZL105" s="137"/>
      <c r="TZM105" s="137"/>
      <c r="TZO105" s="142"/>
      <c r="TZP105" s="160"/>
      <c r="TZQ105" s="150"/>
      <c r="TZR105" s="137"/>
      <c r="TZS105" s="137"/>
      <c r="TZT105" s="137"/>
      <c r="TZV105" s="142"/>
      <c r="TZW105" s="160"/>
      <c r="TZX105" s="150"/>
      <c r="TZY105" s="137"/>
      <c r="TZZ105" s="137"/>
      <c r="UAA105" s="137"/>
      <c r="UAC105" s="142"/>
      <c r="UAD105" s="160"/>
      <c r="UAE105" s="150"/>
      <c r="UAF105" s="137"/>
      <c r="UAG105" s="137"/>
      <c r="UAH105" s="137"/>
      <c r="UAJ105" s="142"/>
      <c r="UAK105" s="160"/>
      <c r="UAL105" s="150"/>
      <c r="UAM105" s="137"/>
      <c r="UAN105" s="137"/>
      <c r="UAO105" s="137"/>
      <c r="UAQ105" s="142"/>
      <c r="UAR105" s="160"/>
      <c r="UAS105" s="150"/>
      <c r="UAT105" s="137"/>
      <c r="UAU105" s="137"/>
      <c r="UAV105" s="137"/>
      <c r="UAX105" s="142"/>
      <c r="UAY105" s="160"/>
      <c r="UAZ105" s="150"/>
      <c r="UBA105" s="137"/>
      <c r="UBB105" s="137"/>
      <c r="UBC105" s="137"/>
      <c r="UBE105" s="142"/>
      <c r="UBF105" s="160"/>
      <c r="UBG105" s="150"/>
      <c r="UBH105" s="137"/>
      <c r="UBI105" s="137"/>
      <c r="UBJ105" s="137"/>
      <c r="UBL105" s="142"/>
      <c r="UBM105" s="160"/>
      <c r="UBN105" s="150"/>
      <c r="UBO105" s="137"/>
      <c r="UBP105" s="137"/>
      <c r="UBQ105" s="137"/>
      <c r="UBS105" s="142"/>
      <c r="UBT105" s="160"/>
      <c r="UBU105" s="150"/>
      <c r="UBV105" s="137"/>
      <c r="UBW105" s="137"/>
      <c r="UBX105" s="137"/>
      <c r="UBZ105" s="142"/>
      <c r="UCA105" s="160"/>
      <c r="UCB105" s="150"/>
      <c r="UCC105" s="137"/>
      <c r="UCD105" s="137"/>
      <c r="UCE105" s="137"/>
      <c r="UCG105" s="142"/>
      <c r="UCH105" s="160"/>
      <c r="UCI105" s="150"/>
      <c r="UCJ105" s="137"/>
      <c r="UCK105" s="137"/>
      <c r="UCL105" s="137"/>
      <c r="UCN105" s="142"/>
      <c r="UCO105" s="160"/>
      <c r="UCP105" s="150"/>
      <c r="UCQ105" s="137"/>
      <c r="UCR105" s="137"/>
      <c r="UCS105" s="137"/>
      <c r="UCU105" s="142"/>
      <c r="UCV105" s="160"/>
      <c r="UCW105" s="150"/>
      <c r="UCX105" s="137"/>
      <c r="UCY105" s="137"/>
      <c r="UCZ105" s="137"/>
      <c r="UDB105" s="142"/>
      <c r="UDC105" s="160"/>
      <c r="UDD105" s="150"/>
      <c r="UDE105" s="137"/>
      <c r="UDF105" s="137"/>
      <c r="UDG105" s="137"/>
      <c r="UDI105" s="142"/>
      <c r="UDJ105" s="160"/>
      <c r="UDK105" s="150"/>
      <c r="UDL105" s="137"/>
      <c r="UDM105" s="137"/>
      <c r="UDN105" s="137"/>
      <c r="UDP105" s="142"/>
      <c r="UDQ105" s="160"/>
      <c r="UDR105" s="150"/>
      <c r="UDS105" s="137"/>
      <c r="UDT105" s="137"/>
      <c r="UDU105" s="137"/>
      <c r="UDW105" s="142"/>
      <c r="UDX105" s="160"/>
      <c r="UDY105" s="150"/>
      <c r="UDZ105" s="137"/>
      <c r="UEA105" s="137"/>
      <c r="UEB105" s="137"/>
      <c r="UED105" s="142"/>
      <c r="UEE105" s="160"/>
      <c r="UEF105" s="150"/>
      <c r="UEG105" s="137"/>
      <c r="UEH105" s="137"/>
      <c r="UEI105" s="137"/>
      <c r="UEK105" s="142"/>
      <c r="UEL105" s="160"/>
      <c r="UEM105" s="150"/>
      <c r="UEN105" s="137"/>
      <c r="UEO105" s="137"/>
      <c r="UEP105" s="137"/>
      <c r="UER105" s="142"/>
      <c r="UES105" s="160"/>
      <c r="UET105" s="150"/>
      <c r="UEU105" s="137"/>
      <c r="UEV105" s="137"/>
      <c r="UEW105" s="137"/>
      <c r="UEY105" s="142"/>
      <c r="UEZ105" s="160"/>
      <c r="UFA105" s="150"/>
      <c r="UFB105" s="137"/>
      <c r="UFC105" s="137"/>
      <c r="UFD105" s="137"/>
      <c r="UFF105" s="142"/>
      <c r="UFG105" s="160"/>
      <c r="UFH105" s="150"/>
      <c r="UFI105" s="137"/>
      <c r="UFJ105" s="137"/>
      <c r="UFK105" s="137"/>
      <c r="UFM105" s="142"/>
      <c r="UFN105" s="160"/>
      <c r="UFO105" s="150"/>
      <c r="UFP105" s="137"/>
      <c r="UFQ105" s="137"/>
      <c r="UFR105" s="137"/>
      <c r="UFT105" s="142"/>
      <c r="UFU105" s="160"/>
      <c r="UFV105" s="150"/>
      <c r="UFW105" s="137"/>
      <c r="UFX105" s="137"/>
      <c r="UFY105" s="137"/>
      <c r="UGA105" s="142"/>
      <c r="UGB105" s="160"/>
      <c r="UGC105" s="150"/>
      <c r="UGD105" s="137"/>
      <c r="UGE105" s="137"/>
      <c r="UGF105" s="137"/>
      <c r="UGH105" s="142"/>
      <c r="UGI105" s="160"/>
      <c r="UGJ105" s="150"/>
      <c r="UGK105" s="137"/>
      <c r="UGL105" s="137"/>
      <c r="UGM105" s="137"/>
      <c r="UGO105" s="142"/>
      <c r="UGP105" s="160"/>
      <c r="UGQ105" s="150"/>
      <c r="UGR105" s="137"/>
      <c r="UGS105" s="137"/>
      <c r="UGT105" s="137"/>
      <c r="UGV105" s="142"/>
      <c r="UGW105" s="160"/>
      <c r="UGX105" s="150"/>
      <c r="UGY105" s="137"/>
      <c r="UGZ105" s="137"/>
      <c r="UHA105" s="137"/>
      <c r="UHC105" s="142"/>
      <c r="UHD105" s="160"/>
      <c r="UHE105" s="150"/>
      <c r="UHF105" s="137"/>
      <c r="UHG105" s="137"/>
      <c r="UHH105" s="137"/>
      <c r="UHJ105" s="142"/>
      <c r="UHK105" s="160"/>
      <c r="UHL105" s="150"/>
      <c r="UHM105" s="137"/>
      <c r="UHN105" s="137"/>
      <c r="UHO105" s="137"/>
      <c r="UHQ105" s="142"/>
      <c r="UHR105" s="160"/>
      <c r="UHS105" s="150"/>
      <c r="UHT105" s="137"/>
      <c r="UHU105" s="137"/>
      <c r="UHV105" s="137"/>
      <c r="UHX105" s="142"/>
      <c r="UHY105" s="160"/>
      <c r="UHZ105" s="150"/>
      <c r="UIA105" s="137"/>
      <c r="UIB105" s="137"/>
      <c r="UIC105" s="137"/>
      <c r="UIE105" s="142"/>
      <c r="UIF105" s="160"/>
      <c r="UIG105" s="150"/>
      <c r="UIH105" s="137"/>
      <c r="UII105" s="137"/>
      <c r="UIJ105" s="137"/>
      <c r="UIL105" s="142"/>
      <c r="UIM105" s="160"/>
      <c r="UIN105" s="150"/>
      <c r="UIO105" s="137"/>
      <c r="UIP105" s="137"/>
      <c r="UIQ105" s="137"/>
      <c r="UIS105" s="142"/>
      <c r="UIT105" s="160"/>
      <c r="UIU105" s="150"/>
      <c r="UIV105" s="137"/>
      <c r="UIW105" s="137"/>
      <c r="UIX105" s="137"/>
      <c r="UIZ105" s="142"/>
      <c r="UJA105" s="160"/>
      <c r="UJB105" s="150"/>
      <c r="UJC105" s="137"/>
      <c r="UJD105" s="137"/>
      <c r="UJE105" s="137"/>
      <c r="UJG105" s="142"/>
      <c r="UJH105" s="160"/>
      <c r="UJI105" s="150"/>
      <c r="UJJ105" s="137"/>
      <c r="UJK105" s="137"/>
      <c r="UJL105" s="137"/>
      <c r="UJN105" s="142"/>
      <c r="UJO105" s="160"/>
      <c r="UJP105" s="150"/>
      <c r="UJQ105" s="137"/>
      <c r="UJR105" s="137"/>
      <c r="UJS105" s="137"/>
      <c r="UJU105" s="142"/>
      <c r="UJV105" s="160"/>
      <c r="UJW105" s="150"/>
      <c r="UJX105" s="137"/>
      <c r="UJY105" s="137"/>
      <c r="UJZ105" s="137"/>
      <c r="UKB105" s="142"/>
      <c r="UKC105" s="160"/>
      <c r="UKD105" s="150"/>
      <c r="UKE105" s="137"/>
      <c r="UKF105" s="137"/>
      <c r="UKG105" s="137"/>
      <c r="UKI105" s="142"/>
      <c r="UKJ105" s="160"/>
      <c r="UKK105" s="150"/>
      <c r="UKL105" s="137"/>
      <c r="UKM105" s="137"/>
      <c r="UKN105" s="137"/>
      <c r="UKP105" s="142"/>
      <c r="UKQ105" s="160"/>
      <c r="UKR105" s="150"/>
      <c r="UKS105" s="137"/>
      <c r="UKT105" s="137"/>
      <c r="UKU105" s="137"/>
      <c r="UKW105" s="142"/>
      <c r="UKX105" s="160"/>
      <c r="UKY105" s="150"/>
      <c r="UKZ105" s="137"/>
      <c r="ULA105" s="137"/>
      <c r="ULB105" s="137"/>
      <c r="ULD105" s="142"/>
      <c r="ULE105" s="160"/>
      <c r="ULF105" s="150"/>
      <c r="ULG105" s="137"/>
      <c r="ULH105" s="137"/>
      <c r="ULI105" s="137"/>
      <c r="ULK105" s="142"/>
      <c r="ULL105" s="160"/>
      <c r="ULM105" s="150"/>
      <c r="ULN105" s="137"/>
      <c r="ULO105" s="137"/>
      <c r="ULP105" s="137"/>
      <c r="ULR105" s="142"/>
      <c r="ULS105" s="160"/>
      <c r="ULT105" s="150"/>
      <c r="ULU105" s="137"/>
      <c r="ULV105" s="137"/>
      <c r="ULW105" s="137"/>
      <c r="ULY105" s="142"/>
      <c r="ULZ105" s="160"/>
      <c r="UMA105" s="150"/>
      <c r="UMB105" s="137"/>
      <c r="UMC105" s="137"/>
      <c r="UMD105" s="137"/>
      <c r="UMF105" s="142"/>
      <c r="UMG105" s="160"/>
      <c r="UMH105" s="150"/>
      <c r="UMI105" s="137"/>
      <c r="UMJ105" s="137"/>
      <c r="UMK105" s="137"/>
      <c r="UMM105" s="142"/>
      <c r="UMN105" s="160"/>
      <c r="UMO105" s="150"/>
      <c r="UMP105" s="137"/>
      <c r="UMQ105" s="137"/>
      <c r="UMR105" s="137"/>
      <c r="UMT105" s="142"/>
      <c r="UMU105" s="160"/>
      <c r="UMV105" s="150"/>
      <c r="UMW105" s="137"/>
      <c r="UMX105" s="137"/>
      <c r="UMY105" s="137"/>
      <c r="UNA105" s="142"/>
      <c r="UNB105" s="160"/>
      <c r="UNC105" s="150"/>
      <c r="UND105" s="137"/>
      <c r="UNE105" s="137"/>
      <c r="UNF105" s="137"/>
      <c r="UNH105" s="142"/>
      <c r="UNI105" s="160"/>
      <c r="UNJ105" s="150"/>
      <c r="UNK105" s="137"/>
      <c r="UNL105" s="137"/>
      <c r="UNM105" s="137"/>
      <c r="UNO105" s="142"/>
      <c r="UNP105" s="160"/>
      <c r="UNQ105" s="150"/>
      <c r="UNR105" s="137"/>
      <c r="UNS105" s="137"/>
      <c r="UNT105" s="137"/>
      <c r="UNV105" s="142"/>
      <c r="UNW105" s="160"/>
      <c r="UNX105" s="150"/>
      <c r="UNY105" s="137"/>
      <c r="UNZ105" s="137"/>
      <c r="UOA105" s="137"/>
      <c r="UOC105" s="142"/>
      <c r="UOD105" s="160"/>
      <c r="UOE105" s="150"/>
      <c r="UOF105" s="137"/>
      <c r="UOG105" s="137"/>
      <c r="UOH105" s="137"/>
      <c r="UOJ105" s="142"/>
      <c r="UOK105" s="160"/>
      <c r="UOL105" s="150"/>
      <c r="UOM105" s="137"/>
      <c r="UON105" s="137"/>
      <c r="UOO105" s="137"/>
      <c r="UOQ105" s="142"/>
      <c r="UOR105" s="160"/>
      <c r="UOS105" s="150"/>
      <c r="UOT105" s="137"/>
      <c r="UOU105" s="137"/>
      <c r="UOV105" s="137"/>
      <c r="UOX105" s="142"/>
      <c r="UOY105" s="160"/>
      <c r="UOZ105" s="150"/>
      <c r="UPA105" s="137"/>
      <c r="UPB105" s="137"/>
      <c r="UPC105" s="137"/>
      <c r="UPE105" s="142"/>
      <c r="UPF105" s="160"/>
      <c r="UPG105" s="150"/>
      <c r="UPH105" s="137"/>
      <c r="UPI105" s="137"/>
      <c r="UPJ105" s="137"/>
      <c r="UPL105" s="142"/>
      <c r="UPM105" s="160"/>
      <c r="UPN105" s="150"/>
      <c r="UPO105" s="137"/>
      <c r="UPP105" s="137"/>
      <c r="UPQ105" s="137"/>
      <c r="UPS105" s="142"/>
      <c r="UPT105" s="160"/>
      <c r="UPU105" s="150"/>
      <c r="UPV105" s="137"/>
      <c r="UPW105" s="137"/>
      <c r="UPX105" s="137"/>
      <c r="UPZ105" s="142"/>
      <c r="UQA105" s="160"/>
      <c r="UQB105" s="150"/>
      <c r="UQC105" s="137"/>
      <c r="UQD105" s="137"/>
      <c r="UQE105" s="137"/>
      <c r="UQG105" s="142"/>
      <c r="UQH105" s="160"/>
      <c r="UQI105" s="150"/>
      <c r="UQJ105" s="137"/>
      <c r="UQK105" s="137"/>
      <c r="UQL105" s="137"/>
      <c r="UQN105" s="142"/>
      <c r="UQO105" s="160"/>
      <c r="UQP105" s="150"/>
      <c r="UQQ105" s="137"/>
      <c r="UQR105" s="137"/>
      <c r="UQS105" s="137"/>
      <c r="UQU105" s="142"/>
      <c r="UQV105" s="160"/>
      <c r="UQW105" s="150"/>
      <c r="UQX105" s="137"/>
      <c r="UQY105" s="137"/>
      <c r="UQZ105" s="137"/>
      <c r="URB105" s="142"/>
      <c r="URC105" s="160"/>
      <c r="URD105" s="150"/>
      <c r="URE105" s="137"/>
      <c r="URF105" s="137"/>
      <c r="URG105" s="137"/>
      <c r="URI105" s="142"/>
      <c r="URJ105" s="160"/>
      <c r="URK105" s="150"/>
      <c r="URL105" s="137"/>
      <c r="URM105" s="137"/>
      <c r="URN105" s="137"/>
      <c r="URP105" s="142"/>
      <c r="URQ105" s="160"/>
      <c r="URR105" s="150"/>
      <c r="URS105" s="137"/>
      <c r="URT105" s="137"/>
      <c r="URU105" s="137"/>
      <c r="URW105" s="142"/>
      <c r="URX105" s="160"/>
      <c r="URY105" s="150"/>
      <c r="URZ105" s="137"/>
      <c r="USA105" s="137"/>
      <c r="USB105" s="137"/>
      <c r="USD105" s="142"/>
      <c r="USE105" s="160"/>
      <c r="USF105" s="150"/>
      <c r="USG105" s="137"/>
      <c r="USH105" s="137"/>
      <c r="USI105" s="137"/>
      <c r="USK105" s="142"/>
      <c r="USL105" s="160"/>
      <c r="USM105" s="150"/>
      <c r="USN105" s="137"/>
      <c r="USO105" s="137"/>
      <c r="USP105" s="137"/>
      <c r="USR105" s="142"/>
      <c r="USS105" s="160"/>
      <c r="UST105" s="150"/>
      <c r="USU105" s="137"/>
      <c r="USV105" s="137"/>
      <c r="USW105" s="137"/>
      <c r="USY105" s="142"/>
      <c r="USZ105" s="160"/>
      <c r="UTA105" s="150"/>
      <c r="UTB105" s="137"/>
      <c r="UTC105" s="137"/>
      <c r="UTD105" s="137"/>
      <c r="UTF105" s="142"/>
      <c r="UTG105" s="160"/>
      <c r="UTH105" s="150"/>
      <c r="UTI105" s="137"/>
      <c r="UTJ105" s="137"/>
      <c r="UTK105" s="137"/>
      <c r="UTM105" s="142"/>
      <c r="UTN105" s="160"/>
      <c r="UTO105" s="150"/>
      <c r="UTP105" s="137"/>
      <c r="UTQ105" s="137"/>
      <c r="UTR105" s="137"/>
      <c r="UTT105" s="142"/>
      <c r="UTU105" s="160"/>
      <c r="UTV105" s="150"/>
      <c r="UTW105" s="137"/>
      <c r="UTX105" s="137"/>
      <c r="UTY105" s="137"/>
      <c r="UUA105" s="142"/>
      <c r="UUB105" s="160"/>
      <c r="UUC105" s="150"/>
      <c r="UUD105" s="137"/>
      <c r="UUE105" s="137"/>
      <c r="UUF105" s="137"/>
      <c r="UUH105" s="142"/>
      <c r="UUI105" s="160"/>
      <c r="UUJ105" s="150"/>
      <c r="UUK105" s="137"/>
      <c r="UUL105" s="137"/>
      <c r="UUM105" s="137"/>
      <c r="UUO105" s="142"/>
      <c r="UUP105" s="160"/>
      <c r="UUQ105" s="150"/>
      <c r="UUR105" s="137"/>
      <c r="UUS105" s="137"/>
      <c r="UUT105" s="137"/>
      <c r="UUV105" s="142"/>
      <c r="UUW105" s="160"/>
      <c r="UUX105" s="150"/>
      <c r="UUY105" s="137"/>
      <c r="UUZ105" s="137"/>
      <c r="UVA105" s="137"/>
      <c r="UVC105" s="142"/>
      <c r="UVD105" s="160"/>
      <c r="UVE105" s="150"/>
      <c r="UVF105" s="137"/>
      <c r="UVG105" s="137"/>
      <c r="UVH105" s="137"/>
      <c r="UVJ105" s="142"/>
      <c r="UVK105" s="160"/>
      <c r="UVL105" s="150"/>
      <c r="UVM105" s="137"/>
      <c r="UVN105" s="137"/>
      <c r="UVO105" s="137"/>
      <c r="UVQ105" s="142"/>
      <c r="UVR105" s="160"/>
      <c r="UVS105" s="150"/>
      <c r="UVT105" s="137"/>
      <c r="UVU105" s="137"/>
      <c r="UVV105" s="137"/>
      <c r="UVX105" s="142"/>
      <c r="UVY105" s="160"/>
      <c r="UVZ105" s="150"/>
      <c r="UWA105" s="137"/>
      <c r="UWB105" s="137"/>
      <c r="UWC105" s="137"/>
      <c r="UWE105" s="142"/>
      <c r="UWF105" s="160"/>
      <c r="UWG105" s="150"/>
      <c r="UWH105" s="137"/>
      <c r="UWI105" s="137"/>
      <c r="UWJ105" s="137"/>
      <c r="UWL105" s="142"/>
      <c r="UWM105" s="160"/>
      <c r="UWN105" s="150"/>
      <c r="UWO105" s="137"/>
      <c r="UWP105" s="137"/>
      <c r="UWQ105" s="137"/>
      <c r="UWS105" s="142"/>
      <c r="UWT105" s="160"/>
      <c r="UWU105" s="150"/>
      <c r="UWV105" s="137"/>
      <c r="UWW105" s="137"/>
      <c r="UWX105" s="137"/>
      <c r="UWZ105" s="142"/>
      <c r="UXA105" s="160"/>
      <c r="UXB105" s="150"/>
      <c r="UXC105" s="137"/>
      <c r="UXD105" s="137"/>
      <c r="UXE105" s="137"/>
      <c r="UXG105" s="142"/>
      <c r="UXH105" s="160"/>
      <c r="UXI105" s="150"/>
      <c r="UXJ105" s="137"/>
      <c r="UXK105" s="137"/>
      <c r="UXL105" s="137"/>
      <c r="UXN105" s="142"/>
      <c r="UXO105" s="160"/>
      <c r="UXP105" s="150"/>
      <c r="UXQ105" s="137"/>
      <c r="UXR105" s="137"/>
      <c r="UXS105" s="137"/>
      <c r="UXU105" s="142"/>
      <c r="UXV105" s="160"/>
      <c r="UXW105" s="150"/>
      <c r="UXX105" s="137"/>
      <c r="UXY105" s="137"/>
      <c r="UXZ105" s="137"/>
      <c r="UYB105" s="142"/>
      <c r="UYC105" s="160"/>
      <c r="UYD105" s="150"/>
      <c r="UYE105" s="137"/>
      <c r="UYF105" s="137"/>
      <c r="UYG105" s="137"/>
      <c r="UYI105" s="142"/>
      <c r="UYJ105" s="160"/>
      <c r="UYK105" s="150"/>
      <c r="UYL105" s="137"/>
      <c r="UYM105" s="137"/>
      <c r="UYN105" s="137"/>
      <c r="UYP105" s="142"/>
      <c r="UYQ105" s="160"/>
      <c r="UYR105" s="150"/>
      <c r="UYS105" s="137"/>
      <c r="UYT105" s="137"/>
      <c r="UYU105" s="137"/>
      <c r="UYW105" s="142"/>
      <c r="UYX105" s="160"/>
      <c r="UYY105" s="150"/>
      <c r="UYZ105" s="137"/>
      <c r="UZA105" s="137"/>
      <c r="UZB105" s="137"/>
      <c r="UZD105" s="142"/>
      <c r="UZE105" s="160"/>
      <c r="UZF105" s="150"/>
      <c r="UZG105" s="137"/>
      <c r="UZH105" s="137"/>
      <c r="UZI105" s="137"/>
      <c r="UZK105" s="142"/>
      <c r="UZL105" s="160"/>
      <c r="UZM105" s="150"/>
      <c r="UZN105" s="137"/>
      <c r="UZO105" s="137"/>
      <c r="UZP105" s="137"/>
      <c r="UZR105" s="142"/>
      <c r="UZS105" s="160"/>
      <c r="UZT105" s="150"/>
      <c r="UZU105" s="137"/>
      <c r="UZV105" s="137"/>
      <c r="UZW105" s="137"/>
      <c r="UZY105" s="142"/>
      <c r="UZZ105" s="160"/>
      <c r="VAA105" s="150"/>
      <c r="VAB105" s="137"/>
      <c r="VAC105" s="137"/>
      <c r="VAD105" s="137"/>
      <c r="VAF105" s="142"/>
      <c r="VAG105" s="160"/>
      <c r="VAH105" s="150"/>
      <c r="VAI105" s="137"/>
      <c r="VAJ105" s="137"/>
      <c r="VAK105" s="137"/>
      <c r="VAM105" s="142"/>
      <c r="VAN105" s="160"/>
      <c r="VAO105" s="150"/>
      <c r="VAP105" s="137"/>
      <c r="VAQ105" s="137"/>
      <c r="VAR105" s="137"/>
      <c r="VAT105" s="142"/>
      <c r="VAU105" s="160"/>
      <c r="VAV105" s="150"/>
      <c r="VAW105" s="137"/>
      <c r="VAX105" s="137"/>
      <c r="VAY105" s="137"/>
      <c r="VBA105" s="142"/>
      <c r="VBB105" s="160"/>
      <c r="VBC105" s="150"/>
      <c r="VBD105" s="137"/>
      <c r="VBE105" s="137"/>
      <c r="VBF105" s="137"/>
      <c r="VBH105" s="142"/>
      <c r="VBI105" s="160"/>
      <c r="VBJ105" s="150"/>
      <c r="VBK105" s="137"/>
      <c r="VBL105" s="137"/>
      <c r="VBM105" s="137"/>
      <c r="VBO105" s="142"/>
      <c r="VBP105" s="160"/>
      <c r="VBQ105" s="150"/>
      <c r="VBR105" s="137"/>
      <c r="VBS105" s="137"/>
      <c r="VBT105" s="137"/>
      <c r="VBV105" s="142"/>
      <c r="VBW105" s="160"/>
      <c r="VBX105" s="150"/>
      <c r="VBY105" s="137"/>
      <c r="VBZ105" s="137"/>
      <c r="VCA105" s="137"/>
      <c r="VCC105" s="142"/>
      <c r="VCD105" s="160"/>
      <c r="VCE105" s="150"/>
      <c r="VCF105" s="137"/>
      <c r="VCG105" s="137"/>
      <c r="VCH105" s="137"/>
      <c r="VCJ105" s="142"/>
      <c r="VCK105" s="160"/>
      <c r="VCL105" s="150"/>
      <c r="VCM105" s="137"/>
      <c r="VCN105" s="137"/>
      <c r="VCO105" s="137"/>
      <c r="VCQ105" s="142"/>
      <c r="VCR105" s="160"/>
      <c r="VCS105" s="150"/>
      <c r="VCT105" s="137"/>
      <c r="VCU105" s="137"/>
      <c r="VCV105" s="137"/>
      <c r="VCX105" s="142"/>
      <c r="VCY105" s="160"/>
      <c r="VCZ105" s="150"/>
      <c r="VDA105" s="137"/>
      <c r="VDB105" s="137"/>
      <c r="VDC105" s="137"/>
      <c r="VDE105" s="142"/>
      <c r="VDF105" s="160"/>
      <c r="VDG105" s="150"/>
      <c r="VDH105" s="137"/>
      <c r="VDI105" s="137"/>
      <c r="VDJ105" s="137"/>
      <c r="VDL105" s="142"/>
      <c r="VDM105" s="160"/>
      <c r="VDN105" s="150"/>
      <c r="VDO105" s="137"/>
      <c r="VDP105" s="137"/>
      <c r="VDQ105" s="137"/>
      <c r="VDS105" s="142"/>
      <c r="VDT105" s="160"/>
      <c r="VDU105" s="150"/>
      <c r="VDV105" s="137"/>
      <c r="VDW105" s="137"/>
      <c r="VDX105" s="137"/>
      <c r="VDZ105" s="142"/>
      <c r="VEA105" s="160"/>
      <c r="VEB105" s="150"/>
      <c r="VEC105" s="137"/>
      <c r="VED105" s="137"/>
      <c r="VEE105" s="137"/>
      <c r="VEG105" s="142"/>
      <c r="VEH105" s="160"/>
      <c r="VEI105" s="150"/>
      <c r="VEJ105" s="137"/>
      <c r="VEK105" s="137"/>
      <c r="VEL105" s="137"/>
      <c r="VEN105" s="142"/>
      <c r="VEO105" s="160"/>
      <c r="VEP105" s="150"/>
      <c r="VEQ105" s="137"/>
      <c r="VER105" s="137"/>
      <c r="VES105" s="137"/>
      <c r="VEU105" s="142"/>
      <c r="VEV105" s="160"/>
      <c r="VEW105" s="150"/>
      <c r="VEX105" s="137"/>
      <c r="VEY105" s="137"/>
      <c r="VEZ105" s="137"/>
      <c r="VFB105" s="142"/>
      <c r="VFC105" s="160"/>
      <c r="VFD105" s="150"/>
      <c r="VFE105" s="137"/>
      <c r="VFF105" s="137"/>
      <c r="VFG105" s="137"/>
      <c r="VFI105" s="142"/>
      <c r="VFJ105" s="160"/>
      <c r="VFK105" s="150"/>
      <c r="VFL105" s="137"/>
      <c r="VFM105" s="137"/>
      <c r="VFN105" s="137"/>
      <c r="VFP105" s="142"/>
      <c r="VFQ105" s="160"/>
      <c r="VFR105" s="150"/>
      <c r="VFS105" s="137"/>
      <c r="VFT105" s="137"/>
      <c r="VFU105" s="137"/>
      <c r="VFW105" s="142"/>
      <c r="VFX105" s="160"/>
      <c r="VFY105" s="150"/>
      <c r="VFZ105" s="137"/>
      <c r="VGA105" s="137"/>
      <c r="VGB105" s="137"/>
      <c r="VGD105" s="142"/>
      <c r="VGE105" s="160"/>
      <c r="VGF105" s="150"/>
      <c r="VGG105" s="137"/>
      <c r="VGH105" s="137"/>
      <c r="VGI105" s="137"/>
      <c r="VGK105" s="142"/>
      <c r="VGL105" s="160"/>
      <c r="VGM105" s="150"/>
      <c r="VGN105" s="137"/>
      <c r="VGO105" s="137"/>
      <c r="VGP105" s="137"/>
      <c r="VGR105" s="142"/>
      <c r="VGS105" s="160"/>
      <c r="VGT105" s="150"/>
      <c r="VGU105" s="137"/>
      <c r="VGV105" s="137"/>
      <c r="VGW105" s="137"/>
      <c r="VGY105" s="142"/>
      <c r="VGZ105" s="160"/>
      <c r="VHA105" s="150"/>
      <c r="VHB105" s="137"/>
      <c r="VHC105" s="137"/>
      <c r="VHD105" s="137"/>
      <c r="VHF105" s="142"/>
      <c r="VHG105" s="160"/>
      <c r="VHH105" s="150"/>
      <c r="VHI105" s="137"/>
      <c r="VHJ105" s="137"/>
      <c r="VHK105" s="137"/>
      <c r="VHM105" s="142"/>
      <c r="VHN105" s="160"/>
      <c r="VHO105" s="150"/>
      <c r="VHP105" s="137"/>
      <c r="VHQ105" s="137"/>
      <c r="VHR105" s="137"/>
      <c r="VHT105" s="142"/>
      <c r="VHU105" s="160"/>
      <c r="VHV105" s="150"/>
      <c r="VHW105" s="137"/>
      <c r="VHX105" s="137"/>
      <c r="VHY105" s="137"/>
      <c r="VIA105" s="142"/>
      <c r="VIB105" s="160"/>
      <c r="VIC105" s="150"/>
      <c r="VID105" s="137"/>
      <c r="VIE105" s="137"/>
      <c r="VIF105" s="137"/>
      <c r="VIH105" s="142"/>
      <c r="VII105" s="160"/>
      <c r="VIJ105" s="150"/>
      <c r="VIK105" s="137"/>
      <c r="VIL105" s="137"/>
      <c r="VIM105" s="137"/>
      <c r="VIO105" s="142"/>
      <c r="VIP105" s="160"/>
      <c r="VIQ105" s="150"/>
      <c r="VIR105" s="137"/>
      <c r="VIS105" s="137"/>
      <c r="VIT105" s="137"/>
      <c r="VIV105" s="142"/>
      <c r="VIW105" s="160"/>
      <c r="VIX105" s="150"/>
      <c r="VIY105" s="137"/>
      <c r="VIZ105" s="137"/>
      <c r="VJA105" s="137"/>
      <c r="VJC105" s="142"/>
      <c r="VJD105" s="160"/>
      <c r="VJE105" s="150"/>
      <c r="VJF105" s="137"/>
      <c r="VJG105" s="137"/>
      <c r="VJH105" s="137"/>
      <c r="VJJ105" s="142"/>
      <c r="VJK105" s="160"/>
      <c r="VJL105" s="150"/>
      <c r="VJM105" s="137"/>
      <c r="VJN105" s="137"/>
      <c r="VJO105" s="137"/>
      <c r="VJQ105" s="142"/>
      <c r="VJR105" s="160"/>
      <c r="VJS105" s="150"/>
      <c r="VJT105" s="137"/>
      <c r="VJU105" s="137"/>
      <c r="VJV105" s="137"/>
      <c r="VJX105" s="142"/>
      <c r="VJY105" s="160"/>
      <c r="VJZ105" s="150"/>
      <c r="VKA105" s="137"/>
      <c r="VKB105" s="137"/>
      <c r="VKC105" s="137"/>
      <c r="VKE105" s="142"/>
      <c r="VKF105" s="160"/>
      <c r="VKG105" s="150"/>
      <c r="VKH105" s="137"/>
      <c r="VKI105" s="137"/>
      <c r="VKJ105" s="137"/>
      <c r="VKL105" s="142"/>
      <c r="VKM105" s="160"/>
      <c r="VKN105" s="150"/>
      <c r="VKO105" s="137"/>
      <c r="VKP105" s="137"/>
      <c r="VKQ105" s="137"/>
      <c r="VKS105" s="142"/>
      <c r="VKT105" s="160"/>
      <c r="VKU105" s="150"/>
      <c r="VKV105" s="137"/>
      <c r="VKW105" s="137"/>
      <c r="VKX105" s="137"/>
      <c r="VKZ105" s="142"/>
      <c r="VLA105" s="160"/>
      <c r="VLB105" s="150"/>
      <c r="VLC105" s="137"/>
      <c r="VLD105" s="137"/>
      <c r="VLE105" s="137"/>
      <c r="VLG105" s="142"/>
      <c r="VLH105" s="160"/>
      <c r="VLI105" s="150"/>
      <c r="VLJ105" s="137"/>
      <c r="VLK105" s="137"/>
      <c r="VLL105" s="137"/>
      <c r="VLN105" s="142"/>
      <c r="VLO105" s="160"/>
      <c r="VLP105" s="150"/>
      <c r="VLQ105" s="137"/>
      <c r="VLR105" s="137"/>
      <c r="VLS105" s="137"/>
      <c r="VLU105" s="142"/>
      <c r="VLV105" s="160"/>
      <c r="VLW105" s="150"/>
      <c r="VLX105" s="137"/>
      <c r="VLY105" s="137"/>
      <c r="VLZ105" s="137"/>
      <c r="VMB105" s="142"/>
      <c r="VMC105" s="160"/>
      <c r="VMD105" s="150"/>
      <c r="VME105" s="137"/>
      <c r="VMF105" s="137"/>
      <c r="VMG105" s="137"/>
      <c r="VMI105" s="142"/>
      <c r="VMJ105" s="160"/>
      <c r="VMK105" s="150"/>
      <c r="VML105" s="137"/>
      <c r="VMM105" s="137"/>
      <c r="VMN105" s="137"/>
      <c r="VMP105" s="142"/>
      <c r="VMQ105" s="160"/>
      <c r="VMR105" s="150"/>
      <c r="VMS105" s="137"/>
      <c r="VMT105" s="137"/>
      <c r="VMU105" s="137"/>
      <c r="VMW105" s="142"/>
      <c r="VMX105" s="160"/>
      <c r="VMY105" s="150"/>
      <c r="VMZ105" s="137"/>
      <c r="VNA105" s="137"/>
      <c r="VNB105" s="137"/>
      <c r="VND105" s="142"/>
      <c r="VNE105" s="160"/>
      <c r="VNF105" s="150"/>
      <c r="VNG105" s="137"/>
      <c r="VNH105" s="137"/>
      <c r="VNI105" s="137"/>
      <c r="VNK105" s="142"/>
      <c r="VNL105" s="160"/>
      <c r="VNM105" s="150"/>
      <c r="VNN105" s="137"/>
      <c r="VNO105" s="137"/>
      <c r="VNP105" s="137"/>
      <c r="VNR105" s="142"/>
      <c r="VNS105" s="160"/>
      <c r="VNT105" s="150"/>
      <c r="VNU105" s="137"/>
      <c r="VNV105" s="137"/>
      <c r="VNW105" s="137"/>
      <c r="VNY105" s="142"/>
      <c r="VNZ105" s="160"/>
      <c r="VOA105" s="150"/>
      <c r="VOB105" s="137"/>
      <c r="VOC105" s="137"/>
      <c r="VOD105" s="137"/>
      <c r="VOF105" s="142"/>
      <c r="VOG105" s="160"/>
      <c r="VOH105" s="150"/>
      <c r="VOI105" s="137"/>
      <c r="VOJ105" s="137"/>
      <c r="VOK105" s="137"/>
      <c r="VOM105" s="142"/>
      <c r="VON105" s="160"/>
      <c r="VOO105" s="150"/>
      <c r="VOP105" s="137"/>
      <c r="VOQ105" s="137"/>
      <c r="VOR105" s="137"/>
      <c r="VOT105" s="142"/>
      <c r="VOU105" s="160"/>
      <c r="VOV105" s="150"/>
      <c r="VOW105" s="137"/>
      <c r="VOX105" s="137"/>
      <c r="VOY105" s="137"/>
      <c r="VPA105" s="142"/>
      <c r="VPB105" s="160"/>
      <c r="VPC105" s="150"/>
      <c r="VPD105" s="137"/>
      <c r="VPE105" s="137"/>
      <c r="VPF105" s="137"/>
      <c r="VPH105" s="142"/>
      <c r="VPI105" s="160"/>
      <c r="VPJ105" s="150"/>
      <c r="VPK105" s="137"/>
      <c r="VPL105" s="137"/>
      <c r="VPM105" s="137"/>
      <c r="VPO105" s="142"/>
      <c r="VPP105" s="160"/>
      <c r="VPQ105" s="150"/>
      <c r="VPR105" s="137"/>
      <c r="VPS105" s="137"/>
      <c r="VPT105" s="137"/>
      <c r="VPV105" s="142"/>
      <c r="VPW105" s="160"/>
      <c r="VPX105" s="150"/>
      <c r="VPY105" s="137"/>
      <c r="VPZ105" s="137"/>
      <c r="VQA105" s="137"/>
      <c r="VQC105" s="142"/>
      <c r="VQD105" s="160"/>
      <c r="VQE105" s="150"/>
      <c r="VQF105" s="137"/>
      <c r="VQG105" s="137"/>
      <c r="VQH105" s="137"/>
      <c r="VQJ105" s="142"/>
      <c r="VQK105" s="160"/>
      <c r="VQL105" s="150"/>
      <c r="VQM105" s="137"/>
      <c r="VQN105" s="137"/>
      <c r="VQO105" s="137"/>
      <c r="VQQ105" s="142"/>
      <c r="VQR105" s="160"/>
      <c r="VQS105" s="150"/>
      <c r="VQT105" s="137"/>
      <c r="VQU105" s="137"/>
      <c r="VQV105" s="137"/>
      <c r="VQX105" s="142"/>
      <c r="VQY105" s="160"/>
      <c r="VQZ105" s="150"/>
      <c r="VRA105" s="137"/>
      <c r="VRB105" s="137"/>
      <c r="VRC105" s="137"/>
      <c r="VRE105" s="142"/>
      <c r="VRF105" s="160"/>
      <c r="VRG105" s="150"/>
      <c r="VRH105" s="137"/>
      <c r="VRI105" s="137"/>
      <c r="VRJ105" s="137"/>
      <c r="VRL105" s="142"/>
      <c r="VRM105" s="160"/>
      <c r="VRN105" s="150"/>
      <c r="VRO105" s="137"/>
      <c r="VRP105" s="137"/>
      <c r="VRQ105" s="137"/>
      <c r="VRS105" s="142"/>
      <c r="VRT105" s="160"/>
      <c r="VRU105" s="150"/>
      <c r="VRV105" s="137"/>
      <c r="VRW105" s="137"/>
      <c r="VRX105" s="137"/>
      <c r="VRZ105" s="142"/>
      <c r="VSA105" s="160"/>
      <c r="VSB105" s="150"/>
      <c r="VSC105" s="137"/>
      <c r="VSD105" s="137"/>
      <c r="VSE105" s="137"/>
      <c r="VSG105" s="142"/>
      <c r="VSH105" s="160"/>
      <c r="VSI105" s="150"/>
      <c r="VSJ105" s="137"/>
      <c r="VSK105" s="137"/>
      <c r="VSL105" s="137"/>
      <c r="VSN105" s="142"/>
      <c r="VSO105" s="160"/>
      <c r="VSP105" s="150"/>
      <c r="VSQ105" s="137"/>
      <c r="VSR105" s="137"/>
      <c r="VSS105" s="137"/>
      <c r="VSU105" s="142"/>
      <c r="VSV105" s="160"/>
      <c r="VSW105" s="150"/>
      <c r="VSX105" s="137"/>
      <c r="VSY105" s="137"/>
      <c r="VSZ105" s="137"/>
      <c r="VTB105" s="142"/>
      <c r="VTC105" s="160"/>
      <c r="VTD105" s="150"/>
      <c r="VTE105" s="137"/>
      <c r="VTF105" s="137"/>
      <c r="VTG105" s="137"/>
      <c r="VTI105" s="142"/>
      <c r="VTJ105" s="160"/>
      <c r="VTK105" s="150"/>
      <c r="VTL105" s="137"/>
      <c r="VTM105" s="137"/>
      <c r="VTN105" s="137"/>
      <c r="VTP105" s="142"/>
      <c r="VTQ105" s="160"/>
      <c r="VTR105" s="150"/>
      <c r="VTS105" s="137"/>
      <c r="VTT105" s="137"/>
      <c r="VTU105" s="137"/>
      <c r="VTW105" s="142"/>
      <c r="VTX105" s="160"/>
      <c r="VTY105" s="150"/>
      <c r="VTZ105" s="137"/>
      <c r="VUA105" s="137"/>
      <c r="VUB105" s="137"/>
      <c r="VUD105" s="142"/>
      <c r="VUE105" s="160"/>
      <c r="VUF105" s="150"/>
      <c r="VUG105" s="137"/>
      <c r="VUH105" s="137"/>
      <c r="VUI105" s="137"/>
      <c r="VUK105" s="142"/>
      <c r="VUL105" s="160"/>
      <c r="VUM105" s="150"/>
      <c r="VUN105" s="137"/>
      <c r="VUO105" s="137"/>
      <c r="VUP105" s="137"/>
      <c r="VUR105" s="142"/>
      <c r="VUS105" s="160"/>
      <c r="VUT105" s="150"/>
      <c r="VUU105" s="137"/>
      <c r="VUV105" s="137"/>
      <c r="VUW105" s="137"/>
      <c r="VUY105" s="142"/>
      <c r="VUZ105" s="160"/>
      <c r="VVA105" s="150"/>
      <c r="VVB105" s="137"/>
      <c r="VVC105" s="137"/>
      <c r="VVD105" s="137"/>
      <c r="VVF105" s="142"/>
      <c r="VVG105" s="160"/>
      <c r="VVH105" s="150"/>
      <c r="VVI105" s="137"/>
      <c r="VVJ105" s="137"/>
      <c r="VVK105" s="137"/>
      <c r="VVM105" s="142"/>
      <c r="VVN105" s="160"/>
      <c r="VVO105" s="150"/>
      <c r="VVP105" s="137"/>
      <c r="VVQ105" s="137"/>
      <c r="VVR105" s="137"/>
      <c r="VVT105" s="142"/>
      <c r="VVU105" s="160"/>
      <c r="VVV105" s="150"/>
      <c r="VVW105" s="137"/>
      <c r="VVX105" s="137"/>
      <c r="VVY105" s="137"/>
      <c r="VWA105" s="142"/>
      <c r="VWB105" s="160"/>
      <c r="VWC105" s="150"/>
      <c r="VWD105" s="137"/>
      <c r="VWE105" s="137"/>
      <c r="VWF105" s="137"/>
      <c r="VWH105" s="142"/>
      <c r="VWI105" s="160"/>
      <c r="VWJ105" s="150"/>
      <c r="VWK105" s="137"/>
      <c r="VWL105" s="137"/>
      <c r="VWM105" s="137"/>
      <c r="VWO105" s="142"/>
      <c r="VWP105" s="160"/>
      <c r="VWQ105" s="150"/>
      <c r="VWR105" s="137"/>
      <c r="VWS105" s="137"/>
      <c r="VWT105" s="137"/>
      <c r="VWV105" s="142"/>
      <c r="VWW105" s="160"/>
      <c r="VWX105" s="150"/>
      <c r="VWY105" s="137"/>
      <c r="VWZ105" s="137"/>
      <c r="VXA105" s="137"/>
      <c r="VXC105" s="142"/>
      <c r="VXD105" s="160"/>
      <c r="VXE105" s="150"/>
      <c r="VXF105" s="137"/>
      <c r="VXG105" s="137"/>
      <c r="VXH105" s="137"/>
      <c r="VXJ105" s="142"/>
      <c r="VXK105" s="160"/>
      <c r="VXL105" s="150"/>
      <c r="VXM105" s="137"/>
      <c r="VXN105" s="137"/>
      <c r="VXO105" s="137"/>
      <c r="VXQ105" s="142"/>
      <c r="VXR105" s="160"/>
      <c r="VXS105" s="150"/>
      <c r="VXT105" s="137"/>
      <c r="VXU105" s="137"/>
      <c r="VXV105" s="137"/>
      <c r="VXX105" s="142"/>
      <c r="VXY105" s="160"/>
      <c r="VXZ105" s="150"/>
      <c r="VYA105" s="137"/>
      <c r="VYB105" s="137"/>
      <c r="VYC105" s="137"/>
      <c r="VYE105" s="142"/>
      <c r="VYF105" s="160"/>
      <c r="VYG105" s="150"/>
      <c r="VYH105" s="137"/>
      <c r="VYI105" s="137"/>
      <c r="VYJ105" s="137"/>
      <c r="VYL105" s="142"/>
      <c r="VYM105" s="160"/>
      <c r="VYN105" s="150"/>
      <c r="VYO105" s="137"/>
      <c r="VYP105" s="137"/>
      <c r="VYQ105" s="137"/>
      <c r="VYS105" s="142"/>
      <c r="VYT105" s="160"/>
      <c r="VYU105" s="150"/>
      <c r="VYV105" s="137"/>
      <c r="VYW105" s="137"/>
      <c r="VYX105" s="137"/>
      <c r="VYZ105" s="142"/>
      <c r="VZA105" s="160"/>
      <c r="VZB105" s="150"/>
      <c r="VZC105" s="137"/>
      <c r="VZD105" s="137"/>
      <c r="VZE105" s="137"/>
      <c r="VZG105" s="142"/>
      <c r="VZH105" s="160"/>
      <c r="VZI105" s="150"/>
      <c r="VZJ105" s="137"/>
      <c r="VZK105" s="137"/>
      <c r="VZL105" s="137"/>
      <c r="VZN105" s="142"/>
      <c r="VZO105" s="160"/>
      <c r="VZP105" s="150"/>
      <c r="VZQ105" s="137"/>
      <c r="VZR105" s="137"/>
      <c r="VZS105" s="137"/>
      <c r="VZU105" s="142"/>
      <c r="VZV105" s="160"/>
      <c r="VZW105" s="150"/>
      <c r="VZX105" s="137"/>
      <c r="VZY105" s="137"/>
      <c r="VZZ105" s="137"/>
      <c r="WAB105" s="142"/>
      <c r="WAC105" s="160"/>
      <c r="WAD105" s="150"/>
      <c r="WAE105" s="137"/>
      <c r="WAF105" s="137"/>
      <c r="WAG105" s="137"/>
      <c r="WAI105" s="142"/>
      <c r="WAJ105" s="160"/>
      <c r="WAK105" s="150"/>
      <c r="WAL105" s="137"/>
      <c r="WAM105" s="137"/>
      <c r="WAN105" s="137"/>
      <c r="WAP105" s="142"/>
      <c r="WAQ105" s="160"/>
      <c r="WAR105" s="150"/>
      <c r="WAS105" s="137"/>
      <c r="WAT105" s="137"/>
      <c r="WAU105" s="137"/>
      <c r="WAW105" s="142"/>
      <c r="WAX105" s="160"/>
      <c r="WAY105" s="150"/>
      <c r="WAZ105" s="137"/>
      <c r="WBA105" s="137"/>
      <c r="WBB105" s="137"/>
      <c r="WBD105" s="142"/>
      <c r="WBE105" s="160"/>
      <c r="WBF105" s="150"/>
      <c r="WBG105" s="137"/>
      <c r="WBH105" s="137"/>
      <c r="WBI105" s="137"/>
      <c r="WBK105" s="142"/>
      <c r="WBL105" s="160"/>
      <c r="WBM105" s="150"/>
      <c r="WBN105" s="137"/>
      <c r="WBO105" s="137"/>
      <c r="WBP105" s="137"/>
      <c r="WBR105" s="142"/>
      <c r="WBS105" s="160"/>
      <c r="WBT105" s="150"/>
      <c r="WBU105" s="137"/>
      <c r="WBV105" s="137"/>
      <c r="WBW105" s="137"/>
      <c r="WBY105" s="142"/>
      <c r="WBZ105" s="160"/>
      <c r="WCA105" s="150"/>
      <c r="WCB105" s="137"/>
      <c r="WCC105" s="137"/>
      <c r="WCD105" s="137"/>
      <c r="WCF105" s="142"/>
      <c r="WCG105" s="160"/>
      <c r="WCH105" s="150"/>
      <c r="WCI105" s="137"/>
      <c r="WCJ105" s="137"/>
      <c r="WCK105" s="137"/>
      <c r="WCM105" s="142"/>
      <c r="WCN105" s="160"/>
      <c r="WCO105" s="150"/>
      <c r="WCP105" s="137"/>
      <c r="WCQ105" s="137"/>
      <c r="WCR105" s="137"/>
      <c r="WCT105" s="142"/>
      <c r="WCU105" s="160"/>
      <c r="WCV105" s="150"/>
      <c r="WCW105" s="137"/>
      <c r="WCX105" s="137"/>
      <c r="WCY105" s="137"/>
      <c r="WDA105" s="142"/>
      <c r="WDB105" s="160"/>
      <c r="WDC105" s="150"/>
      <c r="WDD105" s="137"/>
      <c r="WDE105" s="137"/>
      <c r="WDF105" s="137"/>
      <c r="WDH105" s="142"/>
      <c r="WDI105" s="160"/>
      <c r="WDJ105" s="150"/>
      <c r="WDK105" s="137"/>
      <c r="WDL105" s="137"/>
      <c r="WDM105" s="137"/>
      <c r="WDO105" s="142"/>
      <c r="WDP105" s="160"/>
      <c r="WDQ105" s="150"/>
      <c r="WDR105" s="137"/>
      <c r="WDS105" s="137"/>
      <c r="WDT105" s="137"/>
      <c r="WDV105" s="142"/>
      <c r="WDW105" s="160"/>
      <c r="WDX105" s="150"/>
      <c r="WDY105" s="137"/>
      <c r="WDZ105" s="137"/>
      <c r="WEA105" s="137"/>
      <c r="WEC105" s="142"/>
      <c r="WED105" s="160"/>
      <c r="WEE105" s="150"/>
      <c r="WEF105" s="137"/>
      <c r="WEG105" s="137"/>
      <c r="WEH105" s="137"/>
      <c r="WEJ105" s="142"/>
      <c r="WEK105" s="160"/>
      <c r="WEL105" s="150"/>
      <c r="WEM105" s="137"/>
      <c r="WEN105" s="137"/>
      <c r="WEO105" s="137"/>
      <c r="WEQ105" s="142"/>
      <c r="WER105" s="160"/>
      <c r="WES105" s="150"/>
      <c r="WET105" s="137"/>
      <c r="WEU105" s="137"/>
      <c r="WEV105" s="137"/>
      <c r="WEX105" s="142"/>
      <c r="WEY105" s="160"/>
      <c r="WEZ105" s="150"/>
      <c r="WFA105" s="137"/>
      <c r="WFB105" s="137"/>
      <c r="WFC105" s="137"/>
      <c r="WFE105" s="142"/>
      <c r="WFF105" s="160"/>
      <c r="WFG105" s="150"/>
      <c r="WFH105" s="137"/>
      <c r="WFI105" s="137"/>
      <c r="WFJ105" s="137"/>
      <c r="WFL105" s="142"/>
      <c r="WFM105" s="160"/>
      <c r="WFN105" s="150"/>
      <c r="WFO105" s="137"/>
      <c r="WFP105" s="137"/>
      <c r="WFQ105" s="137"/>
      <c r="WFS105" s="142"/>
      <c r="WFT105" s="160"/>
      <c r="WFU105" s="150"/>
      <c r="WFV105" s="137"/>
      <c r="WFW105" s="137"/>
      <c r="WFX105" s="137"/>
      <c r="WFZ105" s="142"/>
      <c r="WGA105" s="160"/>
      <c r="WGB105" s="150"/>
      <c r="WGC105" s="137"/>
      <c r="WGD105" s="137"/>
      <c r="WGE105" s="137"/>
      <c r="WGG105" s="142"/>
      <c r="WGH105" s="160"/>
      <c r="WGI105" s="150"/>
      <c r="WGJ105" s="137"/>
      <c r="WGK105" s="137"/>
      <c r="WGL105" s="137"/>
      <c r="WGN105" s="142"/>
      <c r="WGO105" s="160"/>
      <c r="WGP105" s="150"/>
      <c r="WGQ105" s="137"/>
      <c r="WGR105" s="137"/>
      <c r="WGS105" s="137"/>
      <c r="WGU105" s="142"/>
      <c r="WGV105" s="160"/>
      <c r="WGW105" s="150"/>
      <c r="WGX105" s="137"/>
      <c r="WGY105" s="137"/>
      <c r="WGZ105" s="137"/>
      <c r="WHB105" s="142"/>
      <c r="WHC105" s="160"/>
      <c r="WHD105" s="150"/>
      <c r="WHE105" s="137"/>
      <c r="WHF105" s="137"/>
      <c r="WHG105" s="137"/>
      <c r="WHI105" s="142"/>
      <c r="WHJ105" s="160"/>
      <c r="WHK105" s="150"/>
      <c r="WHL105" s="137"/>
      <c r="WHM105" s="137"/>
      <c r="WHN105" s="137"/>
      <c r="WHP105" s="142"/>
      <c r="WHQ105" s="160"/>
      <c r="WHR105" s="150"/>
      <c r="WHS105" s="137"/>
      <c r="WHT105" s="137"/>
      <c r="WHU105" s="137"/>
      <c r="WHW105" s="142"/>
      <c r="WHX105" s="160"/>
      <c r="WHY105" s="150"/>
      <c r="WHZ105" s="137"/>
      <c r="WIA105" s="137"/>
      <c r="WIB105" s="137"/>
      <c r="WID105" s="142"/>
      <c r="WIE105" s="160"/>
      <c r="WIF105" s="150"/>
      <c r="WIG105" s="137"/>
      <c r="WIH105" s="137"/>
      <c r="WII105" s="137"/>
      <c r="WIK105" s="142"/>
      <c r="WIL105" s="160"/>
      <c r="WIM105" s="150"/>
      <c r="WIN105" s="137"/>
      <c r="WIO105" s="137"/>
      <c r="WIP105" s="137"/>
      <c r="WIR105" s="142"/>
      <c r="WIS105" s="160"/>
      <c r="WIT105" s="150"/>
      <c r="WIU105" s="137"/>
      <c r="WIV105" s="137"/>
      <c r="WIW105" s="137"/>
      <c r="WIY105" s="142"/>
      <c r="WIZ105" s="160"/>
      <c r="WJA105" s="150"/>
      <c r="WJB105" s="137"/>
      <c r="WJC105" s="137"/>
      <c r="WJD105" s="137"/>
      <c r="WJF105" s="142"/>
      <c r="WJG105" s="160"/>
      <c r="WJH105" s="150"/>
      <c r="WJI105" s="137"/>
      <c r="WJJ105" s="137"/>
      <c r="WJK105" s="137"/>
      <c r="WJM105" s="142"/>
      <c r="WJN105" s="160"/>
      <c r="WJO105" s="150"/>
      <c r="WJP105" s="137"/>
      <c r="WJQ105" s="137"/>
      <c r="WJR105" s="137"/>
      <c r="WJT105" s="142"/>
      <c r="WJU105" s="160"/>
      <c r="WJV105" s="150"/>
      <c r="WJW105" s="137"/>
      <c r="WJX105" s="137"/>
      <c r="WJY105" s="137"/>
      <c r="WKA105" s="142"/>
      <c r="WKB105" s="160"/>
      <c r="WKC105" s="150"/>
      <c r="WKD105" s="137"/>
      <c r="WKE105" s="137"/>
      <c r="WKF105" s="137"/>
      <c r="WKH105" s="142"/>
      <c r="WKI105" s="160"/>
      <c r="WKJ105" s="150"/>
      <c r="WKK105" s="137"/>
      <c r="WKL105" s="137"/>
      <c r="WKM105" s="137"/>
      <c r="WKO105" s="142"/>
      <c r="WKP105" s="160"/>
      <c r="WKQ105" s="150"/>
      <c r="WKR105" s="137"/>
      <c r="WKS105" s="137"/>
      <c r="WKT105" s="137"/>
      <c r="WKV105" s="142"/>
      <c r="WKW105" s="160"/>
      <c r="WKX105" s="150"/>
      <c r="WKY105" s="137"/>
      <c r="WKZ105" s="137"/>
      <c r="WLA105" s="137"/>
      <c r="WLC105" s="142"/>
      <c r="WLD105" s="160"/>
      <c r="WLE105" s="150"/>
      <c r="WLF105" s="137"/>
      <c r="WLG105" s="137"/>
      <c r="WLH105" s="137"/>
      <c r="WLJ105" s="142"/>
      <c r="WLK105" s="160"/>
      <c r="WLL105" s="150"/>
      <c r="WLM105" s="137"/>
      <c r="WLN105" s="137"/>
      <c r="WLO105" s="137"/>
      <c r="WLQ105" s="142"/>
      <c r="WLR105" s="160"/>
      <c r="WLS105" s="150"/>
      <c r="WLT105" s="137"/>
      <c r="WLU105" s="137"/>
      <c r="WLV105" s="137"/>
      <c r="WLX105" s="142"/>
      <c r="WLY105" s="160"/>
      <c r="WLZ105" s="150"/>
      <c r="WMA105" s="137"/>
      <c r="WMB105" s="137"/>
      <c r="WMC105" s="137"/>
      <c r="WME105" s="142"/>
      <c r="WMF105" s="160"/>
      <c r="WMG105" s="150"/>
      <c r="WMH105" s="137"/>
      <c r="WMI105" s="137"/>
      <c r="WMJ105" s="137"/>
      <c r="WML105" s="142"/>
      <c r="WMM105" s="160"/>
      <c r="WMN105" s="150"/>
      <c r="WMO105" s="137"/>
      <c r="WMP105" s="137"/>
      <c r="WMQ105" s="137"/>
      <c r="WMS105" s="142"/>
      <c r="WMT105" s="160"/>
      <c r="WMU105" s="150"/>
      <c r="WMV105" s="137"/>
      <c r="WMW105" s="137"/>
      <c r="WMX105" s="137"/>
      <c r="WMZ105" s="142"/>
      <c r="WNA105" s="160"/>
      <c r="WNB105" s="150"/>
      <c r="WNC105" s="137"/>
      <c r="WND105" s="137"/>
      <c r="WNE105" s="137"/>
      <c r="WNG105" s="142"/>
      <c r="WNH105" s="160"/>
      <c r="WNI105" s="150"/>
      <c r="WNJ105" s="137"/>
      <c r="WNK105" s="137"/>
      <c r="WNL105" s="137"/>
      <c r="WNN105" s="142"/>
      <c r="WNO105" s="160"/>
      <c r="WNP105" s="150"/>
      <c r="WNQ105" s="137"/>
      <c r="WNR105" s="137"/>
      <c r="WNS105" s="137"/>
      <c r="WNU105" s="142"/>
      <c r="WNV105" s="160"/>
      <c r="WNW105" s="150"/>
      <c r="WNX105" s="137"/>
      <c r="WNY105" s="137"/>
      <c r="WNZ105" s="137"/>
      <c r="WOB105" s="142"/>
      <c r="WOC105" s="160"/>
      <c r="WOD105" s="150"/>
      <c r="WOE105" s="137"/>
      <c r="WOF105" s="137"/>
      <c r="WOG105" s="137"/>
      <c r="WOI105" s="142"/>
      <c r="WOJ105" s="160"/>
      <c r="WOK105" s="150"/>
      <c r="WOL105" s="137"/>
      <c r="WOM105" s="137"/>
      <c r="WON105" s="137"/>
      <c r="WOP105" s="142"/>
      <c r="WOQ105" s="160"/>
      <c r="WOR105" s="150"/>
      <c r="WOS105" s="137"/>
      <c r="WOT105" s="137"/>
      <c r="WOU105" s="137"/>
      <c r="WOW105" s="142"/>
      <c r="WOX105" s="160"/>
      <c r="WOY105" s="150"/>
      <c r="WOZ105" s="137"/>
      <c r="WPA105" s="137"/>
      <c r="WPB105" s="137"/>
      <c r="WPD105" s="142"/>
      <c r="WPE105" s="160"/>
      <c r="WPF105" s="150"/>
      <c r="WPG105" s="137"/>
      <c r="WPH105" s="137"/>
      <c r="WPI105" s="137"/>
      <c r="WPK105" s="142"/>
      <c r="WPL105" s="160"/>
      <c r="WPM105" s="150"/>
      <c r="WPN105" s="137"/>
      <c r="WPO105" s="137"/>
      <c r="WPP105" s="137"/>
      <c r="WPR105" s="142"/>
      <c r="WPS105" s="160"/>
      <c r="WPT105" s="150"/>
      <c r="WPU105" s="137"/>
      <c r="WPV105" s="137"/>
      <c r="WPW105" s="137"/>
      <c r="WPY105" s="142"/>
      <c r="WPZ105" s="160"/>
      <c r="WQA105" s="150"/>
      <c r="WQB105" s="137"/>
      <c r="WQC105" s="137"/>
      <c r="WQD105" s="137"/>
      <c r="WQF105" s="142"/>
      <c r="WQG105" s="160"/>
      <c r="WQH105" s="150"/>
      <c r="WQI105" s="137"/>
      <c r="WQJ105" s="137"/>
      <c r="WQK105" s="137"/>
      <c r="WQM105" s="142"/>
      <c r="WQN105" s="160"/>
      <c r="WQO105" s="150"/>
      <c r="WQP105" s="137"/>
      <c r="WQQ105" s="137"/>
      <c r="WQR105" s="137"/>
      <c r="WQT105" s="142"/>
      <c r="WQU105" s="160"/>
      <c r="WQV105" s="150"/>
      <c r="WQW105" s="137"/>
      <c r="WQX105" s="137"/>
      <c r="WQY105" s="137"/>
      <c r="WRA105" s="142"/>
      <c r="WRB105" s="160"/>
      <c r="WRC105" s="150"/>
      <c r="WRD105" s="137"/>
      <c r="WRE105" s="137"/>
      <c r="WRF105" s="137"/>
      <c r="WRH105" s="142"/>
      <c r="WRI105" s="160"/>
      <c r="WRJ105" s="150"/>
      <c r="WRK105" s="137"/>
      <c r="WRL105" s="137"/>
      <c r="WRM105" s="137"/>
      <c r="WRO105" s="142"/>
      <c r="WRP105" s="160"/>
      <c r="WRQ105" s="150"/>
      <c r="WRR105" s="137"/>
      <c r="WRS105" s="137"/>
      <c r="WRT105" s="137"/>
      <c r="WRV105" s="142"/>
      <c r="WRW105" s="160"/>
      <c r="WRX105" s="150"/>
      <c r="WRY105" s="137"/>
      <c r="WRZ105" s="137"/>
      <c r="WSA105" s="137"/>
      <c r="WSC105" s="142"/>
      <c r="WSD105" s="160"/>
      <c r="WSE105" s="150"/>
      <c r="WSF105" s="137"/>
      <c r="WSG105" s="137"/>
      <c r="WSH105" s="137"/>
      <c r="WSJ105" s="142"/>
      <c r="WSK105" s="160"/>
      <c r="WSL105" s="150"/>
      <c r="WSM105" s="137"/>
      <c r="WSN105" s="137"/>
      <c r="WSO105" s="137"/>
      <c r="WSQ105" s="142"/>
      <c r="WSR105" s="160"/>
      <c r="WSS105" s="150"/>
      <c r="WST105" s="137"/>
      <c r="WSU105" s="137"/>
      <c r="WSV105" s="137"/>
      <c r="WSX105" s="142"/>
      <c r="WSY105" s="160"/>
      <c r="WSZ105" s="150"/>
      <c r="WTA105" s="137"/>
      <c r="WTB105" s="137"/>
      <c r="WTC105" s="137"/>
      <c r="WTE105" s="142"/>
      <c r="WTF105" s="160"/>
      <c r="WTG105" s="150"/>
      <c r="WTH105" s="137"/>
      <c r="WTI105" s="137"/>
      <c r="WTJ105" s="137"/>
      <c r="WTL105" s="142"/>
      <c r="WTM105" s="160"/>
      <c r="WTN105" s="150"/>
      <c r="WTO105" s="137"/>
      <c r="WTP105" s="137"/>
      <c r="WTQ105" s="137"/>
      <c r="WTS105" s="142"/>
      <c r="WTT105" s="160"/>
      <c r="WTU105" s="150"/>
      <c r="WTV105" s="137"/>
      <c r="WTW105" s="137"/>
      <c r="WTX105" s="137"/>
      <c r="WTZ105" s="142"/>
      <c r="WUA105" s="160"/>
      <c r="WUB105" s="150"/>
      <c r="WUC105" s="137"/>
      <c r="WUD105" s="137"/>
      <c r="WUE105" s="137"/>
      <c r="WUG105" s="142"/>
      <c r="WUH105" s="160"/>
      <c r="WUI105" s="150"/>
      <c r="WUJ105" s="137"/>
      <c r="WUK105" s="137"/>
      <c r="WUL105" s="137"/>
      <c r="WUN105" s="142"/>
      <c r="WUO105" s="160"/>
      <c r="WUP105" s="150"/>
      <c r="WUQ105" s="137"/>
      <c r="WUR105" s="137"/>
      <c r="WUS105" s="137"/>
      <c r="WUU105" s="142"/>
      <c r="WUV105" s="160"/>
      <c r="WUW105" s="150"/>
      <c r="WUX105" s="137"/>
      <c r="WUY105" s="137"/>
      <c r="WUZ105" s="137"/>
      <c r="WVB105" s="142"/>
      <c r="WVC105" s="160"/>
      <c r="WVD105" s="150"/>
      <c r="WVE105" s="137"/>
      <c r="WVF105" s="137"/>
      <c r="WVG105" s="137"/>
      <c r="WVI105" s="142"/>
      <c r="WVJ105" s="160"/>
      <c r="WVK105" s="150"/>
      <c r="WVL105" s="137"/>
      <c r="WVM105" s="137"/>
      <c r="WVN105" s="137"/>
      <c r="WVP105" s="142"/>
      <c r="WVQ105" s="160"/>
      <c r="WVR105" s="150"/>
      <c r="WVS105" s="137"/>
      <c r="WVT105" s="137"/>
      <c r="WVU105" s="137"/>
      <c r="WVW105" s="142"/>
      <c r="WVX105" s="160"/>
      <c r="WVY105" s="150"/>
      <c r="WVZ105" s="137"/>
      <c r="WWA105" s="137"/>
      <c r="WWB105" s="137"/>
      <c r="WWD105" s="142"/>
      <c r="WWE105" s="160"/>
      <c r="WWF105" s="150"/>
      <c r="WWG105" s="137"/>
      <c r="WWH105" s="137"/>
      <c r="WWI105" s="137"/>
      <c r="WWK105" s="142"/>
      <c r="WWL105" s="160"/>
      <c r="WWM105" s="150"/>
      <c r="WWN105" s="137"/>
      <c r="WWO105" s="137"/>
      <c r="WWP105" s="137"/>
      <c r="WWR105" s="142"/>
      <c r="WWS105" s="160"/>
      <c r="WWT105" s="150"/>
      <c r="WWU105" s="137"/>
      <c r="WWV105" s="137"/>
      <c r="WWW105" s="137"/>
      <c r="WWY105" s="142"/>
      <c r="WWZ105" s="160"/>
      <c r="WXA105" s="150"/>
      <c r="WXB105" s="137"/>
      <c r="WXC105" s="137"/>
      <c r="WXD105" s="137"/>
      <c r="WXF105" s="142"/>
      <c r="WXG105" s="160"/>
      <c r="WXH105" s="150"/>
      <c r="WXI105" s="137"/>
      <c r="WXJ105" s="137"/>
      <c r="WXK105" s="137"/>
      <c r="WXM105" s="142"/>
      <c r="WXN105" s="160"/>
      <c r="WXO105" s="150"/>
      <c r="WXP105" s="137"/>
      <c r="WXQ105" s="137"/>
      <c r="WXR105" s="137"/>
      <c r="WXT105" s="142"/>
      <c r="WXU105" s="160"/>
      <c r="WXV105" s="150"/>
      <c r="WXW105" s="137"/>
      <c r="WXX105" s="137"/>
      <c r="WXY105" s="137"/>
      <c r="WYA105" s="142"/>
      <c r="WYB105" s="160"/>
      <c r="WYC105" s="150"/>
      <c r="WYD105" s="137"/>
      <c r="WYE105" s="137"/>
      <c r="WYF105" s="137"/>
      <c r="WYH105" s="142"/>
      <c r="WYI105" s="160"/>
      <c r="WYJ105" s="150"/>
      <c r="WYK105" s="137"/>
      <c r="WYL105" s="137"/>
      <c r="WYM105" s="137"/>
      <c r="WYO105" s="142"/>
      <c r="WYP105" s="160"/>
      <c r="WYQ105" s="150"/>
      <c r="WYR105" s="137"/>
      <c r="WYS105" s="137"/>
      <c r="WYT105" s="137"/>
      <c r="WYV105" s="142"/>
      <c r="WYW105" s="160"/>
      <c r="WYX105" s="150"/>
      <c r="WYY105" s="137"/>
      <c r="WYZ105" s="137"/>
      <c r="WZA105" s="137"/>
      <c r="WZC105" s="142"/>
      <c r="WZD105" s="160"/>
      <c r="WZE105" s="150"/>
      <c r="WZF105" s="137"/>
      <c r="WZG105" s="137"/>
      <c r="WZH105" s="137"/>
      <c r="WZJ105" s="142"/>
      <c r="WZK105" s="160"/>
      <c r="WZL105" s="150"/>
      <c r="WZM105" s="137"/>
      <c r="WZN105" s="137"/>
      <c r="WZO105" s="137"/>
      <c r="WZQ105" s="142"/>
      <c r="WZR105" s="160"/>
      <c r="WZS105" s="150"/>
      <c r="WZT105" s="137"/>
      <c r="WZU105" s="137"/>
      <c r="WZV105" s="137"/>
      <c r="WZX105" s="142"/>
      <c r="WZY105" s="160"/>
      <c r="WZZ105" s="150"/>
      <c r="XAA105" s="137"/>
      <c r="XAB105" s="137"/>
      <c r="XAC105" s="137"/>
      <c r="XAE105" s="142"/>
      <c r="XAF105" s="160"/>
      <c r="XAG105" s="150"/>
      <c r="XAH105" s="137"/>
      <c r="XAI105" s="137"/>
      <c r="XAJ105" s="137"/>
      <c r="XAL105" s="142"/>
      <c r="XAM105" s="160"/>
      <c r="XAN105" s="150"/>
      <c r="XAO105" s="137"/>
      <c r="XAP105" s="137"/>
      <c r="XAQ105" s="137"/>
      <c r="XAS105" s="142"/>
      <c r="XAT105" s="160"/>
      <c r="XAU105" s="150"/>
      <c r="XAV105" s="137"/>
      <c r="XAW105" s="137"/>
      <c r="XAX105" s="137"/>
      <c r="XAZ105" s="142"/>
      <c r="XBA105" s="160"/>
      <c r="XBB105" s="150"/>
      <c r="XBC105" s="137"/>
      <c r="XBD105" s="137"/>
      <c r="XBE105" s="137"/>
      <c r="XBG105" s="142"/>
      <c r="XBH105" s="160"/>
      <c r="XBI105" s="150"/>
      <c r="XBJ105" s="137"/>
      <c r="XBK105" s="137"/>
      <c r="XBL105" s="137"/>
      <c r="XBN105" s="142"/>
      <c r="XBO105" s="160"/>
      <c r="XBP105" s="150"/>
      <c r="XBQ105" s="137"/>
      <c r="XBR105" s="137"/>
      <c r="XBS105" s="137"/>
      <c r="XBU105" s="142"/>
      <c r="XBV105" s="160"/>
      <c r="XBW105" s="150"/>
      <c r="XBX105" s="137"/>
      <c r="XBY105" s="137"/>
      <c r="XBZ105" s="137"/>
      <c r="XCB105" s="142"/>
      <c r="XCC105" s="160"/>
      <c r="XCD105" s="150"/>
      <c r="XCE105" s="137"/>
      <c r="XCF105" s="137"/>
      <c r="XCG105" s="137"/>
      <c r="XCI105" s="142"/>
      <c r="XCJ105" s="160"/>
      <c r="XCK105" s="150"/>
      <c r="XCL105" s="137"/>
      <c r="XCM105" s="137"/>
      <c r="XCN105" s="137"/>
      <c r="XCP105" s="142"/>
      <c r="XCQ105" s="160"/>
      <c r="XCR105" s="150"/>
      <c r="XCS105" s="137"/>
      <c r="XCT105" s="137"/>
      <c r="XCU105" s="137"/>
      <c r="XCW105" s="142"/>
      <c r="XCX105" s="160"/>
      <c r="XCY105" s="150"/>
      <c r="XCZ105" s="137"/>
      <c r="XDA105" s="137"/>
      <c r="XDB105" s="137"/>
      <c r="XDD105" s="142"/>
      <c r="XDE105" s="160"/>
      <c r="XDF105" s="150"/>
      <c r="XDG105" s="137"/>
      <c r="XDH105" s="137"/>
      <c r="XDI105" s="137"/>
      <c r="XDK105" s="142"/>
      <c r="XDL105" s="160"/>
      <c r="XDM105" s="150"/>
      <c r="XDN105" s="137"/>
      <c r="XDO105" s="137"/>
      <c r="XDP105" s="137"/>
      <c r="XDR105" s="142"/>
      <c r="XDS105" s="160"/>
      <c r="XDT105" s="150"/>
      <c r="XDU105" s="137"/>
      <c r="XDV105" s="137"/>
      <c r="XDW105" s="137"/>
      <c r="XDY105" s="142"/>
      <c r="XDZ105" s="160"/>
      <c r="XEA105" s="150"/>
      <c r="XEB105" s="137"/>
      <c r="XEC105" s="137"/>
      <c r="XED105" s="137"/>
      <c r="XEF105" s="142"/>
      <c r="XEG105" s="160"/>
      <c r="XEH105" s="150"/>
      <c r="XEI105" s="137"/>
      <c r="XEJ105" s="137"/>
      <c r="XEK105" s="137"/>
      <c r="XEM105" s="142"/>
      <c r="XEN105" s="160"/>
      <c r="XEO105" s="150"/>
      <c r="XEP105" s="137"/>
      <c r="XEQ105" s="137"/>
      <c r="XER105" s="137"/>
      <c r="XET105" s="142"/>
      <c r="XEU105" s="160"/>
      <c r="XEV105" s="150"/>
      <c r="XEW105" s="137"/>
      <c r="XEX105" s="137"/>
      <c r="XEY105" s="137"/>
      <c r="XFA105" s="142"/>
      <c r="XFB105" s="160"/>
      <c r="XFC105" s="150"/>
      <c r="XFD105" s="137"/>
    </row>
    <row r="106" spans="57:3072 3074:7167 7169:10240 10242:14335 14337:16384" ht="13.5" customHeight="1"/>
    <row r="107" spans="57:3072 3074:7167 7169:10240 10242:14335 14337:16384" ht="13.5" customHeight="1"/>
    <row r="108" spans="57:3072 3074:7167 7169:10240 10242:14335 14337:16384"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sheetData>
  <mergeCells count="2">
    <mergeCell ref="A35:C35"/>
    <mergeCell ref="A42:C42"/>
  </mergeCells>
  <pageMargins left="0.25" right="0.25" top="0.75" bottom="0.75" header="0.3" footer="0.3"/>
  <pageSetup paperSize="9" scale="86" orientation="portrait" horizontalDpi="300" verticalDpi="300" r:id="rId1"/>
  <rowBreaks count="1" manualBreakCount="1">
    <brk id="51" max="5"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61B37-4D55-4233-9156-42233166BE0F}">
  <sheetPr codeName="Sheet8"/>
  <dimension ref="A1:XFD129"/>
  <sheetViews>
    <sheetView topLeftCell="A13" workbookViewId="0">
      <selection activeCell="N22" sqref="N22"/>
    </sheetView>
  </sheetViews>
  <sheetFormatPr defaultRowHeight="12.75"/>
  <cols>
    <col min="1" max="1" width="33.42578125" style="143" customWidth="1"/>
    <col min="2" max="2" width="5.5703125" style="132" customWidth="1"/>
    <col min="3" max="3" width="6.5703125" style="144" customWidth="1"/>
    <col min="4" max="4" width="5.85546875" style="132" customWidth="1"/>
    <col min="5" max="5" width="29.140625" style="132" customWidth="1"/>
    <col min="6" max="6" width="20.7109375" style="132" customWidth="1"/>
    <col min="7" max="7" width="5.42578125" style="132" customWidth="1"/>
    <col min="8" max="8" width="14.85546875" style="132" customWidth="1"/>
    <col min="9" max="16384" width="9.140625" style="132"/>
  </cols>
  <sheetData>
    <row r="1" spans="1:8" ht="18" customHeight="1">
      <c r="A1" s="135" t="s">
        <v>561</v>
      </c>
      <c r="C1" s="133"/>
      <c r="F1" s="134"/>
    </row>
    <row r="2" spans="1:8" ht="18" customHeight="1">
      <c r="A2" s="135"/>
      <c r="B2" s="134"/>
      <c r="C2" s="136"/>
      <c r="D2" s="137"/>
      <c r="E2" s="137"/>
      <c r="F2" s="138"/>
      <c r="G2" s="139"/>
      <c r="H2" s="372"/>
    </row>
    <row r="3" spans="1:8" ht="13.5" customHeight="1">
      <c r="A3" s="140" t="s">
        <v>408</v>
      </c>
      <c r="B3" s="134"/>
      <c r="C3" s="141" t="s">
        <v>409</v>
      </c>
      <c r="D3" s="137"/>
      <c r="E3" s="137"/>
      <c r="G3" s="139"/>
      <c r="H3" s="372"/>
    </row>
    <row r="5" spans="1:8" ht="13.5" customHeight="1">
      <c r="A5" s="140" t="s">
        <v>410</v>
      </c>
      <c r="B5" s="134"/>
      <c r="C5" s="136" t="s">
        <v>411</v>
      </c>
      <c r="D5" s="137"/>
      <c r="E5" s="137"/>
      <c r="F5" s="137"/>
      <c r="G5" s="139"/>
      <c r="H5" s="372"/>
    </row>
    <row r="6" spans="1:8" ht="13.5" customHeight="1">
      <c r="A6" s="142" t="s">
        <v>412</v>
      </c>
      <c r="B6" s="134"/>
      <c r="C6" s="136" t="s">
        <v>413</v>
      </c>
      <c r="D6" s="137"/>
      <c r="E6" s="137"/>
      <c r="F6" s="137"/>
      <c r="G6" s="139"/>
      <c r="H6" s="372"/>
    </row>
    <row r="7" spans="1:8" ht="13.5" customHeight="1">
      <c r="A7" s="142" t="s">
        <v>1036</v>
      </c>
      <c r="B7" s="134"/>
      <c r="C7" s="136" t="s">
        <v>414</v>
      </c>
      <c r="D7" s="137"/>
      <c r="E7" s="137"/>
      <c r="F7" s="137"/>
      <c r="G7" s="139"/>
      <c r="H7" s="372"/>
    </row>
    <row r="8" spans="1:8" ht="13.5" customHeight="1">
      <c r="F8" s="137"/>
      <c r="G8" s="139"/>
      <c r="H8" s="372"/>
    </row>
    <row r="9" spans="1:8" ht="13.5" customHeight="1">
      <c r="A9" s="140"/>
      <c r="B9" s="134"/>
      <c r="C9" s="145" t="s">
        <v>415</v>
      </c>
      <c r="D9" s="369" t="s">
        <v>416</v>
      </c>
      <c r="E9" s="369" t="s">
        <v>417</v>
      </c>
      <c r="F9" s="369" t="s">
        <v>418</v>
      </c>
      <c r="G9" s="139"/>
      <c r="H9" s="372"/>
    </row>
    <row r="10" spans="1:8" ht="13.5" customHeight="1">
      <c r="A10" s="140" t="s">
        <v>419</v>
      </c>
      <c r="B10" s="142"/>
      <c r="C10" s="139"/>
      <c r="D10" s="137"/>
      <c r="E10" s="137"/>
      <c r="F10" s="137" t="s">
        <v>420</v>
      </c>
    </row>
    <row r="11" spans="1:8" ht="13.5" customHeight="1">
      <c r="A11" s="142" t="s">
        <v>421</v>
      </c>
      <c r="B11" s="134" t="s">
        <v>256</v>
      </c>
      <c r="C11" s="139">
        <f>C30</f>
        <v>21.3</v>
      </c>
      <c r="D11" s="137" t="s">
        <v>37</v>
      </c>
      <c r="E11" s="137"/>
      <c r="F11" s="137" t="s">
        <v>422</v>
      </c>
    </row>
    <row r="12" spans="1:8" ht="13.5" customHeight="1">
      <c r="A12" s="142" t="s">
        <v>423</v>
      </c>
      <c r="B12" s="134" t="s">
        <v>424</v>
      </c>
      <c r="C12" s="139">
        <v>22</v>
      </c>
      <c r="D12" s="137" t="s">
        <v>101</v>
      </c>
      <c r="E12" s="137"/>
      <c r="F12" s="137" t="s">
        <v>1037</v>
      </c>
    </row>
    <row r="13" spans="1:8" ht="13.5" customHeight="1">
      <c r="A13" s="142" t="s">
        <v>425</v>
      </c>
      <c r="B13" s="134"/>
      <c r="C13" s="139" t="s">
        <v>873</v>
      </c>
      <c r="D13" s="132" t="str">
        <f>IF(C13=0,"",IF(C13="I","",IF(C13="II","",IF(C13="III","",IF(C13="IV","","OBS")))))</f>
        <v/>
      </c>
      <c r="E13" s="137"/>
      <c r="F13" s="137" t="s">
        <v>426</v>
      </c>
      <c r="G13" s="139"/>
    </row>
    <row r="14" spans="1:8" ht="13.5" customHeight="1">
      <c r="A14" s="142" t="s">
        <v>427</v>
      </c>
      <c r="B14" s="134" t="s">
        <v>1038</v>
      </c>
      <c r="C14" s="136">
        <f>(1+7*C64)*(C62/C12)^2</f>
        <v>2.8532469350976046</v>
      </c>
      <c r="D14" s="137"/>
      <c r="E14" s="137" t="s">
        <v>428</v>
      </c>
      <c r="F14" s="137" t="s">
        <v>1039</v>
      </c>
      <c r="G14" s="139"/>
      <c r="H14" s="372"/>
    </row>
    <row r="15" spans="1:8" ht="13.5" customHeight="1">
      <c r="A15" s="140" t="s">
        <v>429</v>
      </c>
      <c r="B15" s="134" t="s">
        <v>430</v>
      </c>
      <c r="C15" s="136">
        <f>C14*0.5*C65*C12^2/1000</f>
        <v>0.86310719786702539</v>
      </c>
      <c r="D15" s="137" t="s">
        <v>431</v>
      </c>
      <c r="E15" s="137" t="s">
        <v>432</v>
      </c>
      <c r="F15" s="137" t="s">
        <v>1040</v>
      </c>
      <c r="G15" s="139"/>
      <c r="H15" s="372"/>
    </row>
    <row r="16" spans="1:8" ht="13.5" customHeight="1">
      <c r="A16" s="142"/>
      <c r="B16" s="142"/>
      <c r="C16" s="146"/>
      <c r="D16" s="137"/>
      <c r="E16" s="137"/>
      <c r="F16" s="137"/>
      <c r="G16" s="139"/>
      <c r="H16" s="372"/>
    </row>
    <row r="17" spans="1:8" ht="13.5" customHeight="1">
      <c r="A17" s="140" t="s">
        <v>433</v>
      </c>
      <c r="B17" s="142"/>
      <c r="C17" s="146"/>
      <c r="D17" s="137"/>
      <c r="E17" s="137"/>
      <c r="F17" s="137" t="s">
        <v>434</v>
      </c>
      <c r="G17" s="139"/>
      <c r="H17" s="372"/>
    </row>
    <row r="18" spans="1:8" ht="13.5" customHeight="1">
      <c r="A18" s="142" t="s">
        <v>435</v>
      </c>
      <c r="B18" s="142"/>
      <c r="C18" s="139" t="s">
        <v>436</v>
      </c>
      <c r="D18" s="137" t="str">
        <f>IF(C18="Farbana","",IF(C18="profil","",IF(C18="rör","","OBS!!")))</f>
        <v/>
      </c>
      <c r="E18" s="137"/>
      <c r="F18" s="137"/>
      <c r="G18" s="139"/>
      <c r="H18" s="372"/>
    </row>
    <row r="19" spans="1:8" ht="13.5" customHeight="1">
      <c r="A19" s="142"/>
      <c r="B19" s="142"/>
      <c r="C19" s="139"/>
      <c r="D19" s="137"/>
      <c r="E19" s="137"/>
      <c r="F19" s="137"/>
      <c r="G19" s="139"/>
      <c r="H19" s="372"/>
    </row>
    <row r="20" spans="1:8" ht="13.5" hidden="1" customHeight="1">
      <c r="A20" s="142" t="s">
        <v>120</v>
      </c>
      <c r="B20" s="142"/>
      <c r="C20" s="139" t="s">
        <v>100</v>
      </c>
      <c r="D20" s="147" t="str">
        <f>IF(C20="a","",IF(C20="b","","OBS!!"))</f>
        <v/>
      </c>
      <c r="E20" s="139" t="s">
        <v>437</v>
      </c>
      <c r="F20" s="137" t="s">
        <v>438</v>
      </c>
      <c r="G20" s="139"/>
      <c r="H20" s="372"/>
    </row>
    <row r="21" spans="1:8" ht="13.5" customHeight="1">
      <c r="A21" s="142" t="s">
        <v>439</v>
      </c>
      <c r="B21" s="142" t="s">
        <v>440</v>
      </c>
      <c r="C21" s="139">
        <f>2+1.2</f>
        <v>3.2</v>
      </c>
      <c r="D21" s="137" t="s">
        <v>37</v>
      </c>
      <c r="E21" s="139"/>
      <c r="F21" s="137" t="s">
        <v>438</v>
      </c>
      <c r="G21" s="139"/>
      <c r="H21" s="372"/>
    </row>
    <row r="22" spans="1:8" ht="13.5" customHeight="1">
      <c r="A22" s="142" t="s">
        <v>441</v>
      </c>
      <c r="B22" s="142" t="s">
        <v>103</v>
      </c>
      <c r="C22" s="139">
        <v>11.8</v>
      </c>
      <c r="D22" s="137" t="s">
        <v>37</v>
      </c>
      <c r="E22" s="139"/>
      <c r="F22" s="137" t="s">
        <v>438</v>
      </c>
      <c r="G22" s="139"/>
      <c r="H22" s="372"/>
    </row>
    <row r="23" spans="1:8" ht="13.5" customHeight="1">
      <c r="A23" s="142" t="s">
        <v>1041</v>
      </c>
      <c r="B23" s="142" t="s">
        <v>1042</v>
      </c>
      <c r="C23" s="373">
        <v>0</v>
      </c>
      <c r="D23" s="137" t="s">
        <v>37</v>
      </c>
      <c r="E23" s="139"/>
      <c r="F23" s="137" t="s">
        <v>1043</v>
      </c>
      <c r="G23" s="139"/>
      <c r="H23" s="372"/>
    </row>
    <row r="24" spans="1:8" ht="13.5" customHeight="1">
      <c r="A24" s="142" t="s">
        <v>1044</v>
      </c>
      <c r="B24" s="148" t="s">
        <v>1045</v>
      </c>
      <c r="C24" s="139">
        <v>1</v>
      </c>
      <c r="D24" s="137"/>
      <c r="E24" s="139" t="s">
        <v>1046</v>
      </c>
      <c r="F24" s="137" t="s">
        <v>1047</v>
      </c>
      <c r="G24" s="139"/>
      <c r="H24" s="372"/>
    </row>
    <row r="25" spans="1:8" ht="13.5" customHeight="1">
      <c r="A25" s="142" t="s">
        <v>1044</v>
      </c>
      <c r="B25" s="148" t="s">
        <v>1048</v>
      </c>
      <c r="C25" s="136">
        <f>IF(C23/C22&gt;0.2,0.5,1-2.5*C23/C22)</f>
        <v>1</v>
      </c>
      <c r="D25" s="137"/>
      <c r="E25" s="139"/>
      <c r="F25" s="137" t="s">
        <v>1043</v>
      </c>
      <c r="G25" s="139"/>
      <c r="H25" s="372"/>
    </row>
    <row r="26" spans="1:8" ht="13.5" customHeight="1">
      <c r="A26" s="142" t="s">
        <v>442</v>
      </c>
      <c r="B26" s="142" t="s">
        <v>1049</v>
      </c>
      <c r="C26" s="136">
        <f>IF(C21/C22&lt;0.2,2,IF(C21/C22&lt;0.7,0.3193*LN(C21/C22)+2.5139,IF(C21/C22&lt;5,-0.7121*LN(C21/C22)+2.146,IF(C21/C22&lt;10,-0.1443*LN(C21/C22)+1.2322,0.9))))</f>
        <v>2.0972298731720658</v>
      </c>
      <c r="D26" s="137"/>
      <c r="E26" s="137"/>
      <c r="F26" s="137" t="str">
        <f>IF(C20="S","SS, 7.7(1) ANM 1.","SS, Figur 7.23")</f>
        <v>SS, Figur 7.23</v>
      </c>
      <c r="G26" s="139"/>
      <c r="H26" s="372"/>
    </row>
    <row r="27" spans="1:8" ht="13.5" customHeight="1">
      <c r="A27" s="140" t="s">
        <v>443</v>
      </c>
      <c r="B27" s="142" t="s">
        <v>444</v>
      </c>
      <c r="C27" s="136">
        <f>C26*C25*C24</f>
        <v>2.0972298731720658</v>
      </c>
      <c r="D27" s="147" t="str">
        <f>IF(C18="farbana","","Ogiltig")</f>
        <v/>
      </c>
      <c r="E27" s="149" t="s">
        <v>1050</v>
      </c>
      <c r="F27" s="137"/>
      <c r="G27" s="139"/>
      <c r="H27" s="372"/>
    </row>
    <row r="28" spans="1:8" ht="13.5" customHeight="1">
      <c r="A28" s="142"/>
      <c r="B28" s="142"/>
      <c r="C28" s="139"/>
      <c r="D28" s="137"/>
      <c r="E28" s="137"/>
      <c r="F28" s="137"/>
      <c r="G28" s="139"/>
      <c r="H28" s="372"/>
    </row>
    <row r="29" spans="1:8" ht="13.5" customHeight="1">
      <c r="A29" s="140" t="s">
        <v>445</v>
      </c>
      <c r="B29" s="134"/>
      <c r="C29" s="150"/>
      <c r="D29" s="137"/>
      <c r="E29" s="137"/>
      <c r="F29" s="137" t="s">
        <v>446</v>
      </c>
      <c r="H29" s="372"/>
    </row>
    <row r="30" spans="1:8" ht="13.5" customHeight="1">
      <c r="A30" s="142" t="s">
        <v>447</v>
      </c>
      <c r="B30" s="134" t="s">
        <v>448</v>
      </c>
      <c r="C30" s="139">
        <f>0.6*C32</f>
        <v>21.3</v>
      </c>
      <c r="D30" s="137" t="str">
        <f>IF(C30&gt;200,"OBS","m")</f>
        <v>m</v>
      </c>
      <c r="E30" s="137"/>
      <c r="F30" s="137" t="s">
        <v>1051</v>
      </c>
      <c r="H30" s="372"/>
    </row>
    <row r="31" spans="1:8" ht="13.5" customHeight="1">
      <c r="A31" s="142" t="s">
        <v>450</v>
      </c>
      <c r="B31" s="134" t="s">
        <v>103</v>
      </c>
      <c r="C31" s="139">
        <v>11.8</v>
      </c>
      <c r="D31" s="137" t="s">
        <v>37</v>
      </c>
      <c r="E31" s="137"/>
      <c r="F31" s="137" t="s">
        <v>1051</v>
      </c>
      <c r="G31" s="139"/>
      <c r="H31" s="372"/>
    </row>
    <row r="32" spans="1:8" ht="13.5" customHeight="1">
      <c r="A32" s="142" t="s">
        <v>452</v>
      </c>
      <c r="B32" s="142" t="s">
        <v>108</v>
      </c>
      <c r="C32" s="139">
        <v>35.5</v>
      </c>
      <c r="D32" s="137" t="s">
        <v>37</v>
      </c>
      <c r="E32" s="139" t="s">
        <v>1052</v>
      </c>
      <c r="F32" s="137" t="s">
        <v>1051</v>
      </c>
      <c r="G32" s="139"/>
      <c r="H32" s="372"/>
    </row>
    <row r="33" spans="1:8" ht="13.5" customHeight="1">
      <c r="A33" s="142" t="s">
        <v>453</v>
      </c>
      <c r="B33" s="142" t="s">
        <v>454</v>
      </c>
      <c r="C33" s="139">
        <f>[14]Eigen_help!C4</f>
        <v>3924.2295000000004</v>
      </c>
      <c r="D33" s="137" t="s">
        <v>455</v>
      </c>
      <c r="E33" s="137"/>
      <c r="F33" s="137" t="s">
        <v>456</v>
      </c>
      <c r="G33" s="139"/>
      <c r="H33" s="372"/>
    </row>
    <row r="34" spans="1:8" ht="13.5" customHeight="1">
      <c r="A34" s="142" t="s">
        <v>457</v>
      </c>
      <c r="B34" s="134" t="s">
        <v>458</v>
      </c>
      <c r="C34" s="151">
        <f>[14]Eigen_help!E12</f>
        <v>2.0364727759092962</v>
      </c>
      <c r="D34" s="137" t="s">
        <v>459</v>
      </c>
      <c r="E34" s="137"/>
      <c r="F34" s="137" t="s">
        <v>460</v>
      </c>
      <c r="G34" s="139"/>
      <c r="H34" s="372"/>
    </row>
    <row r="35" spans="1:8" ht="13.5" customHeight="1">
      <c r="A35" s="142" t="s">
        <v>461</v>
      </c>
      <c r="B35" s="134" t="s">
        <v>462</v>
      </c>
      <c r="C35" s="139">
        <v>0.02</v>
      </c>
      <c r="D35" s="137"/>
      <c r="E35" s="139" t="s">
        <v>463</v>
      </c>
      <c r="F35" s="137" t="s">
        <v>464</v>
      </c>
      <c r="H35" s="372"/>
    </row>
    <row r="36" spans="1:8" ht="13.5" customHeight="1">
      <c r="A36" s="140" t="s">
        <v>465</v>
      </c>
      <c r="B36" s="134" t="s">
        <v>466</v>
      </c>
      <c r="C36" s="150">
        <f>(1+2*C82*C85*SQRT(C73+C80))/(1+7*C85)</f>
        <v>0.88584056605190953</v>
      </c>
      <c r="D36" s="137"/>
      <c r="E36" s="137" t="s">
        <v>467</v>
      </c>
      <c r="F36" s="137" t="s">
        <v>468</v>
      </c>
      <c r="H36" s="372"/>
    </row>
    <row r="37" spans="1:8" ht="13.5" customHeight="1">
      <c r="A37" s="142"/>
      <c r="B37" s="134"/>
      <c r="C37" s="150"/>
      <c r="D37" s="137"/>
      <c r="E37" s="137"/>
      <c r="F37" s="137"/>
      <c r="H37" s="372"/>
    </row>
    <row r="38" spans="1:8" ht="13.5" customHeight="1">
      <c r="A38" s="462" t="s">
        <v>1053</v>
      </c>
      <c r="B38" s="462"/>
      <c r="C38" s="462"/>
      <c r="D38" s="137"/>
      <c r="E38" s="137"/>
      <c r="F38" s="137" t="s">
        <v>470</v>
      </c>
      <c r="H38" s="372"/>
    </row>
    <row r="39" spans="1:8" ht="13.5" customHeight="1">
      <c r="A39" s="142" t="s">
        <v>1054</v>
      </c>
      <c r="B39" s="134" t="s">
        <v>103</v>
      </c>
      <c r="C39" s="154">
        <f>C31</f>
        <v>11.8</v>
      </c>
      <c r="D39" s="137" t="s">
        <v>37</v>
      </c>
      <c r="E39" s="137"/>
      <c r="F39" s="137"/>
      <c r="H39" s="372"/>
    </row>
    <row r="40" spans="1:8" ht="13.5" customHeight="1">
      <c r="A40" s="142" t="s">
        <v>471</v>
      </c>
      <c r="B40" s="134" t="s">
        <v>108</v>
      </c>
      <c r="C40" s="154">
        <f>C32</f>
        <v>35.5</v>
      </c>
      <c r="D40" s="137"/>
      <c r="E40" s="137"/>
      <c r="F40" s="137"/>
      <c r="H40" s="372"/>
    </row>
    <row r="41" spans="1:8" ht="13.5" customHeight="1">
      <c r="A41" s="142" t="s">
        <v>1055</v>
      </c>
      <c r="B41" s="142" t="s">
        <v>1056</v>
      </c>
      <c r="C41" s="154">
        <f>C39/4</f>
        <v>2.95</v>
      </c>
      <c r="D41" s="137" t="s">
        <v>37</v>
      </c>
      <c r="E41" s="137" t="s">
        <v>487</v>
      </c>
      <c r="F41" s="137" t="s">
        <v>1057</v>
      </c>
      <c r="H41" s="372"/>
    </row>
    <row r="42" spans="1:8" ht="13.5" customHeight="1">
      <c r="A42" s="142" t="s">
        <v>1055</v>
      </c>
      <c r="B42" s="142" t="s">
        <v>1058</v>
      </c>
      <c r="C42" s="154">
        <f>C30</f>
        <v>21.3</v>
      </c>
      <c r="D42" s="137" t="s">
        <v>37</v>
      </c>
      <c r="E42" s="137" t="s">
        <v>1059</v>
      </c>
      <c r="F42" s="137"/>
      <c r="H42" s="372"/>
    </row>
    <row r="43" spans="1:8" ht="13.5" customHeight="1">
      <c r="A43" s="142" t="s">
        <v>479</v>
      </c>
      <c r="B43" s="134" t="s">
        <v>1060</v>
      </c>
      <c r="C43" s="152">
        <f>C39*C40</f>
        <v>418.90000000000003</v>
      </c>
      <c r="D43" s="153" t="s">
        <v>481</v>
      </c>
      <c r="E43" s="137" t="s">
        <v>1061</v>
      </c>
      <c r="F43" s="137" t="s">
        <v>483</v>
      </c>
      <c r="H43" s="372"/>
    </row>
    <row r="44" spans="1:8" ht="13.5" customHeight="1">
      <c r="A44" s="140" t="s">
        <v>472</v>
      </c>
      <c r="B44" s="134" t="s">
        <v>1062</v>
      </c>
      <c r="C44" s="136">
        <f>C36*C15*C27</f>
        <v>1.6034903035753323</v>
      </c>
      <c r="D44" s="137" t="s">
        <v>102</v>
      </c>
      <c r="E44" s="137" t="s">
        <v>474</v>
      </c>
      <c r="F44" s="137" t="s">
        <v>475</v>
      </c>
      <c r="G44" s="139"/>
      <c r="H44" s="372"/>
    </row>
    <row r="45" spans="1:8" ht="13.5" customHeight="1">
      <c r="A45" s="140" t="s">
        <v>1063</v>
      </c>
      <c r="B45" s="134" t="s">
        <v>1064</v>
      </c>
      <c r="C45" s="155">
        <f>C43*C44</f>
        <v>671.70208816770673</v>
      </c>
      <c r="D45" s="137" t="s">
        <v>97</v>
      </c>
      <c r="E45" s="137" t="s">
        <v>1065</v>
      </c>
      <c r="F45" s="137"/>
      <c r="G45" s="139"/>
      <c r="H45" s="372"/>
    </row>
    <row r="46" spans="1:8" ht="13.5" customHeight="1">
      <c r="A46" s="140"/>
      <c r="B46" s="134"/>
      <c r="C46" s="155"/>
      <c r="D46" s="137"/>
      <c r="E46" s="137"/>
      <c r="F46" s="137"/>
      <c r="G46" s="139"/>
      <c r="H46" s="372"/>
    </row>
    <row r="47" spans="1:8" ht="13.5" customHeight="1">
      <c r="A47" s="462" t="s">
        <v>469</v>
      </c>
      <c r="B47" s="462"/>
      <c r="C47" s="462"/>
      <c r="D47" s="137"/>
      <c r="E47" s="137"/>
      <c r="F47" s="137" t="s">
        <v>470</v>
      </c>
      <c r="G47" s="139"/>
      <c r="H47" s="372"/>
    </row>
    <row r="48" spans="1:8" ht="13.5" customHeight="1">
      <c r="A48" s="142" t="s">
        <v>1054</v>
      </c>
      <c r="B48" s="134" t="s">
        <v>103</v>
      </c>
      <c r="C48" s="154">
        <f>C21</f>
        <v>3.2</v>
      </c>
      <c r="D48" s="137" t="s">
        <v>37</v>
      </c>
      <c r="E48" s="137"/>
      <c r="F48" s="137"/>
      <c r="G48" s="139"/>
      <c r="H48" s="372"/>
    </row>
    <row r="49" spans="1:8" ht="13.5" customHeight="1">
      <c r="A49" s="142" t="s">
        <v>471</v>
      </c>
      <c r="B49" s="134" t="s">
        <v>108</v>
      </c>
      <c r="C49" s="154">
        <f>C32</f>
        <v>35.5</v>
      </c>
      <c r="D49" s="137"/>
      <c r="E49" s="137"/>
      <c r="F49" s="137"/>
      <c r="G49" s="139"/>
      <c r="H49" s="372"/>
    </row>
    <row r="50" spans="1:8" ht="13.5" customHeight="1">
      <c r="A50" s="142" t="s">
        <v>1055</v>
      </c>
      <c r="B50" s="142" t="s">
        <v>1058</v>
      </c>
      <c r="C50" s="154">
        <f>C42</f>
        <v>21.3</v>
      </c>
      <c r="D50" s="137" t="s">
        <v>37</v>
      </c>
      <c r="E50" s="137" t="s">
        <v>1059</v>
      </c>
      <c r="F50" s="137"/>
      <c r="G50" s="139"/>
      <c r="H50" s="372"/>
    </row>
    <row r="51" spans="1:8" ht="13.5" customHeight="1">
      <c r="A51" s="142" t="s">
        <v>479</v>
      </c>
      <c r="B51" s="134" t="s">
        <v>562</v>
      </c>
      <c r="C51" s="152">
        <f>C48*C49</f>
        <v>113.60000000000001</v>
      </c>
      <c r="D51" s="153" t="s">
        <v>481</v>
      </c>
      <c r="E51" s="137" t="s">
        <v>1061</v>
      </c>
      <c r="F51" s="137" t="s">
        <v>483</v>
      </c>
      <c r="G51" s="139"/>
      <c r="H51" s="372"/>
    </row>
    <row r="52" spans="1:8" ht="13.5" customHeight="1">
      <c r="A52" s="140" t="s">
        <v>472</v>
      </c>
      <c r="B52" s="134" t="s">
        <v>473</v>
      </c>
      <c r="C52" s="136">
        <f>C44</f>
        <v>1.6034903035753323</v>
      </c>
      <c r="D52" s="137" t="s">
        <v>102</v>
      </c>
      <c r="E52" s="137" t="s">
        <v>474</v>
      </c>
      <c r="F52" s="137" t="s">
        <v>475</v>
      </c>
      <c r="G52" s="139"/>
      <c r="H52" s="372"/>
    </row>
    <row r="53" spans="1:8" ht="13.5" customHeight="1">
      <c r="A53" s="140" t="s">
        <v>1066</v>
      </c>
      <c r="B53" s="134" t="s">
        <v>563</v>
      </c>
      <c r="C53" s="155">
        <f>C51*C52</f>
        <v>182.15649848615777</v>
      </c>
      <c r="D53" s="137" t="s">
        <v>97</v>
      </c>
      <c r="E53" s="137" t="s">
        <v>564</v>
      </c>
      <c r="F53" s="137"/>
      <c r="G53" s="139"/>
      <c r="H53" s="372"/>
    </row>
    <row r="54" spans="1:8" ht="13.5" customHeight="1">
      <c r="A54" s="140"/>
      <c r="B54" s="134"/>
      <c r="C54" s="155"/>
      <c r="D54" s="137"/>
      <c r="E54" s="137"/>
      <c r="F54" s="137"/>
      <c r="G54" s="139"/>
      <c r="H54" s="372"/>
    </row>
    <row r="55" spans="1:8" ht="13.5" customHeight="1">
      <c r="A55" s="156"/>
      <c r="B55" s="43"/>
      <c r="C55" s="157" t="s">
        <v>415</v>
      </c>
      <c r="D55" s="369" t="s">
        <v>416</v>
      </c>
      <c r="E55" s="369" t="s">
        <v>494</v>
      </c>
      <c r="F55" s="369" t="s">
        <v>418</v>
      </c>
      <c r="G55" s="369"/>
      <c r="H55" s="372"/>
    </row>
    <row r="56" spans="1:8" ht="13.5" customHeight="1">
      <c r="A56" s="158" t="s">
        <v>495</v>
      </c>
      <c r="E56" s="137"/>
      <c r="F56" s="137"/>
    </row>
    <row r="57" spans="1:8" ht="13.5" customHeight="1">
      <c r="A57" s="142" t="s">
        <v>496</v>
      </c>
      <c r="B57" s="134" t="s">
        <v>497</v>
      </c>
      <c r="C57" s="146">
        <f>IF(C13=0,0.003,IF(C13="I",0.01,IF(C13="II",0.05,IF(C13="III",0.3,1))))</f>
        <v>0.05</v>
      </c>
      <c r="D57" s="137" t="s">
        <v>37</v>
      </c>
      <c r="E57" s="137"/>
      <c r="F57" s="137" t="s">
        <v>426</v>
      </c>
      <c r="H57" s="372"/>
    </row>
    <row r="58" spans="1:8" ht="13.5" customHeight="1">
      <c r="A58" s="142" t="s">
        <v>498</v>
      </c>
      <c r="B58" s="134" t="s">
        <v>499</v>
      </c>
      <c r="C58" s="146">
        <f>IF(C13=0,1,IF(C13="I",1,IF(C13="II",2,IF(C13="III",5,10))))</f>
        <v>2</v>
      </c>
      <c r="D58" s="137" t="s">
        <v>37</v>
      </c>
      <c r="E58" s="137"/>
      <c r="F58" s="137" t="s">
        <v>426</v>
      </c>
      <c r="H58" s="372"/>
    </row>
    <row r="59" spans="1:8" ht="13.5" customHeight="1">
      <c r="A59" s="142" t="s">
        <v>500</v>
      </c>
      <c r="B59" s="134" t="s">
        <v>501</v>
      </c>
      <c r="C59" s="136">
        <f>0.19*(C57/0.05)^0.07</f>
        <v>0.19</v>
      </c>
      <c r="D59" s="137"/>
      <c r="E59" s="137" t="s">
        <v>502</v>
      </c>
      <c r="F59" s="137" t="s">
        <v>503</v>
      </c>
      <c r="H59" s="372"/>
    </row>
    <row r="60" spans="1:8" ht="13.5" customHeight="1">
      <c r="A60" s="142" t="s">
        <v>504</v>
      </c>
      <c r="B60" s="134" t="s">
        <v>505</v>
      </c>
      <c r="C60" s="146">
        <v>1</v>
      </c>
      <c r="D60" s="137"/>
      <c r="E60" s="137"/>
      <c r="F60" s="137" t="s">
        <v>506</v>
      </c>
      <c r="G60" s="139"/>
      <c r="H60" s="372"/>
    </row>
    <row r="61" spans="1:8" ht="13.5" customHeight="1">
      <c r="A61" s="142" t="s">
        <v>507</v>
      </c>
      <c r="B61" s="134" t="s">
        <v>1067</v>
      </c>
      <c r="C61" s="136">
        <f>C59*LN(C11/C57)</f>
        <v>1.1503434757911806</v>
      </c>
      <c r="D61" s="137"/>
      <c r="E61" s="137" t="s">
        <v>1068</v>
      </c>
      <c r="F61" s="137" t="s">
        <v>508</v>
      </c>
    </row>
    <row r="62" spans="1:8" ht="13.5" customHeight="1">
      <c r="A62" s="142" t="s">
        <v>509</v>
      </c>
      <c r="B62" s="134" t="s">
        <v>1069</v>
      </c>
      <c r="C62" s="146">
        <f>C61*C60*C12</f>
        <v>25.307556467405973</v>
      </c>
      <c r="D62" s="137" t="s">
        <v>101</v>
      </c>
      <c r="E62" s="137" t="s">
        <v>1070</v>
      </c>
      <c r="F62" s="137" t="s">
        <v>510</v>
      </c>
    </row>
    <row r="63" spans="1:8" ht="13.5" customHeight="1">
      <c r="A63" s="142" t="s">
        <v>511</v>
      </c>
      <c r="B63" s="134" t="s">
        <v>512</v>
      </c>
      <c r="C63" s="146">
        <v>1</v>
      </c>
      <c r="D63" s="137"/>
      <c r="E63" s="137"/>
      <c r="F63" s="137" t="s">
        <v>513</v>
      </c>
      <c r="G63" s="139"/>
      <c r="H63" s="372"/>
    </row>
    <row r="64" spans="1:8" ht="13.5" customHeight="1">
      <c r="A64" s="142" t="s">
        <v>514</v>
      </c>
      <c r="B64" s="134" t="s">
        <v>1071</v>
      </c>
      <c r="C64" s="136">
        <f>C63/(C60*LN(IF(C11&lt;C58,C58,C11)/C57))</f>
        <v>0.16516805979998475</v>
      </c>
      <c r="D64" s="137"/>
      <c r="E64" s="137" t="s">
        <v>1072</v>
      </c>
      <c r="F64" s="137" t="s">
        <v>515</v>
      </c>
      <c r="H64" s="372"/>
    </row>
    <row r="65" spans="1:3072 3074:7167 7169:10240 10242:14335 14337:16384" ht="13.5" customHeight="1">
      <c r="A65" s="142" t="s">
        <v>516</v>
      </c>
      <c r="B65" s="134" t="s">
        <v>115</v>
      </c>
      <c r="C65" s="146">
        <v>1.25</v>
      </c>
      <c r="D65" s="137" t="s">
        <v>517</v>
      </c>
      <c r="E65" s="137"/>
      <c r="F65" s="137" t="s">
        <v>518</v>
      </c>
      <c r="G65" s="139"/>
      <c r="H65" s="372"/>
    </row>
    <row r="66" spans="1:3072 3074:7167 7169:10240 10242:14335 14337:16384" ht="13.5" customHeight="1">
      <c r="E66" s="137"/>
      <c r="F66" s="137"/>
    </row>
    <row r="67" spans="1:3072 3074:7167 7169:10240 10242:14335 14337:16384" ht="13.5" customHeight="1">
      <c r="A67" s="158" t="s">
        <v>519</v>
      </c>
      <c r="E67" s="137"/>
      <c r="F67" s="137"/>
    </row>
    <row r="68" spans="1:3072 3074:7167 7169:10240 10242:14335 14337:16384" ht="13.5" customHeight="1">
      <c r="A68" s="142" t="s">
        <v>520</v>
      </c>
      <c r="B68" s="134" t="s">
        <v>521</v>
      </c>
      <c r="C68" s="155">
        <f>C33/C32</f>
        <v>110.54167605633803</v>
      </c>
      <c r="D68" s="137" t="s">
        <v>522</v>
      </c>
      <c r="E68" s="137" t="s">
        <v>523</v>
      </c>
      <c r="F68" s="137" t="s">
        <v>1073</v>
      </c>
      <c r="G68" s="139"/>
      <c r="H68" s="372"/>
    </row>
    <row r="69" spans="1:3072 3074:7167 7169:10240 10242:14335 14337:16384" ht="13.5" customHeight="1">
      <c r="A69" s="142" t="s">
        <v>524</v>
      </c>
      <c r="B69" s="134" t="s">
        <v>114</v>
      </c>
      <c r="C69" s="150">
        <f>0.67+0.05*LN(C57)</f>
        <v>0.52021338632230052</v>
      </c>
      <c r="D69" s="137"/>
      <c r="E69" s="137" t="s">
        <v>525</v>
      </c>
      <c r="F69" s="137" t="s">
        <v>526</v>
      </c>
      <c r="H69" s="372"/>
    </row>
    <row r="70" spans="1:3072 3074:7167 7169:10240 10242:14335 14337:16384" ht="13.5" customHeight="1">
      <c r="A70" s="142" t="s">
        <v>527</v>
      </c>
      <c r="B70" s="134" t="s">
        <v>528</v>
      </c>
      <c r="C70" s="154">
        <f>300*(C30/200)^C69</f>
        <v>93.569756753069043</v>
      </c>
      <c r="D70" s="137" t="s">
        <v>37</v>
      </c>
      <c r="E70" s="137" t="s">
        <v>529</v>
      </c>
      <c r="F70" s="137" t="s">
        <v>1074</v>
      </c>
      <c r="H70" s="372"/>
    </row>
    <row r="71" spans="1:3072 3074:7167 7169:10240 10242:14335 14337:16384" ht="13.5" customHeight="1">
      <c r="A71" s="142" t="s">
        <v>530</v>
      </c>
      <c r="B71" s="134" t="s">
        <v>1075</v>
      </c>
      <c r="C71" s="150">
        <f>C34*C70/C84</f>
        <v>7.5294611125928181</v>
      </c>
      <c r="D71" s="137"/>
      <c r="E71" s="137" t="s">
        <v>1076</v>
      </c>
      <c r="F71" s="137" t="s">
        <v>1077</v>
      </c>
      <c r="H71" s="159"/>
    </row>
    <row r="72" spans="1:3072 3074:7167 7169:10240 10242:14335 14337:16384" ht="13.5" customHeight="1">
      <c r="A72" s="142" t="s">
        <v>1078</v>
      </c>
      <c r="B72" s="142" t="s">
        <v>1079</v>
      </c>
      <c r="C72" s="150">
        <f>(6.8*C71)/(1+(10.2*C71))^(5/3)</f>
        <v>3.6110663039972353E-2</v>
      </c>
      <c r="D72" s="137"/>
      <c r="E72" s="137" t="s">
        <v>1080</v>
      </c>
      <c r="F72" s="137" t="s">
        <v>1081</v>
      </c>
      <c r="H72" s="159"/>
    </row>
    <row r="73" spans="1:3072 3074:7167 7169:10240 10242:14335 14337:16384" ht="13.5" customHeight="1">
      <c r="A73" s="142" t="s">
        <v>531</v>
      </c>
      <c r="B73" s="134" t="s">
        <v>532</v>
      </c>
      <c r="C73" s="150">
        <f>1/(1+0.9*((C31+C32)/C70)^0.63)</f>
        <v>0.63068220167957056</v>
      </c>
      <c r="D73" s="137"/>
      <c r="E73" s="137" t="s">
        <v>1082</v>
      </c>
      <c r="F73" s="137" t="s">
        <v>1083</v>
      </c>
      <c r="H73" s="159"/>
    </row>
    <row r="74" spans="1:3072 3074:7167 7169:10240 10242:14335 14337:16384" ht="13.5" customHeight="1">
      <c r="A74" s="142" t="s">
        <v>533</v>
      </c>
      <c r="B74" s="134" t="s">
        <v>534</v>
      </c>
      <c r="C74" s="150">
        <f>IF(C18="profil",#REF!,IF(C18="rör",#REF!,C27))*C65*C84/2/C34/C68</f>
        <v>0.1473572856870366</v>
      </c>
      <c r="D74" s="137"/>
      <c r="E74" s="137" t="s">
        <v>535</v>
      </c>
      <c r="F74" s="137" t="s">
        <v>536</v>
      </c>
      <c r="H74" s="372"/>
    </row>
    <row r="75" spans="1:3072 3074:7167 7169:10240 10242:14335 14337:16384" ht="13.5" customHeight="1">
      <c r="A75" s="142" t="s">
        <v>537</v>
      </c>
      <c r="B75" s="134" t="s">
        <v>538</v>
      </c>
      <c r="C75" s="150">
        <f>C74+C35</f>
        <v>0.16735728568703659</v>
      </c>
      <c r="D75" s="137"/>
      <c r="E75" s="137" t="s">
        <v>539</v>
      </c>
      <c r="F75" s="137" t="s">
        <v>540</v>
      </c>
      <c r="H75" s="372"/>
    </row>
    <row r="76" spans="1:3072 3074:7167 7169:10240 10242:14335 14337:16384" ht="13.5" customHeight="1">
      <c r="A76" s="142" t="s">
        <v>541</v>
      </c>
      <c r="B76" s="160" t="s">
        <v>1084</v>
      </c>
      <c r="C76" s="150">
        <f>4.6*C32*C71/C70</f>
        <v>13.140581341161582</v>
      </c>
      <c r="D76" s="137"/>
      <c r="E76" s="137" t="s">
        <v>1085</v>
      </c>
      <c r="F76" s="137" t="s">
        <v>1086</v>
      </c>
      <c r="H76" s="159"/>
    </row>
    <row r="77" spans="1:3072 3074:7167 7169:10240 10242:14335 14337:16384" ht="13.5" customHeight="1">
      <c r="A77" s="142" t="s">
        <v>1087</v>
      </c>
      <c r="B77" s="160" t="s">
        <v>1088</v>
      </c>
      <c r="C77" s="150">
        <f>IF(C76=0,1,1/C76-(1-EXP(-2*C76))/(2*C76^2))</f>
        <v>7.3204518739303365E-2</v>
      </c>
      <c r="D77" s="137"/>
      <c r="E77" s="137" t="s">
        <v>1089</v>
      </c>
      <c r="F77" s="137" t="s">
        <v>1090</v>
      </c>
      <c r="H77" s="142"/>
      <c r="I77" s="160"/>
      <c r="J77" s="150"/>
      <c r="K77" s="137"/>
      <c r="L77" s="137"/>
      <c r="M77" s="137"/>
      <c r="O77" s="142"/>
      <c r="P77" s="160"/>
      <c r="Q77" s="150"/>
      <c r="R77" s="137"/>
      <c r="S77" s="137"/>
      <c r="T77" s="137"/>
      <c r="V77" s="142"/>
      <c r="W77" s="160"/>
      <c r="X77" s="150"/>
      <c r="Y77" s="137"/>
      <c r="Z77" s="137"/>
      <c r="AA77" s="137"/>
      <c r="AC77" s="142"/>
      <c r="AD77" s="160"/>
      <c r="AE77" s="150"/>
      <c r="AF77" s="137"/>
      <c r="AG77" s="137"/>
      <c r="AH77" s="137"/>
      <c r="AJ77" s="142"/>
      <c r="AK77" s="160"/>
      <c r="AL77" s="150"/>
      <c r="AM77" s="137"/>
      <c r="AN77" s="137"/>
      <c r="AO77" s="137"/>
      <c r="AQ77" s="142"/>
      <c r="AR77" s="160"/>
      <c r="AS77" s="150"/>
      <c r="AT77" s="137"/>
      <c r="AU77" s="137"/>
      <c r="AV77" s="137"/>
      <c r="AX77" s="142"/>
      <c r="AY77" s="160"/>
      <c r="AZ77" s="150"/>
      <c r="BA77" s="137"/>
      <c r="BB77" s="137"/>
      <c r="BC77" s="137"/>
      <c r="BE77" s="142"/>
      <c r="BF77" s="160"/>
      <c r="BG77" s="150"/>
      <c r="BH77" s="137"/>
      <c r="BI77" s="137"/>
      <c r="BJ77" s="137"/>
      <c r="BL77" s="142"/>
      <c r="BM77" s="160"/>
      <c r="BN77" s="150"/>
      <c r="BO77" s="137"/>
      <c r="BP77" s="137"/>
      <c r="BQ77" s="137"/>
      <c r="BS77" s="142"/>
      <c r="BT77" s="160"/>
      <c r="BU77" s="150"/>
      <c r="BV77" s="137"/>
      <c r="BW77" s="137"/>
      <c r="BX77" s="137"/>
      <c r="BZ77" s="142"/>
      <c r="CA77" s="160"/>
      <c r="CB77" s="150"/>
      <c r="CC77" s="137"/>
      <c r="CD77" s="137"/>
      <c r="CE77" s="137"/>
      <c r="CG77" s="142"/>
      <c r="CH77" s="160"/>
      <c r="CI77" s="150"/>
      <c r="CJ77" s="137"/>
      <c r="CK77" s="137"/>
      <c r="CL77" s="137"/>
      <c r="CN77" s="142"/>
      <c r="CO77" s="160"/>
      <c r="CP77" s="150"/>
      <c r="CQ77" s="137"/>
      <c r="CR77" s="137"/>
      <c r="CS77" s="137"/>
      <c r="CU77" s="142"/>
      <c r="CV77" s="160"/>
      <c r="CW77" s="150"/>
      <c r="CX77" s="137"/>
      <c r="CY77" s="137"/>
      <c r="CZ77" s="137"/>
      <c r="DB77" s="142"/>
      <c r="DC77" s="160"/>
      <c r="DD77" s="150"/>
      <c r="DE77" s="137"/>
      <c r="DF77" s="137"/>
      <c r="DG77" s="137"/>
      <c r="DI77" s="142"/>
      <c r="DJ77" s="160"/>
      <c r="DK77" s="150"/>
      <c r="DL77" s="137"/>
      <c r="DM77" s="137"/>
      <c r="DN77" s="137"/>
      <c r="DP77" s="142"/>
      <c r="DQ77" s="160"/>
      <c r="DR77" s="150"/>
      <c r="DS77" s="137"/>
      <c r="DT77" s="137"/>
      <c r="DU77" s="137"/>
      <c r="DW77" s="142"/>
      <c r="DX77" s="160"/>
      <c r="DY77" s="150"/>
      <c r="DZ77" s="137"/>
      <c r="EA77" s="137"/>
      <c r="EB77" s="137"/>
      <c r="ED77" s="142"/>
      <c r="EE77" s="160"/>
      <c r="EF77" s="150"/>
      <c r="EG77" s="137"/>
      <c r="EH77" s="137"/>
      <c r="EI77" s="137"/>
      <c r="EK77" s="142"/>
      <c r="EL77" s="160"/>
      <c r="EM77" s="150"/>
      <c r="EN77" s="137"/>
      <c r="EO77" s="137"/>
      <c r="EP77" s="137"/>
      <c r="ER77" s="142"/>
      <c r="ES77" s="160"/>
      <c r="ET77" s="150"/>
      <c r="EU77" s="137"/>
      <c r="EV77" s="137"/>
      <c r="EW77" s="137"/>
      <c r="EY77" s="142"/>
      <c r="EZ77" s="160"/>
      <c r="FA77" s="150"/>
      <c r="FB77" s="137"/>
      <c r="FC77" s="137"/>
      <c r="FD77" s="137"/>
      <c r="FF77" s="142"/>
      <c r="FG77" s="160"/>
      <c r="FH77" s="150"/>
      <c r="FI77" s="137"/>
      <c r="FJ77" s="137"/>
      <c r="FK77" s="137"/>
      <c r="FM77" s="142"/>
      <c r="FN77" s="160"/>
      <c r="FO77" s="150"/>
      <c r="FP77" s="137"/>
      <c r="FQ77" s="137"/>
      <c r="FR77" s="137"/>
      <c r="FT77" s="142"/>
      <c r="FU77" s="160"/>
      <c r="FV77" s="150"/>
      <c r="FW77" s="137"/>
      <c r="FX77" s="137"/>
      <c r="FY77" s="137"/>
      <c r="GA77" s="142"/>
      <c r="GB77" s="160"/>
      <c r="GC77" s="150"/>
      <c r="GD77" s="137"/>
      <c r="GE77" s="137"/>
      <c r="GF77" s="137"/>
      <c r="GH77" s="142"/>
      <c r="GI77" s="160"/>
      <c r="GJ77" s="150"/>
      <c r="GK77" s="137"/>
      <c r="GL77" s="137"/>
      <c r="GM77" s="137"/>
      <c r="GO77" s="142"/>
      <c r="GP77" s="160"/>
      <c r="GQ77" s="150"/>
      <c r="GR77" s="137"/>
      <c r="GS77" s="137"/>
      <c r="GT77" s="137"/>
      <c r="GV77" s="142"/>
      <c r="GW77" s="160"/>
      <c r="GX77" s="150"/>
      <c r="GY77" s="137"/>
      <c r="GZ77" s="137"/>
      <c r="HA77" s="137"/>
      <c r="HC77" s="142"/>
      <c r="HD77" s="160"/>
      <c r="HE77" s="150"/>
      <c r="HF77" s="137"/>
      <c r="HG77" s="137"/>
      <c r="HH77" s="137"/>
      <c r="HJ77" s="142"/>
      <c r="HK77" s="160"/>
      <c r="HL77" s="150"/>
      <c r="HM77" s="137"/>
      <c r="HN77" s="137"/>
      <c r="HO77" s="137"/>
      <c r="HQ77" s="142"/>
      <c r="HR77" s="160"/>
      <c r="HS77" s="150"/>
      <c r="HT77" s="137"/>
      <c r="HU77" s="137"/>
      <c r="HV77" s="137"/>
      <c r="HX77" s="142"/>
      <c r="HY77" s="160"/>
      <c r="HZ77" s="150"/>
      <c r="IA77" s="137"/>
      <c r="IB77" s="137"/>
      <c r="IC77" s="137"/>
      <c r="IE77" s="142"/>
      <c r="IF77" s="160"/>
      <c r="IG77" s="150"/>
      <c r="IH77" s="137"/>
      <c r="II77" s="137"/>
      <c r="IJ77" s="137"/>
      <c r="IL77" s="142"/>
      <c r="IM77" s="160"/>
      <c r="IN77" s="150"/>
      <c r="IO77" s="137"/>
      <c r="IP77" s="137"/>
      <c r="IQ77" s="137"/>
      <c r="IS77" s="142"/>
      <c r="IT77" s="160"/>
      <c r="IU77" s="150"/>
      <c r="IV77" s="137"/>
      <c r="IW77" s="137"/>
      <c r="IX77" s="137"/>
      <c r="IZ77" s="142"/>
      <c r="JA77" s="160"/>
      <c r="JB77" s="150"/>
      <c r="JC77" s="137"/>
      <c r="JD77" s="137"/>
      <c r="JE77" s="137"/>
      <c r="JG77" s="142"/>
      <c r="JH77" s="160"/>
      <c r="JI77" s="150"/>
      <c r="JJ77" s="137"/>
      <c r="JK77" s="137"/>
      <c r="JL77" s="137"/>
      <c r="JN77" s="142"/>
      <c r="JO77" s="160"/>
      <c r="JP77" s="150"/>
      <c r="JQ77" s="137"/>
      <c r="JR77" s="137"/>
      <c r="JS77" s="137"/>
      <c r="JU77" s="142"/>
      <c r="JV77" s="160"/>
      <c r="JW77" s="150"/>
      <c r="JX77" s="137"/>
      <c r="JY77" s="137"/>
      <c r="JZ77" s="137"/>
      <c r="KB77" s="142"/>
      <c r="KC77" s="160"/>
      <c r="KD77" s="150"/>
      <c r="KE77" s="137"/>
      <c r="KF77" s="137"/>
      <c r="KG77" s="137"/>
      <c r="KI77" s="142"/>
      <c r="KJ77" s="160"/>
      <c r="KK77" s="150"/>
      <c r="KL77" s="137"/>
      <c r="KM77" s="137"/>
      <c r="KN77" s="137"/>
      <c r="KP77" s="142"/>
      <c r="KQ77" s="160"/>
      <c r="KR77" s="150"/>
      <c r="KS77" s="137"/>
      <c r="KT77" s="137"/>
      <c r="KU77" s="137"/>
      <c r="KW77" s="142"/>
      <c r="KX77" s="160"/>
      <c r="KY77" s="150"/>
      <c r="KZ77" s="137"/>
      <c r="LA77" s="137"/>
      <c r="LB77" s="137"/>
      <c r="LD77" s="142"/>
      <c r="LE77" s="160"/>
      <c r="LF77" s="150"/>
      <c r="LG77" s="137"/>
      <c r="LH77" s="137"/>
      <c r="LI77" s="137"/>
      <c r="LK77" s="142"/>
      <c r="LL77" s="160"/>
      <c r="LM77" s="150"/>
      <c r="LN77" s="137"/>
      <c r="LO77" s="137"/>
      <c r="LP77" s="137"/>
      <c r="LR77" s="142"/>
      <c r="LS77" s="160"/>
      <c r="LT77" s="150"/>
      <c r="LU77" s="137"/>
      <c r="LV77" s="137"/>
      <c r="LW77" s="137"/>
      <c r="LY77" s="142"/>
      <c r="LZ77" s="160"/>
      <c r="MA77" s="150"/>
      <c r="MB77" s="137"/>
      <c r="MC77" s="137"/>
      <c r="MD77" s="137"/>
      <c r="MF77" s="142"/>
      <c r="MG77" s="160"/>
      <c r="MH77" s="150"/>
      <c r="MI77" s="137"/>
      <c r="MJ77" s="137"/>
      <c r="MK77" s="137"/>
      <c r="MM77" s="142"/>
      <c r="MN77" s="160"/>
      <c r="MO77" s="150"/>
      <c r="MP77" s="137"/>
      <c r="MQ77" s="137"/>
      <c r="MR77" s="137"/>
      <c r="MT77" s="142"/>
      <c r="MU77" s="160"/>
      <c r="MV77" s="150"/>
      <c r="MW77" s="137"/>
      <c r="MX77" s="137"/>
      <c r="MY77" s="137"/>
      <c r="NA77" s="142"/>
      <c r="NB77" s="160"/>
      <c r="NC77" s="150"/>
      <c r="ND77" s="137"/>
      <c r="NE77" s="137"/>
      <c r="NF77" s="137"/>
      <c r="NH77" s="142"/>
      <c r="NI77" s="160"/>
      <c r="NJ77" s="150"/>
      <c r="NK77" s="137"/>
      <c r="NL77" s="137"/>
      <c r="NM77" s="137"/>
      <c r="NO77" s="142"/>
      <c r="NP77" s="160"/>
      <c r="NQ77" s="150"/>
      <c r="NR77" s="137"/>
      <c r="NS77" s="137"/>
      <c r="NT77" s="137"/>
      <c r="NV77" s="142"/>
      <c r="NW77" s="160"/>
      <c r="NX77" s="150"/>
      <c r="NY77" s="137"/>
      <c r="NZ77" s="137"/>
      <c r="OA77" s="137"/>
      <c r="OC77" s="142"/>
      <c r="OD77" s="160"/>
      <c r="OE77" s="150"/>
      <c r="OF77" s="137"/>
      <c r="OG77" s="137"/>
      <c r="OH77" s="137"/>
      <c r="OJ77" s="142"/>
      <c r="OK77" s="160"/>
      <c r="OL77" s="150"/>
      <c r="OM77" s="137"/>
      <c r="ON77" s="137"/>
      <c r="OO77" s="137"/>
      <c r="OQ77" s="142"/>
      <c r="OR77" s="160"/>
      <c r="OS77" s="150"/>
      <c r="OT77" s="137"/>
      <c r="OU77" s="137"/>
      <c r="OV77" s="137"/>
      <c r="OX77" s="142"/>
      <c r="OY77" s="160"/>
      <c r="OZ77" s="150"/>
      <c r="PA77" s="137"/>
      <c r="PB77" s="137"/>
      <c r="PC77" s="137"/>
      <c r="PE77" s="142"/>
      <c r="PF77" s="160"/>
      <c r="PG77" s="150"/>
      <c r="PH77" s="137"/>
      <c r="PI77" s="137"/>
      <c r="PJ77" s="137"/>
      <c r="PL77" s="142"/>
      <c r="PM77" s="160"/>
      <c r="PN77" s="150"/>
      <c r="PO77" s="137"/>
      <c r="PP77" s="137"/>
      <c r="PQ77" s="137"/>
      <c r="PS77" s="142"/>
      <c r="PT77" s="160"/>
      <c r="PU77" s="150"/>
      <c r="PV77" s="137"/>
      <c r="PW77" s="137"/>
      <c r="PX77" s="137"/>
      <c r="PZ77" s="142"/>
      <c r="QA77" s="160"/>
      <c r="QB77" s="150"/>
      <c r="QC77" s="137"/>
      <c r="QD77" s="137"/>
      <c r="QE77" s="137"/>
      <c r="QG77" s="142"/>
      <c r="QH77" s="160"/>
      <c r="QI77" s="150"/>
      <c r="QJ77" s="137"/>
      <c r="QK77" s="137"/>
      <c r="QL77" s="137"/>
      <c r="QN77" s="142"/>
      <c r="QO77" s="160"/>
      <c r="QP77" s="150"/>
      <c r="QQ77" s="137"/>
      <c r="QR77" s="137"/>
      <c r="QS77" s="137"/>
      <c r="QU77" s="142"/>
      <c r="QV77" s="160"/>
      <c r="QW77" s="150"/>
      <c r="QX77" s="137"/>
      <c r="QY77" s="137"/>
      <c r="QZ77" s="137"/>
      <c r="RB77" s="142"/>
      <c r="RC77" s="160"/>
      <c r="RD77" s="150"/>
      <c r="RE77" s="137"/>
      <c r="RF77" s="137"/>
      <c r="RG77" s="137"/>
      <c r="RI77" s="142"/>
      <c r="RJ77" s="160"/>
      <c r="RK77" s="150"/>
      <c r="RL77" s="137"/>
      <c r="RM77" s="137"/>
      <c r="RN77" s="137"/>
      <c r="RP77" s="142"/>
      <c r="RQ77" s="160"/>
      <c r="RR77" s="150"/>
      <c r="RS77" s="137"/>
      <c r="RT77" s="137"/>
      <c r="RU77" s="137"/>
      <c r="RW77" s="142"/>
      <c r="RX77" s="160"/>
      <c r="RY77" s="150"/>
      <c r="RZ77" s="137"/>
      <c r="SA77" s="137"/>
      <c r="SB77" s="137"/>
      <c r="SD77" s="142"/>
      <c r="SE77" s="160"/>
      <c r="SF77" s="150"/>
      <c r="SG77" s="137"/>
      <c r="SH77" s="137"/>
      <c r="SI77" s="137"/>
      <c r="SK77" s="142"/>
      <c r="SL77" s="160"/>
      <c r="SM77" s="150"/>
      <c r="SN77" s="137"/>
      <c r="SO77" s="137"/>
      <c r="SP77" s="137"/>
      <c r="SR77" s="142"/>
      <c r="SS77" s="160"/>
      <c r="ST77" s="150"/>
      <c r="SU77" s="137"/>
      <c r="SV77" s="137"/>
      <c r="SW77" s="137"/>
      <c r="SY77" s="142"/>
      <c r="SZ77" s="160"/>
      <c r="TA77" s="150"/>
      <c r="TB77" s="137"/>
      <c r="TC77" s="137"/>
      <c r="TD77" s="137"/>
      <c r="TF77" s="142"/>
      <c r="TG77" s="160"/>
      <c r="TH77" s="150"/>
      <c r="TI77" s="137"/>
      <c r="TJ77" s="137"/>
      <c r="TK77" s="137"/>
      <c r="TM77" s="142"/>
      <c r="TN77" s="160"/>
      <c r="TO77" s="150"/>
      <c r="TP77" s="137"/>
      <c r="TQ77" s="137"/>
      <c r="TR77" s="137"/>
      <c r="TT77" s="142"/>
      <c r="TU77" s="160"/>
      <c r="TV77" s="150"/>
      <c r="TW77" s="137"/>
      <c r="TX77" s="137"/>
      <c r="TY77" s="137"/>
      <c r="UA77" s="142"/>
      <c r="UB77" s="160"/>
      <c r="UC77" s="150"/>
      <c r="UD77" s="137"/>
      <c r="UE77" s="137"/>
      <c r="UF77" s="137"/>
      <c r="UH77" s="142"/>
      <c r="UI77" s="160"/>
      <c r="UJ77" s="150"/>
      <c r="UK77" s="137"/>
      <c r="UL77" s="137"/>
      <c r="UM77" s="137"/>
      <c r="UO77" s="142"/>
      <c r="UP77" s="160"/>
      <c r="UQ77" s="150"/>
      <c r="UR77" s="137"/>
      <c r="US77" s="137"/>
      <c r="UT77" s="137"/>
      <c r="UV77" s="142"/>
      <c r="UW77" s="160"/>
      <c r="UX77" s="150"/>
      <c r="UY77" s="137"/>
      <c r="UZ77" s="137"/>
      <c r="VA77" s="137"/>
      <c r="VC77" s="142"/>
      <c r="VD77" s="160"/>
      <c r="VE77" s="150"/>
      <c r="VF77" s="137"/>
      <c r="VG77" s="137"/>
      <c r="VH77" s="137"/>
      <c r="VJ77" s="142"/>
      <c r="VK77" s="160"/>
      <c r="VL77" s="150"/>
      <c r="VM77" s="137"/>
      <c r="VN77" s="137"/>
      <c r="VO77" s="137"/>
      <c r="VQ77" s="142"/>
      <c r="VR77" s="160"/>
      <c r="VS77" s="150"/>
      <c r="VT77" s="137"/>
      <c r="VU77" s="137"/>
      <c r="VV77" s="137"/>
      <c r="VX77" s="142"/>
      <c r="VY77" s="160"/>
      <c r="VZ77" s="150"/>
      <c r="WA77" s="137"/>
      <c r="WB77" s="137"/>
      <c r="WC77" s="137"/>
      <c r="WE77" s="142"/>
      <c r="WF77" s="160"/>
      <c r="WG77" s="150"/>
      <c r="WH77" s="137"/>
      <c r="WI77" s="137"/>
      <c r="WJ77" s="137"/>
      <c r="WL77" s="142"/>
      <c r="WM77" s="160"/>
      <c r="WN77" s="150"/>
      <c r="WO77" s="137"/>
      <c r="WP77" s="137"/>
      <c r="WQ77" s="137"/>
      <c r="WS77" s="142"/>
      <c r="WT77" s="160"/>
      <c r="WU77" s="150"/>
      <c r="WV77" s="137"/>
      <c r="WW77" s="137"/>
      <c r="WX77" s="137"/>
      <c r="WZ77" s="142"/>
      <c r="XA77" s="160"/>
      <c r="XB77" s="150"/>
      <c r="XC77" s="137"/>
      <c r="XD77" s="137"/>
      <c r="XE77" s="137"/>
      <c r="XG77" s="142"/>
      <c r="XH77" s="160"/>
      <c r="XI77" s="150"/>
      <c r="XJ77" s="137"/>
      <c r="XK77" s="137"/>
      <c r="XL77" s="137"/>
      <c r="XN77" s="142"/>
      <c r="XO77" s="160"/>
      <c r="XP77" s="150"/>
      <c r="XQ77" s="137"/>
      <c r="XR77" s="137"/>
      <c r="XS77" s="137"/>
      <c r="XU77" s="142"/>
      <c r="XV77" s="160"/>
      <c r="XW77" s="150"/>
      <c r="XX77" s="137"/>
      <c r="XY77" s="137"/>
      <c r="XZ77" s="137"/>
      <c r="YB77" s="142"/>
      <c r="YC77" s="160"/>
      <c r="YD77" s="150"/>
      <c r="YE77" s="137"/>
      <c r="YF77" s="137"/>
      <c r="YG77" s="137"/>
      <c r="YI77" s="142"/>
      <c r="YJ77" s="160"/>
      <c r="YK77" s="150"/>
      <c r="YL77" s="137"/>
      <c r="YM77" s="137"/>
      <c r="YN77" s="137"/>
      <c r="YP77" s="142"/>
      <c r="YQ77" s="160"/>
      <c r="YR77" s="150"/>
      <c r="YS77" s="137"/>
      <c r="YT77" s="137"/>
      <c r="YU77" s="137"/>
      <c r="YW77" s="142"/>
      <c r="YX77" s="160"/>
      <c r="YY77" s="150"/>
      <c r="YZ77" s="137"/>
      <c r="ZA77" s="137"/>
      <c r="ZB77" s="137"/>
      <c r="ZD77" s="142"/>
      <c r="ZE77" s="160"/>
      <c r="ZF77" s="150"/>
      <c r="ZG77" s="137"/>
      <c r="ZH77" s="137"/>
      <c r="ZI77" s="137"/>
      <c r="ZK77" s="142"/>
      <c r="ZL77" s="160"/>
      <c r="ZM77" s="150"/>
      <c r="ZN77" s="137"/>
      <c r="ZO77" s="137"/>
      <c r="ZP77" s="137"/>
      <c r="ZR77" s="142"/>
      <c r="ZS77" s="160"/>
      <c r="ZT77" s="150"/>
      <c r="ZU77" s="137"/>
      <c r="ZV77" s="137"/>
      <c r="ZW77" s="137"/>
      <c r="ZY77" s="142"/>
      <c r="ZZ77" s="160"/>
      <c r="AAA77" s="150"/>
      <c r="AAB77" s="137"/>
      <c r="AAC77" s="137"/>
      <c r="AAD77" s="137"/>
      <c r="AAF77" s="142"/>
      <c r="AAG77" s="160"/>
      <c r="AAH77" s="150"/>
      <c r="AAI77" s="137"/>
      <c r="AAJ77" s="137"/>
      <c r="AAK77" s="137"/>
      <c r="AAM77" s="142"/>
      <c r="AAN77" s="160"/>
      <c r="AAO77" s="150"/>
      <c r="AAP77" s="137"/>
      <c r="AAQ77" s="137"/>
      <c r="AAR77" s="137"/>
      <c r="AAT77" s="142"/>
      <c r="AAU77" s="160"/>
      <c r="AAV77" s="150"/>
      <c r="AAW77" s="137"/>
      <c r="AAX77" s="137"/>
      <c r="AAY77" s="137"/>
      <c r="ABA77" s="142"/>
      <c r="ABB77" s="160"/>
      <c r="ABC77" s="150"/>
      <c r="ABD77" s="137"/>
      <c r="ABE77" s="137"/>
      <c r="ABF77" s="137"/>
      <c r="ABH77" s="142"/>
      <c r="ABI77" s="160"/>
      <c r="ABJ77" s="150"/>
      <c r="ABK77" s="137"/>
      <c r="ABL77" s="137"/>
      <c r="ABM77" s="137"/>
      <c r="ABO77" s="142"/>
      <c r="ABP77" s="160"/>
      <c r="ABQ77" s="150"/>
      <c r="ABR77" s="137"/>
      <c r="ABS77" s="137"/>
      <c r="ABT77" s="137"/>
      <c r="ABV77" s="142"/>
      <c r="ABW77" s="160"/>
      <c r="ABX77" s="150"/>
      <c r="ABY77" s="137"/>
      <c r="ABZ77" s="137"/>
      <c r="ACA77" s="137"/>
      <c r="ACC77" s="142"/>
      <c r="ACD77" s="160"/>
      <c r="ACE77" s="150"/>
      <c r="ACF77" s="137"/>
      <c r="ACG77" s="137"/>
      <c r="ACH77" s="137"/>
      <c r="ACJ77" s="142"/>
      <c r="ACK77" s="160"/>
      <c r="ACL77" s="150"/>
      <c r="ACM77" s="137"/>
      <c r="ACN77" s="137"/>
      <c r="ACO77" s="137"/>
      <c r="ACQ77" s="142"/>
      <c r="ACR77" s="160"/>
      <c r="ACS77" s="150"/>
      <c r="ACT77" s="137"/>
      <c r="ACU77" s="137"/>
      <c r="ACV77" s="137"/>
      <c r="ACX77" s="142"/>
      <c r="ACY77" s="160"/>
      <c r="ACZ77" s="150"/>
      <c r="ADA77" s="137"/>
      <c r="ADB77" s="137"/>
      <c r="ADC77" s="137"/>
      <c r="ADE77" s="142"/>
      <c r="ADF77" s="160"/>
      <c r="ADG77" s="150"/>
      <c r="ADH77" s="137"/>
      <c r="ADI77" s="137"/>
      <c r="ADJ77" s="137"/>
      <c r="ADL77" s="142"/>
      <c r="ADM77" s="160"/>
      <c r="ADN77" s="150"/>
      <c r="ADO77" s="137"/>
      <c r="ADP77" s="137"/>
      <c r="ADQ77" s="137"/>
      <c r="ADS77" s="142"/>
      <c r="ADT77" s="160"/>
      <c r="ADU77" s="150"/>
      <c r="ADV77" s="137"/>
      <c r="ADW77" s="137"/>
      <c r="ADX77" s="137"/>
      <c r="ADZ77" s="142"/>
      <c r="AEA77" s="160"/>
      <c r="AEB77" s="150"/>
      <c r="AEC77" s="137"/>
      <c r="AED77" s="137"/>
      <c r="AEE77" s="137"/>
      <c r="AEG77" s="142"/>
      <c r="AEH77" s="160"/>
      <c r="AEI77" s="150"/>
      <c r="AEJ77" s="137"/>
      <c r="AEK77" s="137"/>
      <c r="AEL77" s="137"/>
      <c r="AEN77" s="142"/>
      <c r="AEO77" s="160"/>
      <c r="AEP77" s="150"/>
      <c r="AEQ77" s="137"/>
      <c r="AER77" s="137"/>
      <c r="AES77" s="137"/>
      <c r="AEU77" s="142"/>
      <c r="AEV77" s="160"/>
      <c r="AEW77" s="150"/>
      <c r="AEX77" s="137"/>
      <c r="AEY77" s="137"/>
      <c r="AEZ77" s="137"/>
      <c r="AFB77" s="142"/>
      <c r="AFC77" s="160"/>
      <c r="AFD77" s="150"/>
      <c r="AFE77" s="137"/>
      <c r="AFF77" s="137"/>
      <c r="AFG77" s="137"/>
      <c r="AFI77" s="142"/>
      <c r="AFJ77" s="160"/>
      <c r="AFK77" s="150"/>
      <c r="AFL77" s="137"/>
      <c r="AFM77" s="137"/>
      <c r="AFN77" s="137"/>
      <c r="AFP77" s="142"/>
      <c r="AFQ77" s="160"/>
      <c r="AFR77" s="150"/>
      <c r="AFS77" s="137"/>
      <c r="AFT77" s="137"/>
      <c r="AFU77" s="137"/>
      <c r="AFW77" s="142"/>
      <c r="AFX77" s="160"/>
      <c r="AFY77" s="150"/>
      <c r="AFZ77" s="137"/>
      <c r="AGA77" s="137"/>
      <c r="AGB77" s="137"/>
      <c r="AGD77" s="142"/>
      <c r="AGE77" s="160"/>
      <c r="AGF77" s="150"/>
      <c r="AGG77" s="137"/>
      <c r="AGH77" s="137"/>
      <c r="AGI77" s="137"/>
      <c r="AGK77" s="142"/>
      <c r="AGL77" s="160"/>
      <c r="AGM77" s="150"/>
      <c r="AGN77" s="137"/>
      <c r="AGO77" s="137"/>
      <c r="AGP77" s="137"/>
      <c r="AGR77" s="142"/>
      <c r="AGS77" s="160"/>
      <c r="AGT77" s="150"/>
      <c r="AGU77" s="137"/>
      <c r="AGV77" s="137"/>
      <c r="AGW77" s="137"/>
      <c r="AGY77" s="142"/>
      <c r="AGZ77" s="160"/>
      <c r="AHA77" s="150"/>
      <c r="AHB77" s="137"/>
      <c r="AHC77" s="137"/>
      <c r="AHD77" s="137"/>
      <c r="AHF77" s="142"/>
      <c r="AHG77" s="160"/>
      <c r="AHH77" s="150"/>
      <c r="AHI77" s="137"/>
      <c r="AHJ77" s="137"/>
      <c r="AHK77" s="137"/>
      <c r="AHM77" s="142"/>
      <c r="AHN77" s="160"/>
      <c r="AHO77" s="150"/>
      <c r="AHP77" s="137"/>
      <c r="AHQ77" s="137"/>
      <c r="AHR77" s="137"/>
      <c r="AHT77" s="142"/>
      <c r="AHU77" s="160"/>
      <c r="AHV77" s="150"/>
      <c r="AHW77" s="137"/>
      <c r="AHX77" s="137"/>
      <c r="AHY77" s="137"/>
      <c r="AIA77" s="142"/>
      <c r="AIB77" s="160"/>
      <c r="AIC77" s="150"/>
      <c r="AID77" s="137"/>
      <c r="AIE77" s="137"/>
      <c r="AIF77" s="137"/>
      <c r="AIH77" s="142"/>
      <c r="AII77" s="160"/>
      <c r="AIJ77" s="150"/>
      <c r="AIK77" s="137"/>
      <c r="AIL77" s="137"/>
      <c r="AIM77" s="137"/>
      <c r="AIO77" s="142"/>
      <c r="AIP77" s="160"/>
      <c r="AIQ77" s="150"/>
      <c r="AIR77" s="137"/>
      <c r="AIS77" s="137"/>
      <c r="AIT77" s="137"/>
      <c r="AIV77" s="142"/>
      <c r="AIW77" s="160"/>
      <c r="AIX77" s="150"/>
      <c r="AIY77" s="137"/>
      <c r="AIZ77" s="137"/>
      <c r="AJA77" s="137"/>
      <c r="AJC77" s="142"/>
      <c r="AJD77" s="160"/>
      <c r="AJE77" s="150"/>
      <c r="AJF77" s="137"/>
      <c r="AJG77" s="137"/>
      <c r="AJH77" s="137"/>
      <c r="AJJ77" s="142"/>
      <c r="AJK77" s="160"/>
      <c r="AJL77" s="150"/>
      <c r="AJM77" s="137"/>
      <c r="AJN77" s="137"/>
      <c r="AJO77" s="137"/>
      <c r="AJQ77" s="142"/>
      <c r="AJR77" s="160"/>
      <c r="AJS77" s="150"/>
      <c r="AJT77" s="137"/>
      <c r="AJU77" s="137"/>
      <c r="AJV77" s="137"/>
      <c r="AJX77" s="142"/>
      <c r="AJY77" s="160"/>
      <c r="AJZ77" s="150"/>
      <c r="AKA77" s="137"/>
      <c r="AKB77" s="137"/>
      <c r="AKC77" s="137"/>
      <c r="AKE77" s="142"/>
      <c r="AKF77" s="160"/>
      <c r="AKG77" s="150"/>
      <c r="AKH77" s="137"/>
      <c r="AKI77" s="137"/>
      <c r="AKJ77" s="137"/>
      <c r="AKL77" s="142"/>
      <c r="AKM77" s="160"/>
      <c r="AKN77" s="150"/>
      <c r="AKO77" s="137"/>
      <c r="AKP77" s="137"/>
      <c r="AKQ77" s="137"/>
      <c r="AKS77" s="142"/>
      <c r="AKT77" s="160"/>
      <c r="AKU77" s="150"/>
      <c r="AKV77" s="137"/>
      <c r="AKW77" s="137"/>
      <c r="AKX77" s="137"/>
      <c r="AKZ77" s="142"/>
      <c r="ALA77" s="160"/>
      <c r="ALB77" s="150"/>
      <c r="ALC77" s="137"/>
      <c r="ALD77" s="137"/>
      <c r="ALE77" s="137"/>
      <c r="ALG77" s="142"/>
      <c r="ALH77" s="160"/>
      <c r="ALI77" s="150"/>
      <c r="ALJ77" s="137"/>
      <c r="ALK77" s="137"/>
      <c r="ALL77" s="137"/>
      <c r="ALN77" s="142"/>
      <c r="ALO77" s="160"/>
      <c r="ALP77" s="150"/>
      <c r="ALQ77" s="137"/>
      <c r="ALR77" s="137"/>
      <c r="ALS77" s="137"/>
      <c r="ALU77" s="142"/>
      <c r="ALV77" s="160"/>
      <c r="ALW77" s="150"/>
      <c r="ALX77" s="137"/>
      <c r="ALY77" s="137"/>
      <c r="ALZ77" s="137"/>
      <c r="AMB77" s="142"/>
      <c r="AMC77" s="160"/>
      <c r="AMD77" s="150"/>
      <c r="AME77" s="137"/>
      <c r="AMF77" s="137"/>
      <c r="AMG77" s="137"/>
      <c r="AMI77" s="142"/>
      <c r="AMJ77" s="160"/>
      <c r="AMK77" s="150"/>
      <c r="AML77" s="137"/>
      <c r="AMM77" s="137"/>
      <c r="AMN77" s="137"/>
      <c r="AMP77" s="142"/>
      <c r="AMQ77" s="160"/>
      <c r="AMR77" s="150"/>
      <c r="AMS77" s="137"/>
      <c r="AMT77" s="137"/>
      <c r="AMU77" s="137"/>
      <c r="AMW77" s="142"/>
      <c r="AMX77" s="160"/>
      <c r="AMY77" s="150"/>
      <c r="AMZ77" s="137"/>
      <c r="ANA77" s="137"/>
      <c r="ANB77" s="137"/>
      <c r="AND77" s="142"/>
      <c r="ANE77" s="160"/>
      <c r="ANF77" s="150"/>
      <c r="ANG77" s="137"/>
      <c r="ANH77" s="137"/>
      <c r="ANI77" s="137"/>
      <c r="ANK77" s="142"/>
      <c r="ANL77" s="160"/>
      <c r="ANM77" s="150"/>
      <c r="ANN77" s="137"/>
      <c r="ANO77" s="137"/>
      <c r="ANP77" s="137"/>
      <c r="ANR77" s="142"/>
      <c r="ANS77" s="160"/>
      <c r="ANT77" s="150"/>
      <c r="ANU77" s="137"/>
      <c r="ANV77" s="137"/>
      <c r="ANW77" s="137"/>
      <c r="ANY77" s="142"/>
      <c r="ANZ77" s="160"/>
      <c r="AOA77" s="150"/>
      <c r="AOB77" s="137"/>
      <c r="AOC77" s="137"/>
      <c r="AOD77" s="137"/>
      <c r="AOF77" s="142"/>
      <c r="AOG77" s="160"/>
      <c r="AOH77" s="150"/>
      <c r="AOI77" s="137"/>
      <c r="AOJ77" s="137"/>
      <c r="AOK77" s="137"/>
      <c r="AOM77" s="142"/>
      <c r="AON77" s="160"/>
      <c r="AOO77" s="150"/>
      <c r="AOP77" s="137"/>
      <c r="AOQ77" s="137"/>
      <c r="AOR77" s="137"/>
      <c r="AOT77" s="142"/>
      <c r="AOU77" s="160"/>
      <c r="AOV77" s="150"/>
      <c r="AOW77" s="137"/>
      <c r="AOX77" s="137"/>
      <c r="AOY77" s="137"/>
      <c r="APA77" s="142"/>
      <c r="APB77" s="160"/>
      <c r="APC77" s="150"/>
      <c r="APD77" s="137"/>
      <c r="APE77" s="137"/>
      <c r="APF77" s="137"/>
      <c r="APH77" s="142"/>
      <c r="API77" s="160"/>
      <c r="APJ77" s="150"/>
      <c r="APK77" s="137"/>
      <c r="APL77" s="137"/>
      <c r="APM77" s="137"/>
      <c r="APO77" s="142"/>
      <c r="APP77" s="160"/>
      <c r="APQ77" s="150"/>
      <c r="APR77" s="137"/>
      <c r="APS77" s="137"/>
      <c r="APT77" s="137"/>
      <c r="APV77" s="142"/>
      <c r="APW77" s="160"/>
      <c r="APX77" s="150"/>
      <c r="APY77" s="137"/>
      <c r="APZ77" s="137"/>
      <c r="AQA77" s="137"/>
      <c r="AQC77" s="142"/>
      <c r="AQD77" s="160"/>
      <c r="AQE77" s="150"/>
      <c r="AQF77" s="137"/>
      <c r="AQG77" s="137"/>
      <c r="AQH77" s="137"/>
      <c r="AQJ77" s="142"/>
      <c r="AQK77" s="160"/>
      <c r="AQL77" s="150"/>
      <c r="AQM77" s="137"/>
      <c r="AQN77" s="137"/>
      <c r="AQO77" s="137"/>
      <c r="AQQ77" s="142"/>
      <c r="AQR77" s="160"/>
      <c r="AQS77" s="150"/>
      <c r="AQT77" s="137"/>
      <c r="AQU77" s="137"/>
      <c r="AQV77" s="137"/>
      <c r="AQX77" s="142"/>
      <c r="AQY77" s="160"/>
      <c r="AQZ77" s="150"/>
      <c r="ARA77" s="137"/>
      <c r="ARB77" s="137"/>
      <c r="ARC77" s="137"/>
      <c r="ARE77" s="142"/>
      <c r="ARF77" s="160"/>
      <c r="ARG77" s="150"/>
      <c r="ARH77" s="137"/>
      <c r="ARI77" s="137"/>
      <c r="ARJ77" s="137"/>
      <c r="ARL77" s="142"/>
      <c r="ARM77" s="160"/>
      <c r="ARN77" s="150"/>
      <c r="ARO77" s="137"/>
      <c r="ARP77" s="137"/>
      <c r="ARQ77" s="137"/>
      <c r="ARS77" s="142"/>
      <c r="ART77" s="160"/>
      <c r="ARU77" s="150"/>
      <c r="ARV77" s="137"/>
      <c r="ARW77" s="137"/>
      <c r="ARX77" s="137"/>
      <c r="ARZ77" s="142"/>
      <c r="ASA77" s="160"/>
      <c r="ASB77" s="150"/>
      <c r="ASC77" s="137"/>
      <c r="ASD77" s="137"/>
      <c r="ASE77" s="137"/>
      <c r="ASG77" s="142"/>
      <c r="ASH77" s="160"/>
      <c r="ASI77" s="150"/>
      <c r="ASJ77" s="137"/>
      <c r="ASK77" s="137"/>
      <c r="ASL77" s="137"/>
      <c r="ASN77" s="142"/>
      <c r="ASO77" s="160"/>
      <c r="ASP77" s="150"/>
      <c r="ASQ77" s="137"/>
      <c r="ASR77" s="137"/>
      <c r="ASS77" s="137"/>
      <c r="ASU77" s="142"/>
      <c r="ASV77" s="160"/>
      <c r="ASW77" s="150"/>
      <c r="ASX77" s="137"/>
      <c r="ASY77" s="137"/>
      <c r="ASZ77" s="137"/>
      <c r="ATB77" s="142"/>
      <c r="ATC77" s="160"/>
      <c r="ATD77" s="150"/>
      <c r="ATE77" s="137"/>
      <c r="ATF77" s="137"/>
      <c r="ATG77" s="137"/>
      <c r="ATI77" s="142"/>
      <c r="ATJ77" s="160"/>
      <c r="ATK77" s="150"/>
      <c r="ATL77" s="137"/>
      <c r="ATM77" s="137"/>
      <c r="ATN77" s="137"/>
      <c r="ATP77" s="142"/>
      <c r="ATQ77" s="160"/>
      <c r="ATR77" s="150"/>
      <c r="ATS77" s="137"/>
      <c r="ATT77" s="137"/>
      <c r="ATU77" s="137"/>
      <c r="ATW77" s="142"/>
      <c r="ATX77" s="160"/>
      <c r="ATY77" s="150"/>
      <c r="ATZ77" s="137"/>
      <c r="AUA77" s="137"/>
      <c r="AUB77" s="137"/>
      <c r="AUD77" s="142"/>
      <c r="AUE77" s="160"/>
      <c r="AUF77" s="150"/>
      <c r="AUG77" s="137"/>
      <c r="AUH77" s="137"/>
      <c r="AUI77" s="137"/>
      <c r="AUK77" s="142"/>
      <c r="AUL77" s="160"/>
      <c r="AUM77" s="150"/>
      <c r="AUN77" s="137"/>
      <c r="AUO77" s="137"/>
      <c r="AUP77" s="137"/>
      <c r="AUR77" s="142"/>
      <c r="AUS77" s="160"/>
      <c r="AUT77" s="150"/>
      <c r="AUU77" s="137"/>
      <c r="AUV77" s="137"/>
      <c r="AUW77" s="137"/>
      <c r="AUY77" s="142"/>
      <c r="AUZ77" s="160"/>
      <c r="AVA77" s="150"/>
      <c r="AVB77" s="137"/>
      <c r="AVC77" s="137"/>
      <c r="AVD77" s="137"/>
      <c r="AVF77" s="142"/>
      <c r="AVG77" s="160"/>
      <c r="AVH77" s="150"/>
      <c r="AVI77" s="137"/>
      <c r="AVJ77" s="137"/>
      <c r="AVK77" s="137"/>
      <c r="AVM77" s="142"/>
      <c r="AVN77" s="160"/>
      <c r="AVO77" s="150"/>
      <c r="AVP77" s="137"/>
      <c r="AVQ77" s="137"/>
      <c r="AVR77" s="137"/>
      <c r="AVT77" s="142"/>
      <c r="AVU77" s="160"/>
      <c r="AVV77" s="150"/>
      <c r="AVW77" s="137"/>
      <c r="AVX77" s="137"/>
      <c r="AVY77" s="137"/>
      <c r="AWA77" s="142"/>
      <c r="AWB77" s="160"/>
      <c r="AWC77" s="150"/>
      <c r="AWD77" s="137"/>
      <c r="AWE77" s="137"/>
      <c r="AWF77" s="137"/>
      <c r="AWH77" s="142"/>
      <c r="AWI77" s="160"/>
      <c r="AWJ77" s="150"/>
      <c r="AWK77" s="137"/>
      <c r="AWL77" s="137"/>
      <c r="AWM77" s="137"/>
      <c r="AWO77" s="142"/>
      <c r="AWP77" s="160"/>
      <c r="AWQ77" s="150"/>
      <c r="AWR77" s="137"/>
      <c r="AWS77" s="137"/>
      <c r="AWT77" s="137"/>
      <c r="AWV77" s="142"/>
      <c r="AWW77" s="160"/>
      <c r="AWX77" s="150"/>
      <c r="AWY77" s="137"/>
      <c r="AWZ77" s="137"/>
      <c r="AXA77" s="137"/>
      <c r="AXC77" s="142"/>
      <c r="AXD77" s="160"/>
      <c r="AXE77" s="150"/>
      <c r="AXF77" s="137"/>
      <c r="AXG77" s="137"/>
      <c r="AXH77" s="137"/>
      <c r="AXJ77" s="142"/>
      <c r="AXK77" s="160"/>
      <c r="AXL77" s="150"/>
      <c r="AXM77" s="137"/>
      <c r="AXN77" s="137"/>
      <c r="AXO77" s="137"/>
      <c r="AXQ77" s="142"/>
      <c r="AXR77" s="160"/>
      <c r="AXS77" s="150"/>
      <c r="AXT77" s="137"/>
      <c r="AXU77" s="137"/>
      <c r="AXV77" s="137"/>
      <c r="AXX77" s="142"/>
      <c r="AXY77" s="160"/>
      <c r="AXZ77" s="150"/>
      <c r="AYA77" s="137"/>
      <c r="AYB77" s="137"/>
      <c r="AYC77" s="137"/>
      <c r="AYE77" s="142"/>
      <c r="AYF77" s="160"/>
      <c r="AYG77" s="150"/>
      <c r="AYH77" s="137"/>
      <c r="AYI77" s="137"/>
      <c r="AYJ77" s="137"/>
      <c r="AYL77" s="142"/>
      <c r="AYM77" s="160"/>
      <c r="AYN77" s="150"/>
      <c r="AYO77" s="137"/>
      <c r="AYP77" s="137"/>
      <c r="AYQ77" s="137"/>
      <c r="AYS77" s="142"/>
      <c r="AYT77" s="160"/>
      <c r="AYU77" s="150"/>
      <c r="AYV77" s="137"/>
      <c r="AYW77" s="137"/>
      <c r="AYX77" s="137"/>
      <c r="AYZ77" s="142"/>
      <c r="AZA77" s="160"/>
      <c r="AZB77" s="150"/>
      <c r="AZC77" s="137"/>
      <c r="AZD77" s="137"/>
      <c r="AZE77" s="137"/>
      <c r="AZG77" s="142"/>
      <c r="AZH77" s="160"/>
      <c r="AZI77" s="150"/>
      <c r="AZJ77" s="137"/>
      <c r="AZK77" s="137"/>
      <c r="AZL77" s="137"/>
      <c r="AZN77" s="142"/>
      <c r="AZO77" s="160"/>
      <c r="AZP77" s="150"/>
      <c r="AZQ77" s="137"/>
      <c r="AZR77" s="137"/>
      <c r="AZS77" s="137"/>
      <c r="AZU77" s="142"/>
      <c r="AZV77" s="160"/>
      <c r="AZW77" s="150"/>
      <c r="AZX77" s="137"/>
      <c r="AZY77" s="137"/>
      <c r="AZZ77" s="137"/>
      <c r="BAB77" s="142"/>
      <c r="BAC77" s="160"/>
      <c r="BAD77" s="150"/>
      <c r="BAE77" s="137"/>
      <c r="BAF77" s="137"/>
      <c r="BAG77" s="137"/>
      <c r="BAI77" s="142"/>
      <c r="BAJ77" s="160"/>
      <c r="BAK77" s="150"/>
      <c r="BAL77" s="137"/>
      <c r="BAM77" s="137"/>
      <c r="BAN77" s="137"/>
      <c r="BAP77" s="142"/>
      <c r="BAQ77" s="160"/>
      <c r="BAR77" s="150"/>
      <c r="BAS77" s="137"/>
      <c r="BAT77" s="137"/>
      <c r="BAU77" s="137"/>
      <c r="BAW77" s="142"/>
      <c r="BAX77" s="160"/>
      <c r="BAY77" s="150"/>
      <c r="BAZ77" s="137"/>
      <c r="BBA77" s="137"/>
      <c r="BBB77" s="137"/>
      <c r="BBD77" s="142"/>
      <c r="BBE77" s="160"/>
      <c r="BBF77" s="150"/>
      <c r="BBG77" s="137"/>
      <c r="BBH77" s="137"/>
      <c r="BBI77" s="137"/>
      <c r="BBK77" s="142"/>
      <c r="BBL77" s="160"/>
      <c r="BBM77" s="150"/>
      <c r="BBN77" s="137"/>
      <c r="BBO77" s="137"/>
      <c r="BBP77" s="137"/>
      <c r="BBR77" s="142"/>
      <c r="BBS77" s="160"/>
      <c r="BBT77" s="150"/>
      <c r="BBU77" s="137"/>
      <c r="BBV77" s="137"/>
      <c r="BBW77" s="137"/>
      <c r="BBY77" s="142"/>
      <c r="BBZ77" s="160"/>
      <c r="BCA77" s="150"/>
      <c r="BCB77" s="137"/>
      <c r="BCC77" s="137"/>
      <c r="BCD77" s="137"/>
      <c r="BCF77" s="142"/>
      <c r="BCG77" s="160"/>
      <c r="BCH77" s="150"/>
      <c r="BCI77" s="137"/>
      <c r="BCJ77" s="137"/>
      <c r="BCK77" s="137"/>
      <c r="BCM77" s="142"/>
      <c r="BCN77" s="160"/>
      <c r="BCO77" s="150"/>
      <c r="BCP77" s="137"/>
      <c r="BCQ77" s="137"/>
      <c r="BCR77" s="137"/>
      <c r="BCT77" s="142"/>
      <c r="BCU77" s="160"/>
      <c r="BCV77" s="150"/>
      <c r="BCW77" s="137"/>
      <c r="BCX77" s="137"/>
      <c r="BCY77" s="137"/>
      <c r="BDA77" s="142"/>
      <c r="BDB77" s="160"/>
      <c r="BDC77" s="150"/>
      <c r="BDD77" s="137"/>
      <c r="BDE77" s="137"/>
      <c r="BDF77" s="137"/>
      <c r="BDH77" s="142"/>
      <c r="BDI77" s="160"/>
      <c r="BDJ77" s="150"/>
      <c r="BDK77" s="137"/>
      <c r="BDL77" s="137"/>
      <c r="BDM77" s="137"/>
      <c r="BDO77" s="142"/>
      <c r="BDP77" s="160"/>
      <c r="BDQ77" s="150"/>
      <c r="BDR77" s="137"/>
      <c r="BDS77" s="137"/>
      <c r="BDT77" s="137"/>
      <c r="BDV77" s="142"/>
      <c r="BDW77" s="160"/>
      <c r="BDX77" s="150"/>
      <c r="BDY77" s="137"/>
      <c r="BDZ77" s="137"/>
      <c r="BEA77" s="137"/>
      <c r="BEC77" s="142"/>
      <c r="BED77" s="160"/>
      <c r="BEE77" s="150"/>
      <c r="BEF77" s="137"/>
      <c r="BEG77" s="137"/>
      <c r="BEH77" s="137"/>
      <c r="BEJ77" s="142"/>
      <c r="BEK77" s="160"/>
      <c r="BEL77" s="150"/>
      <c r="BEM77" s="137"/>
      <c r="BEN77" s="137"/>
      <c r="BEO77" s="137"/>
      <c r="BEQ77" s="142"/>
      <c r="BER77" s="160"/>
      <c r="BES77" s="150"/>
      <c r="BET77" s="137"/>
      <c r="BEU77" s="137"/>
      <c r="BEV77" s="137"/>
      <c r="BEX77" s="142"/>
      <c r="BEY77" s="160"/>
      <c r="BEZ77" s="150"/>
      <c r="BFA77" s="137"/>
      <c r="BFB77" s="137"/>
      <c r="BFC77" s="137"/>
      <c r="BFE77" s="142"/>
      <c r="BFF77" s="160"/>
      <c r="BFG77" s="150"/>
      <c r="BFH77" s="137"/>
      <c r="BFI77" s="137"/>
      <c r="BFJ77" s="137"/>
      <c r="BFL77" s="142"/>
      <c r="BFM77" s="160"/>
      <c r="BFN77" s="150"/>
      <c r="BFO77" s="137"/>
      <c r="BFP77" s="137"/>
      <c r="BFQ77" s="137"/>
      <c r="BFS77" s="142"/>
      <c r="BFT77" s="160"/>
      <c r="BFU77" s="150"/>
      <c r="BFV77" s="137"/>
      <c r="BFW77" s="137"/>
      <c r="BFX77" s="137"/>
      <c r="BFZ77" s="142"/>
      <c r="BGA77" s="160"/>
      <c r="BGB77" s="150"/>
      <c r="BGC77" s="137"/>
      <c r="BGD77" s="137"/>
      <c r="BGE77" s="137"/>
      <c r="BGG77" s="142"/>
      <c r="BGH77" s="160"/>
      <c r="BGI77" s="150"/>
      <c r="BGJ77" s="137"/>
      <c r="BGK77" s="137"/>
      <c r="BGL77" s="137"/>
      <c r="BGN77" s="142"/>
      <c r="BGO77" s="160"/>
      <c r="BGP77" s="150"/>
      <c r="BGQ77" s="137"/>
      <c r="BGR77" s="137"/>
      <c r="BGS77" s="137"/>
      <c r="BGU77" s="142"/>
      <c r="BGV77" s="160"/>
      <c r="BGW77" s="150"/>
      <c r="BGX77" s="137"/>
      <c r="BGY77" s="137"/>
      <c r="BGZ77" s="137"/>
      <c r="BHB77" s="142"/>
      <c r="BHC77" s="160"/>
      <c r="BHD77" s="150"/>
      <c r="BHE77" s="137"/>
      <c r="BHF77" s="137"/>
      <c r="BHG77" s="137"/>
      <c r="BHI77" s="142"/>
      <c r="BHJ77" s="160"/>
      <c r="BHK77" s="150"/>
      <c r="BHL77" s="137"/>
      <c r="BHM77" s="137"/>
      <c r="BHN77" s="137"/>
      <c r="BHP77" s="142"/>
      <c r="BHQ77" s="160"/>
      <c r="BHR77" s="150"/>
      <c r="BHS77" s="137"/>
      <c r="BHT77" s="137"/>
      <c r="BHU77" s="137"/>
      <c r="BHW77" s="142"/>
      <c r="BHX77" s="160"/>
      <c r="BHY77" s="150"/>
      <c r="BHZ77" s="137"/>
      <c r="BIA77" s="137"/>
      <c r="BIB77" s="137"/>
      <c r="BID77" s="142"/>
      <c r="BIE77" s="160"/>
      <c r="BIF77" s="150"/>
      <c r="BIG77" s="137"/>
      <c r="BIH77" s="137"/>
      <c r="BII77" s="137"/>
      <c r="BIK77" s="142"/>
      <c r="BIL77" s="160"/>
      <c r="BIM77" s="150"/>
      <c r="BIN77" s="137"/>
      <c r="BIO77" s="137"/>
      <c r="BIP77" s="137"/>
      <c r="BIR77" s="142"/>
      <c r="BIS77" s="160"/>
      <c r="BIT77" s="150"/>
      <c r="BIU77" s="137"/>
      <c r="BIV77" s="137"/>
      <c r="BIW77" s="137"/>
      <c r="BIY77" s="142"/>
      <c r="BIZ77" s="160"/>
      <c r="BJA77" s="150"/>
      <c r="BJB77" s="137"/>
      <c r="BJC77" s="137"/>
      <c r="BJD77" s="137"/>
      <c r="BJF77" s="142"/>
      <c r="BJG77" s="160"/>
      <c r="BJH77" s="150"/>
      <c r="BJI77" s="137"/>
      <c r="BJJ77" s="137"/>
      <c r="BJK77" s="137"/>
      <c r="BJM77" s="142"/>
      <c r="BJN77" s="160"/>
      <c r="BJO77" s="150"/>
      <c r="BJP77" s="137"/>
      <c r="BJQ77" s="137"/>
      <c r="BJR77" s="137"/>
      <c r="BJT77" s="142"/>
      <c r="BJU77" s="160"/>
      <c r="BJV77" s="150"/>
      <c r="BJW77" s="137"/>
      <c r="BJX77" s="137"/>
      <c r="BJY77" s="137"/>
      <c r="BKA77" s="142"/>
      <c r="BKB77" s="160"/>
      <c r="BKC77" s="150"/>
      <c r="BKD77" s="137"/>
      <c r="BKE77" s="137"/>
      <c r="BKF77" s="137"/>
      <c r="BKH77" s="142"/>
      <c r="BKI77" s="160"/>
      <c r="BKJ77" s="150"/>
      <c r="BKK77" s="137"/>
      <c r="BKL77" s="137"/>
      <c r="BKM77" s="137"/>
      <c r="BKO77" s="142"/>
      <c r="BKP77" s="160"/>
      <c r="BKQ77" s="150"/>
      <c r="BKR77" s="137"/>
      <c r="BKS77" s="137"/>
      <c r="BKT77" s="137"/>
      <c r="BKV77" s="142"/>
      <c r="BKW77" s="160"/>
      <c r="BKX77" s="150"/>
      <c r="BKY77" s="137"/>
      <c r="BKZ77" s="137"/>
      <c r="BLA77" s="137"/>
      <c r="BLC77" s="142"/>
      <c r="BLD77" s="160"/>
      <c r="BLE77" s="150"/>
      <c r="BLF77" s="137"/>
      <c r="BLG77" s="137"/>
      <c r="BLH77" s="137"/>
      <c r="BLJ77" s="142"/>
      <c r="BLK77" s="160"/>
      <c r="BLL77" s="150"/>
      <c r="BLM77" s="137"/>
      <c r="BLN77" s="137"/>
      <c r="BLO77" s="137"/>
      <c r="BLQ77" s="142"/>
      <c r="BLR77" s="160"/>
      <c r="BLS77" s="150"/>
      <c r="BLT77" s="137"/>
      <c r="BLU77" s="137"/>
      <c r="BLV77" s="137"/>
      <c r="BLX77" s="142"/>
      <c r="BLY77" s="160"/>
      <c r="BLZ77" s="150"/>
      <c r="BMA77" s="137"/>
      <c r="BMB77" s="137"/>
      <c r="BMC77" s="137"/>
      <c r="BME77" s="142"/>
      <c r="BMF77" s="160"/>
      <c r="BMG77" s="150"/>
      <c r="BMH77" s="137"/>
      <c r="BMI77" s="137"/>
      <c r="BMJ77" s="137"/>
      <c r="BML77" s="142"/>
      <c r="BMM77" s="160"/>
      <c r="BMN77" s="150"/>
      <c r="BMO77" s="137"/>
      <c r="BMP77" s="137"/>
      <c r="BMQ77" s="137"/>
      <c r="BMS77" s="142"/>
      <c r="BMT77" s="160"/>
      <c r="BMU77" s="150"/>
      <c r="BMV77" s="137"/>
      <c r="BMW77" s="137"/>
      <c r="BMX77" s="137"/>
      <c r="BMZ77" s="142"/>
      <c r="BNA77" s="160"/>
      <c r="BNB77" s="150"/>
      <c r="BNC77" s="137"/>
      <c r="BND77" s="137"/>
      <c r="BNE77" s="137"/>
      <c r="BNG77" s="142"/>
      <c r="BNH77" s="160"/>
      <c r="BNI77" s="150"/>
      <c r="BNJ77" s="137"/>
      <c r="BNK77" s="137"/>
      <c r="BNL77" s="137"/>
      <c r="BNN77" s="142"/>
      <c r="BNO77" s="160"/>
      <c r="BNP77" s="150"/>
      <c r="BNQ77" s="137"/>
      <c r="BNR77" s="137"/>
      <c r="BNS77" s="137"/>
      <c r="BNU77" s="142"/>
      <c r="BNV77" s="160"/>
      <c r="BNW77" s="150"/>
      <c r="BNX77" s="137"/>
      <c r="BNY77" s="137"/>
      <c r="BNZ77" s="137"/>
      <c r="BOB77" s="142"/>
      <c r="BOC77" s="160"/>
      <c r="BOD77" s="150"/>
      <c r="BOE77" s="137"/>
      <c r="BOF77" s="137"/>
      <c r="BOG77" s="137"/>
      <c r="BOI77" s="142"/>
      <c r="BOJ77" s="160"/>
      <c r="BOK77" s="150"/>
      <c r="BOL77" s="137"/>
      <c r="BOM77" s="137"/>
      <c r="BON77" s="137"/>
      <c r="BOP77" s="142"/>
      <c r="BOQ77" s="160"/>
      <c r="BOR77" s="150"/>
      <c r="BOS77" s="137"/>
      <c r="BOT77" s="137"/>
      <c r="BOU77" s="137"/>
      <c r="BOW77" s="142"/>
      <c r="BOX77" s="160"/>
      <c r="BOY77" s="150"/>
      <c r="BOZ77" s="137"/>
      <c r="BPA77" s="137"/>
      <c r="BPB77" s="137"/>
      <c r="BPD77" s="142"/>
      <c r="BPE77" s="160"/>
      <c r="BPF77" s="150"/>
      <c r="BPG77" s="137"/>
      <c r="BPH77" s="137"/>
      <c r="BPI77" s="137"/>
      <c r="BPK77" s="142"/>
      <c r="BPL77" s="160"/>
      <c r="BPM77" s="150"/>
      <c r="BPN77" s="137"/>
      <c r="BPO77" s="137"/>
      <c r="BPP77" s="137"/>
      <c r="BPR77" s="142"/>
      <c r="BPS77" s="160"/>
      <c r="BPT77" s="150"/>
      <c r="BPU77" s="137"/>
      <c r="BPV77" s="137"/>
      <c r="BPW77" s="137"/>
      <c r="BPY77" s="142"/>
      <c r="BPZ77" s="160"/>
      <c r="BQA77" s="150"/>
      <c r="BQB77" s="137"/>
      <c r="BQC77" s="137"/>
      <c r="BQD77" s="137"/>
      <c r="BQF77" s="142"/>
      <c r="BQG77" s="160"/>
      <c r="BQH77" s="150"/>
      <c r="BQI77" s="137"/>
      <c r="BQJ77" s="137"/>
      <c r="BQK77" s="137"/>
      <c r="BQM77" s="142"/>
      <c r="BQN77" s="160"/>
      <c r="BQO77" s="150"/>
      <c r="BQP77" s="137"/>
      <c r="BQQ77" s="137"/>
      <c r="BQR77" s="137"/>
      <c r="BQT77" s="142"/>
      <c r="BQU77" s="160"/>
      <c r="BQV77" s="150"/>
      <c r="BQW77" s="137"/>
      <c r="BQX77" s="137"/>
      <c r="BQY77" s="137"/>
      <c r="BRA77" s="142"/>
      <c r="BRB77" s="160"/>
      <c r="BRC77" s="150"/>
      <c r="BRD77" s="137"/>
      <c r="BRE77" s="137"/>
      <c r="BRF77" s="137"/>
      <c r="BRH77" s="142"/>
      <c r="BRI77" s="160"/>
      <c r="BRJ77" s="150"/>
      <c r="BRK77" s="137"/>
      <c r="BRL77" s="137"/>
      <c r="BRM77" s="137"/>
      <c r="BRO77" s="142"/>
      <c r="BRP77" s="160"/>
      <c r="BRQ77" s="150"/>
      <c r="BRR77" s="137"/>
      <c r="BRS77" s="137"/>
      <c r="BRT77" s="137"/>
      <c r="BRV77" s="142"/>
      <c r="BRW77" s="160"/>
      <c r="BRX77" s="150"/>
      <c r="BRY77" s="137"/>
      <c r="BRZ77" s="137"/>
      <c r="BSA77" s="137"/>
      <c r="BSC77" s="142"/>
      <c r="BSD77" s="160"/>
      <c r="BSE77" s="150"/>
      <c r="BSF77" s="137"/>
      <c r="BSG77" s="137"/>
      <c r="BSH77" s="137"/>
      <c r="BSJ77" s="142"/>
      <c r="BSK77" s="160"/>
      <c r="BSL77" s="150"/>
      <c r="BSM77" s="137"/>
      <c r="BSN77" s="137"/>
      <c r="BSO77" s="137"/>
      <c r="BSQ77" s="142"/>
      <c r="BSR77" s="160"/>
      <c r="BSS77" s="150"/>
      <c r="BST77" s="137"/>
      <c r="BSU77" s="137"/>
      <c r="BSV77" s="137"/>
      <c r="BSX77" s="142"/>
      <c r="BSY77" s="160"/>
      <c r="BSZ77" s="150"/>
      <c r="BTA77" s="137"/>
      <c r="BTB77" s="137"/>
      <c r="BTC77" s="137"/>
      <c r="BTE77" s="142"/>
      <c r="BTF77" s="160"/>
      <c r="BTG77" s="150"/>
      <c r="BTH77" s="137"/>
      <c r="BTI77" s="137"/>
      <c r="BTJ77" s="137"/>
      <c r="BTL77" s="142"/>
      <c r="BTM77" s="160"/>
      <c r="BTN77" s="150"/>
      <c r="BTO77" s="137"/>
      <c r="BTP77" s="137"/>
      <c r="BTQ77" s="137"/>
      <c r="BTS77" s="142"/>
      <c r="BTT77" s="160"/>
      <c r="BTU77" s="150"/>
      <c r="BTV77" s="137"/>
      <c r="BTW77" s="137"/>
      <c r="BTX77" s="137"/>
      <c r="BTZ77" s="142"/>
      <c r="BUA77" s="160"/>
      <c r="BUB77" s="150"/>
      <c r="BUC77" s="137"/>
      <c r="BUD77" s="137"/>
      <c r="BUE77" s="137"/>
      <c r="BUG77" s="142"/>
      <c r="BUH77" s="160"/>
      <c r="BUI77" s="150"/>
      <c r="BUJ77" s="137"/>
      <c r="BUK77" s="137"/>
      <c r="BUL77" s="137"/>
      <c r="BUN77" s="142"/>
      <c r="BUO77" s="160"/>
      <c r="BUP77" s="150"/>
      <c r="BUQ77" s="137"/>
      <c r="BUR77" s="137"/>
      <c r="BUS77" s="137"/>
      <c r="BUU77" s="142"/>
      <c r="BUV77" s="160"/>
      <c r="BUW77" s="150"/>
      <c r="BUX77" s="137"/>
      <c r="BUY77" s="137"/>
      <c r="BUZ77" s="137"/>
      <c r="BVB77" s="142"/>
      <c r="BVC77" s="160"/>
      <c r="BVD77" s="150"/>
      <c r="BVE77" s="137"/>
      <c r="BVF77" s="137"/>
      <c r="BVG77" s="137"/>
      <c r="BVI77" s="142"/>
      <c r="BVJ77" s="160"/>
      <c r="BVK77" s="150"/>
      <c r="BVL77" s="137"/>
      <c r="BVM77" s="137"/>
      <c r="BVN77" s="137"/>
      <c r="BVP77" s="142"/>
      <c r="BVQ77" s="160"/>
      <c r="BVR77" s="150"/>
      <c r="BVS77" s="137"/>
      <c r="BVT77" s="137"/>
      <c r="BVU77" s="137"/>
      <c r="BVW77" s="142"/>
      <c r="BVX77" s="160"/>
      <c r="BVY77" s="150"/>
      <c r="BVZ77" s="137"/>
      <c r="BWA77" s="137"/>
      <c r="BWB77" s="137"/>
      <c r="BWD77" s="142"/>
      <c r="BWE77" s="160"/>
      <c r="BWF77" s="150"/>
      <c r="BWG77" s="137"/>
      <c r="BWH77" s="137"/>
      <c r="BWI77" s="137"/>
      <c r="BWK77" s="142"/>
      <c r="BWL77" s="160"/>
      <c r="BWM77" s="150"/>
      <c r="BWN77" s="137"/>
      <c r="BWO77" s="137"/>
      <c r="BWP77" s="137"/>
      <c r="BWR77" s="142"/>
      <c r="BWS77" s="160"/>
      <c r="BWT77" s="150"/>
      <c r="BWU77" s="137"/>
      <c r="BWV77" s="137"/>
      <c r="BWW77" s="137"/>
      <c r="BWY77" s="142"/>
      <c r="BWZ77" s="160"/>
      <c r="BXA77" s="150"/>
      <c r="BXB77" s="137"/>
      <c r="BXC77" s="137"/>
      <c r="BXD77" s="137"/>
      <c r="BXF77" s="142"/>
      <c r="BXG77" s="160"/>
      <c r="BXH77" s="150"/>
      <c r="BXI77" s="137"/>
      <c r="BXJ77" s="137"/>
      <c r="BXK77" s="137"/>
      <c r="BXM77" s="142"/>
      <c r="BXN77" s="160"/>
      <c r="BXO77" s="150"/>
      <c r="BXP77" s="137"/>
      <c r="BXQ77" s="137"/>
      <c r="BXR77" s="137"/>
      <c r="BXT77" s="142"/>
      <c r="BXU77" s="160"/>
      <c r="BXV77" s="150"/>
      <c r="BXW77" s="137"/>
      <c r="BXX77" s="137"/>
      <c r="BXY77" s="137"/>
      <c r="BYA77" s="142"/>
      <c r="BYB77" s="160"/>
      <c r="BYC77" s="150"/>
      <c r="BYD77" s="137"/>
      <c r="BYE77" s="137"/>
      <c r="BYF77" s="137"/>
      <c r="BYH77" s="142"/>
      <c r="BYI77" s="160"/>
      <c r="BYJ77" s="150"/>
      <c r="BYK77" s="137"/>
      <c r="BYL77" s="137"/>
      <c r="BYM77" s="137"/>
      <c r="BYO77" s="142"/>
      <c r="BYP77" s="160"/>
      <c r="BYQ77" s="150"/>
      <c r="BYR77" s="137"/>
      <c r="BYS77" s="137"/>
      <c r="BYT77" s="137"/>
      <c r="BYV77" s="142"/>
      <c r="BYW77" s="160"/>
      <c r="BYX77" s="150"/>
      <c r="BYY77" s="137"/>
      <c r="BYZ77" s="137"/>
      <c r="BZA77" s="137"/>
      <c r="BZC77" s="142"/>
      <c r="BZD77" s="160"/>
      <c r="BZE77" s="150"/>
      <c r="BZF77" s="137"/>
      <c r="BZG77" s="137"/>
      <c r="BZH77" s="137"/>
      <c r="BZJ77" s="142"/>
      <c r="BZK77" s="160"/>
      <c r="BZL77" s="150"/>
      <c r="BZM77" s="137"/>
      <c r="BZN77" s="137"/>
      <c r="BZO77" s="137"/>
      <c r="BZQ77" s="142"/>
      <c r="BZR77" s="160"/>
      <c r="BZS77" s="150"/>
      <c r="BZT77" s="137"/>
      <c r="BZU77" s="137"/>
      <c r="BZV77" s="137"/>
      <c r="BZX77" s="142"/>
      <c r="BZY77" s="160"/>
      <c r="BZZ77" s="150"/>
      <c r="CAA77" s="137"/>
      <c r="CAB77" s="137"/>
      <c r="CAC77" s="137"/>
      <c r="CAE77" s="142"/>
      <c r="CAF77" s="160"/>
      <c r="CAG77" s="150"/>
      <c r="CAH77" s="137"/>
      <c r="CAI77" s="137"/>
      <c r="CAJ77" s="137"/>
      <c r="CAL77" s="142"/>
      <c r="CAM77" s="160"/>
      <c r="CAN77" s="150"/>
      <c r="CAO77" s="137"/>
      <c r="CAP77" s="137"/>
      <c r="CAQ77" s="137"/>
      <c r="CAS77" s="142"/>
      <c r="CAT77" s="160"/>
      <c r="CAU77" s="150"/>
      <c r="CAV77" s="137"/>
      <c r="CAW77" s="137"/>
      <c r="CAX77" s="137"/>
      <c r="CAZ77" s="142"/>
      <c r="CBA77" s="160"/>
      <c r="CBB77" s="150"/>
      <c r="CBC77" s="137"/>
      <c r="CBD77" s="137"/>
      <c r="CBE77" s="137"/>
      <c r="CBG77" s="142"/>
      <c r="CBH77" s="160"/>
      <c r="CBI77" s="150"/>
      <c r="CBJ77" s="137"/>
      <c r="CBK77" s="137"/>
      <c r="CBL77" s="137"/>
      <c r="CBN77" s="142"/>
      <c r="CBO77" s="160"/>
      <c r="CBP77" s="150"/>
      <c r="CBQ77" s="137"/>
      <c r="CBR77" s="137"/>
      <c r="CBS77" s="137"/>
      <c r="CBU77" s="142"/>
      <c r="CBV77" s="160"/>
      <c r="CBW77" s="150"/>
      <c r="CBX77" s="137"/>
      <c r="CBY77" s="137"/>
      <c r="CBZ77" s="137"/>
      <c r="CCB77" s="142"/>
      <c r="CCC77" s="160"/>
      <c r="CCD77" s="150"/>
      <c r="CCE77" s="137"/>
      <c r="CCF77" s="137"/>
      <c r="CCG77" s="137"/>
      <c r="CCI77" s="142"/>
      <c r="CCJ77" s="160"/>
      <c r="CCK77" s="150"/>
      <c r="CCL77" s="137"/>
      <c r="CCM77" s="137"/>
      <c r="CCN77" s="137"/>
      <c r="CCP77" s="142"/>
      <c r="CCQ77" s="160"/>
      <c r="CCR77" s="150"/>
      <c r="CCS77" s="137"/>
      <c r="CCT77" s="137"/>
      <c r="CCU77" s="137"/>
      <c r="CCW77" s="142"/>
      <c r="CCX77" s="160"/>
      <c r="CCY77" s="150"/>
      <c r="CCZ77" s="137"/>
      <c r="CDA77" s="137"/>
      <c r="CDB77" s="137"/>
      <c r="CDD77" s="142"/>
      <c r="CDE77" s="160"/>
      <c r="CDF77" s="150"/>
      <c r="CDG77" s="137"/>
      <c r="CDH77" s="137"/>
      <c r="CDI77" s="137"/>
      <c r="CDK77" s="142"/>
      <c r="CDL77" s="160"/>
      <c r="CDM77" s="150"/>
      <c r="CDN77" s="137"/>
      <c r="CDO77" s="137"/>
      <c r="CDP77" s="137"/>
      <c r="CDR77" s="142"/>
      <c r="CDS77" s="160"/>
      <c r="CDT77" s="150"/>
      <c r="CDU77" s="137"/>
      <c r="CDV77" s="137"/>
      <c r="CDW77" s="137"/>
      <c r="CDY77" s="142"/>
      <c r="CDZ77" s="160"/>
      <c r="CEA77" s="150"/>
      <c r="CEB77" s="137"/>
      <c r="CEC77" s="137"/>
      <c r="CED77" s="137"/>
      <c r="CEF77" s="142"/>
      <c r="CEG77" s="160"/>
      <c r="CEH77" s="150"/>
      <c r="CEI77" s="137"/>
      <c r="CEJ77" s="137"/>
      <c r="CEK77" s="137"/>
      <c r="CEM77" s="142"/>
      <c r="CEN77" s="160"/>
      <c r="CEO77" s="150"/>
      <c r="CEP77" s="137"/>
      <c r="CEQ77" s="137"/>
      <c r="CER77" s="137"/>
      <c r="CET77" s="142"/>
      <c r="CEU77" s="160"/>
      <c r="CEV77" s="150"/>
      <c r="CEW77" s="137"/>
      <c r="CEX77" s="137"/>
      <c r="CEY77" s="137"/>
      <c r="CFA77" s="142"/>
      <c r="CFB77" s="160"/>
      <c r="CFC77" s="150"/>
      <c r="CFD77" s="137"/>
      <c r="CFE77" s="137"/>
      <c r="CFF77" s="137"/>
      <c r="CFH77" s="142"/>
      <c r="CFI77" s="160"/>
      <c r="CFJ77" s="150"/>
      <c r="CFK77" s="137"/>
      <c r="CFL77" s="137"/>
      <c r="CFM77" s="137"/>
      <c r="CFO77" s="142"/>
      <c r="CFP77" s="160"/>
      <c r="CFQ77" s="150"/>
      <c r="CFR77" s="137"/>
      <c r="CFS77" s="137"/>
      <c r="CFT77" s="137"/>
      <c r="CFV77" s="142"/>
      <c r="CFW77" s="160"/>
      <c r="CFX77" s="150"/>
      <c r="CFY77" s="137"/>
      <c r="CFZ77" s="137"/>
      <c r="CGA77" s="137"/>
      <c r="CGC77" s="142"/>
      <c r="CGD77" s="160"/>
      <c r="CGE77" s="150"/>
      <c r="CGF77" s="137"/>
      <c r="CGG77" s="137"/>
      <c r="CGH77" s="137"/>
      <c r="CGJ77" s="142"/>
      <c r="CGK77" s="160"/>
      <c r="CGL77" s="150"/>
      <c r="CGM77" s="137"/>
      <c r="CGN77" s="137"/>
      <c r="CGO77" s="137"/>
      <c r="CGQ77" s="142"/>
      <c r="CGR77" s="160"/>
      <c r="CGS77" s="150"/>
      <c r="CGT77" s="137"/>
      <c r="CGU77" s="137"/>
      <c r="CGV77" s="137"/>
      <c r="CGX77" s="142"/>
      <c r="CGY77" s="160"/>
      <c r="CGZ77" s="150"/>
      <c r="CHA77" s="137"/>
      <c r="CHB77" s="137"/>
      <c r="CHC77" s="137"/>
      <c r="CHE77" s="142"/>
      <c r="CHF77" s="160"/>
      <c r="CHG77" s="150"/>
      <c r="CHH77" s="137"/>
      <c r="CHI77" s="137"/>
      <c r="CHJ77" s="137"/>
      <c r="CHL77" s="142"/>
      <c r="CHM77" s="160"/>
      <c r="CHN77" s="150"/>
      <c r="CHO77" s="137"/>
      <c r="CHP77" s="137"/>
      <c r="CHQ77" s="137"/>
      <c r="CHS77" s="142"/>
      <c r="CHT77" s="160"/>
      <c r="CHU77" s="150"/>
      <c r="CHV77" s="137"/>
      <c r="CHW77" s="137"/>
      <c r="CHX77" s="137"/>
      <c r="CHZ77" s="142"/>
      <c r="CIA77" s="160"/>
      <c r="CIB77" s="150"/>
      <c r="CIC77" s="137"/>
      <c r="CID77" s="137"/>
      <c r="CIE77" s="137"/>
      <c r="CIG77" s="142"/>
      <c r="CIH77" s="160"/>
      <c r="CII77" s="150"/>
      <c r="CIJ77" s="137"/>
      <c r="CIK77" s="137"/>
      <c r="CIL77" s="137"/>
      <c r="CIN77" s="142"/>
      <c r="CIO77" s="160"/>
      <c r="CIP77" s="150"/>
      <c r="CIQ77" s="137"/>
      <c r="CIR77" s="137"/>
      <c r="CIS77" s="137"/>
      <c r="CIU77" s="142"/>
      <c r="CIV77" s="160"/>
      <c r="CIW77" s="150"/>
      <c r="CIX77" s="137"/>
      <c r="CIY77" s="137"/>
      <c r="CIZ77" s="137"/>
      <c r="CJB77" s="142"/>
      <c r="CJC77" s="160"/>
      <c r="CJD77" s="150"/>
      <c r="CJE77" s="137"/>
      <c r="CJF77" s="137"/>
      <c r="CJG77" s="137"/>
      <c r="CJI77" s="142"/>
      <c r="CJJ77" s="160"/>
      <c r="CJK77" s="150"/>
      <c r="CJL77" s="137"/>
      <c r="CJM77" s="137"/>
      <c r="CJN77" s="137"/>
      <c r="CJP77" s="142"/>
      <c r="CJQ77" s="160"/>
      <c r="CJR77" s="150"/>
      <c r="CJS77" s="137"/>
      <c r="CJT77" s="137"/>
      <c r="CJU77" s="137"/>
      <c r="CJW77" s="142"/>
      <c r="CJX77" s="160"/>
      <c r="CJY77" s="150"/>
      <c r="CJZ77" s="137"/>
      <c r="CKA77" s="137"/>
      <c r="CKB77" s="137"/>
      <c r="CKD77" s="142"/>
      <c r="CKE77" s="160"/>
      <c r="CKF77" s="150"/>
      <c r="CKG77" s="137"/>
      <c r="CKH77" s="137"/>
      <c r="CKI77" s="137"/>
      <c r="CKK77" s="142"/>
      <c r="CKL77" s="160"/>
      <c r="CKM77" s="150"/>
      <c r="CKN77" s="137"/>
      <c r="CKO77" s="137"/>
      <c r="CKP77" s="137"/>
      <c r="CKR77" s="142"/>
      <c r="CKS77" s="160"/>
      <c r="CKT77" s="150"/>
      <c r="CKU77" s="137"/>
      <c r="CKV77" s="137"/>
      <c r="CKW77" s="137"/>
      <c r="CKY77" s="142"/>
      <c r="CKZ77" s="160"/>
      <c r="CLA77" s="150"/>
      <c r="CLB77" s="137"/>
      <c r="CLC77" s="137"/>
      <c r="CLD77" s="137"/>
      <c r="CLF77" s="142"/>
      <c r="CLG77" s="160"/>
      <c r="CLH77" s="150"/>
      <c r="CLI77" s="137"/>
      <c r="CLJ77" s="137"/>
      <c r="CLK77" s="137"/>
      <c r="CLM77" s="142"/>
      <c r="CLN77" s="160"/>
      <c r="CLO77" s="150"/>
      <c r="CLP77" s="137"/>
      <c r="CLQ77" s="137"/>
      <c r="CLR77" s="137"/>
      <c r="CLT77" s="142"/>
      <c r="CLU77" s="160"/>
      <c r="CLV77" s="150"/>
      <c r="CLW77" s="137"/>
      <c r="CLX77" s="137"/>
      <c r="CLY77" s="137"/>
      <c r="CMA77" s="142"/>
      <c r="CMB77" s="160"/>
      <c r="CMC77" s="150"/>
      <c r="CMD77" s="137"/>
      <c r="CME77" s="137"/>
      <c r="CMF77" s="137"/>
      <c r="CMH77" s="142"/>
      <c r="CMI77" s="160"/>
      <c r="CMJ77" s="150"/>
      <c r="CMK77" s="137"/>
      <c r="CML77" s="137"/>
      <c r="CMM77" s="137"/>
      <c r="CMO77" s="142"/>
      <c r="CMP77" s="160"/>
      <c r="CMQ77" s="150"/>
      <c r="CMR77" s="137"/>
      <c r="CMS77" s="137"/>
      <c r="CMT77" s="137"/>
      <c r="CMV77" s="142"/>
      <c r="CMW77" s="160"/>
      <c r="CMX77" s="150"/>
      <c r="CMY77" s="137"/>
      <c r="CMZ77" s="137"/>
      <c r="CNA77" s="137"/>
      <c r="CNC77" s="142"/>
      <c r="CND77" s="160"/>
      <c r="CNE77" s="150"/>
      <c r="CNF77" s="137"/>
      <c r="CNG77" s="137"/>
      <c r="CNH77" s="137"/>
      <c r="CNJ77" s="142"/>
      <c r="CNK77" s="160"/>
      <c r="CNL77" s="150"/>
      <c r="CNM77" s="137"/>
      <c r="CNN77" s="137"/>
      <c r="CNO77" s="137"/>
      <c r="CNQ77" s="142"/>
      <c r="CNR77" s="160"/>
      <c r="CNS77" s="150"/>
      <c r="CNT77" s="137"/>
      <c r="CNU77" s="137"/>
      <c r="CNV77" s="137"/>
      <c r="CNX77" s="142"/>
      <c r="CNY77" s="160"/>
      <c r="CNZ77" s="150"/>
      <c r="COA77" s="137"/>
      <c r="COB77" s="137"/>
      <c r="COC77" s="137"/>
      <c r="COE77" s="142"/>
      <c r="COF77" s="160"/>
      <c r="COG77" s="150"/>
      <c r="COH77" s="137"/>
      <c r="COI77" s="137"/>
      <c r="COJ77" s="137"/>
      <c r="COL77" s="142"/>
      <c r="COM77" s="160"/>
      <c r="CON77" s="150"/>
      <c r="COO77" s="137"/>
      <c r="COP77" s="137"/>
      <c r="COQ77" s="137"/>
      <c r="COS77" s="142"/>
      <c r="COT77" s="160"/>
      <c r="COU77" s="150"/>
      <c r="COV77" s="137"/>
      <c r="COW77" s="137"/>
      <c r="COX77" s="137"/>
      <c r="COZ77" s="142"/>
      <c r="CPA77" s="160"/>
      <c r="CPB77" s="150"/>
      <c r="CPC77" s="137"/>
      <c r="CPD77" s="137"/>
      <c r="CPE77" s="137"/>
      <c r="CPG77" s="142"/>
      <c r="CPH77" s="160"/>
      <c r="CPI77" s="150"/>
      <c r="CPJ77" s="137"/>
      <c r="CPK77" s="137"/>
      <c r="CPL77" s="137"/>
      <c r="CPN77" s="142"/>
      <c r="CPO77" s="160"/>
      <c r="CPP77" s="150"/>
      <c r="CPQ77" s="137"/>
      <c r="CPR77" s="137"/>
      <c r="CPS77" s="137"/>
      <c r="CPU77" s="142"/>
      <c r="CPV77" s="160"/>
      <c r="CPW77" s="150"/>
      <c r="CPX77" s="137"/>
      <c r="CPY77" s="137"/>
      <c r="CPZ77" s="137"/>
      <c r="CQB77" s="142"/>
      <c r="CQC77" s="160"/>
      <c r="CQD77" s="150"/>
      <c r="CQE77" s="137"/>
      <c r="CQF77" s="137"/>
      <c r="CQG77" s="137"/>
      <c r="CQI77" s="142"/>
      <c r="CQJ77" s="160"/>
      <c r="CQK77" s="150"/>
      <c r="CQL77" s="137"/>
      <c r="CQM77" s="137"/>
      <c r="CQN77" s="137"/>
      <c r="CQP77" s="142"/>
      <c r="CQQ77" s="160"/>
      <c r="CQR77" s="150"/>
      <c r="CQS77" s="137"/>
      <c r="CQT77" s="137"/>
      <c r="CQU77" s="137"/>
      <c r="CQW77" s="142"/>
      <c r="CQX77" s="160"/>
      <c r="CQY77" s="150"/>
      <c r="CQZ77" s="137"/>
      <c r="CRA77" s="137"/>
      <c r="CRB77" s="137"/>
      <c r="CRD77" s="142"/>
      <c r="CRE77" s="160"/>
      <c r="CRF77" s="150"/>
      <c r="CRG77" s="137"/>
      <c r="CRH77" s="137"/>
      <c r="CRI77" s="137"/>
      <c r="CRK77" s="142"/>
      <c r="CRL77" s="160"/>
      <c r="CRM77" s="150"/>
      <c r="CRN77" s="137"/>
      <c r="CRO77" s="137"/>
      <c r="CRP77" s="137"/>
      <c r="CRR77" s="142"/>
      <c r="CRS77" s="160"/>
      <c r="CRT77" s="150"/>
      <c r="CRU77" s="137"/>
      <c r="CRV77" s="137"/>
      <c r="CRW77" s="137"/>
      <c r="CRY77" s="142"/>
      <c r="CRZ77" s="160"/>
      <c r="CSA77" s="150"/>
      <c r="CSB77" s="137"/>
      <c r="CSC77" s="137"/>
      <c r="CSD77" s="137"/>
      <c r="CSF77" s="142"/>
      <c r="CSG77" s="160"/>
      <c r="CSH77" s="150"/>
      <c r="CSI77" s="137"/>
      <c r="CSJ77" s="137"/>
      <c r="CSK77" s="137"/>
      <c r="CSM77" s="142"/>
      <c r="CSN77" s="160"/>
      <c r="CSO77" s="150"/>
      <c r="CSP77" s="137"/>
      <c r="CSQ77" s="137"/>
      <c r="CSR77" s="137"/>
      <c r="CST77" s="142"/>
      <c r="CSU77" s="160"/>
      <c r="CSV77" s="150"/>
      <c r="CSW77" s="137"/>
      <c r="CSX77" s="137"/>
      <c r="CSY77" s="137"/>
      <c r="CTA77" s="142"/>
      <c r="CTB77" s="160"/>
      <c r="CTC77" s="150"/>
      <c r="CTD77" s="137"/>
      <c r="CTE77" s="137"/>
      <c r="CTF77" s="137"/>
      <c r="CTH77" s="142"/>
      <c r="CTI77" s="160"/>
      <c r="CTJ77" s="150"/>
      <c r="CTK77" s="137"/>
      <c r="CTL77" s="137"/>
      <c r="CTM77" s="137"/>
      <c r="CTO77" s="142"/>
      <c r="CTP77" s="160"/>
      <c r="CTQ77" s="150"/>
      <c r="CTR77" s="137"/>
      <c r="CTS77" s="137"/>
      <c r="CTT77" s="137"/>
      <c r="CTV77" s="142"/>
      <c r="CTW77" s="160"/>
      <c r="CTX77" s="150"/>
      <c r="CTY77" s="137"/>
      <c r="CTZ77" s="137"/>
      <c r="CUA77" s="137"/>
      <c r="CUC77" s="142"/>
      <c r="CUD77" s="160"/>
      <c r="CUE77" s="150"/>
      <c r="CUF77" s="137"/>
      <c r="CUG77" s="137"/>
      <c r="CUH77" s="137"/>
      <c r="CUJ77" s="142"/>
      <c r="CUK77" s="160"/>
      <c r="CUL77" s="150"/>
      <c r="CUM77" s="137"/>
      <c r="CUN77" s="137"/>
      <c r="CUO77" s="137"/>
      <c r="CUQ77" s="142"/>
      <c r="CUR77" s="160"/>
      <c r="CUS77" s="150"/>
      <c r="CUT77" s="137"/>
      <c r="CUU77" s="137"/>
      <c r="CUV77" s="137"/>
      <c r="CUX77" s="142"/>
      <c r="CUY77" s="160"/>
      <c r="CUZ77" s="150"/>
      <c r="CVA77" s="137"/>
      <c r="CVB77" s="137"/>
      <c r="CVC77" s="137"/>
      <c r="CVE77" s="142"/>
      <c r="CVF77" s="160"/>
      <c r="CVG77" s="150"/>
      <c r="CVH77" s="137"/>
      <c r="CVI77" s="137"/>
      <c r="CVJ77" s="137"/>
      <c r="CVL77" s="142"/>
      <c r="CVM77" s="160"/>
      <c r="CVN77" s="150"/>
      <c r="CVO77" s="137"/>
      <c r="CVP77" s="137"/>
      <c r="CVQ77" s="137"/>
      <c r="CVS77" s="142"/>
      <c r="CVT77" s="160"/>
      <c r="CVU77" s="150"/>
      <c r="CVV77" s="137"/>
      <c r="CVW77" s="137"/>
      <c r="CVX77" s="137"/>
      <c r="CVZ77" s="142"/>
      <c r="CWA77" s="160"/>
      <c r="CWB77" s="150"/>
      <c r="CWC77" s="137"/>
      <c r="CWD77" s="137"/>
      <c r="CWE77" s="137"/>
      <c r="CWG77" s="142"/>
      <c r="CWH77" s="160"/>
      <c r="CWI77" s="150"/>
      <c r="CWJ77" s="137"/>
      <c r="CWK77" s="137"/>
      <c r="CWL77" s="137"/>
      <c r="CWN77" s="142"/>
      <c r="CWO77" s="160"/>
      <c r="CWP77" s="150"/>
      <c r="CWQ77" s="137"/>
      <c r="CWR77" s="137"/>
      <c r="CWS77" s="137"/>
      <c r="CWU77" s="142"/>
      <c r="CWV77" s="160"/>
      <c r="CWW77" s="150"/>
      <c r="CWX77" s="137"/>
      <c r="CWY77" s="137"/>
      <c r="CWZ77" s="137"/>
      <c r="CXB77" s="142"/>
      <c r="CXC77" s="160"/>
      <c r="CXD77" s="150"/>
      <c r="CXE77" s="137"/>
      <c r="CXF77" s="137"/>
      <c r="CXG77" s="137"/>
      <c r="CXI77" s="142"/>
      <c r="CXJ77" s="160"/>
      <c r="CXK77" s="150"/>
      <c r="CXL77" s="137"/>
      <c r="CXM77" s="137"/>
      <c r="CXN77" s="137"/>
      <c r="CXP77" s="142"/>
      <c r="CXQ77" s="160"/>
      <c r="CXR77" s="150"/>
      <c r="CXS77" s="137"/>
      <c r="CXT77" s="137"/>
      <c r="CXU77" s="137"/>
      <c r="CXW77" s="142"/>
      <c r="CXX77" s="160"/>
      <c r="CXY77" s="150"/>
      <c r="CXZ77" s="137"/>
      <c r="CYA77" s="137"/>
      <c r="CYB77" s="137"/>
      <c r="CYD77" s="142"/>
      <c r="CYE77" s="160"/>
      <c r="CYF77" s="150"/>
      <c r="CYG77" s="137"/>
      <c r="CYH77" s="137"/>
      <c r="CYI77" s="137"/>
      <c r="CYK77" s="142"/>
      <c r="CYL77" s="160"/>
      <c r="CYM77" s="150"/>
      <c r="CYN77" s="137"/>
      <c r="CYO77" s="137"/>
      <c r="CYP77" s="137"/>
      <c r="CYR77" s="142"/>
      <c r="CYS77" s="160"/>
      <c r="CYT77" s="150"/>
      <c r="CYU77" s="137"/>
      <c r="CYV77" s="137"/>
      <c r="CYW77" s="137"/>
      <c r="CYY77" s="142"/>
      <c r="CYZ77" s="160"/>
      <c r="CZA77" s="150"/>
      <c r="CZB77" s="137"/>
      <c r="CZC77" s="137"/>
      <c r="CZD77" s="137"/>
      <c r="CZF77" s="142"/>
      <c r="CZG77" s="160"/>
      <c r="CZH77" s="150"/>
      <c r="CZI77" s="137"/>
      <c r="CZJ77" s="137"/>
      <c r="CZK77" s="137"/>
      <c r="CZM77" s="142"/>
      <c r="CZN77" s="160"/>
      <c r="CZO77" s="150"/>
      <c r="CZP77" s="137"/>
      <c r="CZQ77" s="137"/>
      <c r="CZR77" s="137"/>
      <c r="CZT77" s="142"/>
      <c r="CZU77" s="160"/>
      <c r="CZV77" s="150"/>
      <c r="CZW77" s="137"/>
      <c r="CZX77" s="137"/>
      <c r="CZY77" s="137"/>
      <c r="DAA77" s="142"/>
      <c r="DAB77" s="160"/>
      <c r="DAC77" s="150"/>
      <c r="DAD77" s="137"/>
      <c r="DAE77" s="137"/>
      <c r="DAF77" s="137"/>
      <c r="DAH77" s="142"/>
      <c r="DAI77" s="160"/>
      <c r="DAJ77" s="150"/>
      <c r="DAK77" s="137"/>
      <c r="DAL77" s="137"/>
      <c r="DAM77" s="137"/>
      <c r="DAO77" s="142"/>
      <c r="DAP77" s="160"/>
      <c r="DAQ77" s="150"/>
      <c r="DAR77" s="137"/>
      <c r="DAS77" s="137"/>
      <c r="DAT77" s="137"/>
      <c r="DAV77" s="142"/>
      <c r="DAW77" s="160"/>
      <c r="DAX77" s="150"/>
      <c r="DAY77" s="137"/>
      <c r="DAZ77" s="137"/>
      <c r="DBA77" s="137"/>
      <c r="DBC77" s="142"/>
      <c r="DBD77" s="160"/>
      <c r="DBE77" s="150"/>
      <c r="DBF77" s="137"/>
      <c r="DBG77" s="137"/>
      <c r="DBH77" s="137"/>
      <c r="DBJ77" s="142"/>
      <c r="DBK77" s="160"/>
      <c r="DBL77" s="150"/>
      <c r="DBM77" s="137"/>
      <c r="DBN77" s="137"/>
      <c r="DBO77" s="137"/>
      <c r="DBQ77" s="142"/>
      <c r="DBR77" s="160"/>
      <c r="DBS77" s="150"/>
      <c r="DBT77" s="137"/>
      <c r="DBU77" s="137"/>
      <c r="DBV77" s="137"/>
      <c r="DBX77" s="142"/>
      <c r="DBY77" s="160"/>
      <c r="DBZ77" s="150"/>
      <c r="DCA77" s="137"/>
      <c r="DCB77" s="137"/>
      <c r="DCC77" s="137"/>
      <c r="DCE77" s="142"/>
      <c r="DCF77" s="160"/>
      <c r="DCG77" s="150"/>
      <c r="DCH77" s="137"/>
      <c r="DCI77" s="137"/>
      <c r="DCJ77" s="137"/>
      <c r="DCL77" s="142"/>
      <c r="DCM77" s="160"/>
      <c r="DCN77" s="150"/>
      <c r="DCO77" s="137"/>
      <c r="DCP77" s="137"/>
      <c r="DCQ77" s="137"/>
      <c r="DCS77" s="142"/>
      <c r="DCT77" s="160"/>
      <c r="DCU77" s="150"/>
      <c r="DCV77" s="137"/>
      <c r="DCW77" s="137"/>
      <c r="DCX77" s="137"/>
      <c r="DCZ77" s="142"/>
      <c r="DDA77" s="160"/>
      <c r="DDB77" s="150"/>
      <c r="DDC77" s="137"/>
      <c r="DDD77" s="137"/>
      <c r="DDE77" s="137"/>
      <c r="DDG77" s="142"/>
      <c r="DDH77" s="160"/>
      <c r="DDI77" s="150"/>
      <c r="DDJ77" s="137"/>
      <c r="DDK77" s="137"/>
      <c r="DDL77" s="137"/>
      <c r="DDN77" s="142"/>
      <c r="DDO77" s="160"/>
      <c r="DDP77" s="150"/>
      <c r="DDQ77" s="137"/>
      <c r="DDR77" s="137"/>
      <c r="DDS77" s="137"/>
      <c r="DDU77" s="142"/>
      <c r="DDV77" s="160"/>
      <c r="DDW77" s="150"/>
      <c r="DDX77" s="137"/>
      <c r="DDY77" s="137"/>
      <c r="DDZ77" s="137"/>
      <c r="DEB77" s="142"/>
      <c r="DEC77" s="160"/>
      <c r="DED77" s="150"/>
      <c r="DEE77" s="137"/>
      <c r="DEF77" s="137"/>
      <c r="DEG77" s="137"/>
      <c r="DEI77" s="142"/>
      <c r="DEJ77" s="160"/>
      <c r="DEK77" s="150"/>
      <c r="DEL77" s="137"/>
      <c r="DEM77" s="137"/>
      <c r="DEN77" s="137"/>
      <c r="DEP77" s="142"/>
      <c r="DEQ77" s="160"/>
      <c r="DER77" s="150"/>
      <c r="DES77" s="137"/>
      <c r="DET77" s="137"/>
      <c r="DEU77" s="137"/>
      <c r="DEW77" s="142"/>
      <c r="DEX77" s="160"/>
      <c r="DEY77" s="150"/>
      <c r="DEZ77" s="137"/>
      <c r="DFA77" s="137"/>
      <c r="DFB77" s="137"/>
      <c r="DFD77" s="142"/>
      <c r="DFE77" s="160"/>
      <c r="DFF77" s="150"/>
      <c r="DFG77" s="137"/>
      <c r="DFH77" s="137"/>
      <c r="DFI77" s="137"/>
      <c r="DFK77" s="142"/>
      <c r="DFL77" s="160"/>
      <c r="DFM77" s="150"/>
      <c r="DFN77" s="137"/>
      <c r="DFO77" s="137"/>
      <c r="DFP77" s="137"/>
      <c r="DFR77" s="142"/>
      <c r="DFS77" s="160"/>
      <c r="DFT77" s="150"/>
      <c r="DFU77" s="137"/>
      <c r="DFV77" s="137"/>
      <c r="DFW77" s="137"/>
      <c r="DFY77" s="142"/>
      <c r="DFZ77" s="160"/>
      <c r="DGA77" s="150"/>
      <c r="DGB77" s="137"/>
      <c r="DGC77" s="137"/>
      <c r="DGD77" s="137"/>
      <c r="DGF77" s="142"/>
      <c r="DGG77" s="160"/>
      <c r="DGH77" s="150"/>
      <c r="DGI77" s="137"/>
      <c r="DGJ77" s="137"/>
      <c r="DGK77" s="137"/>
      <c r="DGM77" s="142"/>
      <c r="DGN77" s="160"/>
      <c r="DGO77" s="150"/>
      <c r="DGP77" s="137"/>
      <c r="DGQ77" s="137"/>
      <c r="DGR77" s="137"/>
      <c r="DGT77" s="142"/>
      <c r="DGU77" s="160"/>
      <c r="DGV77" s="150"/>
      <c r="DGW77" s="137"/>
      <c r="DGX77" s="137"/>
      <c r="DGY77" s="137"/>
      <c r="DHA77" s="142"/>
      <c r="DHB77" s="160"/>
      <c r="DHC77" s="150"/>
      <c r="DHD77" s="137"/>
      <c r="DHE77" s="137"/>
      <c r="DHF77" s="137"/>
      <c r="DHH77" s="142"/>
      <c r="DHI77" s="160"/>
      <c r="DHJ77" s="150"/>
      <c r="DHK77" s="137"/>
      <c r="DHL77" s="137"/>
      <c r="DHM77" s="137"/>
      <c r="DHO77" s="142"/>
      <c r="DHP77" s="160"/>
      <c r="DHQ77" s="150"/>
      <c r="DHR77" s="137"/>
      <c r="DHS77" s="137"/>
      <c r="DHT77" s="137"/>
      <c r="DHV77" s="142"/>
      <c r="DHW77" s="160"/>
      <c r="DHX77" s="150"/>
      <c r="DHY77" s="137"/>
      <c r="DHZ77" s="137"/>
      <c r="DIA77" s="137"/>
      <c r="DIC77" s="142"/>
      <c r="DID77" s="160"/>
      <c r="DIE77" s="150"/>
      <c r="DIF77" s="137"/>
      <c r="DIG77" s="137"/>
      <c r="DIH77" s="137"/>
      <c r="DIJ77" s="142"/>
      <c r="DIK77" s="160"/>
      <c r="DIL77" s="150"/>
      <c r="DIM77" s="137"/>
      <c r="DIN77" s="137"/>
      <c r="DIO77" s="137"/>
      <c r="DIQ77" s="142"/>
      <c r="DIR77" s="160"/>
      <c r="DIS77" s="150"/>
      <c r="DIT77" s="137"/>
      <c r="DIU77" s="137"/>
      <c r="DIV77" s="137"/>
      <c r="DIX77" s="142"/>
      <c r="DIY77" s="160"/>
      <c r="DIZ77" s="150"/>
      <c r="DJA77" s="137"/>
      <c r="DJB77" s="137"/>
      <c r="DJC77" s="137"/>
      <c r="DJE77" s="142"/>
      <c r="DJF77" s="160"/>
      <c r="DJG77" s="150"/>
      <c r="DJH77" s="137"/>
      <c r="DJI77" s="137"/>
      <c r="DJJ77" s="137"/>
      <c r="DJL77" s="142"/>
      <c r="DJM77" s="160"/>
      <c r="DJN77" s="150"/>
      <c r="DJO77" s="137"/>
      <c r="DJP77" s="137"/>
      <c r="DJQ77" s="137"/>
      <c r="DJS77" s="142"/>
      <c r="DJT77" s="160"/>
      <c r="DJU77" s="150"/>
      <c r="DJV77" s="137"/>
      <c r="DJW77" s="137"/>
      <c r="DJX77" s="137"/>
      <c r="DJZ77" s="142"/>
      <c r="DKA77" s="160"/>
      <c r="DKB77" s="150"/>
      <c r="DKC77" s="137"/>
      <c r="DKD77" s="137"/>
      <c r="DKE77" s="137"/>
      <c r="DKG77" s="142"/>
      <c r="DKH77" s="160"/>
      <c r="DKI77" s="150"/>
      <c r="DKJ77" s="137"/>
      <c r="DKK77" s="137"/>
      <c r="DKL77" s="137"/>
      <c r="DKN77" s="142"/>
      <c r="DKO77" s="160"/>
      <c r="DKP77" s="150"/>
      <c r="DKQ77" s="137"/>
      <c r="DKR77" s="137"/>
      <c r="DKS77" s="137"/>
      <c r="DKU77" s="142"/>
      <c r="DKV77" s="160"/>
      <c r="DKW77" s="150"/>
      <c r="DKX77" s="137"/>
      <c r="DKY77" s="137"/>
      <c r="DKZ77" s="137"/>
      <c r="DLB77" s="142"/>
      <c r="DLC77" s="160"/>
      <c r="DLD77" s="150"/>
      <c r="DLE77" s="137"/>
      <c r="DLF77" s="137"/>
      <c r="DLG77" s="137"/>
      <c r="DLI77" s="142"/>
      <c r="DLJ77" s="160"/>
      <c r="DLK77" s="150"/>
      <c r="DLL77" s="137"/>
      <c r="DLM77" s="137"/>
      <c r="DLN77" s="137"/>
      <c r="DLP77" s="142"/>
      <c r="DLQ77" s="160"/>
      <c r="DLR77" s="150"/>
      <c r="DLS77" s="137"/>
      <c r="DLT77" s="137"/>
      <c r="DLU77" s="137"/>
      <c r="DLW77" s="142"/>
      <c r="DLX77" s="160"/>
      <c r="DLY77" s="150"/>
      <c r="DLZ77" s="137"/>
      <c r="DMA77" s="137"/>
      <c r="DMB77" s="137"/>
      <c r="DMD77" s="142"/>
      <c r="DME77" s="160"/>
      <c r="DMF77" s="150"/>
      <c r="DMG77" s="137"/>
      <c r="DMH77" s="137"/>
      <c r="DMI77" s="137"/>
      <c r="DMK77" s="142"/>
      <c r="DML77" s="160"/>
      <c r="DMM77" s="150"/>
      <c r="DMN77" s="137"/>
      <c r="DMO77" s="137"/>
      <c r="DMP77" s="137"/>
      <c r="DMR77" s="142"/>
      <c r="DMS77" s="160"/>
      <c r="DMT77" s="150"/>
      <c r="DMU77" s="137"/>
      <c r="DMV77" s="137"/>
      <c r="DMW77" s="137"/>
      <c r="DMY77" s="142"/>
      <c r="DMZ77" s="160"/>
      <c r="DNA77" s="150"/>
      <c r="DNB77" s="137"/>
      <c r="DNC77" s="137"/>
      <c r="DND77" s="137"/>
      <c r="DNF77" s="142"/>
      <c r="DNG77" s="160"/>
      <c r="DNH77" s="150"/>
      <c r="DNI77" s="137"/>
      <c r="DNJ77" s="137"/>
      <c r="DNK77" s="137"/>
      <c r="DNM77" s="142"/>
      <c r="DNN77" s="160"/>
      <c r="DNO77" s="150"/>
      <c r="DNP77" s="137"/>
      <c r="DNQ77" s="137"/>
      <c r="DNR77" s="137"/>
      <c r="DNT77" s="142"/>
      <c r="DNU77" s="160"/>
      <c r="DNV77" s="150"/>
      <c r="DNW77" s="137"/>
      <c r="DNX77" s="137"/>
      <c r="DNY77" s="137"/>
      <c r="DOA77" s="142"/>
      <c r="DOB77" s="160"/>
      <c r="DOC77" s="150"/>
      <c r="DOD77" s="137"/>
      <c r="DOE77" s="137"/>
      <c r="DOF77" s="137"/>
      <c r="DOH77" s="142"/>
      <c r="DOI77" s="160"/>
      <c r="DOJ77" s="150"/>
      <c r="DOK77" s="137"/>
      <c r="DOL77" s="137"/>
      <c r="DOM77" s="137"/>
      <c r="DOO77" s="142"/>
      <c r="DOP77" s="160"/>
      <c r="DOQ77" s="150"/>
      <c r="DOR77" s="137"/>
      <c r="DOS77" s="137"/>
      <c r="DOT77" s="137"/>
      <c r="DOV77" s="142"/>
      <c r="DOW77" s="160"/>
      <c r="DOX77" s="150"/>
      <c r="DOY77" s="137"/>
      <c r="DOZ77" s="137"/>
      <c r="DPA77" s="137"/>
      <c r="DPC77" s="142"/>
      <c r="DPD77" s="160"/>
      <c r="DPE77" s="150"/>
      <c r="DPF77" s="137"/>
      <c r="DPG77" s="137"/>
      <c r="DPH77" s="137"/>
      <c r="DPJ77" s="142"/>
      <c r="DPK77" s="160"/>
      <c r="DPL77" s="150"/>
      <c r="DPM77" s="137"/>
      <c r="DPN77" s="137"/>
      <c r="DPO77" s="137"/>
      <c r="DPQ77" s="142"/>
      <c r="DPR77" s="160"/>
      <c r="DPS77" s="150"/>
      <c r="DPT77" s="137"/>
      <c r="DPU77" s="137"/>
      <c r="DPV77" s="137"/>
      <c r="DPX77" s="142"/>
      <c r="DPY77" s="160"/>
      <c r="DPZ77" s="150"/>
      <c r="DQA77" s="137"/>
      <c r="DQB77" s="137"/>
      <c r="DQC77" s="137"/>
      <c r="DQE77" s="142"/>
      <c r="DQF77" s="160"/>
      <c r="DQG77" s="150"/>
      <c r="DQH77" s="137"/>
      <c r="DQI77" s="137"/>
      <c r="DQJ77" s="137"/>
      <c r="DQL77" s="142"/>
      <c r="DQM77" s="160"/>
      <c r="DQN77" s="150"/>
      <c r="DQO77" s="137"/>
      <c r="DQP77" s="137"/>
      <c r="DQQ77" s="137"/>
      <c r="DQS77" s="142"/>
      <c r="DQT77" s="160"/>
      <c r="DQU77" s="150"/>
      <c r="DQV77" s="137"/>
      <c r="DQW77" s="137"/>
      <c r="DQX77" s="137"/>
      <c r="DQZ77" s="142"/>
      <c r="DRA77" s="160"/>
      <c r="DRB77" s="150"/>
      <c r="DRC77" s="137"/>
      <c r="DRD77" s="137"/>
      <c r="DRE77" s="137"/>
      <c r="DRG77" s="142"/>
      <c r="DRH77" s="160"/>
      <c r="DRI77" s="150"/>
      <c r="DRJ77" s="137"/>
      <c r="DRK77" s="137"/>
      <c r="DRL77" s="137"/>
      <c r="DRN77" s="142"/>
      <c r="DRO77" s="160"/>
      <c r="DRP77" s="150"/>
      <c r="DRQ77" s="137"/>
      <c r="DRR77" s="137"/>
      <c r="DRS77" s="137"/>
      <c r="DRU77" s="142"/>
      <c r="DRV77" s="160"/>
      <c r="DRW77" s="150"/>
      <c r="DRX77" s="137"/>
      <c r="DRY77" s="137"/>
      <c r="DRZ77" s="137"/>
      <c r="DSB77" s="142"/>
      <c r="DSC77" s="160"/>
      <c r="DSD77" s="150"/>
      <c r="DSE77" s="137"/>
      <c r="DSF77" s="137"/>
      <c r="DSG77" s="137"/>
      <c r="DSI77" s="142"/>
      <c r="DSJ77" s="160"/>
      <c r="DSK77" s="150"/>
      <c r="DSL77" s="137"/>
      <c r="DSM77" s="137"/>
      <c r="DSN77" s="137"/>
      <c r="DSP77" s="142"/>
      <c r="DSQ77" s="160"/>
      <c r="DSR77" s="150"/>
      <c r="DSS77" s="137"/>
      <c r="DST77" s="137"/>
      <c r="DSU77" s="137"/>
      <c r="DSW77" s="142"/>
      <c r="DSX77" s="160"/>
      <c r="DSY77" s="150"/>
      <c r="DSZ77" s="137"/>
      <c r="DTA77" s="137"/>
      <c r="DTB77" s="137"/>
      <c r="DTD77" s="142"/>
      <c r="DTE77" s="160"/>
      <c r="DTF77" s="150"/>
      <c r="DTG77" s="137"/>
      <c r="DTH77" s="137"/>
      <c r="DTI77" s="137"/>
      <c r="DTK77" s="142"/>
      <c r="DTL77" s="160"/>
      <c r="DTM77" s="150"/>
      <c r="DTN77" s="137"/>
      <c r="DTO77" s="137"/>
      <c r="DTP77" s="137"/>
      <c r="DTR77" s="142"/>
      <c r="DTS77" s="160"/>
      <c r="DTT77" s="150"/>
      <c r="DTU77" s="137"/>
      <c r="DTV77" s="137"/>
      <c r="DTW77" s="137"/>
      <c r="DTY77" s="142"/>
      <c r="DTZ77" s="160"/>
      <c r="DUA77" s="150"/>
      <c r="DUB77" s="137"/>
      <c r="DUC77" s="137"/>
      <c r="DUD77" s="137"/>
      <c r="DUF77" s="142"/>
      <c r="DUG77" s="160"/>
      <c r="DUH77" s="150"/>
      <c r="DUI77" s="137"/>
      <c r="DUJ77" s="137"/>
      <c r="DUK77" s="137"/>
      <c r="DUM77" s="142"/>
      <c r="DUN77" s="160"/>
      <c r="DUO77" s="150"/>
      <c r="DUP77" s="137"/>
      <c r="DUQ77" s="137"/>
      <c r="DUR77" s="137"/>
      <c r="DUT77" s="142"/>
      <c r="DUU77" s="160"/>
      <c r="DUV77" s="150"/>
      <c r="DUW77" s="137"/>
      <c r="DUX77" s="137"/>
      <c r="DUY77" s="137"/>
      <c r="DVA77" s="142"/>
      <c r="DVB77" s="160"/>
      <c r="DVC77" s="150"/>
      <c r="DVD77" s="137"/>
      <c r="DVE77" s="137"/>
      <c r="DVF77" s="137"/>
      <c r="DVH77" s="142"/>
      <c r="DVI77" s="160"/>
      <c r="DVJ77" s="150"/>
      <c r="DVK77" s="137"/>
      <c r="DVL77" s="137"/>
      <c r="DVM77" s="137"/>
      <c r="DVO77" s="142"/>
      <c r="DVP77" s="160"/>
      <c r="DVQ77" s="150"/>
      <c r="DVR77" s="137"/>
      <c r="DVS77" s="137"/>
      <c r="DVT77" s="137"/>
      <c r="DVV77" s="142"/>
      <c r="DVW77" s="160"/>
      <c r="DVX77" s="150"/>
      <c r="DVY77" s="137"/>
      <c r="DVZ77" s="137"/>
      <c r="DWA77" s="137"/>
      <c r="DWC77" s="142"/>
      <c r="DWD77" s="160"/>
      <c r="DWE77" s="150"/>
      <c r="DWF77" s="137"/>
      <c r="DWG77" s="137"/>
      <c r="DWH77" s="137"/>
      <c r="DWJ77" s="142"/>
      <c r="DWK77" s="160"/>
      <c r="DWL77" s="150"/>
      <c r="DWM77" s="137"/>
      <c r="DWN77" s="137"/>
      <c r="DWO77" s="137"/>
      <c r="DWQ77" s="142"/>
      <c r="DWR77" s="160"/>
      <c r="DWS77" s="150"/>
      <c r="DWT77" s="137"/>
      <c r="DWU77" s="137"/>
      <c r="DWV77" s="137"/>
      <c r="DWX77" s="142"/>
      <c r="DWY77" s="160"/>
      <c r="DWZ77" s="150"/>
      <c r="DXA77" s="137"/>
      <c r="DXB77" s="137"/>
      <c r="DXC77" s="137"/>
      <c r="DXE77" s="142"/>
      <c r="DXF77" s="160"/>
      <c r="DXG77" s="150"/>
      <c r="DXH77" s="137"/>
      <c r="DXI77" s="137"/>
      <c r="DXJ77" s="137"/>
      <c r="DXL77" s="142"/>
      <c r="DXM77" s="160"/>
      <c r="DXN77" s="150"/>
      <c r="DXO77" s="137"/>
      <c r="DXP77" s="137"/>
      <c r="DXQ77" s="137"/>
      <c r="DXS77" s="142"/>
      <c r="DXT77" s="160"/>
      <c r="DXU77" s="150"/>
      <c r="DXV77" s="137"/>
      <c r="DXW77" s="137"/>
      <c r="DXX77" s="137"/>
      <c r="DXZ77" s="142"/>
      <c r="DYA77" s="160"/>
      <c r="DYB77" s="150"/>
      <c r="DYC77" s="137"/>
      <c r="DYD77" s="137"/>
      <c r="DYE77" s="137"/>
      <c r="DYG77" s="142"/>
      <c r="DYH77" s="160"/>
      <c r="DYI77" s="150"/>
      <c r="DYJ77" s="137"/>
      <c r="DYK77" s="137"/>
      <c r="DYL77" s="137"/>
      <c r="DYN77" s="142"/>
      <c r="DYO77" s="160"/>
      <c r="DYP77" s="150"/>
      <c r="DYQ77" s="137"/>
      <c r="DYR77" s="137"/>
      <c r="DYS77" s="137"/>
      <c r="DYU77" s="142"/>
      <c r="DYV77" s="160"/>
      <c r="DYW77" s="150"/>
      <c r="DYX77" s="137"/>
      <c r="DYY77" s="137"/>
      <c r="DYZ77" s="137"/>
      <c r="DZB77" s="142"/>
      <c r="DZC77" s="160"/>
      <c r="DZD77" s="150"/>
      <c r="DZE77" s="137"/>
      <c r="DZF77" s="137"/>
      <c r="DZG77" s="137"/>
      <c r="DZI77" s="142"/>
      <c r="DZJ77" s="160"/>
      <c r="DZK77" s="150"/>
      <c r="DZL77" s="137"/>
      <c r="DZM77" s="137"/>
      <c r="DZN77" s="137"/>
      <c r="DZP77" s="142"/>
      <c r="DZQ77" s="160"/>
      <c r="DZR77" s="150"/>
      <c r="DZS77" s="137"/>
      <c r="DZT77" s="137"/>
      <c r="DZU77" s="137"/>
      <c r="DZW77" s="142"/>
      <c r="DZX77" s="160"/>
      <c r="DZY77" s="150"/>
      <c r="DZZ77" s="137"/>
      <c r="EAA77" s="137"/>
      <c r="EAB77" s="137"/>
      <c r="EAD77" s="142"/>
      <c r="EAE77" s="160"/>
      <c r="EAF77" s="150"/>
      <c r="EAG77" s="137"/>
      <c r="EAH77" s="137"/>
      <c r="EAI77" s="137"/>
      <c r="EAK77" s="142"/>
      <c r="EAL77" s="160"/>
      <c r="EAM77" s="150"/>
      <c r="EAN77" s="137"/>
      <c r="EAO77" s="137"/>
      <c r="EAP77" s="137"/>
      <c r="EAR77" s="142"/>
      <c r="EAS77" s="160"/>
      <c r="EAT77" s="150"/>
      <c r="EAU77" s="137"/>
      <c r="EAV77" s="137"/>
      <c r="EAW77" s="137"/>
      <c r="EAY77" s="142"/>
      <c r="EAZ77" s="160"/>
      <c r="EBA77" s="150"/>
      <c r="EBB77" s="137"/>
      <c r="EBC77" s="137"/>
      <c r="EBD77" s="137"/>
      <c r="EBF77" s="142"/>
      <c r="EBG77" s="160"/>
      <c r="EBH77" s="150"/>
      <c r="EBI77" s="137"/>
      <c r="EBJ77" s="137"/>
      <c r="EBK77" s="137"/>
      <c r="EBM77" s="142"/>
      <c r="EBN77" s="160"/>
      <c r="EBO77" s="150"/>
      <c r="EBP77" s="137"/>
      <c r="EBQ77" s="137"/>
      <c r="EBR77" s="137"/>
      <c r="EBT77" s="142"/>
      <c r="EBU77" s="160"/>
      <c r="EBV77" s="150"/>
      <c r="EBW77" s="137"/>
      <c r="EBX77" s="137"/>
      <c r="EBY77" s="137"/>
      <c r="ECA77" s="142"/>
      <c r="ECB77" s="160"/>
      <c r="ECC77" s="150"/>
      <c r="ECD77" s="137"/>
      <c r="ECE77" s="137"/>
      <c r="ECF77" s="137"/>
      <c r="ECH77" s="142"/>
      <c r="ECI77" s="160"/>
      <c r="ECJ77" s="150"/>
      <c r="ECK77" s="137"/>
      <c r="ECL77" s="137"/>
      <c r="ECM77" s="137"/>
      <c r="ECO77" s="142"/>
      <c r="ECP77" s="160"/>
      <c r="ECQ77" s="150"/>
      <c r="ECR77" s="137"/>
      <c r="ECS77" s="137"/>
      <c r="ECT77" s="137"/>
      <c r="ECV77" s="142"/>
      <c r="ECW77" s="160"/>
      <c r="ECX77" s="150"/>
      <c r="ECY77" s="137"/>
      <c r="ECZ77" s="137"/>
      <c r="EDA77" s="137"/>
      <c r="EDC77" s="142"/>
      <c r="EDD77" s="160"/>
      <c r="EDE77" s="150"/>
      <c r="EDF77" s="137"/>
      <c r="EDG77" s="137"/>
      <c r="EDH77" s="137"/>
      <c r="EDJ77" s="142"/>
      <c r="EDK77" s="160"/>
      <c r="EDL77" s="150"/>
      <c r="EDM77" s="137"/>
      <c r="EDN77" s="137"/>
      <c r="EDO77" s="137"/>
      <c r="EDQ77" s="142"/>
      <c r="EDR77" s="160"/>
      <c r="EDS77" s="150"/>
      <c r="EDT77" s="137"/>
      <c r="EDU77" s="137"/>
      <c r="EDV77" s="137"/>
      <c r="EDX77" s="142"/>
      <c r="EDY77" s="160"/>
      <c r="EDZ77" s="150"/>
      <c r="EEA77" s="137"/>
      <c r="EEB77" s="137"/>
      <c r="EEC77" s="137"/>
      <c r="EEE77" s="142"/>
      <c r="EEF77" s="160"/>
      <c r="EEG77" s="150"/>
      <c r="EEH77" s="137"/>
      <c r="EEI77" s="137"/>
      <c r="EEJ77" s="137"/>
      <c r="EEL77" s="142"/>
      <c r="EEM77" s="160"/>
      <c r="EEN77" s="150"/>
      <c r="EEO77" s="137"/>
      <c r="EEP77" s="137"/>
      <c r="EEQ77" s="137"/>
      <c r="EES77" s="142"/>
      <c r="EET77" s="160"/>
      <c r="EEU77" s="150"/>
      <c r="EEV77" s="137"/>
      <c r="EEW77" s="137"/>
      <c r="EEX77" s="137"/>
      <c r="EEZ77" s="142"/>
      <c r="EFA77" s="160"/>
      <c r="EFB77" s="150"/>
      <c r="EFC77" s="137"/>
      <c r="EFD77" s="137"/>
      <c r="EFE77" s="137"/>
      <c r="EFG77" s="142"/>
      <c r="EFH77" s="160"/>
      <c r="EFI77" s="150"/>
      <c r="EFJ77" s="137"/>
      <c r="EFK77" s="137"/>
      <c r="EFL77" s="137"/>
      <c r="EFN77" s="142"/>
      <c r="EFO77" s="160"/>
      <c r="EFP77" s="150"/>
      <c r="EFQ77" s="137"/>
      <c r="EFR77" s="137"/>
      <c r="EFS77" s="137"/>
      <c r="EFU77" s="142"/>
      <c r="EFV77" s="160"/>
      <c r="EFW77" s="150"/>
      <c r="EFX77" s="137"/>
      <c r="EFY77" s="137"/>
      <c r="EFZ77" s="137"/>
      <c r="EGB77" s="142"/>
      <c r="EGC77" s="160"/>
      <c r="EGD77" s="150"/>
      <c r="EGE77" s="137"/>
      <c r="EGF77" s="137"/>
      <c r="EGG77" s="137"/>
      <c r="EGI77" s="142"/>
      <c r="EGJ77" s="160"/>
      <c r="EGK77" s="150"/>
      <c r="EGL77" s="137"/>
      <c r="EGM77" s="137"/>
      <c r="EGN77" s="137"/>
      <c r="EGP77" s="142"/>
      <c r="EGQ77" s="160"/>
      <c r="EGR77" s="150"/>
      <c r="EGS77" s="137"/>
      <c r="EGT77" s="137"/>
      <c r="EGU77" s="137"/>
      <c r="EGW77" s="142"/>
      <c r="EGX77" s="160"/>
      <c r="EGY77" s="150"/>
      <c r="EGZ77" s="137"/>
      <c r="EHA77" s="137"/>
      <c r="EHB77" s="137"/>
      <c r="EHD77" s="142"/>
      <c r="EHE77" s="160"/>
      <c r="EHF77" s="150"/>
      <c r="EHG77" s="137"/>
      <c r="EHH77" s="137"/>
      <c r="EHI77" s="137"/>
      <c r="EHK77" s="142"/>
      <c r="EHL77" s="160"/>
      <c r="EHM77" s="150"/>
      <c r="EHN77" s="137"/>
      <c r="EHO77" s="137"/>
      <c r="EHP77" s="137"/>
      <c r="EHR77" s="142"/>
      <c r="EHS77" s="160"/>
      <c r="EHT77" s="150"/>
      <c r="EHU77" s="137"/>
      <c r="EHV77" s="137"/>
      <c r="EHW77" s="137"/>
      <c r="EHY77" s="142"/>
      <c r="EHZ77" s="160"/>
      <c r="EIA77" s="150"/>
      <c r="EIB77" s="137"/>
      <c r="EIC77" s="137"/>
      <c r="EID77" s="137"/>
      <c r="EIF77" s="142"/>
      <c r="EIG77" s="160"/>
      <c r="EIH77" s="150"/>
      <c r="EII77" s="137"/>
      <c r="EIJ77" s="137"/>
      <c r="EIK77" s="137"/>
      <c r="EIM77" s="142"/>
      <c r="EIN77" s="160"/>
      <c r="EIO77" s="150"/>
      <c r="EIP77" s="137"/>
      <c r="EIQ77" s="137"/>
      <c r="EIR77" s="137"/>
      <c r="EIT77" s="142"/>
      <c r="EIU77" s="160"/>
      <c r="EIV77" s="150"/>
      <c r="EIW77" s="137"/>
      <c r="EIX77" s="137"/>
      <c r="EIY77" s="137"/>
      <c r="EJA77" s="142"/>
      <c r="EJB77" s="160"/>
      <c r="EJC77" s="150"/>
      <c r="EJD77" s="137"/>
      <c r="EJE77" s="137"/>
      <c r="EJF77" s="137"/>
      <c r="EJH77" s="142"/>
      <c r="EJI77" s="160"/>
      <c r="EJJ77" s="150"/>
      <c r="EJK77" s="137"/>
      <c r="EJL77" s="137"/>
      <c r="EJM77" s="137"/>
      <c r="EJO77" s="142"/>
      <c r="EJP77" s="160"/>
      <c r="EJQ77" s="150"/>
      <c r="EJR77" s="137"/>
      <c r="EJS77" s="137"/>
      <c r="EJT77" s="137"/>
      <c r="EJV77" s="142"/>
      <c r="EJW77" s="160"/>
      <c r="EJX77" s="150"/>
      <c r="EJY77" s="137"/>
      <c r="EJZ77" s="137"/>
      <c r="EKA77" s="137"/>
      <c r="EKC77" s="142"/>
      <c r="EKD77" s="160"/>
      <c r="EKE77" s="150"/>
      <c r="EKF77" s="137"/>
      <c r="EKG77" s="137"/>
      <c r="EKH77" s="137"/>
      <c r="EKJ77" s="142"/>
      <c r="EKK77" s="160"/>
      <c r="EKL77" s="150"/>
      <c r="EKM77" s="137"/>
      <c r="EKN77" s="137"/>
      <c r="EKO77" s="137"/>
      <c r="EKQ77" s="142"/>
      <c r="EKR77" s="160"/>
      <c r="EKS77" s="150"/>
      <c r="EKT77" s="137"/>
      <c r="EKU77" s="137"/>
      <c r="EKV77" s="137"/>
      <c r="EKX77" s="142"/>
      <c r="EKY77" s="160"/>
      <c r="EKZ77" s="150"/>
      <c r="ELA77" s="137"/>
      <c r="ELB77" s="137"/>
      <c r="ELC77" s="137"/>
      <c r="ELE77" s="142"/>
      <c r="ELF77" s="160"/>
      <c r="ELG77" s="150"/>
      <c r="ELH77" s="137"/>
      <c r="ELI77" s="137"/>
      <c r="ELJ77" s="137"/>
      <c r="ELL77" s="142"/>
      <c r="ELM77" s="160"/>
      <c r="ELN77" s="150"/>
      <c r="ELO77" s="137"/>
      <c r="ELP77" s="137"/>
      <c r="ELQ77" s="137"/>
      <c r="ELS77" s="142"/>
      <c r="ELT77" s="160"/>
      <c r="ELU77" s="150"/>
      <c r="ELV77" s="137"/>
      <c r="ELW77" s="137"/>
      <c r="ELX77" s="137"/>
      <c r="ELZ77" s="142"/>
      <c r="EMA77" s="160"/>
      <c r="EMB77" s="150"/>
      <c r="EMC77" s="137"/>
      <c r="EMD77" s="137"/>
      <c r="EME77" s="137"/>
      <c r="EMG77" s="142"/>
      <c r="EMH77" s="160"/>
      <c r="EMI77" s="150"/>
      <c r="EMJ77" s="137"/>
      <c r="EMK77" s="137"/>
      <c r="EML77" s="137"/>
      <c r="EMN77" s="142"/>
      <c r="EMO77" s="160"/>
      <c r="EMP77" s="150"/>
      <c r="EMQ77" s="137"/>
      <c r="EMR77" s="137"/>
      <c r="EMS77" s="137"/>
      <c r="EMU77" s="142"/>
      <c r="EMV77" s="160"/>
      <c r="EMW77" s="150"/>
      <c r="EMX77" s="137"/>
      <c r="EMY77" s="137"/>
      <c r="EMZ77" s="137"/>
      <c r="ENB77" s="142"/>
      <c r="ENC77" s="160"/>
      <c r="END77" s="150"/>
      <c r="ENE77" s="137"/>
      <c r="ENF77" s="137"/>
      <c r="ENG77" s="137"/>
      <c r="ENI77" s="142"/>
      <c r="ENJ77" s="160"/>
      <c r="ENK77" s="150"/>
      <c r="ENL77" s="137"/>
      <c r="ENM77" s="137"/>
      <c r="ENN77" s="137"/>
      <c r="ENP77" s="142"/>
      <c r="ENQ77" s="160"/>
      <c r="ENR77" s="150"/>
      <c r="ENS77" s="137"/>
      <c r="ENT77" s="137"/>
      <c r="ENU77" s="137"/>
      <c r="ENW77" s="142"/>
      <c r="ENX77" s="160"/>
      <c r="ENY77" s="150"/>
      <c r="ENZ77" s="137"/>
      <c r="EOA77" s="137"/>
      <c r="EOB77" s="137"/>
      <c r="EOD77" s="142"/>
      <c r="EOE77" s="160"/>
      <c r="EOF77" s="150"/>
      <c r="EOG77" s="137"/>
      <c r="EOH77" s="137"/>
      <c r="EOI77" s="137"/>
      <c r="EOK77" s="142"/>
      <c r="EOL77" s="160"/>
      <c r="EOM77" s="150"/>
      <c r="EON77" s="137"/>
      <c r="EOO77" s="137"/>
      <c r="EOP77" s="137"/>
      <c r="EOR77" s="142"/>
      <c r="EOS77" s="160"/>
      <c r="EOT77" s="150"/>
      <c r="EOU77" s="137"/>
      <c r="EOV77" s="137"/>
      <c r="EOW77" s="137"/>
      <c r="EOY77" s="142"/>
      <c r="EOZ77" s="160"/>
      <c r="EPA77" s="150"/>
      <c r="EPB77" s="137"/>
      <c r="EPC77" s="137"/>
      <c r="EPD77" s="137"/>
      <c r="EPF77" s="142"/>
      <c r="EPG77" s="160"/>
      <c r="EPH77" s="150"/>
      <c r="EPI77" s="137"/>
      <c r="EPJ77" s="137"/>
      <c r="EPK77" s="137"/>
      <c r="EPM77" s="142"/>
      <c r="EPN77" s="160"/>
      <c r="EPO77" s="150"/>
      <c r="EPP77" s="137"/>
      <c r="EPQ77" s="137"/>
      <c r="EPR77" s="137"/>
      <c r="EPT77" s="142"/>
      <c r="EPU77" s="160"/>
      <c r="EPV77" s="150"/>
      <c r="EPW77" s="137"/>
      <c r="EPX77" s="137"/>
      <c r="EPY77" s="137"/>
      <c r="EQA77" s="142"/>
      <c r="EQB77" s="160"/>
      <c r="EQC77" s="150"/>
      <c r="EQD77" s="137"/>
      <c r="EQE77" s="137"/>
      <c r="EQF77" s="137"/>
      <c r="EQH77" s="142"/>
      <c r="EQI77" s="160"/>
      <c r="EQJ77" s="150"/>
      <c r="EQK77" s="137"/>
      <c r="EQL77" s="137"/>
      <c r="EQM77" s="137"/>
      <c r="EQO77" s="142"/>
      <c r="EQP77" s="160"/>
      <c r="EQQ77" s="150"/>
      <c r="EQR77" s="137"/>
      <c r="EQS77" s="137"/>
      <c r="EQT77" s="137"/>
      <c r="EQV77" s="142"/>
      <c r="EQW77" s="160"/>
      <c r="EQX77" s="150"/>
      <c r="EQY77" s="137"/>
      <c r="EQZ77" s="137"/>
      <c r="ERA77" s="137"/>
      <c r="ERC77" s="142"/>
      <c r="ERD77" s="160"/>
      <c r="ERE77" s="150"/>
      <c r="ERF77" s="137"/>
      <c r="ERG77" s="137"/>
      <c r="ERH77" s="137"/>
      <c r="ERJ77" s="142"/>
      <c r="ERK77" s="160"/>
      <c r="ERL77" s="150"/>
      <c r="ERM77" s="137"/>
      <c r="ERN77" s="137"/>
      <c r="ERO77" s="137"/>
      <c r="ERQ77" s="142"/>
      <c r="ERR77" s="160"/>
      <c r="ERS77" s="150"/>
      <c r="ERT77" s="137"/>
      <c r="ERU77" s="137"/>
      <c r="ERV77" s="137"/>
      <c r="ERX77" s="142"/>
      <c r="ERY77" s="160"/>
      <c r="ERZ77" s="150"/>
      <c r="ESA77" s="137"/>
      <c r="ESB77" s="137"/>
      <c r="ESC77" s="137"/>
      <c r="ESE77" s="142"/>
      <c r="ESF77" s="160"/>
      <c r="ESG77" s="150"/>
      <c r="ESH77" s="137"/>
      <c r="ESI77" s="137"/>
      <c r="ESJ77" s="137"/>
      <c r="ESL77" s="142"/>
      <c r="ESM77" s="160"/>
      <c r="ESN77" s="150"/>
      <c r="ESO77" s="137"/>
      <c r="ESP77" s="137"/>
      <c r="ESQ77" s="137"/>
      <c r="ESS77" s="142"/>
      <c r="EST77" s="160"/>
      <c r="ESU77" s="150"/>
      <c r="ESV77" s="137"/>
      <c r="ESW77" s="137"/>
      <c r="ESX77" s="137"/>
      <c r="ESZ77" s="142"/>
      <c r="ETA77" s="160"/>
      <c r="ETB77" s="150"/>
      <c r="ETC77" s="137"/>
      <c r="ETD77" s="137"/>
      <c r="ETE77" s="137"/>
      <c r="ETG77" s="142"/>
      <c r="ETH77" s="160"/>
      <c r="ETI77" s="150"/>
      <c r="ETJ77" s="137"/>
      <c r="ETK77" s="137"/>
      <c r="ETL77" s="137"/>
      <c r="ETN77" s="142"/>
      <c r="ETO77" s="160"/>
      <c r="ETP77" s="150"/>
      <c r="ETQ77" s="137"/>
      <c r="ETR77" s="137"/>
      <c r="ETS77" s="137"/>
      <c r="ETU77" s="142"/>
      <c r="ETV77" s="160"/>
      <c r="ETW77" s="150"/>
      <c r="ETX77" s="137"/>
      <c r="ETY77" s="137"/>
      <c r="ETZ77" s="137"/>
      <c r="EUB77" s="142"/>
      <c r="EUC77" s="160"/>
      <c r="EUD77" s="150"/>
      <c r="EUE77" s="137"/>
      <c r="EUF77" s="137"/>
      <c r="EUG77" s="137"/>
      <c r="EUI77" s="142"/>
      <c r="EUJ77" s="160"/>
      <c r="EUK77" s="150"/>
      <c r="EUL77" s="137"/>
      <c r="EUM77" s="137"/>
      <c r="EUN77" s="137"/>
      <c r="EUP77" s="142"/>
      <c r="EUQ77" s="160"/>
      <c r="EUR77" s="150"/>
      <c r="EUS77" s="137"/>
      <c r="EUT77" s="137"/>
      <c r="EUU77" s="137"/>
      <c r="EUW77" s="142"/>
      <c r="EUX77" s="160"/>
      <c r="EUY77" s="150"/>
      <c r="EUZ77" s="137"/>
      <c r="EVA77" s="137"/>
      <c r="EVB77" s="137"/>
      <c r="EVD77" s="142"/>
      <c r="EVE77" s="160"/>
      <c r="EVF77" s="150"/>
      <c r="EVG77" s="137"/>
      <c r="EVH77" s="137"/>
      <c r="EVI77" s="137"/>
      <c r="EVK77" s="142"/>
      <c r="EVL77" s="160"/>
      <c r="EVM77" s="150"/>
      <c r="EVN77" s="137"/>
      <c r="EVO77" s="137"/>
      <c r="EVP77" s="137"/>
      <c r="EVR77" s="142"/>
      <c r="EVS77" s="160"/>
      <c r="EVT77" s="150"/>
      <c r="EVU77" s="137"/>
      <c r="EVV77" s="137"/>
      <c r="EVW77" s="137"/>
      <c r="EVY77" s="142"/>
      <c r="EVZ77" s="160"/>
      <c r="EWA77" s="150"/>
      <c r="EWB77" s="137"/>
      <c r="EWC77" s="137"/>
      <c r="EWD77" s="137"/>
      <c r="EWF77" s="142"/>
      <c r="EWG77" s="160"/>
      <c r="EWH77" s="150"/>
      <c r="EWI77" s="137"/>
      <c r="EWJ77" s="137"/>
      <c r="EWK77" s="137"/>
      <c r="EWM77" s="142"/>
      <c r="EWN77" s="160"/>
      <c r="EWO77" s="150"/>
      <c r="EWP77" s="137"/>
      <c r="EWQ77" s="137"/>
      <c r="EWR77" s="137"/>
      <c r="EWT77" s="142"/>
      <c r="EWU77" s="160"/>
      <c r="EWV77" s="150"/>
      <c r="EWW77" s="137"/>
      <c r="EWX77" s="137"/>
      <c r="EWY77" s="137"/>
      <c r="EXA77" s="142"/>
      <c r="EXB77" s="160"/>
      <c r="EXC77" s="150"/>
      <c r="EXD77" s="137"/>
      <c r="EXE77" s="137"/>
      <c r="EXF77" s="137"/>
      <c r="EXH77" s="142"/>
      <c r="EXI77" s="160"/>
      <c r="EXJ77" s="150"/>
      <c r="EXK77" s="137"/>
      <c r="EXL77" s="137"/>
      <c r="EXM77" s="137"/>
      <c r="EXO77" s="142"/>
      <c r="EXP77" s="160"/>
      <c r="EXQ77" s="150"/>
      <c r="EXR77" s="137"/>
      <c r="EXS77" s="137"/>
      <c r="EXT77" s="137"/>
      <c r="EXV77" s="142"/>
      <c r="EXW77" s="160"/>
      <c r="EXX77" s="150"/>
      <c r="EXY77" s="137"/>
      <c r="EXZ77" s="137"/>
      <c r="EYA77" s="137"/>
      <c r="EYC77" s="142"/>
      <c r="EYD77" s="160"/>
      <c r="EYE77" s="150"/>
      <c r="EYF77" s="137"/>
      <c r="EYG77" s="137"/>
      <c r="EYH77" s="137"/>
      <c r="EYJ77" s="142"/>
      <c r="EYK77" s="160"/>
      <c r="EYL77" s="150"/>
      <c r="EYM77" s="137"/>
      <c r="EYN77" s="137"/>
      <c r="EYO77" s="137"/>
      <c r="EYQ77" s="142"/>
      <c r="EYR77" s="160"/>
      <c r="EYS77" s="150"/>
      <c r="EYT77" s="137"/>
      <c r="EYU77" s="137"/>
      <c r="EYV77" s="137"/>
      <c r="EYX77" s="142"/>
      <c r="EYY77" s="160"/>
      <c r="EYZ77" s="150"/>
      <c r="EZA77" s="137"/>
      <c r="EZB77" s="137"/>
      <c r="EZC77" s="137"/>
      <c r="EZE77" s="142"/>
      <c r="EZF77" s="160"/>
      <c r="EZG77" s="150"/>
      <c r="EZH77" s="137"/>
      <c r="EZI77" s="137"/>
      <c r="EZJ77" s="137"/>
      <c r="EZL77" s="142"/>
      <c r="EZM77" s="160"/>
      <c r="EZN77" s="150"/>
      <c r="EZO77" s="137"/>
      <c r="EZP77" s="137"/>
      <c r="EZQ77" s="137"/>
      <c r="EZS77" s="142"/>
      <c r="EZT77" s="160"/>
      <c r="EZU77" s="150"/>
      <c r="EZV77" s="137"/>
      <c r="EZW77" s="137"/>
      <c r="EZX77" s="137"/>
      <c r="EZZ77" s="142"/>
      <c r="FAA77" s="160"/>
      <c r="FAB77" s="150"/>
      <c r="FAC77" s="137"/>
      <c r="FAD77" s="137"/>
      <c r="FAE77" s="137"/>
      <c r="FAG77" s="142"/>
      <c r="FAH77" s="160"/>
      <c r="FAI77" s="150"/>
      <c r="FAJ77" s="137"/>
      <c r="FAK77" s="137"/>
      <c r="FAL77" s="137"/>
      <c r="FAN77" s="142"/>
      <c r="FAO77" s="160"/>
      <c r="FAP77" s="150"/>
      <c r="FAQ77" s="137"/>
      <c r="FAR77" s="137"/>
      <c r="FAS77" s="137"/>
      <c r="FAU77" s="142"/>
      <c r="FAV77" s="160"/>
      <c r="FAW77" s="150"/>
      <c r="FAX77" s="137"/>
      <c r="FAY77" s="137"/>
      <c r="FAZ77" s="137"/>
      <c r="FBB77" s="142"/>
      <c r="FBC77" s="160"/>
      <c r="FBD77" s="150"/>
      <c r="FBE77" s="137"/>
      <c r="FBF77" s="137"/>
      <c r="FBG77" s="137"/>
      <c r="FBI77" s="142"/>
      <c r="FBJ77" s="160"/>
      <c r="FBK77" s="150"/>
      <c r="FBL77" s="137"/>
      <c r="FBM77" s="137"/>
      <c r="FBN77" s="137"/>
      <c r="FBP77" s="142"/>
      <c r="FBQ77" s="160"/>
      <c r="FBR77" s="150"/>
      <c r="FBS77" s="137"/>
      <c r="FBT77" s="137"/>
      <c r="FBU77" s="137"/>
      <c r="FBW77" s="142"/>
      <c r="FBX77" s="160"/>
      <c r="FBY77" s="150"/>
      <c r="FBZ77" s="137"/>
      <c r="FCA77" s="137"/>
      <c r="FCB77" s="137"/>
      <c r="FCD77" s="142"/>
      <c r="FCE77" s="160"/>
      <c r="FCF77" s="150"/>
      <c r="FCG77" s="137"/>
      <c r="FCH77" s="137"/>
      <c r="FCI77" s="137"/>
      <c r="FCK77" s="142"/>
      <c r="FCL77" s="160"/>
      <c r="FCM77" s="150"/>
      <c r="FCN77" s="137"/>
      <c r="FCO77" s="137"/>
      <c r="FCP77" s="137"/>
      <c r="FCR77" s="142"/>
      <c r="FCS77" s="160"/>
      <c r="FCT77" s="150"/>
      <c r="FCU77" s="137"/>
      <c r="FCV77" s="137"/>
      <c r="FCW77" s="137"/>
      <c r="FCY77" s="142"/>
      <c r="FCZ77" s="160"/>
      <c r="FDA77" s="150"/>
      <c r="FDB77" s="137"/>
      <c r="FDC77" s="137"/>
      <c r="FDD77" s="137"/>
      <c r="FDF77" s="142"/>
      <c r="FDG77" s="160"/>
      <c r="FDH77" s="150"/>
      <c r="FDI77" s="137"/>
      <c r="FDJ77" s="137"/>
      <c r="FDK77" s="137"/>
      <c r="FDM77" s="142"/>
      <c r="FDN77" s="160"/>
      <c r="FDO77" s="150"/>
      <c r="FDP77" s="137"/>
      <c r="FDQ77" s="137"/>
      <c r="FDR77" s="137"/>
      <c r="FDT77" s="142"/>
      <c r="FDU77" s="160"/>
      <c r="FDV77" s="150"/>
      <c r="FDW77" s="137"/>
      <c r="FDX77" s="137"/>
      <c r="FDY77" s="137"/>
      <c r="FEA77" s="142"/>
      <c r="FEB77" s="160"/>
      <c r="FEC77" s="150"/>
      <c r="FED77" s="137"/>
      <c r="FEE77" s="137"/>
      <c r="FEF77" s="137"/>
      <c r="FEH77" s="142"/>
      <c r="FEI77" s="160"/>
      <c r="FEJ77" s="150"/>
      <c r="FEK77" s="137"/>
      <c r="FEL77" s="137"/>
      <c r="FEM77" s="137"/>
      <c r="FEO77" s="142"/>
      <c r="FEP77" s="160"/>
      <c r="FEQ77" s="150"/>
      <c r="FER77" s="137"/>
      <c r="FES77" s="137"/>
      <c r="FET77" s="137"/>
      <c r="FEV77" s="142"/>
      <c r="FEW77" s="160"/>
      <c r="FEX77" s="150"/>
      <c r="FEY77" s="137"/>
      <c r="FEZ77" s="137"/>
      <c r="FFA77" s="137"/>
      <c r="FFC77" s="142"/>
      <c r="FFD77" s="160"/>
      <c r="FFE77" s="150"/>
      <c r="FFF77" s="137"/>
      <c r="FFG77" s="137"/>
      <c r="FFH77" s="137"/>
      <c r="FFJ77" s="142"/>
      <c r="FFK77" s="160"/>
      <c r="FFL77" s="150"/>
      <c r="FFM77" s="137"/>
      <c r="FFN77" s="137"/>
      <c r="FFO77" s="137"/>
      <c r="FFQ77" s="142"/>
      <c r="FFR77" s="160"/>
      <c r="FFS77" s="150"/>
      <c r="FFT77" s="137"/>
      <c r="FFU77" s="137"/>
      <c r="FFV77" s="137"/>
      <c r="FFX77" s="142"/>
      <c r="FFY77" s="160"/>
      <c r="FFZ77" s="150"/>
      <c r="FGA77" s="137"/>
      <c r="FGB77" s="137"/>
      <c r="FGC77" s="137"/>
      <c r="FGE77" s="142"/>
      <c r="FGF77" s="160"/>
      <c r="FGG77" s="150"/>
      <c r="FGH77" s="137"/>
      <c r="FGI77" s="137"/>
      <c r="FGJ77" s="137"/>
      <c r="FGL77" s="142"/>
      <c r="FGM77" s="160"/>
      <c r="FGN77" s="150"/>
      <c r="FGO77" s="137"/>
      <c r="FGP77" s="137"/>
      <c r="FGQ77" s="137"/>
      <c r="FGS77" s="142"/>
      <c r="FGT77" s="160"/>
      <c r="FGU77" s="150"/>
      <c r="FGV77" s="137"/>
      <c r="FGW77" s="137"/>
      <c r="FGX77" s="137"/>
      <c r="FGZ77" s="142"/>
      <c r="FHA77" s="160"/>
      <c r="FHB77" s="150"/>
      <c r="FHC77" s="137"/>
      <c r="FHD77" s="137"/>
      <c r="FHE77" s="137"/>
      <c r="FHG77" s="142"/>
      <c r="FHH77" s="160"/>
      <c r="FHI77" s="150"/>
      <c r="FHJ77" s="137"/>
      <c r="FHK77" s="137"/>
      <c r="FHL77" s="137"/>
      <c r="FHN77" s="142"/>
      <c r="FHO77" s="160"/>
      <c r="FHP77" s="150"/>
      <c r="FHQ77" s="137"/>
      <c r="FHR77" s="137"/>
      <c r="FHS77" s="137"/>
      <c r="FHU77" s="142"/>
      <c r="FHV77" s="160"/>
      <c r="FHW77" s="150"/>
      <c r="FHX77" s="137"/>
      <c r="FHY77" s="137"/>
      <c r="FHZ77" s="137"/>
      <c r="FIB77" s="142"/>
      <c r="FIC77" s="160"/>
      <c r="FID77" s="150"/>
      <c r="FIE77" s="137"/>
      <c r="FIF77" s="137"/>
      <c r="FIG77" s="137"/>
      <c r="FII77" s="142"/>
      <c r="FIJ77" s="160"/>
      <c r="FIK77" s="150"/>
      <c r="FIL77" s="137"/>
      <c r="FIM77" s="137"/>
      <c r="FIN77" s="137"/>
      <c r="FIP77" s="142"/>
      <c r="FIQ77" s="160"/>
      <c r="FIR77" s="150"/>
      <c r="FIS77" s="137"/>
      <c r="FIT77" s="137"/>
      <c r="FIU77" s="137"/>
      <c r="FIW77" s="142"/>
      <c r="FIX77" s="160"/>
      <c r="FIY77" s="150"/>
      <c r="FIZ77" s="137"/>
      <c r="FJA77" s="137"/>
      <c r="FJB77" s="137"/>
      <c r="FJD77" s="142"/>
      <c r="FJE77" s="160"/>
      <c r="FJF77" s="150"/>
      <c r="FJG77" s="137"/>
      <c r="FJH77" s="137"/>
      <c r="FJI77" s="137"/>
      <c r="FJK77" s="142"/>
      <c r="FJL77" s="160"/>
      <c r="FJM77" s="150"/>
      <c r="FJN77" s="137"/>
      <c r="FJO77" s="137"/>
      <c r="FJP77" s="137"/>
      <c r="FJR77" s="142"/>
      <c r="FJS77" s="160"/>
      <c r="FJT77" s="150"/>
      <c r="FJU77" s="137"/>
      <c r="FJV77" s="137"/>
      <c r="FJW77" s="137"/>
      <c r="FJY77" s="142"/>
      <c r="FJZ77" s="160"/>
      <c r="FKA77" s="150"/>
      <c r="FKB77" s="137"/>
      <c r="FKC77" s="137"/>
      <c r="FKD77" s="137"/>
      <c r="FKF77" s="142"/>
      <c r="FKG77" s="160"/>
      <c r="FKH77" s="150"/>
      <c r="FKI77" s="137"/>
      <c r="FKJ77" s="137"/>
      <c r="FKK77" s="137"/>
      <c r="FKM77" s="142"/>
      <c r="FKN77" s="160"/>
      <c r="FKO77" s="150"/>
      <c r="FKP77" s="137"/>
      <c r="FKQ77" s="137"/>
      <c r="FKR77" s="137"/>
      <c r="FKT77" s="142"/>
      <c r="FKU77" s="160"/>
      <c r="FKV77" s="150"/>
      <c r="FKW77" s="137"/>
      <c r="FKX77" s="137"/>
      <c r="FKY77" s="137"/>
      <c r="FLA77" s="142"/>
      <c r="FLB77" s="160"/>
      <c r="FLC77" s="150"/>
      <c r="FLD77" s="137"/>
      <c r="FLE77" s="137"/>
      <c r="FLF77" s="137"/>
      <c r="FLH77" s="142"/>
      <c r="FLI77" s="160"/>
      <c r="FLJ77" s="150"/>
      <c r="FLK77" s="137"/>
      <c r="FLL77" s="137"/>
      <c r="FLM77" s="137"/>
      <c r="FLO77" s="142"/>
      <c r="FLP77" s="160"/>
      <c r="FLQ77" s="150"/>
      <c r="FLR77" s="137"/>
      <c r="FLS77" s="137"/>
      <c r="FLT77" s="137"/>
      <c r="FLV77" s="142"/>
      <c r="FLW77" s="160"/>
      <c r="FLX77" s="150"/>
      <c r="FLY77" s="137"/>
      <c r="FLZ77" s="137"/>
      <c r="FMA77" s="137"/>
      <c r="FMC77" s="142"/>
      <c r="FMD77" s="160"/>
      <c r="FME77" s="150"/>
      <c r="FMF77" s="137"/>
      <c r="FMG77" s="137"/>
      <c r="FMH77" s="137"/>
      <c r="FMJ77" s="142"/>
      <c r="FMK77" s="160"/>
      <c r="FML77" s="150"/>
      <c r="FMM77" s="137"/>
      <c r="FMN77" s="137"/>
      <c r="FMO77" s="137"/>
      <c r="FMQ77" s="142"/>
      <c r="FMR77" s="160"/>
      <c r="FMS77" s="150"/>
      <c r="FMT77" s="137"/>
      <c r="FMU77" s="137"/>
      <c r="FMV77" s="137"/>
      <c r="FMX77" s="142"/>
      <c r="FMY77" s="160"/>
      <c r="FMZ77" s="150"/>
      <c r="FNA77" s="137"/>
      <c r="FNB77" s="137"/>
      <c r="FNC77" s="137"/>
      <c r="FNE77" s="142"/>
      <c r="FNF77" s="160"/>
      <c r="FNG77" s="150"/>
      <c r="FNH77" s="137"/>
      <c r="FNI77" s="137"/>
      <c r="FNJ77" s="137"/>
      <c r="FNL77" s="142"/>
      <c r="FNM77" s="160"/>
      <c r="FNN77" s="150"/>
      <c r="FNO77" s="137"/>
      <c r="FNP77" s="137"/>
      <c r="FNQ77" s="137"/>
      <c r="FNS77" s="142"/>
      <c r="FNT77" s="160"/>
      <c r="FNU77" s="150"/>
      <c r="FNV77" s="137"/>
      <c r="FNW77" s="137"/>
      <c r="FNX77" s="137"/>
      <c r="FNZ77" s="142"/>
      <c r="FOA77" s="160"/>
      <c r="FOB77" s="150"/>
      <c r="FOC77" s="137"/>
      <c r="FOD77" s="137"/>
      <c r="FOE77" s="137"/>
      <c r="FOG77" s="142"/>
      <c r="FOH77" s="160"/>
      <c r="FOI77" s="150"/>
      <c r="FOJ77" s="137"/>
      <c r="FOK77" s="137"/>
      <c r="FOL77" s="137"/>
      <c r="FON77" s="142"/>
      <c r="FOO77" s="160"/>
      <c r="FOP77" s="150"/>
      <c r="FOQ77" s="137"/>
      <c r="FOR77" s="137"/>
      <c r="FOS77" s="137"/>
      <c r="FOU77" s="142"/>
      <c r="FOV77" s="160"/>
      <c r="FOW77" s="150"/>
      <c r="FOX77" s="137"/>
      <c r="FOY77" s="137"/>
      <c r="FOZ77" s="137"/>
      <c r="FPB77" s="142"/>
      <c r="FPC77" s="160"/>
      <c r="FPD77" s="150"/>
      <c r="FPE77" s="137"/>
      <c r="FPF77" s="137"/>
      <c r="FPG77" s="137"/>
      <c r="FPI77" s="142"/>
      <c r="FPJ77" s="160"/>
      <c r="FPK77" s="150"/>
      <c r="FPL77" s="137"/>
      <c r="FPM77" s="137"/>
      <c r="FPN77" s="137"/>
      <c r="FPP77" s="142"/>
      <c r="FPQ77" s="160"/>
      <c r="FPR77" s="150"/>
      <c r="FPS77" s="137"/>
      <c r="FPT77" s="137"/>
      <c r="FPU77" s="137"/>
      <c r="FPW77" s="142"/>
      <c r="FPX77" s="160"/>
      <c r="FPY77" s="150"/>
      <c r="FPZ77" s="137"/>
      <c r="FQA77" s="137"/>
      <c r="FQB77" s="137"/>
      <c r="FQD77" s="142"/>
      <c r="FQE77" s="160"/>
      <c r="FQF77" s="150"/>
      <c r="FQG77" s="137"/>
      <c r="FQH77" s="137"/>
      <c r="FQI77" s="137"/>
      <c r="FQK77" s="142"/>
      <c r="FQL77" s="160"/>
      <c r="FQM77" s="150"/>
      <c r="FQN77" s="137"/>
      <c r="FQO77" s="137"/>
      <c r="FQP77" s="137"/>
      <c r="FQR77" s="142"/>
      <c r="FQS77" s="160"/>
      <c r="FQT77" s="150"/>
      <c r="FQU77" s="137"/>
      <c r="FQV77" s="137"/>
      <c r="FQW77" s="137"/>
      <c r="FQY77" s="142"/>
      <c r="FQZ77" s="160"/>
      <c r="FRA77" s="150"/>
      <c r="FRB77" s="137"/>
      <c r="FRC77" s="137"/>
      <c r="FRD77" s="137"/>
      <c r="FRF77" s="142"/>
      <c r="FRG77" s="160"/>
      <c r="FRH77" s="150"/>
      <c r="FRI77" s="137"/>
      <c r="FRJ77" s="137"/>
      <c r="FRK77" s="137"/>
      <c r="FRM77" s="142"/>
      <c r="FRN77" s="160"/>
      <c r="FRO77" s="150"/>
      <c r="FRP77" s="137"/>
      <c r="FRQ77" s="137"/>
      <c r="FRR77" s="137"/>
      <c r="FRT77" s="142"/>
      <c r="FRU77" s="160"/>
      <c r="FRV77" s="150"/>
      <c r="FRW77" s="137"/>
      <c r="FRX77" s="137"/>
      <c r="FRY77" s="137"/>
      <c r="FSA77" s="142"/>
      <c r="FSB77" s="160"/>
      <c r="FSC77" s="150"/>
      <c r="FSD77" s="137"/>
      <c r="FSE77" s="137"/>
      <c r="FSF77" s="137"/>
      <c r="FSH77" s="142"/>
      <c r="FSI77" s="160"/>
      <c r="FSJ77" s="150"/>
      <c r="FSK77" s="137"/>
      <c r="FSL77" s="137"/>
      <c r="FSM77" s="137"/>
      <c r="FSO77" s="142"/>
      <c r="FSP77" s="160"/>
      <c r="FSQ77" s="150"/>
      <c r="FSR77" s="137"/>
      <c r="FSS77" s="137"/>
      <c r="FST77" s="137"/>
      <c r="FSV77" s="142"/>
      <c r="FSW77" s="160"/>
      <c r="FSX77" s="150"/>
      <c r="FSY77" s="137"/>
      <c r="FSZ77" s="137"/>
      <c r="FTA77" s="137"/>
      <c r="FTC77" s="142"/>
      <c r="FTD77" s="160"/>
      <c r="FTE77" s="150"/>
      <c r="FTF77" s="137"/>
      <c r="FTG77" s="137"/>
      <c r="FTH77" s="137"/>
      <c r="FTJ77" s="142"/>
      <c r="FTK77" s="160"/>
      <c r="FTL77" s="150"/>
      <c r="FTM77" s="137"/>
      <c r="FTN77" s="137"/>
      <c r="FTO77" s="137"/>
      <c r="FTQ77" s="142"/>
      <c r="FTR77" s="160"/>
      <c r="FTS77" s="150"/>
      <c r="FTT77" s="137"/>
      <c r="FTU77" s="137"/>
      <c r="FTV77" s="137"/>
      <c r="FTX77" s="142"/>
      <c r="FTY77" s="160"/>
      <c r="FTZ77" s="150"/>
      <c r="FUA77" s="137"/>
      <c r="FUB77" s="137"/>
      <c r="FUC77" s="137"/>
      <c r="FUE77" s="142"/>
      <c r="FUF77" s="160"/>
      <c r="FUG77" s="150"/>
      <c r="FUH77" s="137"/>
      <c r="FUI77" s="137"/>
      <c r="FUJ77" s="137"/>
      <c r="FUL77" s="142"/>
      <c r="FUM77" s="160"/>
      <c r="FUN77" s="150"/>
      <c r="FUO77" s="137"/>
      <c r="FUP77" s="137"/>
      <c r="FUQ77" s="137"/>
      <c r="FUS77" s="142"/>
      <c r="FUT77" s="160"/>
      <c r="FUU77" s="150"/>
      <c r="FUV77" s="137"/>
      <c r="FUW77" s="137"/>
      <c r="FUX77" s="137"/>
      <c r="FUZ77" s="142"/>
      <c r="FVA77" s="160"/>
      <c r="FVB77" s="150"/>
      <c r="FVC77" s="137"/>
      <c r="FVD77" s="137"/>
      <c r="FVE77" s="137"/>
      <c r="FVG77" s="142"/>
      <c r="FVH77" s="160"/>
      <c r="FVI77" s="150"/>
      <c r="FVJ77" s="137"/>
      <c r="FVK77" s="137"/>
      <c r="FVL77" s="137"/>
      <c r="FVN77" s="142"/>
      <c r="FVO77" s="160"/>
      <c r="FVP77" s="150"/>
      <c r="FVQ77" s="137"/>
      <c r="FVR77" s="137"/>
      <c r="FVS77" s="137"/>
      <c r="FVU77" s="142"/>
      <c r="FVV77" s="160"/>
      <c r="FVW77" s="150"/>
      <c r="FVX77" s="137"/>
      <c r="FVY77" s="137"/>
      <c r="FVZ77" s="137"/>
      <c r="FWB77" s="142"/>
      <c r="FWC77" s="160"/>
      <c r="FWD77" s="150"/>
      <c r="FWE77" s="137"/>
      <c r="FWF77" s="137"/>
      <c r="FWG77" s="137"/>
      <c r="FWI77" s="142"/>
      <c r="FWJ77" s="160"/>
      <c r="FWK77" s="150"/>
      <c r="FWL77" s="137"/>
      <c r="FWM77" s="137"/>
      <c r="FWN77" s="137"/>
      <c r="FWP77" s="142"/>
      <c r="FWQ77" s="160"/>
      <c r="FWR77" s="150"/>
      <c r="FWS77" s="137"/>
      <c r="FWT77" s="137"/>
      <c r="FWU77" s="137"/>
      <c r="FWW77" s="142"/>
      <c r="FWX77" s="160"/>
      <c r="FWY77" s="150"/>
      <c r="FWZ77" s="137"/>
      <c r="FXA77" s="137"/>
      <c r="FXB77" s="137"/>
      <c r="FXD77" s="142"/>
      <c r="FXE77" s="160"/>
      <c r="FXF77" s="150"/>
      <c r="FXG77" s="137"/>
      <c r="FXH77" s="137"/>
      <c r="FXI77" s="137"/>
      <c r="FXK77" s="142"/>
      <c r="FXL77" s="160"/>
      <c r="FXM77" s="150"/>
      <c r="FXN77" s="137"/>
      <c r="FXO77" s="137"/>
      <c r="FXP77" s="137"/>
      <c r="FXR77" s="142"/>
      <c r="FXS77" s="160"/>
      <c r="FXT77" s="150"/>
      <c r="FXU77" s="137"/>
      <c r="FXV77" s="137"/>
      <c r="FXW77" s="137"/>
      <c r="FXY77" s="142"/>
      <c r="FXZ77" s="160"/>
      <c r="FYA77" s="150"/>
      <c r="FYB77" s="137"/>
      <c r="FYC77" s="137"/>
      <c r="FYD77" s="137"/>
      <c r="FYF77" s="142"/>
      <c r="FYG77" s="160"/>
      <c r="FYH77" s="150"/>
      <c r="FYI77" s="137"/>
      <c r="FYJ77" s="137"/>
      <c r="FYK77" s="137"/>
      <c r="FYM77" s="142"/>
      <c r="FYN77" s="160"/>
      <c r="FYO77" s="150"/>
      <c r="FYP77" s="137"/>
      <c r="FYQ77" s="137"/>
      <c r="FYR77" s="137"/>
      <c r="FYT77" s="142"/>
      <c r="FYU77" s="160"/>
      <c r="FYV77" s="150"/>
      <c r="FYW77" s="137"/>
      <c r="FYX77" s="137"/>
      <c r="FYY77" s="137"/>
      <c r="FZA77" s="142"/>
      <c r="FZB77" s="160"/>
      <c r="FZC77" s="150"/>
      <c r="FZD77" s="137"/>
      <c r="FZE77" s="137"/>
      <c r="FZF77" s="137"/>
      <c r="FZH77" s="142"/>
      <c r="FZI77" s="160"/>
      <c r="FZJ77" s="150"/>
      <c r="FZK77" s="137"/>
      <c r="FZL77" s="137"/>
      <c r="FZM77" s="137"/>
      <c r="FZO77" s="142"/>
      <c r="FZP77" s="160"/>
      <c r="FZQ77" s="150"/>
      <c r="FZR77" s="137"/>
      <c r="FZS77" s="137"/>
      <c r="FZT77" s="137"/>
      <c r="FZV77" s="142"/>
      <c r="FZW77" s="160"/>
      <c r="FZX77" s="150"/>
      <c r="FZY77" s="137"/>
      <c r="FZZ77" s="137"/>
      <c r="GAA77" s="137"/>
      <c r="GAC77" s="142"/>
      <c r="GAD77" s="160"/>
      <c r="GAE77" s="150"/>
      <c r="GAF77" s="137"/>
      <c r="GAG77" s="137"/>
      <c r="GAH77" s="137"/>
      <c r="GAJ77" s="142"/>
      <c r="GAK77" s="160"/>
      <c r="GAL77" s="150"/>
      <c r="GAM77" s="137"/>
      <c r="GAN77" s="137"/>
      <c r="GAO77" s="137"/>
      <c r="GAQ77" s="142"/>
      <c r="GAR77" s="160"/>
      <c r="GAS77" s="150"/>
      <c r="GAT77" s="137"/>
      <c r="GAU77" s="137"/>
      <c r="GAV77" s="137"/>
      <c r="GAX77" s="142"/>
      <c r="GAY77" s="160"/>
      <c r="GAZ77" s="150"/>
      <c r="GBA77" s="137"/>
      <c r="GBB77" s="137"/>
      <c r="GBC77" s="137"/>
      <c r="GBE77" s="142"/>
      <c r="GBF77" s="160"/>
      <c r="GBG77" s="150"/>
      <c r="GBH77" s="137"/>
      <c r="GBI77" s="137"/>
      <c r="GBJ77" s="137"/>
      <c r="GBL77" s="142"/>
      <c r="GBM77" s="160"/>
      <c r="GBN77" s="150"/>
      <c r="GBO77" s="137"/>
      <c r="GBP77" s="137"/>
      <c r="GBQ77" s="137"/>
      <c r="GBS77" s="142"/>
      <c r="GBT77" s="160"/>
      <c r="GBU77" s="150"/>
      <c r="GBV77" s="137"/>
      <c r="GBW77" s="137"/>
      <c r="GBX77" s="137"/>
      <c r="GBZ77" s="142"/>
      <c r="GCA77" s="160"/>
      <c r="GCB77" s="150"/>
      <c r="GCC77" s="137"/>
      <c r="GCD77" s="137"/>
      <c r="GCE77" s="137"/>
      <c r="GCG77" s="142"/>
      <c r="GCH77" s="160"/>
      <c r="GCI77" s="150"/>
      <c r="GCJ77" s="137"/>
      <c r="GCK77" s="137"/>
      <c r="GCL77" s="137"/>
      <c r="GCN77" s="142"/>
      <c r="GCO77" s="160"/>
      <c r="GCP77" s="150"/>
      <c r="GCQ77" s="137"/>
      <c r="GCR77" s="137"/>
      <c r="GCS77" s="137"/>
      <c r="GCU77" s="142"/>
      <c r="GCV77" s="160"/>
      <c r="GCW77" s="150"/>
      <c r="GCX77" s="137"/>
      <c r="GCY77" s="137"/>
      <c r="GCZ77" s="137"/>
      <c r="GDB77" s="142"/>
      <c r="GDC77" s="160"/>
      <c r="GDD77" s="150"/>
      <c r="GDE77" s="137"/>
      <c r="GDF77" s="137"/>
      <c r="GDG77" s="137"/>
      <c r="GDI77" s="142"/>
      <c r="GDJ77" s="160"/>
      <c r="GDK77" s="150"/>
      <c r="GDL77" s="137"/>
      <c r="GDM77" s="137"/>
      <c r="GDN77" s="137"/>
      <c r="GDP77" s="142"/>
      <c r="GDQ77" s="160"/>
      <c r="GDR77" s="150"/>
      <c r="GDS77" s="137"/>
      <c r="GDT77" s="137"/>
      <c r="GDU77" s="137"/>
      <c r="GDW77" s="142"/>
      <c r="GDX77" s="160"/>
      <c r="GDY77" s="150"/>
      <c r="GDZ77" s="137"/>
      <c r="GEA77" s="137"/>
      <c r="GEB77" s="137"/>
      <c r="GED77" s="142"/>
      <c r="GEE77" s="160"/>
      <c r="GEF77" s="150"/>
      <c r="GEG77" s="137"/>
      <c r="GEH77" s="137"/>
      <c r="GEI77" s="137"/>
      <c r="GEK77" s="142"/>
      <c r="GEL77" s="160"/>
      <c r="GEM77" s="150"/>
      <c r="GEN77" s="137"/>
      <c r="GEO77" s="137"/>
      <c r="GEP77" s="137"/>
      <c r="GER77" s="142"/>
      <c r="GES77" s="160"/>
      <c r="GET77" s="150"/>
      <c r="GEU77" s="137"/>
      <c r="GEV77" s="137"/>
      <c r="GEW77" s="137"/>
      <c r="GEY77" s="142"/>
      <c r="GEZ77" s="160"/>
      <c r="GFA77" s="150"/>
      <c r="GFB77" s="137"/>
      <c r="GFC77" s="137"/>
      <c r="GFD77" s="137"/>
      <c r="GFF77" s="142"/>
      <c r="GFG77" s="160"/>
      <c r="GFH77" s="150"/>
      <c r="GFI77" s="137"/>
      <c r="GFJ77" s="137"/>
      <c r="GFK77" s="137"/>
      <c r="GFM77" s="142"/>
      <c r="GFN77" s="160"/>
      <c r="GFO77" s="150"/>
      <c r="GFP77" s="137"/>
      <c r="GFQ77" s="137"/>
      <c r="GFR77" s="137"/>
      <c r="GFT77" s="142"/>
      <c r="GFU77" s="160"/>
      <c r="GFV77" s="150"/>
      <c r="GFW77" s="137"/>
      <c r="GFX77" s="137"/>
      <c r="GFY77" s="137"/>
      <c r="GGA77" s="142"/>
      <c r="GGB77" s="160"/>
      <c r="GGC77" s="150"/>
      <c r="GGD77" s="137"/>
      <c r="GGE77" s="137"/>
      <c r="GGF77" s="137"/>
      <c r="GGH77" s="142"/>
      <c r="GGI77" s="160"/>
      <c r="GGJ77" s="150"/>
      <c r="GGK77" s="137"/>
      <c r="GGL77" s="137"/>
      <c r="GGM77" s="137"/>
      <c r="GGO77" s="142"/>
      <c r="GGP77" s="160"/>
      <c r="GGQ77" s="150"/>
      <c r="GGR77" s="137"/>
      <c r="GGS77" s="137"/>
      <c r="GGT77" s="137"/>
      <c r="GGV77" s="142"/>
      <c r="GGW77" s="160"/>
      <c r="GGX77" s="150"/>
      <c r="GGY77" s="137"/>
      <c r="GGZ77" s="137"/>
      <c r="GHA77" s="137"/>
      <c r="GHC77" s="142"/>
      <c r="GHD77" s="160"/>
      <c r="GHE77" s="150"/>
      <c r="GHF77" s="137"/>
      <c r="GHG77" s="137"/>
      <c r="GHH77" s="137"/>
      <c r="GHJ77" s="142"/>
      <c r="GHK77" s="160"/>
      <c r="GHL77" s="150"/>
      <c r="GHM77" s="137"/>
      <c r="GHN77" s="137"/>
      <c r="GHO77" s="137"/>
      <c r="GHQ77" s="142"/>
      <c r="GHR77" s="160"/>
      <c r="GHS77" s="150"/>
      <c r="GHT77" s="137"/>
      <c r="GHU77" s="137"/>
      <c r="GHV77" s="137"/>
      <c r="GHX77" s="142"/>
      <c r="GHY77" s="160"/>
      <c r="GHZ77" s="150"/>
      <c r="GIA77" s="137"/>
      <c r="GIB77" s="137"/>
      <c r="GIC77" s="137"/>
      <c r="GIE77" s="142"/>
      <c r="GIF77" s="160"/>
      <c r="GIG77" s="150"/>
      <c r="GIH77" s="137"/>
      <c r="GII77" s="137"/>
      <c r="GIJ77" s="137"/>
      <c r="GIL77" s="142"/>
      <c r="GIM77" s="160"/>
      <c r="GIN77" s="150"/>
      <c r="GIO77" s="137"/>
      <c r="GIP77" s="137"/>
      <c r="GIQ77" s="137"/>
      <c r="GIS77" s="142"/>
      <c r="GIT77" s="160"/>
      <c r="GIU77" s="150"/>
      <c r="GIV77" s="137"/>
      <c r="GIW77" s="137"/>
      <c r="GIX77" s="137"/>
      <c r="GIZ77" s="142"/>
      <c r="GJA77" s="160"/>
      <c r="GJB77" s="150"/>
      <c r="GJC77" s="137"/>
      <c r="GJD77" s="137"/>
      <c r="GJE77" s="137"/>
      <c r="GJG77" s="142"/>
      <c r="GJH77" s="160"/>
      <c r="GJI77" s="150"/>
      <c r="GJJ77" s="137"/>
      <c r="GJK77" s="137"/>
      <c r="GJL77" s="137"/>
      <c r="GJN77" s="142"/>
      <c r="GJO77" s="160"/>
      <c r="GJP77" s="150"/>
      <c r="GJQ77" s="137"/>
      <c r="GJR77" s="137"/>
      <c r="GJS77" s="137"/>
      <c r="GJU77" s="142"/>
      <c r="GJV77" s="160"/>
      <c r="GJW77" s="150"/>
      <c r="GJX77" s="137"/>
      <c r="GJY77" s="137"/>
      <c r="GJZ77" s="137"/>
      <c r="GKB77" s="142"/>
      <c r="GKC77" s="160"/>
      <c r="GKD77" s="150"/>
      <c r="GKE77" s="137"/>
      <c r="GKF77" s="137"/>
      <c r="GKG77" s="137"/>
      <c r="GKI77" s="142"/>
      <c r="GKJ77" s="160"/>
      <c r="GKK77" s="150"/>
      <c r="GKL77" s="137"/>
      <c r="GKM77" s="137"/>
      <c r="GKN77" s="137"/>
      <c r="GKP77" s="142"/>
      <c r="GKQ77" s="160"/>
      <c r="GKR77" s="150"/>
      <c r="GKS77" s="137"/>
      <c r="GKT77" s="137"/>
      <c r="GKU77" s="137"/>
      <c r="GKW77" s="142"/>
      <c r="GKX77" s="160"/>
      <c r="GKY77" s="150"/>
      <c r="GKZ77" s="137"/>
      <c r="GLA77" s="137"/>
      <c r="GLB77" s="137"/>
      <c r="GLD77" s="142"/>
      <c r="GLE77" s="160"/>
      <c r="GLF77" s="150"/>
      <c r="GLG77" s="137"/>
      <c r="GLH77" s="137"/>
      <c r="GLI77" s="137"/>
      <c r="GLK77" s="142"/>
      <c r="GLL77" s="160"/>
      <c r="GLM77" s="150"/>
      <c r="GLN77" s="137"/>
      <c r="GLO77" s="137"/>
      <c r="GLP77" s="137"/>
      <c r="GLR77" s="142"/>
      <c r="GLS77" s="160"/>
      <c r="GLT77" s="150"/>
      <c r="GLU77" s="137"/>
      <c r="GLV77" s="137"/>
      <c r="GLW77" s="137"/>
      <c r="GLY77" s="142"/>
      <c r="GLZ77" s="160"/>
      <c r="GMA77" s="150"/>
      <c r="GMB77" s="137"/>
      <c r="GMC77" s="137"/>
      <c r="GMD77" s="137"/>
      <c r="GMF77" s="142"/>
      <c r="GMG77" s="160"/>
      <c r="GMH77" s="150"/>
      <c r="GMI77" s="137"/>
      <c r="GMJ77" s="137"/>
      <c r="GMK77" s="137"/>
      <c r="GMM77" s="142"/>
      <c r="GMN77" s="160"/>
      <c r="GMO77" s="150"/>
      <c r="GMP77" s="137"/>
      <c r="GMQ77" s="137"/>
      <c r="GMR77" s="137"/>
      <c r="GMT77" s="142"/>
      <c r="GMU77" s="160"/>
      <c r="GMV77" s="150"/>
      <c r="GMW77" s="137"/>
      <c r="GMX77" s="137"/>
      <c r="GMY77" s="137"/>
      <c r="GNA77" s="142"/>
      <c r="GNB77" s="160"/>
      <c r="GNC77" s="150"/>
      <c r="GND77" s="137"/>
      <c r="GNE77" s="137"/>
      <c r="GNF77" s="137"/>
      <c r="GNH77" s="142"/>
      <c r="GNI77" s="160"/>
      <c r="GNJ77" s="150"/>
      <c r="GNK77" s="137"/>
      <c r="GNL77" s="137"/>
      <c r="GNM77" s="137"/>
      <c r="GNO77" s="142"/>
      <c r="GNP77" s="160"/>
      <c r="GNQ77" s="150"/>
      <c r="GNR77" s="137"/>
      <c r="GNS77" s="137"/>
      <c r="GNT77" s="137"/>
      <c r="GNV77" s="142"/>
      <c r="GNW77" s="160"/>
      <c r="GNX77" s="150"/>
      <c r="GNY77" s="137"/>
      <c r="GNZ77" s="137"/>
      <c r="GOA77" s="137"/>
      <c r="GOC77" s="142"/>
      <c r="GOD77" s="160"/>
      <c r="GOE77" s="150"/>
      <c r="GOF77" s="137"/>
      <c r="GOG77" s="137"/>
      <c r="GOH77" s="137"/>
      <c r="GOJ77" s="142"/>
      <c r="GOK77" s="160"/>
      <c r="GOL77" s="150"/>
      <c r="GOM77" s="137"/>
      <c r="GON77" s="137"/>
      <c r="GOO77" s="137"/>
      <c r="GOQ77" s="142"/>
      <c r="GOR77" s="160"/>
      <c r="GOS77" s="150"/>
      <c r="GOT77" s="137"/>
      <c r="GOU77" s="137"/>
      <c r="GOV77" s="137"/>
      <c r="GOX77" s="142"/>
      <c r="GOY77" s="160"/>
      <c r="GOZ77" s="150"/>
      <c r="GPA77" s="137"/>
      <c r="GPB77" s="137"/>
      <c r="GPC77" s="137"/>
      <c r="GPE77" s="142"/>
      <c r="GPF77" s="160"/>
      <c r="GPG77" s="150"/>
      <c r="GPH77" s="137"/>
      <c r="GPI77" s="137"/>
      <c r="GPJ77" s="137"/>
      <c r="GPL77" s="142"/>
      <c r="GPM77" s="160"/>
      <c r="GPN77" s="150"/>
      <c r="GPO77" s="137"/>
      <c r="GPP77" s="137"/>
      <c r="GPQ77" s="137"/>
      <c r="GPS77" s="142"/>
      <c r="GPT77" s="160"/>
      <c r="GPU77" s="150"/>
      <c r="GPV77" s="137"/>
      <c r="GPW77" s="137"/>
      <c r="GPX77" s="137"/>
      <c r="GPZ77" s="142"/>
      <c r="GQA77" s="160"/>
      <c r="GQB77" s="150"/>
      <c r="GQC77" s="137"/>
      <c r="GQD77" s="137"/>
      <c r="GQE77" s="137"/>
      <c r="GQG77" s="142"/>
      <c r="GQH77" s="160"/>
      <c r="GQI77" s="150"/>
      <c r="GQJ77" s="137"/>
      <c r="GQK77" s="137"/>
      <c r="GQL77" s="137"/>
      <c r="GQN77" s="142"/>
      <c r="GQO77" s="160"/>
      <c r="GQP77" s="150"/>
      <c r="GQQ77" s="137"/>
      <c r="GQR77" s="137"/>
      <c r="GQS77" s="137"/>
      <c r="GQU77" s="142"/>
      <c r="GQV77" s="160"/>
      <c r="GQW77" s="150"/>
      <c r="GQX77" s="137"/>
      <c r="GQY77" s="137"/>
      <c r="GQZ77" s="137"/>
      <c r="GRB77" s="142"/>
      <c r="GRC77" s="160"/>
      <c r="GRD77" s="150"/>
      <c r="GRE77" s="137"/>
      <c r="GRF77" s="137"/>
      <c r="GRG77" s="137"/>
      <c r="GRI77" s="142"/>
      <c r="GRJ77" s="160"/>
      <c r="GRK77" s="150"/>
      <c r="GRL77" s="137"/>
      <c r="GRM77" s="137"/>
      <c r="GRN77" s="137"/>
      <c r="GRP77" s="142"/>
      <c r="GRQ77" s="160"/>
      <c r="GRR77" s="150"/>
      <c r="GRS77" s="137"/>
      <c r="GRT77" s="137"/>
      <c r="GRU77" s="137"/>
      <c r="GRW77" s="142"/>
      <c r="GRX77" s="160"/>
      <c r="GRY77" s="150"/>
      <c r="GRZ77" s="137"/>
      <c r="GSA77" s="137"/>
      <c r="GSB77" s="137"/>
      <c r="GSD77" s="142"/>
      <c r="GSE77" s="160"/>
      <c r="GSF77" s="150"/>
      <c r="GSG77" s="137"/>
      <c r="GSH77" s="137"/>
      <c r="GSI77" s="137"/>
      <c r="GSK77" s="142"/>
      <c r="GSL77" s="160"/>
      <c r="GSM77" s="150"/>
      <c r="GSN77" s="137"/>
      <c r="GSO77" s="137"/>
      <c r="GSP77" s="137"/>
      <c r="GSR77" s="142"/>
      <c r="GSS77" s="160"/>
      <c r="GST77" s="150"/>
      <c r="GSU77" s="137"/>
      <c r="GSV77" s="137"/>
      <c r="GSW77" s="137"/>
      <c r="GSY77" s="142"/>
      <c r="GSZ77" s="160"/>
      <c r="GTA77" s="150"/>
      <c r="GTB77" s="137"/>
      <c r="GTC77" s="137"/>
      <c r="GTD77" s="137"/>
      <c r="GTF77" s="142"/>
      <c r="GTG77" s="160"/>
      <c r="GTH77" s="150"/>
      <c r="GTI77" s="137"/>
      <c r="GTJ77" s="137"/>
      <c r="GTK77" s="137"/>
      <c r="GTM77" s="142"/>
      <c r="GTN77" s="160"/>
      <c r="GTO77" s="150"/>
      <c r="GTP77" s="137"/>
      <c r="GTQ77" s="137"/>
      <c r="GTR77" s="137"/>
      <c r="GTT77" s="142"/>
      <c r="GTU77" s="160"/>
      <c r="GTV77" s="150"/>
      <c r="GTW77" s="137"/>
      <c r="GTX77" s="137"/>
      <c r="GTY77" s="137"/>
      <c r="GUA77" s="142"/>
      <c r="GUB77" s="160"/>
      <c r="GUC77" s="150"/>
      <c r="GUD77" s="137"/>
      <c r="GUE77" s="137"/>
      <c r="GUF77" s="137"/>
      <c r="GUH77" s="142"/>
      <c r="GUI77" s="160"/>
      <c r="GUJ77" s="150"/>
      <c r="GUK77" s="137"/>
      <c r="GUL77" s="137"/>
      <c r="GUM77" s="137"/>
      <c r="GUO77" s="142"/>
      <c r="GUP77" s="160"/>
      <c r="GUQ77" s="150"/>
      <c r="GUR77" s="137"/>
      <c r="GUS77" s="137"/>
      <c r="GUT77" s="137"/>
      <c r="GUV77" s="142"/>
      <c r="GUW77" s="160"/>
      <c r="GUX77" s="150"/>
      <c r="GUY77" s="137"/>
      <c r="GUZ77" s="137"/>
      <c r="GVA77" s="137"/>
      <c r="GVC77" s="142"/>
      <c r="GVD77" s="160"/>
      <c r="GVE77" s="150"/>
      <c r="GVF77" s="137"/>
      <c r="GVG77" s="137"/>
      <c r="GVH77" s="137"/>
      <c r="GVJ77" s="142"/>
      <c r="GVK77" s="160"/>
      <c r="GVL77" s="150"/>
      <c r="GVM77" s="137"/>
      <c r="GVN77" s="137"/>
      <c r="GVO77" s="137"/>
      <c r="GVQ77" s="142"/>
      <c r="GVR77" s="160"/>
      <c r="GVS77" s="150"/>
      <c r="GVT77" s="137"/>
      <c r="GVU77" s="137"/>
      <c r="GVV77" s="137"/>
      <c r="GVX77" s="142"/>
      <c r="GVY77" s="160"/>
      <c r="GVZ77" s="150"/>
      <c r="GWA77" s="137"/>
      <c r="GWB77" s="137"/>
      <c r="GWC77" s="137"/>
      <c r="GWE77" s="142"/>
      <c r="GWF77" s="160"/>
      <c r="GWG77" s="150"/>
      <c r="GWH77" s="137"/>
      <c r="GWI77" s="137"/>
      <c r="GWJ77" s="137"/>
      <c r="GWL77" s="142"/>
      <c r="GWM77" s="160"/>
      <c r="GWN77" s="150"/>
      <c r="GWO77" s="137"/>
      <c r="GWP77" s="137"/>
      <c r="GWQ77" s="137"/>
      <c r="GWS77" s="142"/>
      <c r="GWT77" s="160"/>
      <c r="GWU77" s="150"/>
      <c r="GWV77" s="137"/>
      <c r="GWW77" s="137"/>
      <c r="GWX77" s="137"/>
      <c r="GWZ77" s="142"/>
      <c r="GXA77" s="160"/>
      <c r="GXB77" s="150"/>
      <c r="GXC77" s="137"/>
      <c r="GXD77" s="137"/>
      <c r="GXE77" s="137"/>
      <c r="GXG77" s="142"/>
      <c r="GXH77" s="160"/>
      <c r="GXI77" s="150"/>
      <c r="GXJ77" s="137"/>
      <c r="GXK77" s="137"/>
      <c r="GXL77" s="137"/>
      <c r="GXN77" s="142"/>
      <c r="GXO77" s="160"/>
      <c r="GXP77" s="150"/>
      <c r="GXQ77" s="137"/>
      <c r="GXR77" s="137"/>
      <c r="GXS77" s="137"/>
      <c r="GXU77" s="142"/>
      <c r="GXV77" s="160"/>
      <c r="GXW77" s="150"/>
      <c r="GXX77" s="137"/>
      <c r="GXY77" s="137"/>
      <c r="GXZ77" s="137"/>
      <c r="GYB77" s="142"/>
      <c r="GYC77" s="160"/>
      <c r="GYD77" s="150"/>
      <c r="GYE77" s="137"/>
      <c r="GYF77" s="137"/>
      <c r="GYG77" s="137"/>
      <c r="GYI77" s="142"/>
      <c r="GYJ77" s="160"/>
      <c r="GYK77" s="150"/>
      <c r="GYL77" s="137"/>
      <c r="GYM77" s="137"/>
      <c r="GYN77" s="137"/>
      <c r="GYP77" s="142"/>
      <c r="GYQ77" s="160"/>
      <c r="GYR77" s="150"/>
      <c r="GYS77" s="137"/>
      <c r="GYT77" s="137"/>
      <c r="GYU77" s="137"/>
      <c r="GYW77" s="142"/>
      <c r="GYX77" s="160"/>
      <c r="GYY77" s="150"/>
      <c r="GYZ77" s="137"/>
      <c r="GZA77" s="137"/>
      <c r="GZB77" s="137"/>
      <c r="GZD77" s="142"/>
      <c r="GZE77" s="160"/>
      <c r="GZF77" s="150"/>
      <c r="GZG77" s="137"/>
      <c r="GZH77" s="137"/>
      <c r="GZI77" s="137"/>
      <c r="GZK77" s="142"/>
      <c r="GZL77" s="160"/>
      <c r="GZM77" s="150"/>
      <c r="GZN77" s="137"/>
      <c r="GZO77" s="137"/>
      <c r="GZP77" s="137"/>
      <c r="GZR77" s="142"/>
      <c r="GZS77" s="160"/>
      <c r="GZT77" s="150"/>
      <c r="GZU77" s="137"/>
      <c r="GZV77" s="137"/>
      <c r="GZW77" s="137"/>
      <c r="GZY77" s="142"/>
      <c r="GZZ77" s="160"/>
      <c r="HAA77" s="150"/>
      <c r="HAB77" s="137"/>
      <c r="HAC77" s="137"/>
      <c r="HAD77" s="137"/>
      <c r="HAF77" s="142"/>
      <c r="HAG77" s="160"/>
      <c r="HAH77" s="150"/>
      <c r="HAI77" s="137"/>
      <c r="HAJ77" s="137"/>
      <c r="HAK77" s="137"/>
      <c r="HAM77" s="142"/>
      <c r="HAN77" s="160"/>
      <c r="HAO77" s="150"/>
      <c r="HAP77" s="137"/>
      <c r="HAQ77" s="137"/>
      <c r="HAR77" s="137"/>
      <c r="HAT77" s="142"/>
      <c r="HAU77" s="160"/>
      <c r="HAV77" s="150"/>
      <c r="HAW77" s="137"/>
      <c r="HAX77" s="137"/>
      <c r="HAY77" s="137"/>
      <c r="HBA77" s="142"/>
      <c r="HBB77" s="160"/>
      <c r="HBC77" s="150"/>
      <c r="HBD77" s="137"/>
      <c r="HBE77" s="137"/>
      <c r="HBF77" s="137"/>
      <c r="HBH77" s="142"/>
      <c r="HBI77" s="160"/>
      <c r="HBJ77" s="150"/>
      <c r="HBK77" s="137"/>
      <c r="HBL77" s="137"/>
      <c r="HBM77" s="137"/>
      <c r="HBO77" s="142"/>
      <c r="HBP77" s="160"/>
      <c r="HBQ77" s="150"/>
      <c r="HBR77" s="137"/>
      <c r="HBS77" s="137"/>
      <c r="HBT77" s="137"/>
      <c r="HBV77" s="142"/>
      <c r="HBW77" s="160"/>
      <c r="HBX77" s="150"/>
      <c r="HBY77" s="137"/>
      <c r="HBZ77" s="137"/>
      <c r="HCA77" s="137"/>
      <c r="HCC77" s="142"/>
      <c r="HCD77" s="160"/>
      <c r="HCE77" s="150"/>
      <c r="HCF77" s="137"/>
      <c r="HCG77" s="137"/>
      <c r="HCH77" s="137"/>
      <c r="HCJ77" s="142"/>
      <c r="HCK77" s="160"/>
      <c r="HCL77" s="150"/>
      <c r="HCM77" s="137"/>
      <c r="HCN77" s="137"/>
      <c r="HCO77" s="137"/>
      <c r="HCQ77" s="142"/>
      <c r="HCR77" s="160"/>
      <c r="HCS77" s="150"/>
      <c r="HCT77" s="137"/>
      <c r="HCU77" s="137"/>
      <c r="HCV77" s="137"/>
      <c r="HCX77" s="142"/>
      <c r="HCY77" s="160"/>
      <c r="HCZ77" s="150"/>
      <c r="HDA77" s="137"/>
      <c r="HDB77" s="137"/>
      <c r="HDC77" s="137"/>
      <c r="HDE77" s="142"/>
      <c r="HDF77" s="160"/>
      <c r="HDG77" s="150"/>
      <c r="HDH77" s="137"/>
      <c r="HDI77" s="137"/>
      <c r="HDJ77" s="137"/>
      <c r="HDL77" s="142"/>
      <c r="HDM77" s="160"/>
      <c r="HDN77" s="150"/>
      <c r="HDO77" s="137"/>
      <c r="HDP77" s="137"/>
      <c r="HDQ77" s="137"/>
      <c r="HDS77" s="142"/>
      <c r="HDT77" s="160"/>
      <c r="HDU77" s="150"/>
      <c r="HDV77" s="137"/>
      <c r="HDW77" s="137"/>
      <c r="HDX77" s="137"/>
      <c r="HDZ77" s="142"/>
      <c r="HEA77" s="160"/>
      <c r="HEB77" s="150"/>
      <c r="HEC77" s="137"/>
      <c r="HED77" s="137"/>
      <c r="HEE77" s="137"/>
      <c r="HEG77" s="142"/>
      <c r="HEH77" s="160"/>
      <c r="HEI77" s="150"/>
      <c r="HEJ77" s="137"/>
      <c r="HEK77" s="137"/>
      <c r="HEL77" s="137"/>
      <c r="HEN77" s="142"/>
      <c r="HEO77" s="160"/>
      <c r="HEP77" s="150"/>
      <c r="HEQ77" s="137"/>
      <c r="HER77" s="137"/>
      <c r="HES77" s="137"/>
      <c r="HEU77" s="142"/>
      <c r="HEV77" s="160"/>
      <c r="HEW77" s="150"/>
      <c r="HEX77" s="137"/>
      <c r="HEY77" s="137"/>
      <c r="HEZ77" s="137"/>
      <c r="HFB77" s="142"/>
      <c r="HFC77" s="160"/>
      <c r="HFD77" s="150"/>
      <c r="HFE77" s="137"/>
      <c r="HFF77" s="137"/>
      <c r="HFG77" s="137"/>
      <c r="HFI77" s="142"/>
      <c r="HFJ77" s="160"/>
      <c r="HFK77" s="150"/>
      <c r="HFL77" s="137"/>
      <c r="HFM77" s="137"/>
      <c r="HFN77" s="137"/>
      <c r="HFP77" s="142"/>
      <c r="HFQ77" s="160"/>
      <c r="HFR77" s="150"/>
      <c r="HFS77" s="137"/>
      <c r="HFT77" s="137"/>
      <c r="HFU77" s="137"/>
      <c r="HFW77" s="142"/>
      <c r="HFX77" s="160"/>
      <c r="HFY77" s="150"/>
      <c r="HFZ77" s="137"/>
      <c r="HGA77" s="137"/>
      <c r="HGB77" s="137"/>
      <c r="HGD77" s="142"/>
      <c r="HGE77" s="160"/>
      <c r="HGF77" s="150"/>
      <c r="HGG77" s="137"/>
      <c r="HGH77" s="137"/>
      <c r="HGI77" s="137"/>
      <c r="HGK77" s="142"/>
      <c r="HGL77" s="160"/>
      <c r="HGM77" s="150"/>
      <c r="HGN77" s="137"/>
      <c r="HGO77" s="137"/>
      <c r="HGP77" s="137"/>
      <c r="HGR77" s="142"/>
      <c r="HGS77" s="160"/>
      <c r="HGT77" s="150"/>
      <c r="HGU77" s="137"/>
      <c r="HGV77" s="137"/>
      <c r="HGW77" s="137"/>
      <c r="HGY77" s="142"/>
      <c r="HGZ77" s="160"/>
      <c r="HHA77" s="150"/>
      <c r="HHB77" s="137"/>
      <c r="HHC77" s="137"/>
      <c r="HHD77" s="137"/>
      <c r="HHF77" s="142"/>
      <c r="HHG77" s="160"/>
      <c r="HHH77" s="150"/>
      <c r="HHI77" s="137"/>
      <c r="HHJ77" s="137"/>
      <c r="HHK77" s="137"/>
      <c r="HHM77" s="142"/>
      <c r="HHN77" s="160"/>
      <c r="HHO77" s="150"/>
      <c r="HHP77" s="137"/>
      <c r="HHQ77" s="137"/>
      <c r="HHR77" s="137"/>
      <c r="HHT77" s="142"/>
      <c r="HHU77" s="160"/>
      <c r="HHV77" s="150"/>
      <c r="HHW77" s="137"/>
      <c r="HHX77" s="137"/>
      <c r="HHY77" s="137"/>
      <c r="HIA77" s="142"/>
      <c r="HIB77" s="160"/>
      <c r="HIC77" s="150"/>
      <c r="HID77" s="137"/>
      <c r="HIE77" s="137"/>
      <c r="HIF77" s="137"/>
      <c r="HIH77" s="142"/>
      <c r="HII77" s="160"/>
      <c r="HIJ77" s="150"/>
      <c r="HIK77" s="137"/>
      <c r="HIL77" s="137"/>
      <c r="HIM77" s="137"/>
      <c r="HIO77" s="142"/>
      <c r="HIP77" s="160"/>
      <c r="HIQ77" s="150"/>
      <c r="HIR77" s="137"/>
      <c r="HIS77" s="137"/>
      <c r="HIT77" s="137"/>
      <c r="HIV77" s="142"/>
      <c r="HIW77" s="160"/>
      <c r="HIX77" s="150"/>
      <c r="HIY77" s="137"/>
      <c r="HIZ77" s="137"/>
      <c r="HJA77" s="137"/>
      <c r="HJC77" s="142"/>
      <c r="HJD77" s="160"/>
      <c r="HJE77" s="150"/>
      <c r="HJF77" s="137"/>
      <c r="HJG77" s="137"/>
      <c r="HJH77" s="137"/>
      <c r="HJJ77" s="142"/>
      <c r="HJK77" s="160"/>
      <c r="HJL77" s="150"/>
      <c r="HJM77" s="137"/>
      <c r="HJN77" s="137"/>
      <c r="HJO77" s="137"/>
      <c r="HJQ77" s="142"/>
      <c r="HJR77" s="160"/>
      <c r="HJS77" s="150"/>
      <c r="HJT77" s="137"/>
      <c r="HJU77" s="137"/>
      <c r="HJV77" s="137"/>
      <c r="HJX77" s="142"/>
      <c r="HJY77" s="160"/>
      <c r="HJZ77" s="150"/>
      <c r="HKA77" s="137"/>
      <c r="HKB77" s="137"/>
      <c r="HKC77" s="137"/>
      <c r="HKE77" s="142"/>
      <c r="HKF77" s="160"/>
      <c r="HKG77" s="150"/>
      <c r="HKH77" s="137"/>
      <c r="HKI77" s="137"/>
      <c r="HKJ77" s="137"/>
      <c r="HKL77" s="142"/>
      <c r="HKM77" s="160"/>
      <c r="HKN77" s="150"/>
      <c r="HKO77" s="137"/>
      <c r="HKP77" s="137"/>
      <c r="HKQ77" s="137"/>
      <c r="HKS77" s="142"/>
      <c r="HKT77" s="160"/>
      <c r="HKU77" s="150"/>
      <c r="HKV77" s="137"/>
      <c r="HKW77" s="137"/>
      <c r="HKX77" s="137"/>
      <c r="HKZ77" s="142"/>
      <c r="HLA77" s="160"/>
      <c r="HLB77" s="150"/>
      <c r="HLC77" s="137"/>
      <c r="HLD77" s="137"/>
      <c r="HLE77" s="137"/>
      <c r="HLG77" s="142"/>
      <c r="HLH77" s="160"/>
      <c r="HLI77" s="150"/>
      <c r="HLJ77" s="137"/>
      <c r="HLK77" s="137"/>
      <c r="HLL77" s="137"/>
      <c r="HLN77" s="142"/>
      <c r="HLO77" s="160"/>
      <c r="HLP77" s="150"/>
      <c r="HLQ77" s="137"/>
      <c r="HLR77" s="137"/>
      <c r="HLS77" s="137"/>
      <c r="HLU77" s="142"/>
      <c r="HLV77" s="160"/>
      <c r="HLW77" s="150"/>
      <c r="HLX77" s="137"/>
      <c r="HLY77" s="137"/>
      <c r="HLZ77" s="137"/>
      <c r="HMB77" s="142"/>
      <c r="HMC77" s="160"/>
      <c r="HMD77" s="150"/>
      <c r="HME77" s="137"/>
      <c r="HMF77" s="137"/>
      <c r="HMG77" s="137"/>
      <c r="HMI77" s="142"/>
      <c r="HMJ77" s="160"/>
      <c r="HMK77" s="150"/>
      <c r="HML77" s="137"/>
      <c r="HMM77" s="137"/>
      <c r="HMN77" s="137"/>
      <c r="HMP77" s="142"/>
      <c r="HMQ77" s="160"/>
      <c r="HMR77" s="150"/>
      <c r="HMS77" s="137"/>
      <c r="HMT77" s="137"/>
      <c r="HMU77" s="137"/>
      <c r="HMW77" s="142"/>
      <c r="HMX77" s="160"/>
      <c r="HMY77" s="150"/>
      <c r="HMZ77" s="137"/>
      <c r="HNA77" s="137"/>
      <c r="HNB77" s="137"/>
      <c r="HND77" s="142"/>
      <c r="HNE77" s="160"/>
      <c r="HNF77" s="150"/>
      <c r="HNG77" s="137"/>
      <c r="HNH77" s="137"/>
      <c r="HNI77" s="137"/>
      <c r="HNK77" s="142"/>
      <c r="HNL77" s="160"/>
      <c r="HNM77" s="150"/>
      <c r="HNN77" s="137"/>
      <c r="HNO77" s="137"/>
      <c r="HNP77" s="137"/>
      <c r="HNR77" s="142"/>
      <c r="HNS77" s="160"/>
      <c r="HNT77" s="150"/>
      <c r="HNU77" s="137"/>
      <c r="HNV77" s="137"/>
      <c r="HNW77" s="137"/>
      <c r="HNY77" s="142"/>
      <c r="HNZ77" s="160"/>
      <c r="HOA77" s="150"/>
      <c r="HOB77" s="137"/>
      <c r="HOC77" s="137"/>
      <c r="HOD77" s="137"/>
      <c r="HOF77" s="142"/>
      <c r="HOG77" s="160"/>
      <c r="HOH77" s="150"/>
      <c r="HOI77" s="137"/>
      <c r="HOJ77" s="137"/>
      <c r="HOK77" s="137"/>
      <c r="HOM77" s="142"/>
      <c r="HON77" s="160"/>
      <c r="HOO77" s="150"/>
      <c r="HOP77" s="137"/>
      <c r="HOQ77" s="137"/>
      <c r="HOR77" s="137"/>
      <c r="HOT77" s="142"/>
      <c r="HOU77" s="160"/>
      <c r="HOV77" s="150"/>
      <c r="HOW77" s="137"/>
      <c r="HOX77" s="137"/>
      <c r="HOY77" s="137"/>
      <c r="HPA77" s="142"/>
      <c r="HPB77" s="160"/>
      <c r="HPC77" s="150"/>
      <c r="HPD77" s="137"/>
      <c r="HPE77" s="137"/>
      <c r="HPF77" s="137"/>
      <c r="HPH77" s="142"/>
      <c r="HPI77" s="160"/>
      <c r="HPJ77" s="150"/>
      <c r="HPK77" s="137"/>
      <c r="HPL77" s="137"/>
      <c r="HPM77" s="137"/>
      <c r="HPO77" s="142"/>
      <c r="HPP77" s="160"/>
      <c r="HPQ77" s="150"/>
      <c r="HPR77" s="137"/>
      <c r="HPS77" s="137"/>
      <c r="HPT77" s="137"/>
      <c r="HPV77" s="142"/>
      <c r="HPW77" s="160"/>
      <c r="HPX77" s="150"/>
      <c r="HPY77" s="137"/>
      <c r="HPZ77" s="137"/>
      <c r="HQA77" s="137"/>
      <c r="HQC77" s="142"/>
      <c r="HQD77" s="160"/>
      <c r="HQE77" s="150"/>
      <c r="HQF77" s="137"/>
      <c r="HQG77" s="137"/>
      <c r="HQH77" s="137"/>
      <c r="HQJ77" s="142"/>
      <c r="HQK77" s="160"/>
      <c r="HQL77" s="150"/>
      <c r="HQM77" s="137"/>
      <c r="HQN77" s="137"/>
      <c r="HQO77" s="137"/>
      <c r="HQQ77" s="142"/>
      <c r="HQR77" s="160"/>
      <c r="HQS77" s="150"/>
      <c r="HQT77" s="137"/>
      <c r="HQU77" s="137"/>
      <c r="HQV77" s="137"/>
      <c r="HQX77" s="142"/>
      <c r="HQY77" s="160"/>
      <c r="HQZ77" s="150"/>
      <c r="HRA77" s="137"/>
      <c r="HRB77" s="137"/>
      <c r="HRC77" s="137"/>
      <c r="HRE77" s="142"/>
      <c r="HRF77" s="160"/>
      <c r="HRG77" s="150"/>
      <c r="HRH77" s="137"/>
      <c r="HRI77" s="137"/>
      <c r="HRJ77" s="137"/>
      <c r="HRL77" s="142"/>
      <c r="HRM77" s="160"/>
      <c r="HRN77" s="150"/>
      <c r="HRO77" s="137"/>
      <c r="HRP77" s="137"/>
      <c r="HRQ77" s="137"/>
      <c r="HRS77" s="142"/>
      <c r="HRT77" s="160"/>
      <c r="HRU77" s="150"/>
      <c r="HRV77" s="137"/>
      <c r="HRW77" s="137"/>
      <c r="HRX77" s="137"/>
      <c r="HRZ77" s="142"/>
      <c r="HSA77" s="160"/>
      <c r="HSB77" s="150"/>
      <c r="HSC77" s="137"/>
      <c r="HSD77" s="137"/>
      <c r="HSE77" s="137"/>
      <c r="HSG77" s="142"/>
      <c r="HSH77" s="160"/>
      <c r="HSI77" s="150"/>
      <c r="HSJ77" s="137"/>
      <c r="HSK77" s="137"/>
      <c r="HSL77" s="137"/>
      <c r="HSN77" s="142"/>
      <c r="HSO77" s="160"/>
      <c r="HSP77" s="150"/>
      <c r="HSQ77" s="137"/>
      <c r="HSR77" s="137"/>
      <c r="HSS77" s="137"/>
      <c r="HSU77" s="142"/>
      <c r="HSV77" s="160"/>
      <c r="HSW77" s="150"/>
      <c r="HSX77" s="137"/>
      <c r="HSY77" s="137"/>
      <c r="HSZ77" s="137"/>
      <c r="HTB77" s="142"/>
      <c r="HTC77" s="160"/>
      <c r="HTD77" s="150"/>
      <c r="HTE77" s="137"/>
      <c r="HTF77" s="137"/>
      <c r="HTG77" s="137"/>
      <c r="HTI77" s="142"/>
      <c r="HTJ77" s="160"/>
      <c r="HTK77" s="150"/>
      <c r="HTL77" s="137"/>
      <c r="HTM77" s="137"/>
      <c r="HTN77" s="137"/>
      <c r="HTP77" s="142"/>
      <c r="HTQ77" s="160"/>
      <c r="HTR77" s="150"/>
      <c r="HTS77" s="137"/>
      <c r="HTT77" s="137"/>
      <c r="HTU77" s="137"/>
      <c r="HTW77" s="142"/>
      <c r="HTX77" s="160"/>
      <c r="HTY77" s="150"/>
      <c r="HTZ77" s="137"/>
      <c r="HUA77" s="137"/>
      <c r="HUB77" s="137"/>
      <c r="HUD77" s="142"/>
      <c r="HUE77" s="160"/>
      <c r="HUF77" s="150"/>
      <c r="HUG77" s="137"/>
      <c r="HUH77" s="137"/>
      <c r="HUI77" s="137"/>
      <c r="HUK77" s="142"/>
      <c r="HUL77" s="160"/>
      <c r="HUM77" s="150"/>
      <c r="HUN77" s="137"/>
      <c r="HUO77" s="137"/>
      <c r="HUP77" s="137"/>
      <c r="HUR77" s="142"/>
      <c r="HUS77" s="160"/>
      <c r="HUT77" s="150"/>
      <c r="HUU77" s="137"/>
      <c r="HUV77" s="137"/>
      <c r="HUW77" s="137"/>
      <c r="HUY77" s="142"/>
      <c r="HUZ77" s="160"/>
      <c r="HVA77" s="150"/>
      <c r="HVB77" s="137"/>
      <c r="HVC77" s="137"/>
      <c r="HVD77" s="137"/>
      <c r="HVF77" s="142"/>
      <c r="HVG77" s="160"/>
      <c r="HVH77" s="150"/>
      <c r="HVI77" s="137"/>
      <c r="HVJ77" s="137"/>
      <c r="HVK77" s="137"/>
      <c r="HVM77" s="142"/>
      <c r="HVN77" s="160"/>
      <c r="HVO77" s="150"/>
      <c r="HVP77" s="137"/>
      <c r="HVQ77" s="137"/>
      <c r="HVR77" s="137"/>
      <c r="HVT77" s="142"/>
      <c r="HVU77" s="160"/>
      <c r="HVV77" s="150"/>
      <c r="HVW77" s="137"/>
      <c r="HVX77" s="137"/>
      <c r="HVY77" s="137"/>
      <c r="HWA77" s="142"/>
      <c r="HWB77" s="160"/>
      <c r="HWC77" s="150"/>
      <c r="HWD77" s="137"/>
      <c r="HWE77" s="137"/>
      <c r="HWF77" s="137"/>
      <c r="HWH77" s="142"/>
      <c r="HWI77" s="160"/>
      <c r="HWJ77" s="150"/>
      <c r="HWK77" s="137"/>
      <c r="HWL77" s="137"/>
      <c r="HWM77" s="137"/>
      <c r="HWO77" s="142"/>
      <c r="HWP77" s="160"/>
      <c r="HWQ77" s="150"/>
      <c r="HWR77" s="137"/>
      <c r="HWS77" s="137"/>
      <c r="HWT77" s="137"/>
      <c r="HWV77" s="142"/>
      <c r="HWW77" s="160"/>
      <c r="HWX77" s="150"/>
      <c r="HWY77" s="137"/>
      <c r="HWZ77" s="137"/>
      <c r="HXA77" s="137"/>
      <c r="HXC77" s="142"/>
      <c r="HXD77" s="160"/>
      <c r="HXE77" s="150"/>
      <c r="HXF77" s="137"/>
      <c r="HXG77" s="137"/>
      <c r="HXH77" s="137"/>
      <c r="HXJ77" s="142"/>
      <c r="HXK77" s="160"/>
      <c r="HXL77" s="150"/>
      <c r="HXM77" s="137"/>
      <c r="HXN77" s="137"/>
      <c r="HXO77" s="137"/>
      <c r="HXQ77" s="142"/>
      <c r="HXR77" s="160"/>
      <c r="HXS77" s="150"/>
      <c r="HXT77" s="137"/>
      <c r="HXU77" s="137"/>
      <c r="HXV77" s="137"/>
      <c r="HXX77" s="142"/>
      <c r="HXY77" s="160"/>
      <c r="HXZ77" s="150"/>
      <c r="HYA77" s="137"/>
      <c r="HYB77" s="137"/>
      <c r="HYC77" s="137"/>
      <c r="HYE77" s="142"/>
      <c r="HYF77" s="160"/>
      <c r="HYG77" s="150"/>
      <c r="HYH77" s="137"/>
      <c r="HYI77" s="137"/>
      <c r="HYJ77" s="137"/>
      <c r="HYL77" s="142"/>
      <c r="HYM77" s="160"/>
      <c r="HYN77" s="150"/>
      <c r="HYO77" s="137"/>
      <c r="HYP77" s="137"/>
      <c r="HYQ77" s="137"/>
      <c r="HYS77" s="142"/>
      <c r="HYT77" s="160"/>
      <c r="HYU77" s="150"/>
      <c r="HYV77" s="137"/>
      <c r="HYW77" s="137"/>
      <c r="HYX77" s="137"/>
      <c r="HYZ77" s="142"/>
      <c r="HZA77" s="160"/>
      <c r="HZB77" s="150"/>
      <c r="HZC77" s="137"/>
      <c r="HZD77" s="137"/>
      <c r="HZE77" s="137"/>
      <c r="HZG77" s="142"/>
      <c r="HZH77" s="160"/>
      <c r="HZI77" s="150"/>
      <c r="HZJ77" s="137"/>
      <c r="HZK77" s="137"/>
      <c r="HZL77" s="137"/>
      <c r="HZN77" s="142"/>
      <c r="HZO77" s="160"/>
      <c r="HZP77" s="150"/>
      <c r="HZQ77" s="137"/>
      <c r="HZR77" s="137"/>
      <c r="HZS77" s="137"/>
      <c r="HZU77" s="142"/>
      <c r="HZV77" s="160"/>
      <c r="HZW77" s="150"/>
      <c r="HZX77" s="137"/>
      <c r="HZY77" s="137"/>
      <c r="HZZ77" s="137"/>
      <c r="IAB77" s="142"/>
      <c r="IAC77" s="160"/>
      <c r="IAD77" s="150"/>
      <c r="IAE77" s="137"/>
      <c r="IAF77" s="137"/>
      <c r="IAG77" s="137"/>
      <c r="IAI77" s="142"/>
      <c r="IAJ77" s="160"/>
      <c r="IAK77" s="150"/>
      <c r="IAL77" s="137"/>
      <c r="IAM77" s="137"/>
      <c r="IAN77" s="137"/>
      <c r="IAP77" s="142"/>
      <c r="IAQ77" s="160"/>
      <c r="IAR77" s="150"/>
      <c r="IAS77" s="137"/>
      <c r="IAT77" s="137"/>
      <c r="IAU77" s="137"/>
      <c r="IAW77" s="142"/>
      <c r="IAX77" s="160"/>
      <c r="IAY77" s="150"/>
      <c r="IAZ77" s="137"/>
      <c r="IBA77" s="137"/>
      <c r="IBB77" s="137"/>
      <c r="IBD77" s="142"/>
      <c r="IBE77" s="160"/>
      <c r="IBF77" s="150"/>
      <c r="IBG77" s="137"/>
      <c r="IBH77" s="137"/>
      <c r="IBI77" s="137"/>
      <c r="IBK77" s="142"/>
      <c r="IBL77" s="160"/>
      <c r="IBM77" s="150"/>
      <c r="IBN77" s="137"/>
      <c r="IBO77" s="137"/>
      <c r="IBP77" s="137"/>
      <c r="IBR77" s="142"/>
      <c r="IBS77" s="160"/>
      <c r="IBT77" s="150"/>
      <c r="IBU77" s="137"/>
      <c r="IBV77" s="137"/>
      <c r="IBW77" s="137"/>
      <c r="IBY77" s="142"/>
      <c r="IBZ77" s="160"/>
      <c r="ICA77" s="150"/>
      <c r="ICB77" s="137"/>
      <c r="ICC77" s="137"/>
      <c r="ICD77" s="137"/>
      <c r="ICF77" s="142"/>
      <c r="ICG77" s="160"/>
      <c r="ICH77" s="150"/>
      <c r="ICI77" s="137"/>
      <c r="ICJ77" s="137"/>
      <c r="ICK77" s="137"/>
      <c r="ICM77" s="142"/>
      <c r="ICN77" s="160"/>
      <c r="ICO77" s="150"/>
      <c r="ICP77" s="137"/>
      <c r="ICQ77" s="137"/>
      <c r="ICR77" s="137"/>
      <c r="ICT77" s="142"/>
      <c r="ICU77" s="160"/>
      <c r="ICV77" s="150"/>
      <c r="ICW77" s="137"/>
      <c r="ICX77" s="137"/>
      <c r="ICY77" s="137"/>
      <c r="IDA77" s="142"/>
      <c r="IDB77" s="160"/>
      <c r="IDC77" s="150"/>
      <c r="IDD77" s="137"/>
      <c r="IDE77" s="137"/>
      <c r="IDF77" s="137"/>
      <c r="IDH77" s="142"/>
      <c r="IDI77" s="160"/>
      <c r="IDJ77" s="150"/>
      <c r="IDK77" s="137"/>
      <c r="IDL77" s="137"/>
      <c r="IDM77" s="137"/>
      <c r="IDO77" s="142"/>
      <c r="IDP77" s="160"/>
      <c r="IDQ77" s="150"/>
      <c r="IDR77" s="137"/>
      <c r="IDS77" s="137"/>
      <c r="IDT77" s="137"/>
      <c r="IDV77" s="142"/>
      <c r="IDW77" s="160"/>
      <c r="IDX77" s="150"/>
      <c r="IDY77" s="137"/>
      <c r="IDZ77" s="137"/>
      <c r="IEA77" s="137"/>
      <c r="IEC77" s="142"/>
      <c r="IED77" s="160"/>
      <c r="IEE77" s="150"/>
      <c r="IEF77" s="137"/>
      <c r="IEG77" s="137"/>
      <c r="IEH77" s="137"/>
      <c r="IEJ77" s="142"/>
      <c r="IEK77" s="160"/>
      <c r="IEL77" s="150"/>
      <c r="IEM77" s="137"/>
      <c r="IEN77" s="137"/>
      <c r="IEO77" s="137"/>
      <c r="IEQ77" s="142"/>
      <c r="IER77" s="160"/>
      <c r="IES77" s="150"/>
      <c r="IET77" s="137"/>
      <c r="IEU77" s="137"/>
      <c r="IEV77" s="137"/>
      <c r="IEX77" s="142"/>
      <c r="IEY77" s="160"/>
      <c r="IEZ77" s="150"/>
      <c r="IFA77" s="137"/>
      <c r="IFB77" s="137"/>
      <c r="IFC77" s="137"/>
      <c r="IFE77" s="142"/>
      <c r="IFF77" s="160"/>
      <c r="IFG77" s="150"/>
      <c r="IFH77" s="137"/>
      <c r="IFI77" s="137"/>
      <c r="IFJ77" s="137"/>
      <c r="IFL77" s="142"/>
      <c r="IFM77" s="160"/>
      <c r="IFN77" s="150"/>
      <c r="IFO77" s="137"/>
      <c r="IFP77" s="137"/>
      <c r="IFQ77" s="137"/>
      <c r="IFS77" s="142"/>
      <c r="IFT77" s="160"/>
      <c r="IFU77" s="150"/>
      <c r="IFV77" s="137"/>
      <c r="IFW77" s="137"/>
      <c r="IFX77" s="137"/>
      <c r="IFZ77" s="142"/>
      <c r="IGA77" s="160"/>
      <c r="IGB77" s="150"/>
      <c r="IGC77" s="137"/>
      <c r="IGD77" s="137"/>
      <c r="IGE77" s="137"/>
      <c r="IGG77" s="142"/>
      <c r="IGH77" s="160"/>
      <c r="IGI77" s="150"/>
      <c r="IGJ77" s="137"/>
      <c r="IGK77" s="137"/>
      <c r="IGL77" s="137"/>
      <c r="IGN77" s="142"/>
      <c r="IGO77" s="160"/>
      <c r="IGP77" s="150"/>
      <c r="IGQ77" s="137"/>
      <c r="IGR77" s="137"/>
      <c r="IGS77" s="137"/>
      <c r="IGU77" s="142"/>
      <c r="IGV77" s="160"/>
      <c r="IGW77" s="150"/>
      <c r="IGX77" s="137"/>
      <c r="IGY77" s="137"/>
      <c r="IGZ77" s="137"/>
      <c r="IHB77" s="142"/>
      <c r="IHC77" s="160"/>
      <c r="IHD77" s="150"/>
      <c r="IHE77" s="137"/>
      <c r="IHF77" s="137"/>
      <c r="IHG77" s="137"/>
      <c r="IHI77" s="142"/>
      <c r="IHJ77" s="160"/>
      <c r="IHK77" s="150"/>
      <c r="IHL77" s="137"/>
      <c r="IHM77" s="137"/>
      <c r="IHN77" s="137"/>
      <c r="IHP77" s="142"/>
      <c r="IHQ77" s="160"/>
      <c r="IHR77" s="150"/>
      <c r="IHS77" s="137"/>
      <c r="IHT77" s="137"/>
      <c r="IHU77" s="137"/>
      <c r="IHW77" s="142"/>
      <c r="IHX77" s="160"/>
      <c r="IHY77" s="150"/>
      <c r="IHZ77" s="137"/>
      <c r="IIA77" s="137"/>
      <c r="IIB77" s="137"/>
      <c r="IID77" s="142"/>
      <c r="IIE77" s="160"/>
      <c r="IIF77" s="150"/>
      <c r="IIG77" s="137"/>
      <c r="IIH77" s="137"/>
      <c r="III77" s="137"/>
      <c r="IIK77" s="142"/>
      <c r="IIL77" s="160"/>
      <c r="IIM77" s="150"/>
      <c r="IIN77" s="137"/>
      <c r="IIO77" s="137"/>
      <c r="IIP77" s="137"/>
      <c r="IIR77" s="142"/>
      <c r="IIS77" s="160"/>
      <c r="IIT77" s="150"/>
      <c r="IIU77" s="137"/>
      <c r="IIV77" s="137"/>
      <c r="IIW77" s="137"/>
      <c r="IIY77" s="142"/>
      <c r="IIZ77" s="160"/>
      <c r="IJA77" s="150"/>
      <c r="IJB77" s="137"/>
      <c r="IJC77" s="137"/>
      <c r="IJD77" s="137"/>
      <c r="IJF77" s="142"/>
      <c r="IJG77" s="160"/>
      <c r="IJH77" s="150"/>
      <c r="IJI77" s="137"/>
      <c r="IJJ77" s="137"/>
      <c r="IJK77" s="137"/>
      <c r="IJM77" s="142"/>
      <c r="IJN77" s="160"/>
      <c r="IJO77" s="150"/>
      <c r="IJP77" s="137"/>
      <c r="IJQ77" s="137"/>
      <c r="IJR77" s="137"/>
      <c r="IJT77" s="142"/>
      <c r="IJU77" s="160"/>
      <c r="IJV77" s="150"/>
      <c r="IJW77" s="137"/>
      <c r="IJX77" s="137"/>
      <c r="IJY77" s="137"/>
      <c r="IKA77" s="142"/>
      <c r="IKB77" s="160"/>
      <c r="IKC77" s="150"/>
      <c r="IKD77" s="137"/>
      <c r="IKE77" s="137"/>
      <c r="IKF77" s="137"/>
      <c r="IKH77" s="142"/>
      <c r="IKI77" s="160"/>
      <c r="IKJ77" s="150"/>
      <c r="IKK77" s="137"/>
      <c r="IKL77" s="137"/>
      <c r="IKM77" s="137"/>
      <c r="IKO77" s="142"/>
      <c r="IKP77" s="160"/>
      <c r="IKQ77" s="150"/>
      <c r="IKR77" s="137"/>
      <c r="IKS77" s="137"/>
      <c r="IKT77" s="137"/>
      <c r="IKV77" s="142"/>
      <c r="IKW77" s="160"/>
      <c r="IKX77" s="150"/>
      <c r="IKY77" s="137"/>
      <c r="IKZ77" s="137"/>
      <c r="ILA77" s="137"/>
      <c r="ILC77" s="142"/>
      <c r="ILD77" s="160"/>
      <c r="ILE77" s="150"/>
      <c r="ILF77" s="137"/>
      <c r="ILG77" s="137"/>
      <c r="ILH77" s="137"/>
      <c r="ILJ77" s="142"/>
      <c r="ILK77" s="160"/>
      <c r="ILL77" s="150"/>
      <c r="ILM77" s="137"/>
      <c r="ILN77" s="137"/>
      <c r="ILO77" s="137"/>
      <c r="ILQ77" s="142"/>
      <c r="ILR77" s="160"/>
      <c r="ILS77" s="150"/>
      <c r="ILT77" s="137"/>
      <c r="ILU77" s="137"/>
      <c r="ILV77" s="137"/>
      <c r="ILX77" s="142"/>
      <c r="ILY77" s="160"/>
      <c r="ILZ77" s="150"/>
      <c r="IMA77" s="137"/>
      <c r="IMB77" s="137"/>
      <c r="IMC77" s="137"/>
      <c r="IME77" s="142"/>
      <c r="IMF77" s="160"/>
      <c r="IMG77" s="150"/>
      <c r="IMH77" s="137"/>
      <c r="IMI77" s="137"/>
      <c r="IMJ77" s="137"/>
      <c r="IML77" s="142"/>
      <c r="IMM77" s="160"/>
      <c r="IMN77" s="150"/>
      <c r="IMO77" s="137"/>
      <c r="IMP77" s="137"/>
      <c r="IMQ77" s="137"/>
      <c r="IMS77" s="142"/>
      <c r="IMT77" s="160"/>
      <c r="IMU77" s="150"/>
      <c r="IMV77" s="137"/>
      <c r="IMW77" s="137"/>
      <c r="IMX77" s="137"/>
      <c r="IMZ77" s="142"/>
      <c r="INA77" s="160"/>
      <c r="INB77" s="150"/>
      <c r="INC77" s="137"/>
      <c r="IND77" s="137"/>
      <c r="INE77" s="137"/>
      <c r="ING77" s="142"/>
      <c r="INH77" s="160"/>
      <c r="INI77" s="150"/>
      <c r="INJ77" s="137"/>
      <c r="INK77" s="137"/>
      <c r="INL77" s="137"/>
      <c r="INN77" s="142"/>
      <c r="INO77" s="160"/>
      <c r="INP77" s="150"/>
      <c r="INQ77" s="137"/>
      <c r="INR77" s="137"/>
      <c r="INS77" s="137"/>
      <c r="INU77" s="142"/>
      <c r="INV77" s="160"/>
      <c r="INW77" s="150"/>
      <c r="INX77" s="137"/>
      <c r="INY77" s="137"/>
      <c r="INZ77" s="137"/>
      <c r="IOB77" s="142"/>
      <c r="IOC77" s="160"/>
      <c r="IOD77" s="150"/>
      <c r="IOE77" s="137"/>
      <c r="IOF77" s="137"/>
      <c r="IOG77" s="137"/>
      <c r="IOI77" s="142"/>
      <c r="IOJ77" s="160"/>
      <c r="IOK77" s="150"/>
      <c r="IOL77" s="137"/>
      <c r="IOM77" s="137"/>
      <c r="ION77" s="137"/>
      <c r="IOP77" s="142"/>
      <c r="IOQ77" s="160"/>
      <c r="IOR77" s="150"/>
      <c r="IOS77" s="137"/>
      <c r="IOT77" s="137"/>
      <c r="IOU77" s="137"/>
      <c r="IOW77" s="142"/>
      <c r="IOX77" s="160"/>
      <c r="IOY77" s="150"/>
      <c r="IOZ77" s="137"/>
      <c r="IPA77" s="137"/>
      <c r="IPB77" s="137"/>
      <c r="IPD77" s="142"/>
      <c r="IPE77" s="160"/>
      <c r="IPF77" s="150"/>
      <c r="IPG77" s="137"/>
      <c r="IPH77" s="137"/>
      <c r="IPI77" s="137"/>
      <c r="IPK77" s="142"/>
      <c r="IPL77" s="160"/>
      <c r="IPM77" s="150"/>
      <c r="IPN77" s="137"/>
      <c r="IPO77" s="137"/>
      <c r="IPP77" s="137"/>
      <c r="IPR77" s="142"/>
      <c r="IPS77" s="160"/>
      <c r="IPT77" s="150"/>
      <c r="IPU77" s="137"/>
      <c r="IPV77" s="137"/>
      <c r="IPW77" s="137"/>
      <c r="IPY77" s="142"/>
      <c r="IPZ77" s="160"/>
      <c r="IQA77" s="150"/>
      <c r="IQB77" s="137"/>
      <c r="IQC77" s="137"/>
      <c r="IQD77" s="137"/>
      <c r="IQF77" s="142"/>
      <c r="IQG77" s="160"/>
      <c r="IQH77" s="150"/>
      <c r="IQI77" s="137"/>
      <c r="IQJ77" s="137"/>
      <c r="IQK77" s="137"/>
      <c r="IQM77" s="142"/>
      <c r="IQN77" s="160"/>
      <c r="IQO77" s="150"/>
      <c r="IQP77" s="137"/>
      <c r="IQQ77" s="137"/>
      <c r="IQR77" s="137"/>
      <c r="IQT77" s="142"/>
      <c r="IQU77" s="160"/>
      <c r="IQV77" s="150"/>
      <c r="IQW77" s="137"/>
      <c r="IQX77" s="137"/>
      <c r="IQY77" s="137"/>
      <c r="IRA77" s="142"/>
      <c r="IRB77" s="160"/>
      <c r="IRC77" s="150"/>
      <c r="IRD77" s="137"/>
      <c r="IRE77" s="137"/>
      <c r="IRF77" s="137"/>
      <c r="IRH77" s="142"/>
      <c r="IRI77" s="160"/>
      <c r="IRJ77" s="150"/>
      <c r="IRK77" s="137"/>
      <c r="IRL77" s="137"/>
      <c r="IRM77" s="137"/>
      <c r="IRO77" s="142"/>
      <c r="IRP77" s="160"/>
      <c r="IRQ77" s="150"/>
      <c r="IRR77" s="137"/>
      <c r="IRS77" s="137"/>
      <c r="IRT77" s="137"/>
      <c r="IRV77" s="142"/>
      <c r="IRW77" s="160"/>
      <c r="IRX77" s="150"/>
      <c r="IRY77" s="137"/>
      <c r="IRZ77" s="137"/>
      <c r="ISA77" s="137"/>
      <c r="ISC77" s="142"/>
      <c r="ISD77" s="160"/>
      <c r="ISE77" s="150"/>
      <c r="ISF77" s="137"/>
      <c r="ISG77" s="137"/>
      <c r="ISH77" s="137"/>
      <c r="ISJ77" s="142"/>
      <c r="ISK77" s="160"/>
      <c r="ISL77" s="150"/>
      <c r="ISM77" s="137"/>
      <c r="ISN77" s="137"/>
      <c r="ISO77" s="137"/>
      <c r="ISQ77" s="142"/>
      <c r="ISR77" s="160"/>
      <c r="ISS77" s="150"/>
      <c r="IST77" s="137"/>
      <c r="ISU77" s="137"/>
      <c r="ISV77" s="137"/>
      <c r="ISX77" s="142"/>
      <c r="ISY77" s="160"/>
      <c r="ISZ77" s="150"/>
      <c r="ITA77" s="137"/>
      <c r="ITB77" s="137"/>
      <c r="ITC77" s="137"/>
      <c r="ITE77" s="142"/>
      <c r="ITF77" s="160"/>
      <c r="ITG77" s="150"/>
      <c r="ITH77" s="137"/>
      <c r="ITI77" s="137"/>
      <c r="ITJ77" s="137"/>
      <c r="ITL77" s="142"/>
      <c r="ITM77" s="160"/>
      <c r="ITN77" s="150"/>
      <c r="ITO77" s="137"/>
      <c r="ITP77" s="137"/>
      <c r="ITQ77" s="137"/>
      <c r="ITS77" s="142"/>
      <c r="ITT77" s="160"/>
      <c r="ITU77" s="150"/>
      <c r="ITV77" s="137"/>
      <c r="ITW77" s="137"/>
      <c r="ITX77" s="137"/>
      <c r="ITZ77" s="142"/>
      <c r="IUA77" s="160"/>
      <c r="IUB77" s="150"/>
      <c r="IUC77" s="137"/>
      <c r="IUD77" s="137"/>
      <c r="IUE77" s="137"/>
      <c r="IUG77" s="142"/>
      <c r="IUH77" s="160"/>
      <c r="IUI77" s="150"/>
      <c r="IUJ77" s="137"/>
      <c r="IUK77" s="137"/>
      <c r="IUL77" s="137"/>
      <c r="IUN77" s="142"/>
      <c r="IUO77" s="160"/>
      <c r="IUP77" s="150"/>
      <c r="IUQ77" s="137"/>
      <c r="IUR77" s="137"/>
      <c r="IUS77" s="137"/>
      <c r="IUU77" s="142"/>
      <c r="IUV77" s="160"/>
      <c r="IUW77" s="150"/>
      <c r="IUX77" s="137"/>
      <c r="IUY77" s="137"/>
      <c r="IUZ77" s="137"/>
      <c r="IVB77" s="142"/>
      <c r="IVC77" s="160"/>
      <c r="IVD77" s="150"/>
      <c r="IVE77" s="137"/>
      <c r="IVF77" s="137"/>
      <c r="IVG77" s="137"/>
      <c r="IVI77" s="142"/>
      <c r="IVJ77" s="160"/>
      <c r="IVK77" s="150"/>
      <c r="IVL77" s="137"/>
      <c r="IVM77" s="137"/>
      <c r="IVN77" s="137"/>
      <c r="IVP77" s="142"/>
      <c r="IVQ77" s="160"/>
      <c r="IVR77" s="150"/>
      <c r="IVS77" s="137"/>
      <c r="IVT77" s="137"/>
      <c r="IVU77" s="137"/>
      <c r="IVW77" s="142"/>
      <c r="IVX77" s="160"/>
      <c r="IVY77" s="150"/>
      <c r="IVZ77" s="137"/>
      <c r="IWA77" s="137"/>
      <c r="IWB77" s="137"/>
      <c r="IWD77" s="142"/>
      <c r="IWE77" s="160"/>
      <c r="IWF77" s="150"/>
      <c r="IWG77" s="137"/>
      <c r="IWH77" s="137"/>
      <c r="IWI77" s="137"/>
      <c r="IWK77" s="142"/>
      <c r="IWL77" s="160"/>
      <c r="IWM77" s="150"/>
      <c r="IWN77" s="137"/>
      <c r="IWO77" s="137"/>
      <c r="IWP77" s="137"/>
      <c r="IWR77" s="142"/>
      <c r="IWS77" s="160"/>
      <c r="IWT77" s="150"/>
      <c r="IWU77" s="137"/>
      <c r="IWV77" s="137"/>
      <c r="IWW77" s="137"/>
      <c r="IWY77" s="142"/>
      <c r="IWZ77" s="160"/>
      <c r="IXA77" s="150"/>
      <c r="IXB77" s="137"/>
      <c r="IXC77" s="137"/>
      <c r="IXD77" s="137"/>
      <c r="IXF77" s="142"/>
      <c r="IXG77" s="160"/>
      <c r="IXH77" s="150"/>
      <c r="IXI77" s="137"/>
      <c r="IXJ77" s="137"/>
      <c r="IXK77" s="137"/>
      <c r="IXM77" s="142"/>
      <c r="IXN77" s="160"/>
      <c r="IXO77" s="150"/>
      <c r="IXP77" s="137"/>
      <c r="IXQ77" s="137"/>
      <c r="IXR77" s="137"/>
      <c r="IXT77" s="142"/>
      <c r="IXU77" s="160"/>
      <c r="IXV77" s="150"/>
      <c r="IXW77" s="137"/>
      <c r="IXX77" s="137"/>
      <c r="IXY77" s="137"/>
      <c r="IYA77" s="142"/>
      <c r="IYB77" s="160"/>
      <c r="IYC77" s="150"/>
      <c r="IYD77" s="137"/>
      <c r="IYE77" s="137"/>
      <c r="IYF77" s="137"/>
      <c r="IYH77" s="142"/>
      <c r="IYI77" s="160"/>
      <c r="IYJ77" s="150"/>
      <c r="IYK77" s="137"/>
      <c r="IYL77" s="137"/>
      <c r="IYM77" s="137"/>
      <c r="IYO77" s="142"/>
      <c r="IYP77" s="160"/>
      <c r="IYQ77" s="150"/>
      <c r="IYR77" s="137"/>
      <c r="IYS77" s="137"/>
      <c r="IYT77" s="137"/>
      <c r="IYV77" s="142"/>
      <c r="IYW77" s="160"/>
      <c r="IYX77" s="150"/>
      <c r="IYY77" s="137"/>
      <c r="IYZ77" s="137"/>
      <c r="IZA77" s="137"/>
      <c r="IZC77" s="142"/>
      <c r="IZD77" s="160"/>
      <c r="IZE77" s="150"/>
      <c r="IZF77" s="137"/>
      <c r="IZG77" s="137"/>
      <c r="IZH77" s="137"/>
      <c r="IZJ77" s="142"/>
      <c r="IZK77" s="160"/>
      <c r="IZL77" s="150"/>
      <c r="IZM77" s="137"/>
      <c r="IZN77" s="137"/>
      <c r="IZO77" s="137"/>
      <c r="IZQ77" s="142"/>
      <c r="IZR77" s="160"/>
      <c r="IZS77" s="150"/>
      <c r="IZT77" s="137"/>
      <c r="IZU77" s="137"/>
      <c r="IZV77" s="137"/>
      <c r="IZX77" s="142"/>
      <c r="IZY77" s="160"/>
      <c r="IZZ77" s="150"/>
      <c r="JAA77" s="137"/>
      <c r="JAB77" s="137"/>
      <c r="JAC77" s="137"/>
      <c r="JAE77" s="142"/>
      <c r="JAF77" s="160"/>
      <c r="JAG77" s="150"/>
      <c r="JAH77" s="137"/>
      <c r="JAI77" s="137"/>
      <c r="JAJ77" s="137"/>
      <c r="JAL77" s="142"/>
      <c r="JAM77" s="160"/>
      <c r="JAN77" s="150"/>
      <c r="JAO77" s="137"/>
      <c r="JAP77" s="137"/>
      <c r="JAQ77" s="137"/>
      <c r="JAS77" s="142"/>
      <c r="JAT77" s="160"/>
      <c r="JAU77" s="150"/>
      <c r="JAV77" s="137"/>
      <c r="JAW77" s="137"/>
      <c r="JAX77" s="137"/>
      <c r="JAZ77" s="142"/>
      <c r="JBA77" s="160"/>
      <c r="JBB77" s="150"/>
      <c r="JBC77" s="137"/>
      <c r="JBD77" s="137"/>
      <c r="JBE77" s="137"/>
      <c r="JBG77" s="142"/>
      <c r="JBH77" s="160"/>
      <c r="JBI77" s="150"/>
      <c r="JBJ77" s="137"/>
      <c r="JBK77" s="137"/>
      <c r="JBL77" s="137"/>
      <c r="JBN77" s="142"/>
      <c r="JBO77" s="160"/>
      <c r="JBP77" s="150"/>
      <c r="JBQ77" s="137"/>
      <c r="JBR77" s="137"/>
      <c r="JBS77" s="137"/>
      <c r="JBU77" s="142"/>
      <c r="JBV77" s="160"/>
      <c r="JBW77" s="150"/>
      <c r="JBX77" s="137"/>
      <c r="JBY77" s="137"/>
      <c r="JBZ77" s="137"/>
      <c r="JCB77" s="142"/>
      <c r="JCC77" s="160"/>
      <c r="JCD77" s="150"/>
      <c r="JCE77" s="137"/>
      <c r="JCF77" s="137"/>
      <c r="JCG77" s="137"/>
      <c r="JCI77" s="142"/>
      <c r="JCJ77" s="160"/>
      <c r="JCK77" s="150"/>
      <c r="JCL77" s="137"/>
      <c r="JCM77" s="137"/>
      <c r="JCN77" s="137"/>
      <c r="JCP77" s="142"/>
      <c r="JCQ77" s="160"/>
      <c r="JCR77" s="150"/>
      <c r="JCS77" s="137"/>
      <c r="JCT77" s="137"/>
      <c r="JCU77" s="137"/>
      <c r="JCW77" s="142"/>
      <c r="JCX77" s="160"/>
      <c r="JCY77" s="150"/>
      <c r="JCZ77" s="137"/>
      <c r="JDA77" s="137"/>
      <c r="JDB77" s="137"/>
      <c r="JDD77" s="142"/>
      <c r="JDE77" s="160"/>
      <c r="JDF77" s="150"/>
      <c r="JDG77" s="137"/>
      <c r="JDH77" s="137"/>
      <c r="JDI77" s="137"/>
      <c r="JDK77" s="142"/>
      <c r="JDL77" s="160"/>
      <c r="JDM77" s="150"/>
      <c r="JDN77" s="137"/>
      <c r="JDO77" s="137"/>
      <c r="JDP77" s="137"/>
      <c r="JDR77" s="142"/>
      <c r="JDS77" s="160"/>
      <c r="JDT77" s="150"/>
      <c r="JDU77" s="137"/>
      <c r="JDV77" s="137"/>
      <c r="JDW77" s="137"/>
      <c r="JDY77" s="142"/>
      <c r="JDZ77" s="160"/>
      <c r="JEA77" s="150"/>
      <c r="JEB77" s="137"/>
      <c r="JEC77" s="137"/>
      <c r="JED77" s="137"/>
      <c r="JEF77" s="142"/>
      <c r="JEG77" s="160"/>
      <c r="JEH77" s="150"/>
      <c r="JEI77" s="137"/>
      <c r="JEJ77" s="137"/>
      <c r="JEK77" s="137"/>
      <c r="JEM77" s="142"/>
      <c r="JEN77" s="160"/>
      <c r="JEO77" s="150"/>
      <c r="JEP77" s="137"/>
      <c r="JEQ77" s="137"/>
      <c r="JER77" s="137"/>
      <c r="JET77" s="142"/>
      <c r="JEU77" s="160"/>
      <c r="JEV77" s="150"/>
      <c r="JEW77" s="137"/>
      <c r="JEX77" s="137"/>
      <c r="JEY77" s="137"/>
      <c r="JFA77" s="142"/>
      <c r="JFB77" s="160"/>
      <c r="JFC77" s="150"/>
      <c r="JFD77" s="137"/>
      <c r="JFE77" s="137"/>
      <c r="JFF77" s="137"/>
      <c r="JFH77" s="142"/>
      <c r="JFI77" s="160"/>
      <c r="JFJ77" s="150"/>
      <c r="JFK77" s="137"/>
      <c r="JFL77" s="137"/>
      <c r="JFM77" s="137"/>
      <c r="JFO77" s="142"/>
      <c r="JFP77" s="160"/>
      <c r="JFQ77" s="150"/>
      <c r="JFR77" s="137"/>
      <c r="JFS77" s="137"/>
      <c r="JFT77" s="137"/>
      <c r="JFV77" s="142"/>
      <c r="JFW77" s="160"/>
      <c r="JFX77" s="150"/>
      <c r="JFY77" s="137"/>
      <c r="JFZ77" s="137"/>
      <c r="JGA77" s="137"/>
      <c r="JGC77" s="142"/>
      <c r="JGD77" s="160"/>
      <c r="JGE77" s="150"/>
      <c r="JGF77" s="137"/>
      <c r="JGG77" s="137"/>
      <c r="JGH77" s="137"/>
      <c r="JGJ77" s="142"/>
      <c r="JGK77" s="160"/>
      <c r="JGL77" s="150"/>
      <c r="JGM77" s="137"/>
      <c r="JGN77" s="137"/>
      <c r="JGO77" s="137"/>
      <c r="JGQ77" s="142"/>
      <c r="JGR77" s="160"/>
      <c r="JGS77" s="150"/>
      <c r="JGT77" s="137"/>
      <c r="JGU77" s="137"/>
      <c r="JGV77" s="137"/>
      <c r="JGX77" s="142"/>
      <c r="JGY77" s="160"/>
      <c r="JGZ77" s="150"/>
      <c r="JHA77" s="137"/>
      <c r="JHB77" s="137"/>
      <c r="JHC77" s="137"/>
      <c r="JHE77" s="142"/>
      <c r="JHF77" s="160"/>
      <c r="JHG77" s="150"/>
      <c r="JHH77" s="137"/>
      <c r="JHI77" s="137"/>
      <c r="JHJ77" s="137"/>
      <c r="JHL77" s="142"/>
      <c r="JHM77" s="160"/>
      <c r="JHN77" s="150"/>
      <c r="JHO77" s="137"/>
      <c r="JHP77" s="137"/>
      <c r="JHQ77" s="137"/>
      <c r="JHS77" s="142"/>
      <c r="JHT77" s="160"/>
      <c r="JHU77" s="150"/>
      <c r="JHV77" s="137"/>
      <c r="JHW77" s="137"/>
      <c r="JHX77" s="137"/>
      <c r="JHZ77" s="142"/>
      <c r="JIA77" s="160"/>
      <c r="JIB77" s="150"/>
      <c r="JIC77" s="137"/>
      <c r="JID77" s="137"/>
      <c r="JIE77" s="137"/>
      <c r="JIG77" s="142"/>
      <c r="JIH77" s="160"/>
      <c r="JII77" s="150"/>
      <c r="JIJ77" s="137"/>
      <c r="JIK77" s="137"/>
      <c r="JIL77" s="137"/>
      <c r="JIN77" s="142"/>
      <c r="JIO77" s="160"/>
      <c r="JIP77" s="150"/>
      <c r="JIQ77" s="137"/>
      <c r="JIR77" s="137"/>
      <c r="JIS77" s="137"/>
      <c r="JIU77" s="142"/>
      <c r="JIV77" s="160"/>
      <c r="JIW77" s="150"/>
      <c r="JIX77" s="137"/>
      <c r="JIY77" s="137"/>
      <c r="JIZ77" s="137"/>
      <c r="JJB77" s="142"/>
      <c r="JJC77" s="160"/>
      <c r="JJD77" s="150"/>
      <c r="JJE77" s="137"/>
      <c r="JJF77" s="137"/>
      <c r="JJG77" s="137"/>
      <c r="JJI77" s="142"/>
      <c r="JJJ77" s="160"/>
      <c r="JJK77" s="150"/>
      <c r="JJL77" s="137"/>
      <c r="JJM77" s="137"/>
      <c r="JJN77" s="137"/>
      <c r="JJP77" s="142"/>
      <c r="JJQ77" s="160"/>
      <c r="JJR77" s="150"/>
      <c r="JJS77" s="137"/>
      <c r="JJT77" s="137"/>
      <c r="JJU77" s="137"/>
      <c r="JJW77" s="142"/>
      <c r="JJX77" s="160"/>
      <c r="JJY77" s="150"/>
      <c r="JJZ77" s="137"/>
      <c r="JKA77" s="137"/>
      <c r="JKB77" s="137"/>
      <c r="JKD77" s="142"/>
      <c r="JKE77" s="160"/>
      <c r="JKF77" s="150"/>
      <c r="JKG77" s="137"/>
      <c r="JKH77" s="137"/>
      <c r="JKI77" s="137"/>
      <c r="JKK77" s="142"/>
      <c r="JKL77" s="160"/>
      <c r="JKM77" s="150"/>
      <c r="JKN77" s="137"/>
      <c r="JKO77" s="137"/>
      <c r="JKP77" s="137"/>
      <c r="JKR77" s="142"/>
      <c r="JKS77" s="160"/>
      <c r="JKT77" s="150"/>
      <c r="JKU77" s="137"/>
      <c r="JKV77" s="137"/>
      <c r="JKW77" s="137"/>
      <c r="JKY77" s="142"/>
      <c r="JKZ77" s="160"/>
      <c r="JLA77" s="150"/>
      <c r="JLB77" s="137"/>
      <c r="JLC77" s="137"/>
      <c r="JLD77" s="137"/>
      <c r="JLF77" s="142"/>
      <c r="JLG77" s="160"/>
      <c r="JLH77" s="150"/>
      <c r="JLI77" s="137"/>
      <c r="JLJ77" s="137"/>
      <c r="JLK77" s="137"/>
      <c r="JLM77" s="142"/>
      <c r="JLN77" s="160"/>
      <c r="JLO77" s="150"/>
      <c r="JLP77" s="137"/>
      <c r="JLQ77" s="137"/>
      <c r="JLR77" s="137"/>
      <c r="JLT77" s="142"/>
      <c r="JLU77" s="160"/>
      <c r="JLV77" s="150"/>
      <c r="JLW77" s="137"/>
      <c r="JLX77" s="137"/>
      <c r="JLY77" s="137"/>
      <c r="JMA77" s="142"/>
      <c r="JMB77" s="160"/>
      <c r="JMC77" s="150"/>
      <c r="JMD77" s="137"/>
      <c r="JME77" s="137"/>
      <c r="JMF77" s="137"/>
      <c r="JMH77" s="142"/>
      <c r="JMI77" s="160"/>
      <c r="JMJ77" s="150"/>
      <c r="JMK77" s="137"/>
      <c r="JML77" s="137"/>
      <c r="JMM77" s="137"/>
      <c r="JMO77" s="142"/>
      <c r="JMP77" s="160"/>
      <c r="JMQ77" s="150"/>
      <c r="JMR77" s="137"/>
      <c r="JMS77" s="137"/>
      <c r="JMT77" s="137"/>
      <c r="JMV77" s="142"/>
      <c r="JMW77" s="160"/>
      <c r="JMX77" s="150"/>
      <c r="JMY77" s="137"/>
      <c r="JMZ77" s="137"/>
      <c r="JNA77" s="137"/>
      <c r="JNC77" s="142"/>
      <c r="JND77" s="160"/>
      <c r="JNE77" s="150"/>
      <c r="JNF77" s="137"/>
      <c r="JNG77" s="137"/>
      <c r="JNH77" s="137"/>
      <c r="JNJ77" s="142"/>
      <c r="JNK77" s="160"/>
      <c r="JNL77" s="150"/>
      <c r="JNM77" s="137"/>
      <c r="JNN77" s="137"/>
      <c r="JNO77" s="137"/>
      <c r="JNQ77" s="142"/>
      <c r="JNR77" s="160"/>
      <c r="JNS77" s="150"/>
      <c r="JNT77" s="137"/>
      <c r="JNU77" s="137"/>
      <c r="JNV77" s="137"/>
      <c r="JNX77" s="142"/>
      <c r="JNY77" s="160"/>
      <c r="JNZ77" s="150"/>
      <c r="JOA77" s="137"/>
      <c r="JOB77" s="137"/>
      <c r="JOC77" s="137"/>
      <c r="JOE77" s="142"/>
      <c r="JOF77" s="160"/>
      <c r="JOG77" s="150"/>
      <c r="JOH77" s="137"/>
      <c r="JOI77" s="137"/>
      <c r="JOJ77" s="137"/>
      <c r="JOL77" s="142"/>
      <c r="JOM77" s="160"/>
      <c r="JON77" s="150"/>
      <c r="JOO77" s="137"/>
      <c r="JOP77" s="137"/>
      <c r="JOQ77" s="137"/>
      <c r="JOS77" s="142"/>
      <c r="JOT77" s="160"/>
      <c r="JOU77" s="150"/>
      <c r="JOV77" s="137"/>
      <c r="JOW77" s="137"/>
      <c r="JOX77" s="137"/>
      <c r="JOZ77" s="142"/>
      <c r="JPA77" s="160"/>
      <c r="JPB77" s="150"/>
      <c r="JPC77" s="137"/>
      <c r="JPD77" s="137"/>
      <c r="JPE77" s="137"/>
      <c r="JPG77" s="142"/>
      <c r="JPH77" s="160"/>
      <c r="JPI77" s="150"/>
      <c r="JPJ77" s="137"/>
      <c r="JPK77" s="137"/>
      <c r="JPL77" s="137"/>
      <c r="JPN77" s="142"/>
      <c r="JPO77" s="160"/>
      <c r="JPP77" s="150"/>
      <c r="JPQ77" s="137"/>
      <c r="JPR77" s="137"/>
      <c r="JPS77" s="137"/>
      <c r="JPU77" s="142"/>
      <c r="JPV77" s="160"/>
      <c r="JPW77" s="150"/>
      <c r="JPX77" s="137"/>
      <c r="JPY77" s="137"/>
      <c r="JPZ77" s="137"/>
      <c r="JQB77" s="142"/>
      <c r="JQC77" s="160"/>
      <c r="JQD77" s="150"/>
      <c r="JQE77" s="137"/>
      <c r="JQF77" s="137"/>
      <c r="JQG77" s="137"/>
      <c r="JQI77" s="142"/>
      <c r="JQJ77" s="160"/>
      <c r="JQK77" s="150"/>
      <c r="JQL77" s="137"/>
      <c r="JQM77" s="137"/>
      <c r="JQN77" s="137"/>
      <c r="JQP77" s="142"/>
      <c r="JQQ77" s="160"/>
      <c r="JQR77" s="150"/>
      <c r="JQS77" s="137"/>
      <c r="JQT77" s="137"/>
      <c r="JQU77" s="137"/>
      <c r="JQW77" s="142"/>
      <c r="JQX77" s="160"/>
      <c r="JQY77" s="150"/>
      <c r="JQZ77" s="137"/>
      <c r="JRA77" s="137"/>
      <c r="JRB77" s="137"/>
      <c r="JRD77" s="142"/>
      <c r="JRE77" s="160"/>
      <c r="JRF77" s="150"/>
      <c r="JRG77" s="137"/>
      <c r="JRH77" s="137"/>
      <c r="JRI77" s="137"/>
      <c r="JRK77" s="142"/>
      <c r="JRL77" s="160"/>
      <c r="JRM77" s="150"/>
      <c r="JRN77" s="137"/>
      <c r="JRO77" s="137"/>
      <c r="JRP77" s="137"/>
      <c r="JRR77" s="142"/>
      <c r="JRS77" s="160"/>
      <c r="JRT77" s="150"/>
      <c r="JRU77" s="137"/>
      <c r="JRV77" s="137"/>
      <c r="JRW77" s="137"/>
      <c r="JRY77" s="142"/>
      <c r="JRZ77" s="160"/>
      <c r="JSA77" s="150"/>
      <c r="JSB77" s="137"/>
      <c r="JSC77" s="137"/>
      <c r="JSD77" s="137"/>
      <c r="JSF77" s="142"/>
      <c r="JSG77" s="160"/>
      <c r="JSH77" s="150"/>
      <c r="JSI77" s="137"/>
      <c r="JSJ77" s="137"/>
      <c r="JSK77" s="137"/>
      <c r="JSM77" s="142"/>
      <c r="JSN77" s="160"/>
      <c r="JSO77" s="150"/>
      <c r="JSP77" s="137"/>
      <c r="JSQ77" s="137"/>
      <c r="JSR77" s="137"/>
      <c r="JST77" s="142"/>
      <c r="JSU77" s="160"/>
      <c r="JSV77" s="150"/>
      <c r="JSW77" s="137"/>
      <c r="JSX77" s="137"/>
      <c r="JSY77" s="137"/>
      <c r="JTA77" s="142"/>
      <c r="JTB77" s="160"/>
      <c r="JTC77" s="150"/>
      <c r="JTD77" s="137"/>
      <c r="JTE77" s="137"/>
      <c r="JTF77" s="137"/>
      <c r="JTH77" s="142"/>
      <c r="JTI77" s="160"/>
      <c r="JTJ77" s="150"/>
      <c r="JTK77" s="137"/>
      <c r="JTL77" s="137"/>
      <c r="JTM77" s="137"/>
      <c r="JTO77" s="142"/>
      <c r="JTP77" s="160"/>
      <c r="JTQ77" s="150"/>
      <c r="JTR77" s="137"/>
      <c r="JTS77" s="137"/>
      <c r="JTT77" s="137"/>
      <c r="JTV77" s="142"/>
      <c r="JTW77" s="160"/>
      <c r="JTX77" s="150"/>
      <c r="JTY77" s="137"/>
      <c r="JTZ77" s="137"/>
      <c r="JUA77" s="137"/>
      <c r="JUC77" s="142"/>
      <c r="JUD77" s="160"/>
      <c r="JUE77" s="150"/>
      <c r="JUF77" s="137"/>
      <c r="JUG77" s="137"/>
      <c r="JUH77" s="137"/>
      <c r="JUJ77" s="142"/>
      <c r="JUK77" s="160"/>
      <c r="JUL77" s="150"/>
      <c r="JUM77" s="137"/>
      <c r="JUN77" s="137"/>
      <c r="JUO77" s="137"/>
      <c r="JUQ77" s="142"/>
      <c r="JUR77" s="160"/>
      <c r="JUS77" s="150"/>
      <c r="JUT77" s="137"/>
      <c r="JUU77" s="137"/>
      <c r="JUV77" s="137"/>
      <c r="JUX77" s="142"/>
      <c r="JUY77" s="160"/>
      <c r="JUZ77" s="150"/>
      <c r="JVA77" s="137"/>
      <c r="JVB77" s="137"/>
      <c r="JVC77" s="137"/>
      <c r="JVE77" s="142"/>
      <c r="JVF77" s="160"/>
      <c r="JVG77" s="150"/>
      <c r="JVH77" s="137"/>
      <c r="JVI77" s="137"/>
      <c r="JVJ77" s="137"/>
      <c r="JVL77" s="142"/>
      <c r="JVM77" s="160"/>
      <c r="JVN77" s="150"/>
      <c r="JVO77" s="137"/>
      <c r="JVP77" s="137"/>
      <c r="JVQ77" s="137"/>
      <c r="JVS77" s="142"/>
      <c r="JVT77" s="160"/>
      <c r="JVU77" s="150"/>
      <c r="JVV77" s="137"/>
      <c r="JVW77" s="137"/>
      <c r="JVX77" s="137"/>
      <c r="JVZ77" s="142"/>
      <c r="JWA77" s="160"/>
      <c r="JWB77" s="150"/>
      <c r="JWC77" s="137"/>
      <c r="JWD77" s="137"/>
      <c r="JWE77" s="137"/>
      <c r="JWG77" s="142"/>
      <c r="JWH77" s="160"/>
      <c r="JWI77" s="150"/>
      <c r="JWJ77" s="137"/>
      <c r="JWK77" s="137"/>
      <c r="JWL77" s="137"/>
      <c r="JWN77" s="142"/>
      <c r="JWO77" s="160"/>
      <c r="JWP77" s="150"/>
      <c r="JWQ77" s="137"/>
      <c r="JWR77" s="137"/>
      <c r="JWS77" s="137"/>
      <c r="JWU77" s="142"/>
      <c r="JWV77" s="160"/>
      <c r="JWW77" s="150"/>
      <c r="JWX77" s="137"/>
      <c r="JWY77" s="137"/>
      <c r="JWZ77" s="137"/>
      <c r="JXB77" s="142"/>
      <c r="JXC77" s="160"/>
      <c r="JXD77" s="150"/>
      <c r="JXE77" s="137"/>
      <c r="JXF77" s="137"/>
      <c r="JXG77" s="137"/>
      <c r="JXI77" s="142"/>
      <c r="JXJ77" s="160"/>
      <c r="JXK77" s="150"/>
      <c r="JXL77" s="137"/>
      <c r="JXM77" s="137"/>
      <c r="JXN77" s="137"/>
      <c r="JXP77" s="142"/>
      <c r="JXQ77" s="160"/>
      <c r="JXR77" s="150"/>
      <c r="JXS77" s="137"/>
      <c r="JXT77" s="137"/>
      <c r="JXU77" s="137"/>
      <c r="JXW77" s="142"/>
      <c r="JXX77" s="160"/>
      <c r="JXY77" s="150"/>
      <c r="JXZ77" s="137"/>
      <c r="JYA77" s="137"/>
      <c r="JYB77" s="137"/>
      <c r="JYD77" s="142"/>
      <c r="JYE77" s="160"/>
      <c r="JYF77" s="150"/>
      <c r="JYG77" s="137"/>
      <c r="JYH77" s="137"/>
      <c r="JYI77" s="137"/>
      <c r="JYK77" s="142"/>
      <c r="JYL77" s="160"/>
      <c r="JYM77" s="150"/>
      <c r="JYN77" s="137"/>
      <c r="JYO77" s="137"/>
      <c r="JYP77" s="137"/>
      <c r="JYR77" s="142"/>
      <c r="JYS77" s="160"/>
      <c r="JYT77" s="150"/>
      <c r="JYU77" s="137"/>
      <c r="JYV77" s="137"/>
      <c r="JYW77" s="137"/>
      <c r="JYY77" s="142"/>
      <c r="JYZ77" s="160"/>
      <c r="JZA77" s="150"/>
      <c r="JZB77" s="137"/>
      <c r="JZC77" s="137"/>
      <c r="JZD77" s="137"/>
      <c r="JZF77" s="142"/>
      <c r="JZG77" s="160"/>
      <c r="JZH77" s="150"/>
      <c r="JZI77" s="137"/>
      <c r="JZJ77" s="137"/>
      <c r="JZK77" s="137"/>
      <c r="JZM77" s="142"/>
      <c r="JZN77" s="160"/>
      <c r="JZO77" s="150"/>
      <c r="JZP77" s="137"/>
      <c r="JZQ77" s="137"/>
      <c r="JZR77" s="137"/>
      <c r="JZT77" s="142"/>
      <c r="JZU77" s="160"/>
      <c r="JZV77" s="150"/>
      <c r="JZW77" s="137"/>
      <c r="JZX77" s="137"/>
      <c r="JZY77" s="137"/>
      <c r="KAA77" s="142"/>
      <c r="KAB77" s="160"/>
      <c r="KAC77" s="150"/>
      <c r="KAD77" s="137"/>
      <c r="KAE77" s="137"/>
      <c r="KAF77" s="137"/>
      <c r="KAH77" s="142"/>
      <c r="KAI77" s="160"/>
      <c r="KAJ77" s="150"/>
      <c r="KAK77" s="137"/>
      <c r="KAL77" s="137"/>
      <c r="KAM77" s="137"/>
      <c r="KAO77" s="142"/>
      <c r="KAP77" s="160"/>
      <c r="KAQ77" s="150"/>
      <c r="KAR77" s="137"/>
      <c r="KAS77" s="137"/>
      <c r="KAT77" s="137"/>
      <c r="KAV77" s="142"/>
      <c r="KAW77" s="160"/>
      <c r="KAX77" s="150"/>
      <c r="KAY77" s="137"/>
      <c r="KAZ77" s="137"/>
      <c r="KBA77" s="137"/>
      <c r="KBC77" s="142"/>
      <c r="KBD77" s="160"/>
      <c r="KBE77" s="150"/>
      <c r="KBF77" s="137"/>
      <c r="KBG77" s="137"/>
      <c r="KBH77" s="137"/>
      <c r="KBJ77" s="142"/>
      <c r="KBK77" s="160"/>
      <c r="KBL77" s="150"/>
      <c r="KBM77" s="137"/>
      <c r="KBN77" s="137"/>
      <c r="KBO77" s="137"/>
      <c r="KBQ77" s="142"/>
      <c r="KBR77" s="160"/>
      <c r="KBS77" s="150"/>
      <c r="KBT77" s="137"/>
      <c r="KBU77" s="137"/>
      <c r="KBV77" s="137"/>
      <c r="KBX77" s="142"/>
      <c r="KBY77" s="160"/>
      <c r="KBZ77" s="150"/>
      <c r="KCA77" s="137"/>
      <c r="KCB77" s="137"/>
      <c r="KCC77" s="137"/>
      <c r="KCE77" s="142"/>
      <c r="KCF77" s="160"/>
      <c r="KCG77" s="150"/>
      <c r="KCH77" s="137"/>
      <c r="KCI77" s="137"/>
      <c r="KCJ77" s="137"/>
      <c r="KCL77" s="142"/>
      <c r="KCM77" s="160"/>
      <c r="KCN77" s="150"/>
      <c r="KCO77" s="137"/>
      <c r="KCP77" s="137"/>
      <c r="KCQ77" s="137"/>
      <c r="KCS77" s="142"/>
      <c r="KCT77" s="160"/>
      <c r="KCU77" s="150"/>
      <c r="KCV77" s="137"/>
      <c r="KCW77" s="137"/>
      <c r="KCX77" s="137"/>
      <c r="KCZ77" s="142"/>
      <c r="KDA77" s="160"/>
      <c r="KDB77" s="150"/>
      <c r="KDC77" s="137"/>
      <c r="KDD77" s="137"/>
      <c r="KDE77" s="137"/>
      <c r="KDG77" s="142"/>
      <c r="KDH77" s="160"/>
      <c r="KDI77" s="150"/>
      <c r="KDJ77" s="137"/>
      <c r="KDK77" s="137"/>
      <c r="KDL77" s="137"/>
      <c r="KDN77" s="142"/>
      <c r="KDO77" s="160"/>
      <c r="KDP77" s="150"/>
      <c r="KDQ77" s="137"/>
      <c r="KDR77" s="137"/>
      <c r="KDS77" s="137"/>
      <c r="KDU77" s="142"/>
      <c r="KDV77" s="160"/>
      <c r="KDW77" s="150"/>
      <c r="KDX77" s="137"/>
      <c r="KDY77" s="137"/>
      <c r="KDZ77" s="137"/>
      <c r="KEB77" s="142"/>
      <c r="KEC77" s="160"/>
      <c r="KED77" s="150"/>
      <c r="KEE77" s="137"/>
      <c r="KEF77" s="137"/>
      <c r="KEG77" s="137"/>
      <c r="KEI77" s="142"/>
      <c r="KEJ77" s="160"/>
      <c r="KEK77" s="150"/>
      <c r="KEL77" s="137"/>
      <c r="KEM77" s="137"/>
      <c r="KEN77" s="137"/>
      <c r="KEP77" s="142"/>
      <c r="KEQ77" s="160"/>
      <c r="KER77" s="150"/>
      <c r="KES77" s="137"/>
      <c r="KET77" s="137"/>
      <c r="KEU77" s="137"/>
      <c r="KEW77" s="142"/>
      <c r="KEX77" s="160"/>
      <c r="KEY77" s="150"/>
      <c r="KEZ77" s="137"/>
      <c r="KFA77" s="137"/>
      <c r="KFB77" s="137"/>
      <c r="KFD77" s="142"/>
      <c r="KFE77" s="160"/>
      <c r="KFF77" s="150"/>
      <c r="KFG77" s="137"/>
      <c r="KFH77" s="137"/>
      <c r="KFI77" s="137"/>
      <c r="KFK77" s="142"/>
      <c r="KFL77" s="160"/>
      <c r="KFM77" s="150"/>
      <c r="KFN77" s="137"/>
      <c r="KFO77" s="137"/>
      <c r="KFP77" s="137"/>
      <c r="KFR77" s="142"/>
      <c r="KFS77" s="160"/>
      <c r="KFT77" s="150"/>
      <c r="KFU77" s="137"/>
      <c r="KFV77" s="137"/>
      <c r="KFW77" s="137"/>
      <c r="KFY77" s="142"/>
      <c r="KFZ77" s="160"/>
      <c r="KGA77" s="150"/>
      <c r="KGB77" s="137"/>
      <c r="KGC77" s="137"/>
      <c r="KGD77" s="137"/>
      <c r="KGF77" s="142"/>
      <c r="KGG77" s="160"/>
      <c r="KGH77" s="150"/>
      <c r="KGI77" s="137"/>
      <c r="KGJ77" s="137"/>
      <c r="KGK77" s="137"/>
      <c r="KGM77" s="142"/>
      <c r="KGN77" s="160"/>
      <c r="KGO77" s="150"/>
      <c r="KGP77" s="137"/>
      <c r="KGQ77" s="137"/>
      <c r="KGR77" s="137"/>
      <c r="KGT77" s="142"/>
      <c r="KGU77" s="160"/>
      <c r="KGV77" s="150"/>
      <c r="KGW77" s="137"/>
      <c r="KGX77" s="137"/>
      <c r="KGY77" s="137"/>
      <c r="KHA77" s="142"/>
      <c r="KHB77" s="160"/>
      <c r="KHC77" s="150"/>
      <c r="KHD77" s="137"/>
      <c r="KHE77" s="137"/>
      <c r="KHF77" s="137"/>
      <c r="KHH77" s="142"/>
      <c r="KHI77" s="160"/>
      <c r="KHJ77" s="150"/>
      <c r="KHK77" s="137"/>
      <c r="KHL77" s="137"/>
      <c r="KHM77" s="137"/>
      <c r="KHO77" s="142"/>
      <c r="KHP77" s="160"/>
      <c r="KHQ77" s="150"/>
      <c r="KHR77" s="137"/>
      <c r="KHS77" s="137"/>
      <c r="KHT77" s="137"/>
      <c r="KHV77" s="142"/>
      <c r="KHW77" s="160"/>
      <c r="KHX77" s="150"/>
      <c r="KHY77" s="137"/>
      <c r="KHZ77" s="137"/>
      <c r="KIA77" s="137"/>
      <c r="KIC77" s="142"/>
      <c r="KID77" s="160"/>
      <c r="KIE77" s="150"/>
      <c r="KIF77" s="137"/>
      <c r="KIG77" s="137"/>
      <c r="KIH77" s="137"/>
      <c r="KIJ77" s="142"/>
      <c r="KIK77" s="160"/>
      <c r="KIL77" s="150"/>
      <c r="KIM77" s="137"/>
      <c r="KIN77" s="137"/>
      <c r="KIO77" s="137"/>
      <c r="KIQ77" s="142"/>
      <c r="KIR77" s="160"/>
      <c r="KIS77" s="150"/>
      <c r="KIT77" s="137"/>
      <c r="KIU77" s="137"/>
      <c r="KIV77" s="137"/>
      <c r="KIX77" s="142"/>
      <c r="KIY77" s="160"/>
      <c r="KIZ77" s="150"/>
      <c r="KJA77" s="137"/>
      <c r="KJB77" s="137"/>
      <c r="KJC77" s="137"/>
      <c r="KJE77" s="142"/>
      <c r="KJF77" s="160"/>
      <c r="KJG77" s="150"/>
      <c r="KJH77" s="137"/>
      <c r="KJI77" s="137"/>
      <c r="KJJ77" s="137"/>
      <c r="KJL77" s="142"/>
      <c r="KJM77" s="160"/>
      <c r="KJN77" s="150"/>
      <c r="KJO77" s="137"/>
      <c r="KJP77" s="137"/>
      <c r="KJQ77" s="137"/>
      <c r="KJS77" s="142"/>
      <c r="KJT77" s="160"/>
      <c r="KJU77" s="150"/>
      <c r="KJV77" s="137"/>
      <c r="KJW77" s="137"/>
      <c r="KJX77" s="137"/>
      <c r="KJZ77" s="142"/>
      <c r="KKA77" s="160"/>
      <c r="KKB77" s="150"/>
      <c r="KKC77" s="137"/>
      <c r="KKD77" s="137"/>
      <c r="KKE77" s="137"/>
      <c r="KKG77" s="142"/>
      <c r="KKH77" s="160"/>
      <c r="KKI77" s="150"/>
      <c r="KKJ77" s="137"/>
      <c r="KKK77" s="137"/>
      <c r="KKL77" s="137"/>
      <c r="KKN77" s="142"/>
      <c r="KKO77" s="160"/>
      <c r="KKP77" s="150"/>
      <c r="KKQ77" s="137"/>
      <c r="KKR77" s="137"/>
      <c r="KKS77" s="137"/>
      <c r="KKU77" s="142"/>
      <c r="KKV77" s="160"/>
      <c r="KKW77" s="150"/>
      <c r="KKX77" s="137"/>
      <c r="KKY77" s="137"/>
      <c r="KKZ77" s="137"/>
      <c r="KLB77" s="142"/>
      <c r="KLC77" s="160"/>
      <c r="KLD77" s="150"/>
      <c r="KLE77" s="137"/>
      <c r="KLF77" s="137"/>
      <c r="KLG77" s="137"/>
      <c r="KLI77" s="142"/>
      <c r="KLJ77" s="160"/>
      <c r="KLK77" s="150"/>
      <c r="KLL77" s="137"/>
      <c r="KLM77" s="137"/>
      <c r="KLN77" s="137"/>
      <c r="KLP77" s="142"/>
      <c r="KLQ77" s="160"/>
      <c r="KLR77" s="150"/>
      <c r="KLS77" s="137"/>
      <c r="KLT77" s="137"/>
      <c r="KLU77" s="137"/>
      <c r="KLW77" s="142"/>
      <c r="KLX77" s="160"/>
      <c r="KLY77" s="150"/>
      <c r="KLZ77" s="137"/>
      <c r="KMA77" s="137"/>
      <c r="KMB77" s="137"/>
      <c r="KMD77" s="142"/>
      <c r="KME77" s="160"/>
      <c r="KMF77" s="150"/>
      <c r="KMG77" s="137"/>
      <c r="KMH77" s="137"/>
      <c r="KMI77" s="137"/>
      <c r="KMK77" s="142"/>
      <c r="KML77" s="160"/>
      <c r="KMM77" s="150"/>
      <c r="KMN77" s="137"/>
      <c r="KMO77" s="137"/>
      <c r="KMP77" s="137"/>
      <c r="KMR77" s="142"/>
      <c r="KMS77" s="160"/>
      <c r="KMT77" s="150"/>
      <c r="KMU77" s="137"/>
      <c r="KMV77" s="137"/>
      <c r="KMW77" s="137"/>
      <c r="KMY77" s="142"/>
      <c r="KMZ77" s="160"/>
      <c r="KNA77" s="150"/>
      <c r="KNB77" s="137"/>
      <c r="KNC77" s="137"/>
      <c r="KND77" s="137"/>
      <c r="KNF77" s="142"/>
      <c r="KNG77" s="160"/>
      <c r="KNH77" s="150"/>
      <c r="KNI77" s="137"/>
      <c r="KNJ77" s="137"/>
      <c r="KNK77" s="137"/>
      <c r="KNM77" s="142"/>
      <c r="KNN77" s="160"/>
      <c r="KNO77" s="150"/>
      <c r="KNP77" s="137"/>
      <c r="KNQ77" s="137"/>
      <c r="KNR77" s="137"/>
      <c r="KNT77" s="142"/>
      <c r="KNU77" s="160"/>
      <c r="KNV77" s="150"/>
      <c r="KNW77" s="137"/>
      <c r="KNX77" s="137"/>
      <c r="KNY77" s="137"/>
      <c r="KOA77" s="142"/>
      <c r="KOB77" s="160"/>
      <c r="KOC77" s="150"/>
      <c r="KOD77" s="137"/>
      <c r="KOE77" s="137"/>
      <c r="KOF77" s="137"/>
      <c r="KOH77" s="142"/>
      <c r="KOI77" s="160"/>
      <c r="KOJ77" s="150"/>
      <c r="KOK77" s="137"/>
      <c r="KOL77" s="137"/>
      <c r="KOM77" s="137"/>
      <c r="KOO77" s="142"/>
      <c r="KOP77" s="160"/>
      <c r="KOQ77" s="150"/>
      <c r="KOR77" s="137"/>
      <c r="KOS77" s="137"/>
      <c r="KOT77" s="137"/>
      <c r="KOV77" s="142"/>
      <c r="KOW77" s="160"/>
      <c r="KOX77" s="150"/>
      <c r="KOY77" s="137"/>
      <c r="KOZ77" s="137"/>
      <c r="KPA77" s="137"/>
      <c r="KPC77" s="142"/>
      <c r="KPD77" s="160"/>
      <c r="KPE77" s="150"/>
      <c r="KPF77" s="137"/>
      <c r="KPG77" s="137"/>
      <c r="KPH77" s="137"/>
      <c r="KPJ77" s="142"/>
      <c r="KPK77" s="160"/>
      <c r="KPL77" s="150"/>
      <c r="KPM77" s="137"/>
      <c r="KPN77" s="137"/>
      <c r="KPO77" s="137"/>
      <c r="KPQ77" s="142"/>
      <c r="KPR77" s="160"/>
      <c r="KPS77" s="150"/>
      <c r="KPT77" s="137"/>
      <c r="KPU77" s="137"/>
      <c r="KPV77" s="137"/>
      <c r="KPX77" s="142"/>
      <c r="KPY77" s="160"/>
      <c r="KPZ77" s="150"/>
      <c r="KQA77" s="137"/>
      <c r="KQB77" s="137"/>
      <c r="KQC77" s="137"/>
      <c r="KQE77" s="142"/>
      <c r="KQF77" s="160"/>
      <c r="KQG77" s="150"/>
      <c r="KQH77" s="137"/>
      <c r="KQI77" s="137"/>
      <c r="KQJ77" s="137"/>
      <c r="KQL77" s="142"/>
      <c r="KQM77" s="160"/>
      <c r="KQN77" s="150"/>
      <c r="KQO77" s="137"/>
      <c r="KQP77" s="137"/>
      <c r="KQQ77" s="137"/>
      <c r="KQS77" s="142"/>
      <c r="KQT77" s="160"/>
      <c r="KQU77" s="150"/>
      <c r="KQV77" s="137"/>
      <c r="KQW77" s="137"/>
      <c r="KQX77" s="137"/>
      <c r="KQZ77" s="142"/>
      <c r="KRA77" s="160"/>
      <c r="KRB77" s="150"/>
      <c r="KRC77" s="137"/>
      <c r="KRD77" s="137"/>
      <c r="KRE77" s="137"/>
      <c r="KRG77" s="142"/>
      <c r="KRH77" s="160"/>
      <c r="KRI77" s="150"/>
      <c r="KRJ77" s="137"/>
      <c r="KRK77" s="137"/>
      <c r="KRL77" s="137"/>
      <c r="KRN77" s="142"/>
      <c r="KRO77" s="160"/>
      <c r="KRP77" s="150"/>
      <c r="KRQ77" s="137"/>
      <c r="KRR77" s="137"/>
      <c r="KRS77" s="137"/>
      <c r="KRU77" s="142"/>
      <c r="KRV77" s="160"/>
      <c r="KRW77" s="150"/>
      <c r="KRX77" s="137"/>
      <c r="KRY77" s="137"/>
      <c r="KRZ77" s="137"/>
      <c r="KSB77" s="142"/>
      <c r="KSC77" s="160"/>
      <c r="KSD77" s="150"/>
      <c r="KSE77" s="137"/>
      <c r="KSF77" s="137"/>
      <c r="KSG77" s="137"/>
      <c r="KSI77" s="142"/>
      <c r="KSJ77" s="160"/>
      <c r="KSK77" s="150"/>
      <c r="KSL77" s="137"/>
      <c r="KSM77" s="137"/>
      <c r="KSN77" s="137"/>
      <c r="KSP77" s="142"/>
      <c r="KSQ77" s="160"/>
      <c r="KSR77" s="150"/>
      <c r="KSS77" s="137"/>
      <c r="KST77" s="137"/>
      <c r="KSU77" s="137"/>
      <c r="KSW77" s="142"/>
      <c r="KSX77" s="160"/>
      <c r="KSY77" s="150"/>
      <c r="KSZ77" s="137"/>
      <c r="KTA77" s="137"/>
      <c r="KTB77" s="137"/>
      <c r="KTD77" s="142"/>
      <c r="KTE77" s="160"/>
      <c r="KTF77" s="150"/>
      <c r="KTG77" s="137"/>
      <c r="KTH77" s="137"/>
      <c r="KTI77" s="137"/>
      <c r="KTK77" s="142"/>
      <c r="KTL77" s="160"/>
      <c r="KTM77" s="150"/>
      <c r="KTN77" s="137"/>
      <c r="KTO77" s="137"/>
      <c r="KTP77" s="137"/>
      <c r="KTR77" s="142"/>
      <c r="KTS77" s="160"/>
      <c r="KTT77" s="150"/>
      <c r="KTU77" s="137"/>
      <c r="KTV77" s="137"/>
      <c r="KTW77" s="137"/>
      <c r="KTY77" s="142"/>
      <c r="KTZ77" s="160"/>
      <c r="KUA77" s="150"/>
      <c r="KUB77" s="137"/>
      <c r="KUC77" s="137"/>
      <c r="KUD77" s="137"/>
      <c r="KUF77" s="142"/>
      <c r="KUG77" s="160"/>
      <c r="KUH77" s="150"/>
      <c r="KUI77" s="137"/>
      <c r="KUJ77" s="137"/>
      <c r="KUK77" s="137"/>
      <c r="KUM77" s="142"/>
      <c r="KUN77" s="160"/>
      <c r="KUO77" s="150"/>
      <c r="KUP77" s="137"/>
      <c r="KUQ77" s="137"/>
      <c r="KUR77" s="137"/>
      <c r="KUT77" s="142"/>
      <c r="KUU77" s="160"/>
      <c r="KUV77" s="150"/>
      <c r="KUW77" s="137"/>
      <c r="KUX77" s="137"/>
      <c r="KUY77" s="137"/>
      <c r="KVA77" s="142"/>
      <c r="KVB77" s="160"/>
      <c r="KVC77" s="150"/>
      <c r="KVD77" s="137"/>
      <c r="KVE77" s="137"/>
      <c r="KVF77" s="137"/>
      <c r="KVH77" s="142"/>
      <c r="KVI77" s="160"/>
      <c r="KVJ77" s="150"/>
      <c r="KVK77" s="137"/>
      <c r="KVL77" s="137"/>
      <c r="KVM77" s="137"/>
      <c r="KVO77" s="142"/>
      <c r="KVP77" s="160"/>
      <c r="KVQ77" s="150"/>
      <c r="KVR77" s="137"/>
      <c r="KVS77" s="137"/>
      <c r="KVT77" s="137"/>
      <c r="KVV77" s="142"/>
      <c r="KVW77" s="160"/>
      <c r="KVX77" s="150"/>
      <c r="KVY77" s="137"/>
      <c r="KVZ77" s="137"/>
      <c r="KWA77" s="137"/>
      <c r="KWC77" s="142"/>
      <c r="KWD77" s="160"/>
      <c r="KWE77" s="150"/>
      <c r="KWF77" s="137"/>
      <c r="KWG77" s="137"/>
      <c r="KWH77" s="137"/>
      <c r="KWJ77" s="142"/>
      <c r="KWK77" s="160"/>
      <c r="KWL77" s="150"/>
      <c r="KWM77" s="137"/>
      <c r="KWN77" s="137"/>
      <c r="KWO77" s="137"/>
      <c r="KWQ77" s="142"/>
      <c r="KWR77" s="160"/>
      <c r="KWS77" s="150"/>
      <c r="KWT77" s="137"/>
      <c r="KWU77" s="137"/>
      <c r="KWV77" s="137"/>
      <c r="KWX77" s="142"/>
      <c r="KWY77" s="160"/>
      <c r="KWZ77" s="150"/>
      <c r="KXA77" s="137"/>
      <c r="KXB77" s="137"/>
      <c r="KXC77" s="137"/>
      <c r="KXE77" s="142"/>
      <c r="KXF77" s="160"/>
      <c r="KXG77" s="150"/>
      <c r="KXH77" s="137"/>
      <c r="KXI77" s="137"/>
      <c r="KXJ77" s="137"/>
      <c r="KXL77" s="142"/>
      <c r="KXM77" s="160"/>
      <c r="KXN77" s="150"/>
      <c r="KXO77" s="137"/>
      <c r="KXP77" s="137"/>
      <c r="KXQ77" s="137"/>
      <c r="KXS77" s="142"/>
      <c r="KXT77" s="160"/>
      <c r="KXU77" s="150"/>
      <c r="KXV77" s="137"/>
      <c r="KXW77" s="137"/>
      <c r="KXX77" s="137"/>
      <c r="KXZ77" s="142"/>
      <c r="KYA77" s="160"/>
      <c r="KYB77" s="150"/>
      <c r="KYC77" s="137"/>
      <c r="KYD77" s="137"/>
      <c r="KYE77" s="137"/>
      <c r="KYG77" s="142"/>
      <c r="KYH77" s="160"/>
      <c r="KYI77" s="150"/>
      <c r="KYJ77" s="137"/>
      <c r="KYK77" s="137"/>
      <c r="KYL77" s="137"/>
      <c r="KYN77" s="142"/>
      <c r="KYO77" s="160"/>
      <c r="KYP77" s="150"/>
      <c r="KYQ77" s="137"/>
      <c r="KYR77" s="137"/>
      <c r="KYS77" s="137"/>
      <c r="KYU77" s="142"/>
      <c r="KYV77" s="160"/>
      <c r="KYW77" s="150"/>
      <c r="KYX77" s="137"/>
      <c r="KYY77" s="137"/>
      <c r="KYZ77" s="137"/>
      <c r="KZB77" s="142"/>
      <c r="KZC77" s="160"/>
      <c r="KZD77" s="150"/>
      <c r="KZE77" s="137"/>
      <c r="KZF77" s="137"/>
      <c r="KZG77" s="137"/>
      <c r="KZI77" s="142"/>
      <c r="KZJ77" s="160"/>
      <c r="KZK77" s="150"/>
      <c r="KZL77" s="137"/>
      <c r="KZM77" s="137"/>
      <c r="KZN77" s="137"/>
      <c r="KZP77" s="142"/>
      <c r="KZQ77" s="160"/>
      <c r="KZR77" s="150"/>
      <c r="KZS77" s="137"/>
      <c r="KZT77" s="137"/>
      <c r="KZU77" s="137"/>
      <c r="KZW77" s="142"/>
      <c r="KZX77" s="160"/>
      <c r="KZY77" s="150"/>
      <c r="KZZ77" s="137"/>
      <c r="LAA77" s="137"/>
      <c r="LAB77" s="137"/>
      <c r="LAD77" s="142"/>
      <c r="LAE77" s="160"/>
      <c r="LAF77" s="150"/>
      <c r="LAG77" s="137"/>
      <c r="LAH77" s="137"/>
      <c r="LAI77" s="137"/>
      <c r="LAK77" s="142"/>
      <c r="LAL77" s="160"/>
      <c r="LAM77" s="150"/>
      <c r="LAN77" s="137"/>
      <c r="LAO77" s="137"/>
      <c r="LAP77" s="137"/>
      <c r="LAR77" s="142"/>
      <c r="LAS77" s="160"/>
      <c r="LAT77" s="150"/>
      <c r="LAU77" s="137"/>
      <c r="LAV77" s="137"/>
      <c r="LAW77" s="137"/>
      <c r="LAY77" s="142"/>
      <c r="LAZ77" s="160"/>
      <c r="LBA77" s="150"/>
      <c r="LBB77" s="137"/>
      <c r="LBC77" s="137"/>
      <c r="LBD77" s="137"/>
      <c r="LBF77" s="142"/>
      <c r="LBG77" s="160"/>
      <c r="LBH77" s="150"/>
      <c r="LBI77" s="137"/>
      <c r="LBJ77" s="137"/>
      <c r="LBK77" s="137"/>
      <c r="LBM77" s="142"/>
      <c r="LBN77" s="160"/>
      <c r="LBO77" s="150"/>
      <c r="LBP77" s="137"/>
      <c r="LBQ77" s="137"/>
      <c r="LBR77" s="137"/>
      <c r="LBT77" s="142"/>
      <c r="LBU77" s="160"/>
      <c r="LBV77" s="150"/>
      <c r="LBW77" s="137"/>
      <c r="LBX77" s="137"/>
      <c r="LBY77" s="137"/>
      <c r="LCA77" s="142"/>
      <c r="LCB77" s="160"/>
      <c r="LCC77" s="150"/>
      <c r="LCD77" s="137"/>
      <c r="LCE77" s="137"/>
      <c r="LCF77" s="137"/>
      <c r="LCH77" s="142"/>
      <c r="LCI77" s="160"/>
      <c r="LCJ77" s="150"/>
      <c r="LCK77" s="137"/>
      <c r="LCL77" s="137"/>
      <c r="LCM77" s="137"/>
      <c r="LCO77" s="142"/>
      <c r="LCP77" s="160"/>
      <c r="LCQ77" s="150"/>
      <c r="LCR77" s="137"/>
      <c r="LCS77" s="137"/>
      <c r="LCT77" s="137"/>
      <c r="LCV77" s="142"/>
      <c r="LCW77" s="160"/>
      <c r="LCX77" s="150"/>
      <c r="LCY77" s="137"/>
      <c r="LCZ77" s="137"/>
      <c r="LDA77" s="137"/>
      <c r="LDC77" s="142"/>
      <c r="LDD77" s="160"/>
      <c r="LDE77" s="150"/>
      <c r="LDF77" s="137"/>
      <c r="LDG77" s="137"/>
      <c r="LDH77" s="137"/>
      <c r="LDJ77" s="142"/>
      <c r="LDK77" s="160"/>
      <c r="LDL77" s="150"/>
      <c r="LDM77" s="137"/>
      <c r="LDN77" s="137"/>
      <c r="LDO77" s="137"/>
      <c r="LDQ77" s="142"/>
      <c r="LDR77" s="160"/>
      <c r="LDS77" s="150"/>
      <c r="LDT77" s="137"/>
      <c r="LDU77" s="137"/>
      <c r="LDV77" s="137"/>
      <c r="LDX77" s="142"/>
      <c r="LDY77" s="160"/>
      <c r="LDZ77" s="150"/>
      <c r="LEA77" s="137"/>
      <c r="LEB77" s="137"/>
      <c r="LEC77" s="137"/>
      <c r="LEE77" s="142"/>
      <c r="LEF77" s="160"/>
      <c r="LEG77" s="150"/>
      <c r="LEH77" s="137"/>
      <c r="LEI77" s="137"/>
      <c r="LEJ77" s="137"/>
      <c r="LEL77" s="142"/>
      <c r="LEM77" s="160"/>
      <c r="LEN77" s="150"/>
      <c r="LEO77" s="137"/>
      <c r="LEP77" s="137"/>
      <c r="LEQ77" s="137"/>
      <c r="LES77" s="142"/>
      <c r="LET77" s="160"/>
      <c r="LEU77" s="150"/>
      <c r="LEV77" s="137"/>
      <c r="LEW77" s="137"/>
      <c r="LEX77" s="137"/>
      <c r="LEZ77" s="142"/>
      <c r="LFA77" s="160"/>
      <c r="LFB77" s="150"/>
      <c r="LFC77" s="137"/>
      <c r="LFD77" s="137"/>
      <c r="LFE77" s="137"/>
      <c r="LFG77" s="142"/>
      <c r="LFH77" s="160"/>
      <c r="LFI77" s="150"/>
      <c r="LFJ77" s="137"/>
      <c r="LFK77" s="137"/>
      <c r="LFL77" s="137"/>
      <c r="LFN77" s="142"/>
      <c r="LFO77" s="160"/>
      <c r="LFP77" s="150"/>
      <c r="LFQ77" s="137"/>
      <c r="LFR77" s="137"/>
      <c r="LFS77" s="137"/>
      <c r="LFU77" s="142"/>
      <c r="LFV77" s="160"/>
      <c r="LFW77" s="150"/>
      <c r="LFX77" s="137"/>
      <c r="LFY77" s="137"/>
      <c r="LFZ77" s="137"/>
      <c r="LGB77" s="142"/>
      <c r="LGC77" s="160"/>
      <c r="LGD77" s="150"/>
      <c r="LGE77" s="137"/>
      <c r="LGF77" s="137"/>
      <c r="LGG77" s="137"/>
      <c r="LGI77" s="142"/>
      <c r="LGJ77" s="160"/>
      <c r="LGK77" s="150"/>
      <c r="LGL77" s="137"/>
      <c r="LGM77" s="137"/>
      <c r="LGN77" s="137"/>
      <c r="LGP77" s="142"/>
      <c r="LGQ77" s="160"/>
      <c r="LGR77" s="150"/>
      <c r="LGS77" s="137"/>
      <c r="LGT77" s="137"/>
      <c r="LGU77" s="137"/>
      <c r="LGW77" s="142"/>
      <c r="LGX77" s="160"/>
      <c r="LGY77" s="150"/>
      <c r="LGZ77" s="137"/>
      <c r="LHA77" s="137"/>
      <c r="LHB77" s="137"/>
      <c r="LHD77" s="142"/>
      <c r="LHE77" s="160"/>
      <c r="LHF77" s="150"/>
      <c r="LHG77" s="137"/>
      <c r="LHH77" s="137"/>
      <c r="LHI77" s="137"/>
      <c r="LHK77" s="142"/>
      <c r="LHL77" s="160"/>
      <c r="LHM77" s="150"/>
      <c r="LHN77" s="137"/>
      <c r="LHO77" s="137"/>
      <c r="LHP77" s="137"/>
      <c r="LHR77" s="142"/>
      <c r="LHS77" s="160"/>
      <c r="LHT77" s="150"/>
      <c r="LHU77" s="137"/>
      <c r="LHV77" s="137"/>
      <c r="LHW77" s="137"/>
      <c r="LHY77" s="142"/>
      <c r="LHZ77" s="160"/>
      <c r="LIA77" s="150"/>
      <c r="LIB77" s="137"/>
      <c r="LIC77" s="137"/>
      <c r="LID77" s="137"/>
      <c r="LIF77" s="142"/>
      <c r="LIG77" s="160"/>
      <c r="LIH77" s="150"/>
      <c r="LII77" s="137"/>
      <c r="LIJ77" s="137"/>
      <c r="LIK77" s="137"/>
      <c r="LIM77" s="142"/>
      <c r="LIN77" s="160"/>
      <c r="LIO77" s="150"/>
      <c r="LIP77" s="137"/>
      <c r="LIQ77" s="137"/>
      <c r="LIR77" s="137"/>
      <c r="LIT77" s="142"/>
      <c r="LIU77" s="160"/>
      <c r="LIV77" s="150"/>
      <c r="LIW77" s="137"/>
      <c r="LIX77" s="137"/>
      <c r="LIY77" s="137"/>
      <c r="LJA77" s="142"/>
      <c r="LJB77" s="160"/>
      <c r="LJC77" s="150"/>
      <c r="LJD77" s="137"/>
      <c r="LJE77" s="137"/>
      <c r="LJF77" s="137"/>
      <c r="LJH77" s="142"/>
      <c r="LJI77" s="160"/>
      <c r="LJJ77" s="150"/>
      <c r="LJK77" s="137"/>
      <c r="LJL77" s="137"/>
      <c r="LJM77" s="137"/>
      <c r="LJO77" s="142"/>
      <c r="LJP77" s="160"/>
      <c r="LJQ77" s="150"/>
      <c r="LJR77" s="137"/>
      <c r="LJS77" s="137"/>
      <c r="LJT77" s="137"/>
      <c r="LJV77" s="142"/>
      <c r="LJW77" s="160"/>
      <c r="LJX77" s="150"/>
      <c r="LJY77" s="137"/>
      <c r="LJZ77" s="137"/>
      <c r="LKA77" s="137"/>
      <c r="LKC77" s="142"/>
      <c r="LKD77" s="160"/>
      <c r="LKE77" s="150"/>
      <c r="LKF77" s="137"/>
      <c r="LKG77" s="137"/>
      <c r="LKH77" s="137"/>
      <c r="LKJ77" s="142"/>
      <c r="LKK77" s="160"/>
      <c r="LKL77" s="150"/>
      <c r="LKM77" s="137"/>
      <c r="LKN77" s="137"/>
      <c r="LKO77" s="137"/>
      <c r="LKQ77" s="142"/>
      <c r="LKR77" s="160"/>
      <c r="LKS77" s="150"/>
      <c r="LKT77" s="137"/>
      <c r="LKU77" s="137"/>
      <c r="LKV77" s="137"/>
      <c r="LKX77" s="142"/>
      <c r="LKY77" s="160"/>
      <c r="LKZ77" s="150"/>
      <c r="LLA77" s="137"/>
      <c r="LLB77" s="137"/>
      <c r="LLC77" s="137"/>
      <c r="LLE77" s="142"/>
      <c r="LLF77" s="160"/>
      <c r="LLG77" s="150"/>
      <c r="LLH77" s="137"/>
      <c r="LLI77" s="137"/>
      <c r="LLJ77" s="137"/>
      <c r="LLL77" s="142"/>
      <c r="LLM77" s="160"/>
      <c r="LLN77" s="150"/>
      <c r="LLO77" s="137"/>
      <c r="LLP77" s="137"/>
      <c r="LLQ77" s="137"/>
      <c r="LLS77" s="142"/>
      <c r="LLT77" s="160"/>
      <c r="LLU77" s="150"/>
      <c r="LLV77" s="137"/>
      <c r="LLW77" s="137"/>
      <c r="LLX77" s="137"/>
      <c r="LLZ77" s="142"/>
      <c r="LMA77" s="160"/>
      <c r="LMB77" s="150"/>
      <c r="LMC77" s="137"/>
      <c r="LMD77" s="137"/>
      <c r="LME77" s="137"/>
      <c r="LMG77" s="142"/>
      <c r="LMH77" s="160"/>
      <c r="LMI77" s="150"/>
      <c r="LMJ77" s="137"/>
      <c r="LMK77" s="137"/>
      <c r="LML77" s="137"/>
      <c r="LMN77" s="142"/>
      <c r="LMO77" s="160"/>
      <c r="LMP77" s="150"/>
      <c r="LMQ77" s="137"/>
      <c r="LMR77" s="137"/>
      <c r="LMS77" s="137"/>
      <c r="LMU77" s="142"/>
      <c r="LMV77" s="160"/>
      <c r="LMW77" s="150"/>
      <c r="LMX77" s="137"/>
      <c r="LMY77" s="137"/>
      <c r="LMZ77" s="137"/>
      <c r="LNB77" s="142"/>
      <c r="LNC77" s="160"/>
      <c r="LND77" s="150"/>
      <c r="LNE77" s="137"/>
      <c r="LNF77" s="137"/>
      <c r="LNG77" s="137"/>
      <c r="LNI77" s="142"/>
      <c r="LNJ77" s="160"/>
      <c r="LNK77" s="150"/>
      <c r="LNL77" s="137"/>
      <c r="LNM77" s="137"/>
      <c r="LNN77" s="137"/>
      <c r="LNP77" s="142"/>
      <c r="LNQ77" s="160"/>
      <c r="LNR77" s="150"/>
      <c r="LNS77" s="137"/>
      <c r="LNT77" s="137"/>
      <c r="LNU77" s="137"/>
      <c r="LNW77" s="142"/>
      <c r="LNX77" s="160"/>
      <c r="LNY77" s="150"/>
      <c r="LNZ77" s="137"/>
      <c r="LOA77" s="137"/>
      <c r="LOB77" s="137"/>
      <c r="LOD77" s="142"/>
      <c r="LOE77" s="160"/>
      <c r="LOF77" s="150"/>
      <c r="LOG77" s="137"/>
      <c r="LOH77" s="137"/>
      <c r="LOI77" s="137"/>
      <c r="LOK77" s="142"/>
      <c r="LOL77" s="160"/>
      <c r="LOM77" s="150"/>
      <c r="LON77" s="137"/>
      <c r="LOO77" s="137"/>
      <c r="LOP77" s="137"/>
      <c r="LOR77" s="142"/>
      <c r="LOS77" s="160"/>
      <c r="LOT77" s="150"/>
      <c r="LOU77" s="137"/>
      <c r="LOV77" s="137"/>
      <c r="LOW77" s="137"/>
      <c r="LOY77" s="142"/>
      <c r="LOZ77" s="160"/>
      <c r="LPA77" s="150"/>
      <c r="LPB77" s="137"/>
      <c r="LPC77" s="137"/>
      <c r="LPD77" s="137"/>
      <c r="LPF77" s="142"/>
      <c r="LPG77" s="160"/>
      <c r="LPH77" s="150"/>
      <c r="LPI77" s="137"/>
      <c r="LPJ77" s="137"/>
      <c r="LPK77" s="137"/>
      <c r="LPM77" s="142"/>
      <c r="LPN77" s="160"/>
      <c r="LPO77" s="150"/>
      <c r="LPP77" s="137"/>
      <c r="LPQ77" s="137"/>
      <c r="LPR77" s="137"/>
      <c r="LPT77" s="142"/>
      <c r="LPU77" s="160"/>
      <c r="LPV77" s="150"/>
      <c r="LPW77" s="137"/>
      <c r="LPX77" s="137"/>
      <c r="LPY77" s="137"/>
      <c r="LQA77" s="142"/>
      <c r="LQB77" s="160"/>
      <c r="LQC77" s="150"/>
      <c r="LQD77" s="137"/>
      <c r="LQE77" s="137"/>
      <c r="LQF77" s="137"/>
      <c r="LQH77" s="142"/>
      <c r="LQI77" s="160"/>
      <c r="LQJ77" s="150"/>
      <c r="LQK77" s="137"/>
      <c r="LQL77" s="137"/>
      <c r="LQM77" s="137"/>
      <c r="LQO77" s="142"/>
      <c r="LQP77" s="160"/>
      <c r="LQQ77" s="150"/>
      <c r="LQR77" s="137"/>
      <c r="LQS77" s="137"/>
      <c r="LQT77" s="137"/>
      <c r="LQV77" s="142"/>
      <c r="LQW77" s="160"/>
      <c r="LQX77" s="150"/>
      <c r="LQY77" s="137"/>
      <c r="LQZ77" s="137"/>
      <c r="LRA77" s="137"/>
      <c r="LRC77" s="142"/>
      <c r="LRD77" s="160"/>
      <c r="LRE77" s="150"/>
      <c r="LRF77" s="137"/>
      <c r="LRG77" s="137"/>
      <c r="LRH77" s="137"/>
      <c r="LRJ77" s="142"/>
      <c r="LRK77" s="160"/>
      <c r="LRL77" s="150"/>
      <c r="LRM77" s="137"/>
      <c r="LRN77" s="137"/>
      <c r="LRO77" s="137"/>
      <c r="LRQ77" s="142"/>
      <c r="LRR77" s="160"/>
      <c r="LRS77" s="150"/>
      <c r="LRT77" s="137"/>
      <c r="LRU77" s="137"/>
      <c r="LRV77" s="137"/>
      <c r="LRX77" s="142"/>
      <c r="LRY77" s="160"/>
      <c r="LRZ77" s="150"/>
      <c r="LSA77" s="137"/>
      <c r="LSB77" s="137"/>
      <c r="LSC77" s="137"/>
      <c r="LSE77" s="142"/>
      <c r="LSF77" s="160"/>
      <c r="LSG77" s="150"/>
      <c r="LSH77" s="137"/>
      <c r="LSI77" s="137"/>
      <c r="LSJ77" s="137"/>
      <c r="LSL77" s="142"/>
      <c r="LSM77" s="160"/>
      <c r="LSN77" s="150"/>
      <c r="LSO77" s="137"/>
      <c r="LSP77" s="137"/>
      <c r="LSQ77" s="137"/>
      <c r="LSS77" s="142"/>
      <c r="LST77" s="160"/>
      <c r="LSU77" s="150"/>
      <c r="LSV77" s="137"/>
      <c r="LSW77" s="137"/>
      <c r="LSX77" s="137"/>
      <c r="LSZ77" s="142"/>
      <c r="LTA77" s="160"/>
      <c r="LTB77" s="150"/>
      <c r="LTC77" s="137"/>
      <c r="LTD77" s="137"/>
      <c r="LTE77" s="137"/>
      <c r="LTG77" s="142"/>
      <c r="LTH77" s="160"/>
      <c r="LTI77" s="150"/>
      <c r="LTJ77" s="137"/>
      <c r="LTK77" s="137"/>
      <c r="LTL77" s="137"/>
      <c r="LTN77" s="142"/>
      <c r="LTO77" s="160"/>
      <c r="LTP77" s="150"/>
      <c r="LTQ77" s="137"/>
      <c r="LTR77" s="137"/>
      <c r="LTS77" s="137"/>
      <c r="LTU77" s="142"/>
      <c r="LTV77" s="160"/>
      <c r="LTW77" s="150"/>
      <c r="LTX77" s="137"/>
      <c r="LTY77" s="137"/>
      <c r="LTZ77" s="137"/>
      <c r="LUB77" s="142"/>
      <c r="LUC77" s="160"/>
      <c r="LUD77" s="150"/>
      <c r="LUE77" s="137"/>
      <c r="LUF77" s="137"/>
      <c r="LUG77" s="137"/>
      <c r="LUI77" s="142"/>
      <c r="LUJ77" s="160"/>
      <c r="LUK77" s="150"/>
      <c r="LUL77" s="137"/>
      <c r="LUM77" s="137"/>
      <c r="LUN77" s="137"/>
      <c r="LUP77" s="142"/>
      <c r="LUQ77" s="160"/>
      <c r="LUR77" s="150"/>
      <c r="LUS77" s="137"/>
      <c r="LUT77" s="137"/>
      <c r="LUU77" s="137"/>
      <c r="LUW77" s="142"/>
      <c r="LUX77" s="160"/>
      <c r="LUY77" s="150"/>
      <c r="LUZ77" s="137"/>
      <c r="LVA77" s="137"/>
      <c r="LVB77" s="137"/>
      <c r="LVD77" s="142"/>
      <c r="LVE77" s="160"/>
      <c r="LVF77" s="150"/>
      <c r="LVG77" s="137"/>
      <c r="LVH77" s="137"/>
      <c r="LVI77" s="137"/>
      <c r="LVK77" s="142"/>
      <c r="LVL77" s="160"/>
      <c r="LVM77" s="150"/>
      <c r="LVN77" s="137"/>
      <c r="LVO77" s="137"/>
      <c r="LVP77" s="137"/>
      <c r="LVR77" s="142"/>
      <c r="LVS77" s="160"/>
      <c r="LVT77" s="150"/>
      <c r="LVU77" s="137"/>
      <c r="LVV77" s="137"/>
      <c r="LVW77" s="137"/>
      <c r="LVY77" s="142"/>
      <c r="LVZ77" s="160"/>
      <c r="LWA77" s="150"/>
      <c r="LWB77" s="137"/>
      <c r="LWC77" s="137"/>
      <c r="LWD77" s="137"/>
      <c r="LWF77" s="142"/>
      <c r="LWG77" s="160"/>
      <c r="LWH77" s="150"/>
      <c r="LWI77" s="137"/>
      <c r="LWJ77" s="137"/>
      <c r="LWK77" s="137"/>
      <c r="LWM77" s="142"/>
      <c r="LWN77" s="160"/>
      <c r="LWO77" s="150"/>
      <c r="LWP77" s="137"/>
      <c r="LWQ77" s="137"/>
      <c r="LWR77" s="137"/>
      <c r="LWT77" s="142"/>
      <c r="LWU77" s="160"/>
      <c r="LWV77" s="150"/>
      <c r="LWW77" s="137"/>
      <c r="LWX77" s="137"/>
      <c r="LWY77" s="137"/>
      <c r="LXA77" s="142"/>
      <c r="LXB77" s="160"/>
      <c r="LXC77" s="150"/>
      <c r="LXD77" s="137"/>
      <c r="LXE77" s="137"/>
      <c r="LXF77" s="137"/>
      <c r="LXH77" s="142"/>
      <c r="LXI77" s="160"/>
      <c r="LXJ77" s="150"/>
      <c r="LXK77" s="137"/>
      <c r="LXL77" s="137"/>
      <c r="LXM77" s="137"/>
      <c r="LXO77" s="142"/>
      <c r="LXP77" s="160"/>
      <c r="LXQ77" s="150"/>
      <c r="LXR77" s="137"/>
      <c r="LXS77" s="137"/>
      <c r="LXT77" s="137"/>
      <c r="LXV77" s="142"/>
      <c r="LXW77" s="160"/>
      <c r="LXX77" s="150"/>
      <c r="LXY77" s="137"/>
      <c r="LXZ77" s="137"/>
      <c r="LYA77" s="137"/>
      <c r="LYC77" s="142"/>
      <c r="LYD77" s="160"/>
      <c r="LYE77" s="150"/>
      <c r="LYF77" s="137"/>
      <c r="LYG77" s="137"/>
      <c r="LYH77" s="137"/>
      <c r="LYJ77" s="142"/>
      <c r="LYK77" s="160"/>
      <c r="LYL77" s="150"/>
      <c r="LYM77" s="137"/>
      <c r="LYN77" s="137"/>
      <c r="LYO77" s="137"/>
      <c r="LYQ77" s="142"/>
      <c r="LYR77" s="160"/>
      <c r="LYS77" s="150"/>
      <c r="LYT77" s="137"/>
      <c r="LYU77" s="137"/>
      <c r="LYV77" s="137"/>
      <c r="LYX77" s="142"/>
      <c r="LYY77" s="160"/>
      <c r="LYZ77" s="150"/>
      <c r="LZA77" s="137"/>
      <c r="LZB77" s="137"/>
      <c r="LZC77" s="137"/>
      <c r="LZE77" s="142"/>
      <c r="LZF77" s="160"/>
      <c r="LZG77" s="150"/>
      <c r="LZH77" s="137"/>
      <c r="LZI77" s="137"/>
      <c r="LZJ77" s="137"/>
      <c r="LZL77" s="142"/>
      <c r="LZM77" s="160"/>
      <c r="LZN77" s="150"/>
      <c r="LZO77" s="137"/>
      <c r="LZP77" s="137"/>
      <c r="LZQ77" s="137"/>
      <c r="LZS77" s="142"/>
      <c r="LZT77" s="160"/>
      <c r="LZU77" s="150"/>
      <c r="LZV77" s="137"/>
      <c r="LZW77" s="137"/>
      <c r="LZX77" s="137"/>
      <c r="LZZ77" s="142"/>
      <c r="MAA77" s="160"/>
      <c r="MAB77" s="150"/>
      <c r="MAC77" s="137"/>
      <c r="MAD77" s="137"/>
      <c r="MAE77" s="137"/>
      <c r="MAG77" s="142"/>
      <c r="MAH77" s="160"/>
      <c r="MAI77" s="150"/>
      <c r="MAJ77" s="137"/>
      <c r="MAK77" s="137"/>
      <c r="MAL77" s="137"/>
      <c r="MAN77" s="142"/>
      <c r="MAO77" s="160"/>
      <c r="MAP77" s="150"/>
      <c r="MAQ77" s="137"/>
      <c r="MAR77" s="137"/>
      <c r="MAS77" s="137"/>
      <c r="MAU77" s="142"/>
      <c r="MAV77" s="160"/>
      <c r="MAW77" s="150"/>
      <c r="MAX77" s="137"/>
      <c r="MAY77" s="137"/>
      <c r="MAZ77" s="137"/>
      <c r="MBB77" s="142"/>
      <c r="MBC77" s="160"/>
      <c r="MBD77" s="150"/>
      <c r="MBE77" s="137"/>
      <c r="MBF77" s="137"/>
      <c r="MBG77" s="137"/>
      <c r="MBI77" s="142"/>
      <c r="MBJ77" s="160"/>
      <c r="MBK77" s="150"/>
      <c r="MBL77" s="137"/>
      <c r="MBM77" s="137"/>
      <c r="MBN77" s="137"/>
      <c r="MBP77" s="142"/>
      <c r="MBQ77" s="160"/>
      <c r="MBR77" s="150"/>
      <c r="MBS77" s="137"/>
      <c r="MBT77" s="137"/>
      <c r="MBU77" s="137"/>
      <c r="MBW77" s="142"/>
      <c r="MBX77" s="160"/>
      <c r="MBY77" s="150"/>
      <c r="MBZ77" s="137"/>
      <c r="MCA77" s="137"/>
      <c r="MCB77" s="137"/>
      <c r="MCD77" s="142"/>
      <c r="MCE77" s="160"/>
      <c r="MCF77" s="150"/>
      <c r="MCG77" s="137"/>
      <c r="MCH77" s="137"/>
      <c r="MCI77" s="137"/>
      <c r="MCK77" s="142"/>
      <c r="MCL77" s="160"/>
      <c r="MCM77" s="150"/>
      <c r="MCN77" s="137"/>
      <c r="MCO77" s="137"/>
      <c r="MCP77" s="137"/>
      <c r="MCR77" s="142"/>
      <c r="MCS77" s="160"/>
      <c r="MCT77" s="150"/>
      <c r="MCU77" s="137"/>
      <c r="MCV77" s="137"/>
      <c r="MCW77" s="137"/>
      <c r="MCY77" s="142"/>
      <c r="MCZ77" s="160"/>
      <c r="MDA77" s="150"/>
      <c r="MDB77" s="137"/>
      <c r="MDC77" s="137"/>
      <c r="MDD77" s="137"/>
      <c r="MDF77" s="142"/>
      <c r="MDG77" s="160"/>
      <c r="MDH77" s="150"/>
      <c r="MDI77" s="137"/>
      <c r="MDJ77" s="137"/>
      <c r="MDK77" s="137"/>
      <c r="MDM77" s="142"/>
      <c r="MDN77" s="160"/>
      <c r="MDO77" s="150"/>
      <c r="MDP77" s="137"/>
      <c r="MDQ77" s="137"/>
      <c r="MDR77" s="137"/>
      <c r="MDT77" s="142"/>
      <c r="MDU77" s="160"/>
      <c r="MDV77" s="150"/>
      <c r="MDW77" s="137"/>
      <c r="MDX77" s="137"/>
      <c r="MDY77" s="137"/>
      <c r="MEA77" s="142"/>
      <c r="MEB77" s="160"/>
      <c r="MEC77" s="150"/>
      <c r="MED77" s="137"/>
      <c r="MEE77" s="137"/>
      <c r="MEF77" s="137"/>
      <c r="MEH77" s="142"/>
      <c r="MEI77" s="160"/>
      <c r="MEJ77" s="150"/>
      <c r="MEK77" s="137"/>
      <c r="MEL77" s="137"/>
      <c r="MEM77" s="137"/>
      <c r="MEO77" s="142"/>
      <c r="MEP77" s="160"/>
      <c r="MEQ77" s="150"/>
      <c r="MER77" s="137"/>
      <c r="MES77" s="137"/>
      <c r="MET77" s="137"/>
      <c r="MEV77" s="142"/>
      <c r="MEW77" s="160"/>
      <c r="MEX77" s="150"/>
      <c r="MEY77" s="137"/>
      <c r="MEZ77" s="137"/>
      <c r="MFA77" s="137"/>
      <c r="MFC77" s="142"/>
      <c r="MFD77" s="160"/>
      <c r="MFE77" s="150"/>
      <c r="MFF77" s="137"/>
      <c r="MFG77" s="137"/>
      <c r="MFH77" s="137"/>
      <c r="MFJ77" s="142"/>
      <c r="MFK77" s="160"/>
      <c r="MFL77" s="150"/>
      <c r="MFM77" s="137"/>
      <c r="MFN77" s="137"/>
      <c r="MFO77" s="137"/>
      <c r="MFQ77" s="142"/>
      <c r="MFR77" s="160"/>
      <c r="MFS77" s="150"/>
      <c r="MFT77" s="137"/>
      <c r="MFU77" s="137"/>
      <c r="MFV77" s="137"/>
      <c r="MFX77" s="142"/>
      <c r="MFY77" s="160"/>
      <c r="MFZ77" s="150"/>
      <c r="MGA77" s="137"/>
      <c r="MGB77" s="137"/>
      <c r="MGC77" s="137"/>
      <c r="MGE77" s="142"/>
      <c r="MGF77" s="160"/>
      <c r="MGG77" s="150"/>
      <c r="MGH77" s="137"/>
      <c r="MGI77" s="137"/>
      <c r="MGJ77" s="137"/>
      <c r="MGL77" s="142"/>
      <c r="MGM77" s="160"/>
      <c r="MGN77" s="150"/>
      <c r="MGO77" s="137"/>
      <c r="MGP77" s="137"/>
      <c r="MGQ77" s="137"/>
      <c r="MGS77" s="142"/>
      <c r="MGT77" s="160"/>
      <c r="MGU77" s="150"/>
      <c r="MGV77" s="137"/>
      <c r="MGW77" s="137"/>
      <c r="MGX77" s="137"/>
      <c r="MGZ77" s="142"/>
      <c r="MHA77" s="160"/>
      <c r="MHB77" s="150"/>
      <c r="MHC77" s="137"/>
      <c r="MHD77" s="137"/>
      <c r="MHE77" s="137"/>
      <c r="MHG77" s="142"/>
      <c r="MHH77" s="160"/>
      <c r="MHI77" s="150"/>
      <c r="MHJ77" s="137"/>
      <c r="MHK77" s="137"/>
      <c r="MHL77" s="137"/>
      <c r="MHN77" s="142"/>
      <c r="MHO77" s="160"/>
      <c r="MHP77" s="150"/>
      <c r="MHQ77" s="137"/>
      <c r="MHR77" s="137"/>
      <c r="MHS77" s="137"/>
      <c r="MHU77" s="142"/>
      <c r="MHV77" s="160"/>
      <c r="MHW77" s="150"/>
      <c r="MHX77" s="137"/>
      <c r="MHY77" s="137"/>
      <c r="MHZ77" s="137"/>
      <c r="MIB77" s="142"/>
      <c r="MIC77" s="160"/>
      <c r="MID77" s="150"/>
      <c r="MIE77" s="137"/>
      <c r="MIF77" s="137"/>
      <c r="MIG77" s="137"/>
      <c r="MII77" s="142"/>
      <c r="MIJ77" s="160"/>
      <c r="MIK77" s="150"/>
      <c r="MIL77" s="137"/>
      <c r="MIM77" s="137"/>
      <c r="MIN77" s="137"/>
      <c r="MIP77" s="142"/>
      <c r="MIQ77" s="160"/>
      <c r="MIR77" s="150"/>
      <c r="MIS77" s="137"/>
      <c r="MIT77" s="137"/>
      <c r="MIU77" s="137"/>
      <c r="MIW77" s="142"/>
      <c r="MIX77" s="160"/>
      <c r="MIY77" s="150"/>
      <c r="MIZ77" s="137"/>
      <c r="MJA77" s="137"/>
      <c r="MJB77" s="137"/>
      <c r="MJD77" s="142"/>
      <c r="MJE77" s="160"/>
      <c r="MJF77" s="150"/>
      <c r="MJG77" s="137"/>
      <c r="MJH77" s="137"/>
      <c r="MJI77" s="137"/>
      <c r="MJK77" s="142"/>
      <c r="MJL77" s="160"/>
      <c r="MJM77" s="150"/>
      <c r="MJN77" s="137"/>
      <c r="MJO77" s="137"/>
      <c r="MJP77" s="137"/>
      <c r="MJR77" s="142"/>
      <c r="MJS77" s="160"/>
      <c r="MJT77" s="150"/>
      <c r="MJU77" s="137"/>
      <c r="MJV77" s="137"/>
      <c r="MJW77" s="137"/>
      <c r="MJY77" s="142"/>
      <c r="MJZ77" s="160"/>
      <c r="MKA77" s="150"/>
      <c r="MKB77" s="137"/>
      <c r="MKC77" s="137"/>
      <c r="MKD77" s="137"/>
      <c r="MKF77" s="142"/>
      <c r="MKG77" s="160"/>
      <c r="MKH77" s="150"/>
      <c r="MKI77" s="137"/>
      <c r="MKJ77" s="137"/>
      <c r="MKK77" s="137"/>
      <c r="MKM77" s="142"/>
      <c r="MKN77" s="160"/>
      <c r="MKO77" s="150"/>
      <c r="MKP77" s="137"/>
      <c r="MKQ77" s="137"/>
      <c r="MKR77" s="137"/>
      <c r="MKT77" s="142"/>
      <c r="MKU77" s="160"/>
      <c r="MKV77" s="150"/>
      <c r="MKW77" s="137"/>
      <c r="MKX77" s="137"/>
      <c r="MKY77" s="137"/>
      <c r="MLA77" s="142"/>
      <c r="MLB77" s="160"/>
      <c r="MLC77" s="150"/>
      <c r="MLD77" s="137"/>
      <c r="MLE77" s="137"/>
      <c r="MLF77" s="137"/>
      <c r="MLH77" s="142"/>
      <c r="MLI77" s="160"/>
      <c r="MLJ77" s="150"/>
      <c r="MLK77" s="137"/>
      <c r="MLL77" s="137"/>
      <c r="MLM77" s="137"/>
      <c r="MLO77" s="142"/>
      <c r="MLP77" s="160"/>
      <c r="MLQ77" s="150"/>
      <c r="MLR77" s="137"/>
      <c r="MLS77" s="137"/>
      <c r="MLT77" s="137"/>
      <c r="MLV77" s="142"/>
      <c r="MLW77" s="160"/>
      <c r="MLX77" s="150"/>
      <c r="MLY77" s="137"/>
      <c r="MLZ77" s="137"/>
      <c r="MMA77" s="137"/>
      <c r="MMC77" s="142"/>
      <c r="MMD77" s="160"/>
      <c r="MME77" s="150"/>
      <c r="MMF77" s="137"/>
      <c r="MMG77" s="137"/>
      <c r="MMH77" s="137"/>
      <c r="MMJ77" s="142"/>
      <c r="MMK77" s="160"/>
      <c r="MML77" s="150"/>
      <c r="MMM77" s="137"/>
      <c r="MMN77" s="137"/>
      <c r="MMO77" s="137"/>
      <c r="MMQ77" s="142"/>
      <c r="MMR77" s="160"/>
      <c r="MMS77" s="150"/>
      <c r="MMT77" s="137"/>
      <c r="MMU77" s="137"/>
      <c r="MMV77" s="137"/>
      <c r="MMX77" s="142"/>
      <c r="MMY77" s="160"/>
      <c r="MMZ77" s="150"/>
      <c r="MNA77" s="137"/>
      <c r="MNB77" s="137"/>
      <c r="MNC77" s="137"/>
      <c r="MNE77" s="142"/>
      <c r="MNF77" s="160"/>
      <c r="MNG77" s="150"/>
      <c r="MNH77" s="137"/>
      <c r="MNI77" s="137"/>
      <c r="MNJ77" s="137"/>
      <c r="MNL77" s="142"/>
      <c r="MNM77" s="160"/>
      <c r="MNN77" s="150"/>
      <c r="MNO77" s="137"/>
      <c r="MNP77" s="137"/>
      <c r="MNQ77" s="137"/>
      <c r="MNS77" s="142"/>
      <c r="MNT77" s="160"/>
      <c r="MNU77" s="150"/>
      <c r="MNV77" s="137"/>
      <c r="MNW77" s="137"/>
      <c r="MNX77" s="137"/>
      <c r="MNZ77" s="142"/>
      <c r="MOA77" s="160"/>
      <c r="MOB77" s="150"/>
      <c r="MOC77" s="137"/>
      <c r="MOD77" s="137"/>
      <c r="MOE77" s="137"/>
      <c r="MOG77" s="142"/>
      <c r="MOH77" s="160"/>
      <c r="MOI77" s="150"/>
      <c r="MOJ77" s="137"/>
      <c r="MOK77" s="137"/>
      <c r="MOL77" s="137"/>
      <c r="MON77" s="142"/>
      <c r="MOO77" s="160"/>
      <c r="MOP77" s="150"/>
      <c r="MOQ77" s="137"/>
      <c r="MOR77" s="137"/>
      <c r="MOS77" s="137"/>
      <c r="MOU77" s="142"/>
      <c r="MOV77" s="160"/>
      <c r="MOW77" s="150"/>
      <c r="MOX77" s="137"/>
      <c r="MOY77" s="137"/>
      <c r="MOZ77" s="137"/>
      <c r="MPB77" s="142"/>
      <c r="MPC77" s="160"/>
      <c r="MPD77" s="150"/>
      <c r="MPE77" s="137"/>
      <c r="MPF77" s="137"/>
      <c r="MPG77" s="137"/>
      <c r="MPI77" s="142"/>
      <c r="MPJ77" s="160"/>
      <c r="MPK77" s="150"/>
      <c r="MPL77" s="137"/>
      <c r="MPM77" s="137"/>
      <c r="MPN77" s="137"/>
      <c r="MPP77" s="142"/>
      <c r="MPQ77" s="160"/>
      <c r="MPR77" s="150"/>
      <c r="MPS77" s="137"/>
      <c r="MPT77" s="137"/>
      <c r="MPU77" s="137"/>
      <c r="MPW77" s="142"/>
      <c r="MPX77" s="160"/>
      <c r="MPY77" s="150"/>
      <c r="MPZ77" s="137"/>
      <c r="MQA77" s="137"/>
      <c r="MQB77" s="137"/>
      <c r="MQD77" s="142"/>
      <c r="MQE77" s="160"/>
      <c r="MQF77" s="150"/>
      <c r="MQG77" s="137"/>
      <c r="MQH77" s="137"/>
      <c r="MQI77" s="137"/>
      <c r="MQK77" s="142"/>
      <c r="MQL77" s="160"/>
      <c r="MQM77" s="150"/>
      <c r="MQN77" s="137"/>
      <c r="MQO77" s="137"/>
      <c r="MQP77" s="137"/>
      <c r="MQR77" s="142"/>
      <c r="MQS77" s="160"/>
      <c r="MQT77" s="150"/>
      <c r="MQU77" s="137"/>
      <c r="MQV77" s="137"/>
      <c r="MQW77" s="137"/>
      <c r="MQY77" s="142"/>
      <c r="MQZ77" s="160"/>
      <c r="MRA77" s="150"/>
      <c r="MRB77" s="137"/>
      <c r="MRC77" s="137"/>
      <c r="MRD77" s="137"/>
      <c r="MRF77" s="142"/>
      <c r="MRG77" s="160"/>
      <c r="MRH77" s="150"/>
      <c r="MRI77" s="137"/>
      <c r="MRJ77" s="137"/>
      <c r="MRK77" s="137"/>
      <c r="MRM77" s="142"/>
      <c r="MRN77" s="160"/>
      <c r="MRO77" s="150"/>
      <c r="MRP77" s="137"/>
      <c r="MRQ77" s="137"/>
      <c r="MRR77" s="137"/>
      <c r="MRT77" s="142"/>
      <c r="MRU77" s="160"/>
      <c r="MRV77" s="150"/>
      <c r="MRW77" s="137"/>
      <c r="MRX77" s="137"/>
      <c r="MRY77" s="137"/>
      <c r="MSA77" s="142"/>
      <c r="MSB77" s="160"/>
      <c r="MSC77" s="150"/>
      <c r="MSD77" s="137"/>
      <c r="MSE77" s="137"/>
      <c r="MSF77" s="137"/>
      <c r="MSH77" s="142"/>
      <c r="MSI77" s="160"/>
      <c r="MSJ77" s="150"/>
      <c r="MSK77" s="137"/>
      <c r="MSL77" s="137"/>
      <c r="MSM77" s="137"/>
      <c r="MSO77" s="142"/>
      <c r="MSP77" s="160"/>
      <c r="MSQ77" s="150"/>
      <c r="MSR77" s="137"/>
      <c r="MSS77" s="137"/>
      <c r="MST77" s="137"/>
      <c r="MSV77" s="142"/>
      <c r="MSW77" s="160"/>
      <c r="MSX77" s="150"/>
      <c r="MSY77" s="137"/>
      <c r="MSZ77" s="137"/>
      <c r="MTA77" s="137"/>
      <c r="MTC77" s="142"/>
      <c r="MTD77" s="160"/>
      <c r="MTE77" s="150"/>
      <c r="MTF77" s="137"/>
      <c r="MTG77" s="137"/>
      <c r="MTH77" s="137"/>
      <c r="MTJ77" s="142"/>
      <c r="MTK77" s="160"/>
      <c r="MTL77" s="150"/>
      <c r="MTM77" s="137"/>
      <c r="MTN77" s="137"/>
      <c r="MTO77" s="137"/>
      <c r="MTQ77" s="142"/>
      <c r="MTR77" s="160"/>
      <c r="MTS77" s="150"/>
      <c r="MTT77" s="137"/>
      <c r="MTU77" s="137"/>
      <c r="MTV77" s="137"/>
      <c r="MTX77" s="142"/>
      <c r="MTY77" s="160"/>
      <c r="MTZ77" s="150"/>
      <c r="MUA77" s="137"/>
      <c r="MUB77" s="137"/>
      <c r="MUC77" s="137"/>
      <c r="MUE77" s="142"/>
      <c r="MUF77" s="160"/>
      <c r="MUG77" s="150"/>
      <c r="MUH77" s="137"/>
      <c r="MUI77" s="137"/>
      <c r="MUJ77" s="137"/>
      <c r="MUL77" s="142"/>
      <c r="MUM77" s="160"/>
      <c r="MUN77" s="150"/>
      <c r="MUO77" s="137"/>
      <c r="MUP77" s="137"/>
      <c r="MUQ77" s="137"/>
      <c r="MUS77" s="142"/>
      <c r="MUT77" s="160"/>
      <c r="MUU77" s="150"/>
      <c r="MUV77" s="137"/>
      <c r="MUW77" s="137"/>
      <c r="MUX77" s="137"/>
      <c r="MUZ77" s="142"/>
      <c r="MVA77" s="160"/>
      <c r="MVB77" s="150"/>
      <c r="MVC77" s="137"/>
      <c r="MVD77" s="137"/>
      <c r="MVE77" s="137"/>
      <c r="MVG77" s="142"/>
      <c r="MVH77" s="160"/>
      <c r="MVI77" s="150"/>
      <c r="MVJ77" s="137"/>
      <c r="MVK77" s="137"/>
      <c r="MVL77" s="137"/>
      <c r="MVN77" s="142"/>
      <c r="MVO77" s="160"/>
      <c r="MVP77" s="150"/>
      <c r="MVQ77" s="137"/>
      <c r="MVR77" s="137"/>
      <c r="MVS77" s="137"/>
      <c r="MVU77" s="142"/>
      <c r="MVV77" s="160"/>
      <c r="MVW77" s="150"/>
      <c r="MVX77" s="137"/>
      <c r="MVY77" s="137"/>
      <c r="MVZ77" s="137"/>
      <c r="MWB77" s="142"/>
      <c r="MWC77" s="160"/>
      <c r="MWD77" s="150"/>
      <c r="MWE77" s="137"/>
      <c r="MWF77" s="137"/>
      <c r="MWG77" s="137"/>
      <c r="MWI77" s="142"/>
      <c r="MWJ77" s="160"/>
      <c r="MWK77" s="150"/>
      <c r="MWL77" s="137"/>
      <c r="MWM77" s="137"/>
      <c r="MWN77" s="137"/>
      <c r="MWP77" s="142"/>
      <c r="MWQ77" s="160"/>
      <c r="MWR77" s="150"/>
      <c r="MWS77" s="137"/>
      <c r="MWT77" s="137"/>
      <c r="MWU77" s="137"/>
      <c r="MWW77" s="142"/>
      <c r="MWX77" s="160"/>
      <c r="MWY77" s="150"/>
      <c r="MWZ77" s="137"/>
      <c r="MXA77" s="137"/>
      <c r="MXB77" s="137"/>
      <c r="MXD77" s="142"/>
      <c r="MXE77" s="160"/>
      <c r="MXF77" s="150"/>
      <c r="MXG77" s="137"/>
      <c r="MXH77" s="137"/>
      <c r="MXI77" s="137"/>
      <c r="MXK77" s="142"/>
      <c r="MXL77" s="160"/>
      <c r="MXM77" s="150"/>
      <c r="MXN77" s="137"/>
      <c r="MXO77" s="137"/>
      <c r="MXP77" s="137"/>
      <c r="MXR77" s="142"/>
      <c r="MXS77" s="160"/>
      <c r="MXT77" s="150"/>
      <c r="MXU77" s="137"/>
      <c r="MXV77" s="137"/>
      <c r="MXW77" s="137"/>
      <c r="MXY77" s="142"/>
      <c r="MXZ77" s="160"/>
      <c r="MYA77" s="150"/>
      <c r="MYB77" s="137"/>
      <c r="MYC77" s="137"/>
      <c r="MYD77" s="137"/>
      <c r="MYF77" s="142"/>
      <c r="MYG77" s="160"/>
      <c r="MYH77" s="150"/>
      <c r="MYI77" s="137"/>
      <c r="MYJ77" s="137"/>
      <c r="MYK77" s="137"/>
      <c r="MYM77" s="142"/>
      <c r="MYN77" s="160"/>
      <c r="MYO77" s="150"/>
      <c r="MYP77" s="137"/>
      <c r="MYQ77" s="137"/>
      <c r="MYR77" s="137"/>
      <c r="MYT77" s="142"/>
      <c r="MYU77" s="160"/>
      <c r="MYV77" s="150"/>
      <c r="MYW77" s="137"/>
      <c r="MYX77" s="137"/>
      <c r="MYY77" s="137"/>
      <c r="MZA77" s="142"/>
      <c r="MZB77" s="160"/>
      <c r="MZC77" s="150"/>
      <c r="MZD77" s="137"/>
      <c r="MZE77" s="137"/>
      <c r="MZF77" s="137"/>
      <c r="MZH77" s="142"/>
      <c r="MZI77" s="160"/>
      <c r="MZJ77" s="150"/>
      <c r="MZK77" s="137"/>
      <c r="MZL77" s="137"/>
      <c r="MZM77" s="137"/>
      <c r="MZO77" s="142"/>
      <c r="MZP77" s="160"/>
      <c r="MZQ77" s="150"/>
      <c r="MZR77" s="137"/>
      <c r="MZS77" s="137"/>
      <c r="MZT77" s="137"/>
      <c r="MZV77" s="142"/>
      <c r="MZW77" s="160"/>
      <c r="MZX77" s="150"/>
      <c r="MZY77" s="137"/>
      <c r="MZZ77" s="137"/>
      <c r="NAA77" s="137"/>
      <c r="NAC77" s="142"/>
      <c r="NAD77" s="160"/>
      <c r="NAE77" s="150"/>
      <c r="NAF77" s="137"/>
      <c r="NAG77" s="137"/>
      <c r="NAH77" s="137"/>
      <c r="NAJ77" s="142"/>
      <c r="NAK77" s="160"/>
      <c r="NAL77" s="150"/>
      <c r="NAM77" s="137"/>
      <c r="NAN77" s="137"/>
      <c r="NAO77" s="137"/>
      <c r="NAQ77" s="142"/>
      <c r="NAR77" s="160"/>
      <c r="NAS77" s="150"/>
      <c r="NAT77" s="137"/>
      <c r="NAU77" s="137"/>
      <c r="NAV77" s="137"/>
      <c r="NAX77" s="142"/>
      <c r="NAY77" s="160"/>
      <c r="NAZ77" s="150"/>
      <c r="NBA77" s="137"/>
      <c r="NBB77" s="137"/>
      <c r="NBC77" s="137"/>
      <c r="NBE77" s="142"/>
      <c r="NBF77" s="160"/>
      <c r="NBG77" s="150"/>
      <c r="NBH77" s="137"/>
      <c r="NBI77" s="137"/>
      <c r="NBJ77" s="137"/>
      <c r="NBL77" s="142"/>
      <c r="NBM77" s="160"/>
      <c r="NBN77" s="150"/>
      <c r="NBO77" s="137"/>
      <c r="NBP77" s="137"/>
      <c r="NBQ77" s="137"/>
      <c r="NBS77" s="142"/>
      <c r="NBT77" s="160"/>
      <c r="NBU77" s="150"/>
      <c r="NBV77" s="137"/>
      <c r="NBW77" s="137"/>
      <c r="NBX77" s="137"/>
      <c r="NBZ77" s="142"/>
      <c r="NCA77" s="160"/>
      <c r="NCB77" s="150"/>
      <c r="NCC77" s="137"/>
      <c r="NCD77" s="137"/>
      <c r="NCE77" s="137"/>
      <c r="NCG77" s="142"/>
      <c r="NCH77" s="160"/>
      <c r="NCI77" s="150"/>
      <c r="NCJ77" s="137"/>
      <c r="NCK77" s="137"/>
      <c r="NCL77" s="137"/>
      <c r="NCN77" s="142"/>
      <c r="NCO77" s="160"/>
      <c r="NCP77" s="150"/>
      <c r="NCQ77" s="137"/>
      <c r="NCR77" s="137"/>
      <c r="NCS77" s="137"/>
      <c r="NCU77" s="142"/>
      <c r="NCV77" s="160"/>
      <c r="NCW77" s="150"/>
      <c r="NCX77" s="137"/>
      <c r="NCY77" s="137"/>
      <c r="NCZ77" s="137"/>
      <c r="NDB77" s="142"/>
      <c r="NDC77" s="160"/>
      <c r="NDD77" s="150"/>
      <c r="NDE77" s="137"/>
      <c r="NDF77" s="137"/>
      <c r="NDG77" s="137"/>
      <c r="NDI77" s="142"/>
      <c r="NDJ77" s="160"/>
      <c r="NDK77" s="150"/>
      <c r="NDL77" s="137"/>
      <c r="NDM77" s="137"/>
      <c r="NDN77" s="137"/>
      <c r="NDP77" s="142"/>
      <c r="NDQ77" s="160"/>
      <c r="NDR77" s="150"/>
      <c r="NDS77" s="137"/>
      <c r="NDT77" s="137"/>
      <c r="NDU77" s="137"/>
      <c r="NDW77" s="142"/>
      <c r="NDX77" s="160"/>
      <c r="NDY77" s="150"/>
      <c r="NDZ77" s="137"/>
      <c r="NEA77" s="137"/>
      <c r="NEB77" s="137"/>
      <c r="NED77" s="142"/>
      <c r="NEE77" s="160"/>
      <c r="NEF77" s="150"/>
      <c r="NEG77" s="137"/>
      <c r="NEH77" s="137"/>
      <c r="NEI77" s="137"/>
      <c r="NEK77" s="142"/>
      <c r="NEL77" s="160"/>
      <c r="NEM77" s="150"/>
      <c r="NEN77" s="137"/>
      <c r="NEO77" s="137"/>
      <c r="NEP77" s="137"/>
      <c r="NER77" s="142"/>
      <c r="NES77" s="160"/>
      <c r="NET77" s="150"/>
      <c r="NEU77" s="137"/>
      <c r="NEV77" s="137"/>
      <c r="NEW77" s="137"/>
      <c r="NEY77" s="142"/>
      <c r="NEZ77" s="160"/>
      <c r="NFA77" s="150"/>
      <c r="NFB77" s="137"/>
      <c r="NFC77" s="137"/>
      <c r="NFD77" s="137"/>
      <c r="NFF77" s="142"/>
      <c r="NFG77" s="160"/>
      <c r="NFH77" s="150"/>
      <c r="NFI77" s="137"/>
      <c r="NFJ77" s="137"/>
      <c r="NFK77" s="137"/>
      <c r="NFM77" s="142"/>
      <c r="NFN77" s="160"/>
      <c r="NFO77" s="150"/>
      <c r="NFP77" s="137"/>
      <c r="NFQ77" s="137"/>
      <c r="NFR77" s="137"/>
      <c r="NFT77" s="142"/>
      <c r="NFU77" s="160"/>
      <c r="NFV77" s="150"/>
      <c r="NFW77" s="137"/>
      <c r="NFX77" s="137"/>
      <c r="NFY77" s="137"/>
      <c r="NGA77" s="142"/>
      <c r="NGB77" s="160"/>
      <c r="NGC77" s="150"/>
      <c r="NGD77" s="137"/>
      <c r="NGE77" s="137"/>
      <c r="NGF77" s="137"/>
      <c r="NGH77" s="142"/>
      <c r="NGI77" s="160"/>
      <c r="NGJ77" s="150"/>
      <c r="NGK77" s="137"/>
      <c r="NGL77" s="137"/>
      <c r="NGM77" s="137"/>
      <c r="NGO77" s="142"/>
      <c r="NGP77" s="160"/>
      <c r="NGQ77" s="150"/>
      <c r="NGR77" s="137"/>
      <c r="NGS77" s="137"/>
      <c r="NGT77" s="137"/>
      <c r="NGV77" s="142"/>
      <c r="NGW77" s="160"/>
      <c r="NGX77" s="150"/>
      <c r="NGY77" s="137"/>
      <c r="NGZ77" s="137"/>
      <c r="NHA77" s="137"/>
      <c r="NHC77" s="142"/>
      <c r="NHD77" s="160"/>
      <c r="NHE77" s="150"/>
      <c r="NHF77" s="137"/>
      <c r="NHG77" s="137"/>
      <c r="NHH77" s="137"/>
      <c r="NHJ77" s="142"/>
      <c r="NHK77" s="160"/>
      <c r="NHL77" s="150"/>
      <c r="NHM77" s="137"/>
      <c r="NHN77" s="137"/>
      <c r="NHO77" s="137"/>
      <c r="NHQ77" s="142"/>
      <c r="NHR77" s="160"/>
      <c r="NHS77" s="150"/>
      <c r="NHT77" s="137"/>
      <c r="NHU77" s="137"/>
      <c r="NHV77" s="137"/>
      <c r="NHX77" s="142"/>
      <c r="NHY77" s="160"/>
      <c r="NHZ77" s="150"/>
      <c r="NIA77" s="137"/>
      <c r="NIB77" s="137"/>
      <c r="NIC77" s="137"/>
      <c r="NIE77" s="142"/>
      <c r="NIF77" s="160"/>
      <c r="NIG77" s="150"/>
      <c r="NIH77" s="137"/>
      <c r="NII77" s="137"/>
      <c r="NIJ77" s="137"/>
      <c r="NIL77" s="142"/>
      <c r="NIM77" s="160"/>
      <c r="NIN77" s="150"/>
      <c r="NIO77" s="137"/>
      <c r="NIP77" s="137"/>
      <c r="NIQ77" s="137"/>
      <c r="NIS77" s="142"/>
      <c r="NIT77" s="160"/>
      <c r="NIU77" s="150"/>
      <c r="NIV77" s="137"/>
      <c r="NIW77" s="137"/>
      <c r="NIX77" s="137"/>
      <c r="NIZ77" s="142"/>
      <c r="NJA77" s="160"/>
      <c r="NJB77" s="150"/>
      <c r="NJC77" s="137"/>
      <c r="NJD77" s="137"/>
      <c r="NJE77" s="137"/>
      <c r="NJG77" s="142"/>
      <c r="NJH77" s="160"/>
      <c r="NJI77" s="150"/>
      <c r="NJJ77" s="137"/>
      <c r="NJK77" s="137"/>
      <c r="NJL77" s="137"/>
      <c r="NJN77" s="142"/>
      <c r="NJO77" s="160"/>
      <c r="NJP77" s="150"/>
      <c r="NJQ77" s="137"/>
      <c r="NJR77" s="137"/>
      <c r="NJS77" s="137"/>
      <c r="NJU77" s="142"/>
      <c r="NJV77" s="160"/>
      <c r="NJW77" s="150"/>
      <c r="NJX77" s="137"/>
      <c r="NJY77" s="137"/>
      <c r="NJZ77" s="137"/>
      <c r="NKB77" s="142"/>
      <c r="NKC77" s="160"/>
      <c r="NKD77" s="150"/>
      <c r="NKE77" s="137"/>
      <c r="NKF77" s="137"/>
      <c r="NKG77" s="137"/>
      <c r="NKI77" s="142"/>
      <c r="NKJ77" s="160"/>
      <c r="NKK77" s="150"/>
      <c r="NKL77" s="137"/>
      <c r="NKM77" s="137"/>
      <c r="NKN77" s="137"/>
      <c r="NKP77" s="142"/>
      <c r="NKQ77" s="160"/>
      <c r="NKR77" s="150"/>
      <c r="NKS77" s="137"/>
      <c r="NKT77" s="137"/>
      <c r="NKU77" s="137"/>
      <c r="NKW77" s="142"/>
      <c r="NKX77" s="160"/>
      <c r="NKY77" s="150"/>
      <c r="NKZ77" s="137"/>
      <c r="NLA77" s="137"/>
      <c r="NLB77" s="137"/>
      <c r="NLD77" s="142"/>
      <c r="NLE77" s="160"/>
      <c r="NLF77" s="150"/>
      <c r="NLG77" s="137"/>
      <c r="NLH77" s="137"/>
      <c r="NLI77" s="137"/>
      <c r="NLK77" s="142"/>
      <c r="NLL77" s="160"/>
      <c r="NLM77" s="150"/>
      <c r="NLN77" s="137"/>
      <c r="NLO77" s="137"/>
      <c r="NLP77" s="137"/>
      <c r="NLR77" s="142"/>
      <c r="NLS77" s="160"/>
      <c r="NLT77" s="150"/>
      <c r="NLU77" s="137"/>
      <c r="NLV77" s="137"/>
      <c r="NLW77" s="137"/>
      <c r="NLY77" s="142"/>
      <c r="NLZ77" s="160"/>
      <c r="NMA77" s="150"/>
      <c r="NMB77" s="137"/>
      <c r="NMC77" s="137"/>
      <c r="NMD77" s="137"/>
      <c r="NMF77" s="142"/>
      <c r="NMG77" s="160"/>
      <c r="NMH77" s="150"/>
      <c r="NMI77" s="137"/>
      <c r="NMJ77" s="137"/>
      <c r="NMK77" s="137"/>
      <c r="NMM77" s="142"/>
      <c r="NMN77" s="160"/>
      <c r="NMO77" s="150"/>
      <c r="NMP77" s="137"/>
      <c r="NMQ77" s="137"/>
      <c r="NMR77" s="137"/>
      <c r="NMT77" s="142"/>
      <c r="NMU77" s="160"/>
      <c r="NMV77" s="150"/>
      <c r="NMW77" s="137"/>
      <c r="NMX77" s="137"/>
      <c r="NMY77" s="137"/>
      <c r="NNA77" s="142"/>
      <c r="NNB77" s="160"/>
      <c r="NNC77" s="150"/>
      <c r="NND77" s="137"/>
      <c r="NNE77" s="137"/>
      <c r="NNF77" s="137"/>
      <c r="NNH77" s="142"/>
      <c r="NNI77" s="160"/>
      <c r="NNJ77" s="150"/>
      <c r="NNK77" s="137"/>
      <c r="NNL77" s="137"/>
      <c r="NNM77" s="137"/>
      <c r="NNO77" s="142"/>
      <c r="NNP77" s="160"/>
      <c r="NNQ77" s="150"/>
      <c r="NNR77" s="137"/>
      <c r="NNS77" s="137"/>
      <c r="NNT77" s="137"/>
      <c r="NNV77" s="142"/>
      <c r="NNW77" s="160"/>
      <c r="NNX77" s="150"/>
      <c r="NNY77" s="137"/>
      <c r="NNZ77" s="137"/>
      <c r="NOA77" s="137"/>
      <c r="NOC77" s="142"/>
      <c r="NOD77" s="160"/>
      <c r="NOE77" s="150"/>
      <c r="NOF77" s="137"/>
      <c r="NOG77" s="137"/>
      <c r="NOH77" s="137"/>
      <c r="NOJ77" s="142"/>
      <c r="NOK77" s="160"/>
      <c r="NOL77" s="150"/>
      <c r="NOM77" s="137"/>
      <c r="NON77" s="137"/>
      <c r="NOO77" s="137"/>
      <c r="NOQ77" s="142"/>
      <c r="NOR77" s="160"/>
      <c r="NOS77" s="150"/>
      <c r="NOT77" s="137"/>
      <c r="NOU77" s="137"/>
      <c r="NOV77" s="137"/>
      <c r="NOX77" s="142"/>
      <c r="NOY77" s="160"/>
      <c r="NOZ77" s="150"/>
      <c r="NPA77" s="137"/>
      <c r="NPB77" s="137"/>
      <c r="NPC77" s="137"/>
      <c r="NPE77" s="142"/>
      <c r="NPF77" s="160"/>
      <c r="NPG77" s="150"/>
      <c r="NPH77" s="137"/>
      <c r="NPI77" s="137"/>
      <c r="NPJ77" s="137"/>
      <c r="NPL77" s="142"/>
      <c r="NPM77" s="160"/>
      <c r="NPN77" s="150"/>
      <c r="NPO77" s="137"/>
      <c r="NPP77" s="137"/>
      <c r="NPQ77" s="137"/>
      <c r="NPS77" s="142"/>
      <c r="NPT77" s="160"/>
      <c r="NPU77" s="150"/>
      <c r="NPV77" s="137"/>
      <c r="NPW77" s="137"/>
      <c r="NPX77" s="137"/>
      <c r="NPZ77" s="142"/>
      <c r="NQA77" s="160"/>
      <c r="NQB77" s="150"/>
      <c r="NQC77" s="137"/>
      <c r="NQD77" s="137"/>
      <c r="NQE77" s="137"/>
      <c r="NQG77" s="142"/>
      <c r="NQH77" s="160"/>
      <c r="NQI77" s="150"/>
      <c r="NQJ77" s="137"/>
      <c r="NQK77" s="137"/>
      <c r="NQL77" s="137"/>
      <c r="NQN77" s="142"/>
      <c r="NQO77" s="160"/>
      <c r="NQP77" s="150"/>
      <c r="NQQ77" s="137"/>
      <c r="NQR77" s="137"/>
      <c r="NQS77" s="137"/>
      <c r="NQU77" s="142"/>
      <c r="NQV77" s="160"/>
      <c r="NQW77" s="150"/>
      <c r="NQX77" s="137"/>
      <c r="NQY77" s="137"/>
      <c r="NQZ77" s="137"/>
      <c r="NRB77" s="142"/>
      <c r="NRC77" s="160"/>
      <c r="NRD77" s="150"/>
      <c r="NRE77" s="137"/>
      <c r="NRF77" s="137"/>
      <c r="NRG77" s="137"/>
      <c r="NRI77" s="142"/>
      <c r="NRJ77" s="160"/>
      <c r="NRK77" s="150"/>
      <c r="NRL77" s="137"/>
      <c r="NRM77" s="137"/>
      <c r="NRN77" s="137"/>
      <c r="NRP77" s="142"/>
      <c r="NRQ77" s="160"/>
      <c r="NRR77" s="150"/>
      <c r="NRS77" s="137"/>
      <c r="NRT77" s="137"/>
      <c r="NRU77" s="137"/>
      <c r="NRW77" s="142"/>
      <c r="NRX77" s="160"/>
      <c r="NRY77" s="150"/>
      <c r="NRZ77" s="137"/>
      <c r="NSA77" s="137"/>
      <c r="NSB77" s="137"/>
      <c r="NSD77" s="142"/>
      <c r="NSE77" s="160"/>
      <c r="NSF77" s="150"/>
      <c r="NSG77" s="137"/>
      <c r="NSH77" s="137"/>
      <c r="NSI77" s="137"/>
      <c r="NSK77" s="142"/>
      <c r="NSL77" s="160"/>
      <c r="NSM77" s="150"/>
      <c r="NSN77" s="137"/>
      <c r="NSO77" s="137"/>
      <c r="NSP77" s="137"/>
      <c r="NSR77" s="142"/>
      <c r="NSS77" s="160"/>
      <c r="NST77" s="150"/>
      <c r="NSU77" s="137"/>
      <c r="NSV77" s="137"/>
      <c r="NSW77" s="137"/>
      <c r="NSY77" s="142"/>
      <c r="NSZ77" s="160"/>
      <c r="NTA77" s="150"/>
      <c r="NTB77" s="137"/>
      <c r="NTC77" s="137"/>
      <c r="NTD77" s="137"/>
      <c r="NTF77" s="142"/>
      <c r="NTG77" s="160"/>
      <c r="NTH77" s="150"/>
      <c r="NTI77" s="137"/>
      <c r="NTJ77" s="137"/>
      <c r="NTK77" s="137"/>
      <c r="NTM77" s="142"/>
      <c r="NTN77" s="160"/>
      <c r="NTO77" s="150"/>
      <c r="NTP77" s="137"/>
      <c r="NTQ77" s="137"/>
      <c r="NTR77" s="137"/>
      <c r="NTT77" s="142"/>
      <c r="NTU77" s="160"/>
      <c r="NTV77" s="150"/>
      <c r="NTW77" s="137"/>
      <c r="NTX77" s="137"/>
      <c r="NTY77" s="137"/>
      <c r="NUA77" s="142"/>
      <c r="NUB77" s="160"/>
      <c r="NUC77" s="150"/>
      <c r="NUD77" s="137"/>
      <c r="NUE77" s="137"/>
      <c r="NUF77" s="137"/>
      <c r="NUH77" s="142"/>
      <c r="NUI77" s="160"/>
      <c r="NUJ77" s="150"/>
      <c r="NUK77" s="137"/>
      <c r="NUL77" s="137"/>
      <c r="NUM77" s="137"/>
      <c r="NUO77" s="142"/>
      <c r="NUP77" s="160"/>
      <c r="NUQ77" s="150"/>
      <c r="NUR77" s="137"/>
      <c r="NUS77" s="137"/>
      <c r="NUT77" s="137"/>
      <c r="NUV77" s="142"/>
      <c r="NUW77" s="160"/>
      <c r="NUX77" s="150"/>
      <c r="NUY77" s="137"/>
      <c r="NUZ77" s="137"/>
      <c r="NVA77" s="137"/>
      <c r="NVC77" s="142"/>
      <c r="NVD77" s="160"/>
      <c r="NVE77" s="150"/>
      <c r="NVF77" s="137"/>
      <c r="NVG77" s="137"/>
      <c r="NVH77" s="137"/>
      <c r="NVJ77" s="142"/>
      <c r="NVK77" s="160"/>
      <c r="NVL77" s="150"/>
      <c r="NVM77" s="137"/>
      <c r="NVN77" s="137"/>
      <c r="NVO77" s="137"/>
      <c r="NVQ77" s="142"/>
      <c r="NVR77" s="160"/>
      <c r="NVS77" s="150"/>
      <c r="NVT77" s="137"/>
      <c r="NVU77" s="137"/>
      <c r="NVV77" s="137"/>
      <c r="NVX77" s="142"/>
      <c r="NVY77" s="160"/>
      <c r="NVZ77" s="150"/>
      <c r="NWA77" s="137"/>
      <c r="NWB77" s="137"/>
      <c r="NWC77" s="137"/>
      <c r="NWE77" s="142"/>
      <c r="NWF77" s="160"/>
      <c r="NWG77" s="150"/>
      <c r="NWH77" s="137"/>
      <c r="NWI77" s="137"/>
      <c r="NWJ77" s="137"/>
      <c r="NWL77" s="142"/>
      <c r="NWM77" s="160"/>
      <c r="NWN77" s="150"/>
      <c r="NWO77" s="137"/>
      <c r="NWP77" s="137"/>
      <c r="NWQ77" s="137"/>
      <c r="NWS77" s="142"/>
      <c r="NWT77" s="160"/>
      <c r="NWU77" s="150"/>
      <c r="NWV77" s="137"/>
      <c r="NWW77" s="137"/>
      <c r="NWX77" s="137"/>
      <c r="NWZ77" s="142"/>
      <c r="NXA77" s="160"/>
      <c r="NXB77" s="150"/>
      <c r="NXC77" s="137"/>
      <c r="NXD77" s="137"/>
      <c r="NXE77" s="137"/>
      <c r="NXG77" s="142"/>
      <c r="NXH77" s="160"/>
      <c r="NXI77" s="150"/>
      <c r="NXJ77" s="137"/>
      <c r="NXK77" s="137"/>
      <c r="NXL77" s="137"/>
      <c r="NXN77" s="142"/>
      <c r="NXO77" s="160"/>
      <c r="NXP77" s="150"/>
      <c r="NXQ77" s="137"/>
      <c r="NXR77" s="137"/>
      <c r="NXS77" s="137"/>
      <c r="NXU77" s="142"/>
      <c r="NXV77" s="160"/>
      <c r="NXW77" s="150"/>
      <c r="NXX77" s="137"/>
      <c r="NXY77" s="137"/>
      <c r="NXZ77" s="137"/>
      <c r="NYB77" s="142"/>
      <c r="NYC77" s="160"/>
      <c r="NYD77" s="150"/>
      <c r="NYE77" s="137"/>
      <c r="NYF77" s="137"/>
      <c r="NYG77" s="137"/>
      <c r="NYI77" s="142"/>
      <c r="NYJ77" s="160"/>
      <c r="NYK77" s="150"/>
      <c r="NYL77" s="137"/>
      <c r="NYM77" s="137"/>
      <c r="NYN77" s="137"/>
      <c r="NYP77" s="142"/>
      <c r="NYQ77" s="160"/>
      <c r="NYR77" s="150"/>
      <c r="NYS77" s="137"/>
      <c r="NYT77" s="137"/>
      <c r="NYU77" s="137"/>
      <c r="NYW77" s="142"/>
      <c r="NYX77" s="160"/>
      <c r="NYY77" s="150"/>
      <c r="NYZ77" s="137"/>
      <c r="NZA77" s="137"/>
      <c r="NZB77" s="137"/>
      <c r="NZD77" s="142"/>
      <c r="NZE77" s="160"/>
      <c r="NZF77" s="150"/>
      <c r="NZG77" s="137"/>
      <c r="NZH77" s="137"/>
      <c r="NZI77" s="137"/>
      <c r="NZK77" s="142"/>
      <c r="NZL77" s="160"/>
      <c r="NZM77" s="150"/>
      <c r="NZN77" s="137"/>
      <c r="NZO77" s="137"/>
      <c r="NZP77" s="137"/>
      <c r="NZR77" s="142"/>
      <c r="NZS77" s="160"/>
      <c r="NZT77" s="150"/>
      <c r="NZU77" s="137"/>
      <c r="NZV77" s="137"/>
      <c r="NZW77" s="137"/>
      <c r="NZY77" s="142"/>
      <c r="NZZ77" s="160"/>
      <c r="OAA77" s="150"/>
      <c r="OAB77" s="137"/>
      <c r="OAC77" s="137"/>
      <c r="OAD77" s="137"/>
      <c r="OAF77" s="142"/>
      <c r="OAG77" s="160"/>
      <c r="OAH77" s="150"/>
      <c r="OAI77" s="137"/>
      <c r="OAJ77" s="137"/>
      <c r="OAK77" s="137"/>
      <c r="OAM77" s="142"/>
      <c r="OAN77" s="160"/>
      <c r="OAO77" s="150"/>
      <c r="OAP77" s="137"/>
      <c r="OAQ77" s="137"/>
      <c r="OAR77" s="137"/>
      <c r="OAT77" s="142"/>
      <c r="OAU77" s="160"/>
      <c r="OAV77" s="150"/>
      <c r="OAW77" s="137"/>
      <c r="OAX77" s="137"/>
      <c r="OAY77" s="137"/>
      <c r="OBA77" s="142"/>
      <c r="OBB77" s="160"/>
      <c r="OBC77" s="150"/>
      <c r="OBD77" s="137"/>
      <c r="OBE77" s="137"/>
      <c r="OBF77" s="137"/>
      <c r="OBH77" s="142"/>
      <c r="OBI77" s="160"/>
      <c r="OBJ77" s="150"/>
      <c r="OBK77" s="137"/>
      <c r="OBL77" s="137"/>
      <c r="OBM77" s="137"/>
      <c r="OBO77" s="142"/>
      <c r="OBP77" s="160"/>
      <c r="OBQ77" s="150"/>
      <c r="OBR77" s="137"/>
      <c r="OBS77" s="137"/>
      <c r="OBT77" s="137"/>
      <c r="OBV77" s="142"/>
      <c r="OBW77" s="160"/>
      <c r="OBX77" s="150"/>
      <c r="OBY77" s="137"/>
      <c r="OBZ77" s="137"/>
      <c r="OCA77" s="137"/>
      <c r="OCC77" s="142"/>
      <c r="OCD77" s="160"/>
      <c r="OCE77" s="150"/>
      <c r="OCF77" s="137"/>
      <c r="OCG77" s="137"/>
      <c r="OCH77" s="137"/>
      <c r="OCJ77" s="142"/>
      <c r="OCK77" s="160"/>
      <c r="OCL77" s="150"/>
      <c r="OCM77" s="137"/>
      <c r="OCN77" s="137"/>
      <c r="OCO77" s="137"/>
      <c r="OCQ77" s="142"/>
      <c r="OCR77" s="160"/>
      <c r="OCS77" s="150"/>
      <c r="OCT77" s="137"/>
      <c r="OCU77" s="137"/>
      <c r="OCV77" s="137"/>
      <c r="OCX77" s="142"/>
      <c r="OCY77" s="160"/>
      <c r="OCZ77" s="150"/>
      <c r="ODA77" s="137"/>
      <c r="ODB77" s="137"/>
      <c r="ODC77" s="137"/>
      <c r="ODE77" s="142"/>
      <c r="ODF77" s="160"/>
      <c r="ODG77" s="150"/>
      <c r="ODH77" s="137"/>
      <c r="ODI77" s="137"/>
      <c r="ODJ77" s="137"/>
      <c r="ODL77" s="142"/>
      <c r="ODM77" s="160"/>
      <c r="ODN77" s="150"/>
      <c r="ODO77" s="137"/>
      <c r="ODP77" s="137"/>
      <c r="ODQ77" s="137"/>
      <c r="ODS77" s="142"/>
      <c r="ODT77" s="160"/>
      <c r="ODU77" s="150"/>
      <c r="ODV77" s="137"/>
      <c r="ODW77" s="137"/>
      <c r="ODX77" s="137"/>
      <c r="ODZ77" s="142"/>
      <c r="OEA77" s="160"/>
      <c r="OEB77" s="150"/>
      <c r="OEC77" s="137"/>
      <c r="OED77" s="137"/>
      <c r="OEE77" s="137"/>
      <c r="OEG77" s="142"/>
      <c r="OEH77" s="160"/>
      <c r="OEI77" s="150"/>
      <c r="OEJ77" s="137"/>
      <c r="OEK77" s="137"/>
      <c r="OEL77" s="137"/>
      <c r="OEN77" s="142"/>
      <c r="OEO77" s="160"/>
      <c r="OEP77" s="150"/>
      <c r="OEQ77" s="137"/>
      <c r="OER77" s="137"/>
      <c r="OES77" s="137"/>
      <c r="OEU77" s="142"/>
      <c r="OEV77" s="160"/>
      <c r="OEW77" s="150"/>
      <c r="OEX77" s="137"/>
      <c r="OEY77" s="137"/>
      <c r="OEZ77" s="137"/>
      <c r="OFB77" s="142"/>
      <c r="OFC77" s="160"/>
      <c r="OFD77" s="150"/>
      <c r="OFE77" s="137"/>
      <c r="OFF77" s="137"/>
      <c r="OFG77" s="137"/>
      <c r="OFI77" s="142"/>
      <c r="OFJ77" s="160"/>
      <c r="OFK77" s="150"/>
      <c r="OFL77" s="137"/>
      <c r="OFM77" s="137"/>
      <c r="OFN77" s="137"/>
      <c r="OFP77" s="142"/>
      <c r="OFQ77" s="160"/>
      <c r="OFR77" s="150"/>
      <c r="OFS77" s="137"/>
      <c r="OFT77" s="137"/>
      <c r="OFU77" s="137"/>
      <c r="OFW77" s="142"/>
      <c r="OFX77" s="160"/>
      <c r="OFY77" s="150"/>
      <c r="OFZ77" s="137"/>
      <c r="OGA77" s="137"/>
      <c r="OGB77" s="137"/>
      <c r="OGD77" s="142"/>
      <c r="OGE77" s="160"/>
      <c r="OGF77" s="150"/>
      <c r="OGG77" s="137"/>
      <c r="OGH77" s="137"/>
      <c r="OGI77" s="137"/>
      <c r="OGK77" s="142"/>
      <c r="OGL77" s="160"/>
      <c r="OGM77" s="150"/>
      <c r="OGN77" s="137"/>
      <c r="OGO77" s="137"/>
      <c r="OGP77" s="137"/>
      <c r="OGR77" s="142"/>
      <c r="OGS77" s="160"/>
      <c r="OGT77" s="150"/>
      <c r="OGU77" s="137"/>
      <c r="OGV77" s="137"/>
      <c r="OGW77" s="137"/>
      <c r="OGY77" s="142"/>
      <c r="OGZ77" s="160"/>
      <c r="OHA77" s="150"/>
      <c r="OHB77" s="137"/>
      <c r="OHC77" s="137"/>
      <c r="OHD77" s="137"/>
      <c r="OHF77" s="142"/>
      <c r="OHG77" s="160"/>
      <c r="OHH77" s="150"/>
      <c r="OHI77" s="137"/>
      <c r="OHJ77" s="137"/>
      <c r="OHK77" s="137"/>
      <c r="OHM77" s="142"/>
      <c r="OHN77" s="160"/>
      <c r="OHO77" s="150"/>
      <c r="OHP77" s="137"/>
      <c r="OHQ77" s="137"/>
      <c r="OHR77" s="137"/>
      <c r="OHT77" s="142"/>
      <c r="OHU77" s="160"/>
      <c r="OHV77" s="150"/>
      <c r="OHW77" s="137"/>
      <c r="OHX77" s="137"/>
      <c r="OHY77" s="137"/>
      <c r="OIA77" s="142"/>
      <c r="OIB77" s="160"/>
      <c r="OIC77" s="150"/>
      <c r="OID77" s="137"/>
      <c r="OIE77" s="137"/>
      <c r="OIF77" s="137"/>
      <c r="OIH77" s="142"/>
      <c r="OII77" s="160"/>
      <c r="OIJ77" s="150"/>
      <c r="OIK77" s="137"/>
      <c r="OIL77" s="137"/>
      <c r="OIM77" s="137"/>
      <c r="OIO77" s="142"/>
      <c r="OIP77" s="160"/>
      <c r="OIQ77" s="150"/>
      <c r="OIR77" s="137"/>
      <c r="OIS77" s="137"/>
      <c r="OIT77" s="137"/>
      <c r="OIV77" s="142"/>
      <c r="OIW77" s="160"/>
      <c r="OIX77" s="150"/>
      <c r="OIY77" s="137"/>
      <c r="OIZ77" s="137"/>
      <c r="OJA77" s="137"/>
      <c r="OJC77" s="142"/>
      <c r="OJD77" s="160"/>
      <c r="OJE77" s="150"/>
      <c r="OJF77" s="137"/>
      <c r="OJG77" s="137"/>
      <c r="OJH77" s="137"/>
      <c r="OJJ77" s="142"/>
      <c r="OJK77" s="160"/>
      <c r="OJL77" s="150"/>
      <c r="OJM77" s="137"/>
      <c r="OJN77" s="137"/>
      <c r="OJO77" s="137"/>
      <c r="OJQ77" s="142"/>
      <c r="OJR77" s="160"/>
      <c r="OJS77" s="150"/>
      <c r="OJT77" s="137"/>
      <c r="OJU77" s="137"/>
      <c r="OJV77" s="137"/>
      <c r="OJX77" s="142"/>
      <c r="OJY77" s="160"/>
      <c r="OJZ77" s="150"/>
      <c r="OKA77" s="137"/>
      <c r="OKB77" s="137"/>
      <c r="OKC77" s="137"/>
      <c r="OKE77" s="142"/>
      <c r="OKF77" s="160"/>
      <c r="OKG77" s="150"/>
      <c r="OKH77" s="137"/>
      <c r="OKI77" s="137"/>
      <c r="OKJ77" s="137"/>
      <c r="OKL77" s="142"/>
      <c r="OKM77" s="160"/>
      <c r="OKN77" s="150"/>
      <c r="OKO77" s="137"/>
      <c r="OKP77" s="137"/>
      <c r="OKQ77" s="137"/>
      <c r="OKS77" s="142"/>
      <c r="OKT77" s="160"/>
      <c r="OKU77" s="150"/>
      <c r="OKV77" s="137"/>
      <c r="OKW77" s="137"/>
      <c r="OKX77" s="137"/>
      <c r="OKZ77" s="142"/>
      <c r="OLA77" s="160"/>
      <c r="OLB77" s="150"/>
      <c r="OLC77" s="137"/>
      <c r="OLD77" s="137"/>
      <c r="OLE77" s="137"/>
      <c r="OLG77" s="142"/>
      <c r="OLH77" s="160"/>
      <c r="OLI77" s="150"/>
      <c r="OLJ77" s="137"/>
      <c r="OLK77" s="137"/>
      <c r="OLL77" s="137"/>
      <c r="OLN77" s="142"/>
      <c r="OLO77" s="160"/>
      <c r="OLP77" s="150"/>
      <c r="OLQ77" s="137"/>
      <c r="OLR77" s="137"/>
      <c r="OLS77" s="137"/>
      <c r="OLU77" s="142"/>
      <c r="OLV77" s="160"/>
      <c r="OLW77" s="150"/>
      <c r="OLX77" s="137"/>
      <c r="OLY77" s="137"/>
      <c r="OLZ77" s="137"/>
      <c r="OMB77" s="142"/>
      <c r="OMC77" s="160"/>
      <c r="OMD77" s="150"/>
      <c r="OME77" s="137"/>
      <c r="OMF77" s="137"/>
      <c r="OMG77" s="137"/>
      <c r="OMI77" s="142"/>
      <c r="OMJ77" s="160"/>
      <c r="OMK77" s="150"/>
      <c r="OML77" s="137"/>
      <c r="OMM77" s="137"/>
      <c r="OMN77" s="137"/>
      <c r="OMP77" s="142"/>
      <c r="OMQ77" s="160"/>
      <c r="OMR77" s="150"/>
      <c r="OMS77" s="137"/>
      <c r="OMT77" s="137"/>
      <c r="OMU77" s="137"/>
      <c r="OMW77" s="142"/>
      <c r="OMX77" s="160"/>
      <c r="OMY77" s="150"/>
      <c r="OMZ77" s="137"/>
      <c r="ONA77" s="137"/>
      <c r="ONB77" s="137"/>
      <c r="OND77" s="142"/>
      <c r="ONE77" s="160"/>
      <c r="ONF77" s="150"/>
      <c r="ONG77" s="137"/>
      <c r="ONH77" s="137"/>
      <c r="ONI77" s="137"/>
      <c r="ONK77" s="142"/>
      <c r="ONL77" s="160"/>
      <c r="ONM77" s="150"/>
      <c r="ONN77" s="137"/>
      <c r="ONO77" s="137"/>
      <c r="ONP77" s="137"/>
      <c r="ONR77" s="142"/>
      <c r="ONS77" s="160"/>
      <c r="ONT77" s="150"/>
      <c r="ONU77" s="137"/>
      <c r="ONV77" s="137"/>
      <c r="ONW77" s="137"/>
      <c r="ONY77" s="142"/>
      <c r="ONZ77" s="160"/>
      <c r="OOA77" s="150"/>
      <c r="OOB77" s="137"/>
      <c r="OOC77" s="137"/>
      <c r="OOD77" s="137"/>
      <c r="OOF77" s="142"/>
      <c r="OOG77" s="160"/>
      <c r="OOH77" s="150"/>
      <c r="OOI77" s="137"/>
      <c r="OOJ77" s="137"/>
      <c r="OOK77" s="137"/>
      <c r="OOM77" s="142"/>
      <c r="OON77" s="160"/>
      <c r="OOO77" s="150"/>
      <c r="OOP77" s="137"/>
      <c r="OOQ77" s="137"/>
      <c r="OOR77" s="137"/>
      <c r="OOT77" s="142"/>
      <c r="OOU77" s="160"/>
      <c r="OOV77" s="150"/>
      <c r="OOW77" s="137"/>
      <c r="OOX77" s="137"/>
      <c r="OOY77" s="137"/>
      <c r="OPA77" s="142"/>
      <c r="OPB77" s="160"/>
      <c r="OPC77" s="150"/>
      <c r="OPD77" s="137"/>
      <c r="OPE77" s="137"/>
      <c r="OPF77" s="137"/>
      <c r="OPH77" s="142"/>
      <c r="OPI77" s="160"/>
      <c r="OPJ77" s="150"/>
      <c r="OPK77" s="137"/>
      <c r="OPL77" s="137"/>
      <c r="OPM77" s="137"/>
      <c r="OPO77" s="142"/>
      <c r="OPP77" s="160"/>
      <c r="OPQ77" s="150"/>
      <c r="OPR77" s="137"/>
      <c r="OPS77" s="137"/>
      <c r="OPT77" s="137"/>
      <c r="OPV77" s="142"/>
      <c r="OPW77" s="160"/>
      <c r="OPX77" s="150"/>
      <c r="OPY77" s="137"/>
      <c r="OPZ77" s="137"/>
      <c r="OQA77" s="137"/>
      <c r="OQC77" s="142"/>
      <c r="OQD77" s="160"/>
      <c r="OQE77" s="150"/>
      <c r="OQF77" s="137"/>
      <c r="OQG77" s="137"/>
      <c r="OQH77" s="137"/>
      <c r="OQJ77" s="142"/>
      <c r="OQK77" s="160"/>
      <c r="OQL77" s="150"/>
      <c r="OQM77" s="137"/>
      <c r="OQN77" s="137"/>
      <c r="OQO77" s="137"/>
      <c r="OQQ77" s="142"/>
      <c r="OQR77" s="160"/>
      <c r="OQS77" s="150"/>
      <c r="OQT77" s="137"/>
      <c r="OQU77" s="137"/>
      <c r="OQV77" s="137"/>
      <c r="OQX77" s="142"/>
      <c r="OQY77" s="160"/>
      <c r="OQZ77" s="150"/>
      <c r="ORA77" s="137"/>
      <c r="ORB77" s="137"/>
      <c r="ORC77" s="137"/>
      <c r="ORE77" s="142"/>
      <c r="ORF77" s="160"/>
      <c r="ORG77" s="150"/>
      <c r="ORH77" s="137"/>
      <c r="ORI77" s="137"/>
      <c r="ORJ77" s="137"/>
      <c r="ORL77" s="142"/>
      <c r="ORM77" s="160"/>
      <c r="ORN77" s="150"/>
      <c r="ORO77" s="137"/>
      <c r="ORP77" s="137"/>
      <c r="ORQ77" s="137"/>
      <c r="ORS77" s="142"/>
      <c r="ORT77" s="160"/>
      <c r="ORU77" s="150"/>
      <c r="ORV77" s="137"/>
      <c r="ORW77" s="137"/>
      <c r="ORX77" s="137"/>
      <c r="ORZ77" s="142"/>
      <c r="OSA77" s="160"/>
      <c r="OSB77" s="150"/>
      <c r="OSC77" s="137"/>
      <c r="OSD77" s="137"/>
      <c r="OSE77" s="137"/>
      <c r="OSG77" s="142"/>
      <c r="OSH77" s="160"/>
      <c r="OSI77" s="150"/>
      <c r="OSJ77" s="137"/>
      <c r="OSK77" s="137"/>
      <c r="OSL77" s="137"/>
      <c r="OSN77" s="142"/>
      <c r="OSO77" s="160"/>
      <c r="OSP77" s="150"/>
      <c r="OSQ77" s="137"/>
      <c r="OSR77" s="137"/>
      <c r="OSS77" s="137"/>
      <c r="OSU77" s="142"/>
      <c r="OSV77" s="160"/>
      <c r="OSW77" s="150"/>
      <c r="OSX77" s="137"/>
      <c r="OSY77" s="137"/>
      <c r="OSZ77" s="137"/>
      <c r="OTB77" s="142"/>
      <c r="OTC77" s="160"/>
      <c r="OTD77" s="150"/>
      <c r="OTE77" s="137"/>
      <c r="OTF77" s="137"/>
      <c r="OTG77" s="137"/>
      <c r="OTI77" s="142"/>
      <c r="OTJ77" s="160"/>
      <c r="OTK77" s="150"/>
      <c r="OTL77" s="137"/>
      <c r="OTM77" s="137"/>
      <c r="OTN77" s="137"/>
      <c r="OTP77" s="142"/>
      <c r="OTQ77" s="160"/>
      <c r="OTR77" s="150"/>
      <c r="OTS77" s="137"/>
      <c r="OTT77" s="137"/>
      <c r="OTU77" s="137"/>
      <c r="OTW77" s="142"/>
      <c r="OTX77" s="160"/>
      <c r="OTY77" s="150"/>
      <c r="OTZ77" s="137"/>
      <c r="OUA77" s="137"/>
      <c r="OUB77" s="137"/>
      <c r="OUD77" s="142"/>
      <c r="OUE77" s="160"/>
      <c r="OUF77" s="150"/>
      <c r="OUG77" s="137"/>
      <c r="OUH77" s="137"/>
      <c r="OUI77" s="137"/>
      <c r="OUK77" s="142"/>
      <c r="OUL77" s="160"/>
      <c r="OUM77" s="150"/>
      <c r="OUN77" s="137"/>
      <c r="OUO77" s="137"/>
      <c r="OUP77" s="137"/>
      <c r="OUR77" s="142"/>
      <c r="OUS77" s="160"/>
      <c r="OUT77" s="150"/>
      <c r="OUU77" s="137"/>
      <c r="OUV77" s="137"/>
      <c r="OUW77" s="137"/>
      <c r="OUY77" s="142"/>
      <c r="OUZ77" s="160"/>
      <c r="OVA77" s="150"/>
      <c r="OVB77" s="137"/>
      <c r="OVC77" s="137"/>
      <c r="OVD77" s="137"/>
      <c r="OVF77" s="142"/>
      <c r="OVG77" s="160"/>
      <c r="OVH77" s="150"/>
      <c r="OVI77" s="137"/>
      <c r="OVJ77" s="137"/>
      <c r="OVK77" s="137"/>
      <c r="OVM77" s="142"/>
      <c r="OVN77" s="160"/>
      <c r="OVO77" s="150"/>
      <c r="OVP77" s="137"/>
      <c r="OVQ77" s="137"/>
      <c r="OVR77" s="137"/>
      <c r="OVT77" s="142"/>
      <c r="OVU77" s="160"/>
      <c r="OVV77" s="150"/>
      <c r="OVW77" s="137"/>
      <c r="OVX77" s="137"/>
      <c r="OVY77" s="137"/>
      <c r="OWA77" s="142"/>
      <c r="OWB77" s="160"/>
      <c r="OWC77" s="150"/>
      <c r="OWD77" s="137"/>
      <c r="OWE77" s="137"/>
      <c r="OWF77" s="137"/>
      <c r="OWH77" s="142"/>
      <c r="OWI77" s="160"/>
      <c r="OWJ77" s="150"/>
      <c r="OWK77" s="137"/>
      <c r="OWL77" s="137"/>
      <c r="OWM77" s="137"/>
      <c r="OWO77" s="142"/>
      <c r="OWP77" s="160"/>
      <c r="OWQ77" s="150"/>
      <c r="OWR77" s="137"/>
      <c r="OWS77" s="137"/>
      <c r="OWT77" s="137"/>
      <c r="OWV77" s="142"/>
      <c r="OWW77" s="160"/>
      <c r="OWX77" s="150"/>
      <c r="OWY77" s="137"/>
      <c r="OWZ77" s="137"/>
      <c r="OXA77" s="137"/>
      <c r="OXC77" s="142"/>
      <c r="OXD77" s="160"/>
      <c r="OXE77" s="150"/>
      <c r="OXF77" s="137"/>
      <c r="OXG77" s="137"/>
      <c r="OXH77" s="137"/>
      <c r="OXJ77" s="142"/>
      <c r="OXK77" s="160"/>
      <c r="OXL77" s="150"/>
      <c r="OXM77" s="137"/>
      <c r="OXN77" s="137"/>
      <c r="OXO77" s="137"/>
      <c r="OXQ77" s="142"/>
      <c r="OXR77" s="160"/>
      <c r="OXS77" s="150"/>
      <c r="OXT77" s="137"/>
      <c r="OXU77" s="137"/>
      <c r="OXV77" s="137"/>
      <c r="OXX77" s="142"/>
      <c r="OXY77" s="160"/>
      <c r="OXZ77" s="150"/>
      <c r="OYA77" s="137"/>
      <c r="OYB77" s="137"/>
      <c r="OYC77" s="137"/>
      <c r="OYE77" s="142"/>
      <c r="OYF77" s="160"/>
      <c r="OYG77" s="150"/>
      <c r="OYH77" s="137"/>
      <c r="OYI77" s="137"/>
      <c r="OYJ77" s="137"/>
      <c r="OYL77" s="142"/>
      <c r="OYM77" s="160"/>
      <c r="OYN77" s="150"/>
      <c r="OYO77" s="137"/>
      <c r="OYP77" s="137"/>
      <c r="OYQ77" s="137"/>
      <c r="OYS77" s="142"/>
      <c r="OYT77" s="160"/>
      <c r="OYU77" s="150"/>
      <c r="OYV77" s="137"/>
      <c r="OYW77" s="137"/>
      <c r="OYX77" s="137"/>
      <c r="OYZ77" s="142"/>
      <c r="OZA77" s="160"/>
      <c r="OZB77" s="150"/>
      <c r="OZC77" s="137"/>
      <c r="OZD77" s="137"/>
      <c r="OZE77" s="137"/>
      <c r="OZG77" s="142"/>
      <c r="OZH77" s="160"/>
      <c r="OZI77" s="150"/>
      <c r="OZJ77" s="137"/>
      <c r="OZK77" s="137"/>
      <c r="OZL77" s="137"/>
      <c r="OZN77" s="142"/>
      <c r="OZO77" s="160"/>
      <c r="OZP77" s="150"/>
      <c r="OZQ77" s="137"/>
      <c r="OZR77" s="137"/>
      <c r="OZS77" s="137"/>
      <c r="OZU77" s="142"/>
      <c r="OZV77" s="160"/>
      <c r="OZW77" s="150"/>
      <c r="OZX77" s="137"/>
      <c r="OZY77" s="137"/>
      <c r="OZZ77" s="137"/>
      <c r="PAB77" s="142"/>
      <c r="PAC77" s="160"/>
      <c r="PAD77" s="150"/>
      <c r="PAE77" s="137"/>
      <c r="PAF77" s="137"/>
      <c r="PAG77" s="137"/>
      <c r="PAI77" s="142"/>
      <c r="PAJ77" s="160"/>
      <c r="PAK77" s="150"/>
      <c r="PAL77" s="137"/>
      <c r="PAM77" s="137"/>
      <c r="PAN77" s="137"/>
      <c r="PAP77" s="142"/>
      <c r="PAQ77" s="160"/>
      <c r="PAR77" s="150"/>
      <c r="PAS77" s="137"/>
      <c r="PAT77" s="137"/>
      <c r="PAU77" s="137"/>
      <c r="PAW77" s="142"/>
      <c r="PAX77" s="160"/>
      <c r="PAY77" s="150"/>
      <c r="PAZ77" s="137"/>
      <c r="PBA77" s="137"/>
      <c r="PBB77" s="137"/>
      <c r="PBD77" s="142"/>
      <c r="PBE77" s="160"/>
      <c r="PBF77" s="150"/>
      <c r="PBG77" s="137"/>
      <c r="PBH77" s="137"/>
      <c r="PBI77" s="137"/>
      <c r="PBK77" s="142"/>
      <c r="PBL77" s="160"/>
      <c r="PBM77" s="150"/>
      <c r="PBN77" s="137"/>
      <c r="PBO77" s="137"/>
      <c r="PBP77" s="137"/>
      <c r="PBR77" s="142"/>
      <c r="PBS77" s="160"/>
      <c r="PBT77" s="150"/>
      <c r="PBU77" s="137"/>
      <c r="PBV77" s="137"/>
      <c r="PBW77" s="137"/>
      <c r="PBY77" s="142"/>
      <c r="PBZ77" s="160"/>
      <c r="PCA77" s="150"/>
      <c r="PCB77" s="137"/>
      <c r="PCC77" s="137"/>
      <c r="PCD77" s="137"/>
      <c r="PCF77" s="142"/>
      <c r="PCG77" s="160"/>
      <c r="PCH77" s="150"/>
      <c r="PCI77" s="137"/>
      <c r="PCJ77" s="137"/>
      <c r="PCK77" s="137"/>
      <c r="PCM77" s="142"/>
      <c r="PCN77" s="160"/>
      <c r="PCO77" s="150"/>
      <c r="PCP77" s="137"/>
      <c r="PCQ77" s="137"/>
      <c r="PCR77" s="137"/>
      <c r="PCT77" s="142"/>
      <c r="PCU77" s="160"/>
      <c r="PCV77" s="150"/>
      <c r="PCW77" s="137"/>
      <c r="PCX77" s="137"/>
      <c r="PCY77" s="137"/>
      <c r="PDA77" s="142"/>
      <c r="PDB77" s="160"/>
      <c r="PDC77" s="150"/>
      <c r="PDD77" s="137"/>
      <c r="PDE77" s="137"/>
      <c r="PDF77" s="137"/>
      <c r="PDH77" s="142"/>
      <c r="PDI77" s="160"/>
      <c r="PDJ77" s="150"/>
      <c r="PDK77" s="137"/>
      <c r="PDL77" s="137"/>
      <c r="PDM77" s="137"/>
      <c r="PDO77" s="142"/>
      <c r="PDP77" s="160"/>
      <c r="PDQ77" s="150"/>
      <c r="PDR77" s="137"/>
      <c r="PDS77" s="137"/>
      <c r="PDT77" s="137"/>
      <c r="PDV77" s="142"/>
      <c r="PDW77" s="160"/>
      <c r="PDX77" s="150"/>
      <c r="PDY77" s="137"/>
      <c r="PDZ77" s="137"/>
      <c r="PEA77" s="137"/>
      <c r="PEC77" s="142"/>
      <c r="PED77" s="160"/>
      <c r="PEE77" s="150"/>
      <c r="PEF77" s="137"/>
      <c r="PEG77" s="137"/>
      <c r="PEH77" s="137"/>
      <c r="PEJ77" s="142"/>
      <c r="PEK77" s="160"/>
      <c r="PEL77" s="150"/>
      <c r="PEM77" s="137"/>
      <c r="PEN77" s="137"/>
      <c r="PEO77" s="137"/>
      <c r="PEQ77" s="142"/>
      <c r="PER77" s="160"/>
      <c r="PES77" s="150"/>
      <c r="PET77" s="137"/>
      <c r="PEU77" s="137"/>
      <c r="PEV77" s="137"/>
      <c r="PEX77" s="142"/>
      <c r="PEY77" s="160"/>
      <c r="PEZ77" s="150"/>
      <c r="PFA77" s="137"/>
      <c r="PFB77" s="137"/>
      <c r="PFC77" s="137"/>
      <c r="PFE77" s="142"/>
      <c r="PFF77" s="160"/>
      <c r="PFG77" s="150"/>
      <c r="PFH77" s="137"/>
      <c r="PFI77" s="137"/>
      <c r="PFJ77" s="137"/>
      <c r="PFL77" s="142"/>
      <c r="PFM77" s="160"/>
      <c r="PFN77" s="150"/>
      <c r="PFO77" s="137"/>
      <c r="PFP77" s="137"/>
      <c r="PFQ77" s="137"/>
      <c r="PFS77" s="142"/>
      <c r="PFT77" s="160"/>
      <c r="PFU77" s="150"/>
      <c r="PFV77" s="137"/>
      <c r="PFW77" s="137"/>
      <c r="PFX77" s="137"/>
      <c r="PFZ77" s="142"/>
      <c r="PGA77" s="160"/>
      <c r="PGB77" s="150"/>
      <c r="PGC77" s="137"/>
      <c r="PGD77" s="137"/>
      <c r="PGE77" s="137"/>
      <c r="PGG77" s="142"/>
      <c r="PGH77" s="160"/>
      <c r="PGI77" s="150"/>
      <c r="PGJ77" s="137"/>
      <c r="PGK77" s="137"/>
      <c r="PGL77" s="137"/>
      <c r="PGN77" s="142"/>
      <c r="PGO77" s="160"/>
      <c r="PGP77" s="150"/>
      <c r="PGQ77" s="137"/>
      <c r="PGR77" s="137"/>
      <c r="PGS77" s="137"/>
      <c r="PGU77" s="142"/>
      <c r="PGV77" s="160"/>
      <c r="PGW77" s="150"/>
      <c r="PGX77" s="137"/>
      <c r="PGY77" s="137"/>
      <c r="PGZ77" s="137"/>
      <c r="PHB77" s="142"/>
      <c r="PHC77" s="160"/>
      <c r="PHD77" s="150"/>
      <c r="PHE77" s="137"/>
      <c r="PHF77" s="137"/>
      <c r="PHG77" s="137"/>
      <c r="PHI77" s="142"/>
      <c r="PHJ77" s="160"/>
      <c r="PHK77" s="150"/>
      <c r="PHL77" s="137"/>
      <c r="PHM77" s="137"/>
      <c r="PHN77" s="137"/>
      <c r="PHP77" s="142"/>
      <c r="PHQ77" s="160"/>
      <c r="PHR77" s="150"/>
      <c r="PHS77" s="137"/>
      <c r="PHT77" s="137"/>
      <c r="PHU77" s="137"/>
      <c r="PHW77" s="142"/>
      <c r="PHX77" s="160"/>
      <c r="PHY77" s="150"/>
      <c r="PHZ77" s="137"/>
      <c r="PIA77" s="137"/>
      <c r="PIB77" s="137"/>
      <c r="PID77" s="142"/>
      <c r="PIE77" s="160"/>
      <c r="PIF77" s="150"/>
      <c r="PIG77" s="137"/>
      <c r="PIH77" s="137"/>
      <c r="PII77" s="137"/>
      <c r="PIK77" s="142"/>
      <c r="PIL77" s="160"/>
      <c r="PIM77" s="150"/>
      <c r="PIN77" s="137"/>
      <c r="PIO77" s="137"/>
      <c r="PIP77" s="137"/>
      <c r="PIR77" s="142"/>
      <c r="PIS77" s="160"/>
      <c r="PIT77" s="150"/>
      <c r="PIU77" s="137"/>
      <c r="PIV77" s="137"/>
      <c r="PIW77" s="137"/>
      <c r="PIY77" s="142"/>
      <c r="PIZ77" s="160"/>
      <c r="PJA77" s="150"/>
      <c r="PJB77" s="137"/>
      <c r="PJC77" s="137"/>
      <c r="PJD77" s="137"/>
      <c r="PJF77" s="142"/>
      <c r="PJG77" s="160"/>
      <c r="PJH77" s="150"/>
      <c r="PJI77" s="137"/>
      <c r="PJJ77" s="137"/>
      <c r="PJK77" s="137"/>
      <c r="PJM77" s="142"/>
      <c r="PJN77" s="160"/>
      <c r="PJO77" s="150"/>
      <c r="PJP77" s="137"/>
      <c r="PJQ77" s="137"/>
      <c r="PJR77" s="137"/>
      <c r="PJT77" s="142"/>
      <c r="PJU77" s="160"/>
      <c r="PJV77" s="150"/>
      <c r="PJW77" s="137"/>
      <c r="PJX77" s="137"/>
      <c r="PJY77" s="137"/>
      <c r="PKA77" s="142"/>
      <c r="PKB77" s="160"/>
      <c r="PKC77" s="150"/>
      <c r="PKD77" s="137"/>
      <c r="PKE77" s="137"/>
      <c r="PKF77" s="137"/>
      <c r="PKH77" s="142"/>
      <c r="PKI77" s="160"/>
      <c r="PKJ77" s="150"/>
      <c r="PKK77" s="137"/>
      <c r="PKL77" s="137"/>
      <c r="PKM77" s="137"/>
      <c r="PKO77" s="142"/>
      <c r="PKP77" s="160"/>
      <c r="PKQ77" s="150"/>
      <c r="PKR77" s="137"/>
      <c r="PKS77" s="137"/>
      <c r="PKT77" s="137"/>
      <c r="PKV77" s="142"/>
      <c r="PKW77" s="160"/>
      <c r="PKX77" s="150"/>
      <c r="PKY77" s="137"/>
      <c r="PKZ77" s="137"/>
      <c r="PLA77" s="137"/>
      <c r="PLC77" s="142"/>
      <c r="PLD77" s="160"/>
      <c r="PLE77" s="150"/>
      <c r="PLF77" s="137"/>
      <c r="PLG77" s="137"/>
      <c r="PLH77" s="137"/>
      <c r="PLJ77" s="142"/>
      <c r="PLK77" s="160"/>
      <c r="PLL77" s="150"/>
      <c r="PLM77" s="137"/>
      <c r="PLN77" s="137"/>
      <c r="PLO77" s="137"/>
      <c r="PLQ77" s="142"/>
      <c r="PLR77" s="160"/>
      <c r="PLS77" s="150"/>
      <c r="PLT77" s="137"/>
      <c r="PLU77" s="137"/>
      <c r="PLV77" s="137"/>
      <c r="PLX77" s="142"/>
      <c r="PLY77" s="160"/>
      <c r="PLZ77" s="150"/>
      <c r="PMA77" s="137"/>
      <c r="PMB77" s="137"/>
      <c r="PMC77" s="137"/>
      <c r="PME77" s="142"/>
      <c r="PMF77" s="160"/>
      <c r="PMG77" s="150"/>
      <c r="PMH77" s="137"/>
      <c r="PMI77" s="137"/>
      <c r="PMJ77" s="137"/>
      <c r="PML77" s="142"/>
      <c r="PMM77" s="160"/>
      <c r="PMN77" s="150"/>
      <c r="PMO77" s="137"/>
      <c r="PMP77" s="137"/>
      <c r="PMQ77" s="137"/>
      <c r="PMS77" s="142"/>
      <c r="PMT77" s="160"/>
      <c r="PMU77" s="150"/>
      <c r="PMV77" s="137"/>
      <c r="PMW77" s="137"/>
      <c r="PMX77" s="137"/>
      <c r="PMZ77" s="142"/>
      <c r="PNA77" s="160"/>
      <c r="PNB77" s="150"/>
      <c r="PNC77" s="137"/>
      <c r="PND77" s="137"/>
      <c r="PNE77" s="137"/>
      <c r="PNG77" s="142"/>
      <c r="PNH77" s="160"/>
      <c r="PNI77" s="150"/>
      <c r="PNJ77" s="137"/>
      <c r="PNK77" s="137"/>
      <c r="PNL77" s="137"/>
      <c r="PNN77" s="142"/>
      <c r="PNO77" s="160"/>
      <c r="PNP77" s="150"/>
      <c r="PNQ77" s="137"/>
      <c r="PNR77" s="137"/>
      <c r="PNS77" s="137"/>
      <c r="PNU77" s="142"/>
      <c r="PNV77" s="160"/>
      <c r="PNW77" s="150"/>
      <c r="PNX77" s="137"/>
      <c r="PNY77" s="137"/>
      <c r="PNZ77" s="137"/>
      <c r="POB77" s="142"/>
      <c r="POC77" s="160"/>
      <c r="POD77" s="150"/>
      <c r="POE77" s="137"/>
      <c r="POF77" s="137"/>
      <c r="POG77" s="137"/>
      <c r="POI77" s="142"/>
      <c r="POJ77" s="160"/>
      <c r="POK77" s="150"/>
      <c r="POL77" s="137"/>
      <c r="POM77" s="137"/>
      <c r="PON77" s="137"/>
      <c r="POP77" s="142"/>
      <c r="POQ77" s="160"/>
      <c r="POR77" s="150"/>
      <c r="POS77" s="137"/>
      <c r="POT77" s="137"/>
      <c r="POU77" s="137"/>
      <c r="POW77" s="142"/>
      <c r="POX77" s="160"/>
      <c r="POY77" s="150"/>
      <c r="POZ77" s="137"/>
      <c r="PPA77" s="137"/>
      <c r="PPB77" s="137"/>
      <c r="PPD77" s="142"/>
      <c r="PPE77" s="160"/>
      <c r="PPF77" s="150"/>
      <c r="PPG77" s="137"/>
      <c r="PPH77" s="137"/>
      <c r="PPI77" s="137"/>
      <c r="PPK77" s="142"/>
      <c r="PPL77" s="160"/>
      <c r="PPM77" s="150"/>
      <c r="PPN77" s="137"/>
      <c r="PPO77" s="137"/>
      <c r="PPP77" s="137"/>
      <c r="PPR77" s="142"/>
      <c r="PPS77" s="160"/>
      <c r="PPT77" s="150"/>
      <c r="PPU77" s="137"/>
      <c r="PPV77" s="137"/>
      <c r="PPW77" s="137"/>
      <c r="PPY77" s="142"/>
      <c r="PPZ77" s="160"/>
      <c r="PQA77" s="150"/>
      <c r="PQB77" s="137"/>
      <c r="PQC77" s="137"/>
      <c r="PQD77" s="137"/>
      <c r="PQF77" s="142"/>
      <c r="PQG77" s="160"/>
      <c r="PQH77" s="150"/>
      <c r="PQI77" s="137"/>
      <c r="PQJ77" s="137"/>
      <c r="PQK77" s="137"/>
      <c r="PQM77" s="142"/>
      <c r="PQN77" s="160"/>
      <c r="PQO77" s="150"/>
      <c r="PQP77" s="137"/>
      <c r="PQQ77" s="137"/>
      <c r="PQR77" s="137"/>
      <c r="PQT77" s="142"/>
      <c r="PQU77" s="160"/>
      <c r="PQV77" s="150"/>
      <c r="PQW77" s="137"/>
      <c r="PQX77" s="137"/>
      <c r="PQY77" s="137"/>
      <c r="PRA77" s="142"/>
      <c r="PRB77" s="160"/>
      <c r="PRC77" s="150"/>
      <c r="PRD77" s="137"/>
      <c r="PRE77" s="137"/>
      <c r="PRF77" s="137"/>
      <c r="PRH77" s="142"/>
      <c r="PRI77" s="160"/>
      <c r="PRJ77" s="150"/>
      <c r="PRK77" s="137"/>
      <c r="PRL77" s="137"/>
      <c r="PRM77" s="137"/>
      <c r="PRO77" s="142"/>
      <c r="PRP77" s="160"/>
      <c r="PRQ77" s="150"/>
      <c r="PRR77" s="137"/>
      <c r="PRS77" s="137"/>
      <c r="PRT77" s="137"/>
      <c r="PRV77" s="142"/>
      <c r="PRW77" s="160"/>
      <c r="PRX77" s="150"/>
      <c r="PRY77" s="137"/>
      <c r="PRZ77" s="137"/>
      <c r="PSA77" s="137"/>
      <c r="PSC77" s="142"/>
      <c r="PSD77" s="160"/>
      <c r="PSE77" s="150"/>
      <c r="PSF77" s="137"/>
      <c r="PSG77" s="137"/>
      <c r="PSH77" s="137"/>
      <c r="PSJ77" s="142"/>
      <c r="PSK77" s="160"/>
      <c r="PSL77" s="150"/>
      <c r="PSM77" s="137"/>
      <c r="PSN77" s="137"/>
      <c r="PSO77" s="137"/>
      <c r="PSQ77" s="142"/>
      <c r="PSR77" s="160"/>
      <c r="PSS77" s="150"/>
      <c r="PST77" s="137"/>
      <c r="PSU77" s="137"/>
      <c r="PSV77" s="137"/>
      <c r="PSX77" s="142"/>
      <c r="PSY77" s="160"/>
      <c r="PSZ77" s="150"/>
      <c r="PTA77" s="137"/>
      <c r="PTB77" s="137"/>
      <c r="PTC77" s="137"/>
      <c r="PTE77" s="142"/>
      <c r="PTF77" s="160"/>
      <c r="PTG77" s="150"/>
      <c r="PTH77" s="137"/>
      <c r="PTI77" s="137"/>
      <c r="PTJ77" s="137"/>
      <c r="PTL77" s="142"/>
      <c r="PTM77" s="160"/>
      <c r="PTN77" s="150"/>
      <c r="PTO77" s="137"/>
      <c r="PTP77" s="137"/>
      <c r="PTQ77" s="137"/>
      <c r="PTS77" s="142"/>
      <c r="PTT77" s="160"/>
      <c r="PTU77" s="150"/>
      <c r="PTV77" s="137"/>
      <c r="PTW77" s="137"/>
      <c r="PTX77" s="137"/>
      <c r="PTZ77" s="142"/>
      <c r="PUA77" s="160"/>
      <c r="PUB77" s="150"/>
      <c r="PUC77" s="137"/>
      <c r="PUD77" s="137"/>
      <c r="PUE77" s="137"/>
      <c r="PUG77" s="142"/>
      <c r="PUH77" s="160"/>
      <c r="PUI77" s="150"/>
      <c r="PUJ77" s="137"/>
      <c r="PUK77" s="137"/>
      <c r="PUL77" s="137"/>
      <c r="PUN77" s="142"/>
      <c r="PUO77" s="160"/>
      <c r="PUP77" s="150"/>
      <c r="PUQ77" s="137"/>
      <c r="PUR77" s="137"/>
      <c r="PUS77" s="137"/>
      <c r="PUU77" s="142"/>
      <c r="PUV77" s="160"/>
      <c r="PUW77" s="150"/>
      <c r="PUX77" s="137"/>
      <c r="PUY77" s="137"/>
      <c r="PUZ77" s="137"/>
      <c r="PVB77" s="142"/>
      <c r="PVC77" s="160"/>
      <c r="PVD77" s="150"/>
      <c r="PVE77" s="137"/>
      <c r="PVF77" s="137"/>
      <c r="PVG77" s="137"/>
      <c r="PVI77" s="142"/>
      <c r="PVJ77" s="160"/>
      <c r="PVK77" s="150"/>
      <c r="PVL77" s="137"/>
      <c r="PVM77" s="137"/>
      <c r="PVN77" s="137"/>
      <c r="PVP77" s="142"/>
      <c r="PVQ77" s="160"/>
      <c r="PVR77" s="150"/>
      <c r="PVS77" s="137"/>
      <c r="PVT77" s="137"/>
      <c r="PVU77" s="137"/>
      <c r="PVW77" s="142"/>
      <c r="PVX77" s="160"/>
      <c r="PVY77" s="150"/>
      <c r="PVZ77" s="137"/>
      <c r="PWA77" s="137"/>
      <c r="PWB77" s="137"/>
      <c r="PWD77" s="142"/>
      <c r="PWE77" s="160"/>
      <c r="PWF77" s="150"/>
      <c r="PWG77" s="137"/>
      <c r="PWH77" s="137"/>
      <c r="PWI77" s="137"/>
      <c r="PWK77" s="142"/>
      <c r="PWL77" s="160"/>
      <c r="PWM77" s="150"/>
      <c r="PWN77" s="137"/>
      <c r="PWO77" s="137"/>
      <c r="PWP77" s="137"/>
      <c r="PWR77" s="142"/>
      <c r="PWS77" s="160"/>
      <c r="PWT77" s="150"/>
      <c r="PWU77" s="137"/>
      <c r="PWV77" s="137"/>
      <c r="PWW77" s="137"/>
      <c r="PWY77" s="142"/>
      <c r="PWZ77" s="160"/>
      <c r="PXA77" s="150"/>
      <c r="PXB77" s="137"/>
      <c r="PXC77" s="137"/>
      <c r="PXD77" s="137"/>
      <c r="PXF77" s="142"/>
      <c r="PXG77" s="160"/>
      <c r="PXH77" s="150"/>
      <c r="PXI77" s="137"/>
      <c r="PXJ77" s="137"/>
      <c r="PXK77" s="137"/>
      <c r="PXM77" s="142"/>
      <c r="PXN77" s="160"/>
      <c r="PXO77" s="150"/>
      <c r="PXP77" s="137"/>
      <c r="PXQ77" s="137"/>
      <c r="PXR77" s="137"/>
      <c r="PXT77" s="142"/>
      <c r="PXU77" s="160"/>
      <c r="PXV77" s="150"/>
      <c r="PXW77" s="137"/>
      <c r="PXX77" s="137"/>
      <c r="PXY77" s="137"/>
      <c r="PYA77" s="142"/>
      <c r="PYB77" s="160"/>
      <c r="PYC77" s="150"/>
      <c r="PYD77" s="137"/>
      <c r="PYE77" s="137"/>
      <c r="PYF77" s="137"/>
      <c r="PYH77" s="142"/>
      <c r="PYI77" s="160"/>
      <c r="PYJ77" s="150"/>
      <c r="PYK77" s="137"/>
      <c r="PYL77" s="137"/>
      <c r="PYM77" s="137"/>
      <c r="PYO77" s="142"/>
      <c r="PYP77" s="160"/>
      <c r="PYQ77" s="150"/>
      <c r="PYR77" s="137"/>
      <c r="PYS77" s="137"/>
      <c r="PYT77" s="137"/>
      <c r="PYV77" s="142"/>
      <c r="PYW77" s="160"/>
      <c r="PYX77" s="150"/>
      <c r="PYY77" s="137"/>
      <c r="PYZ77" s="137"/>
      <c r="PZA77" s="137"/>
      <c r="PZC77" s="142"/>
      <c r="PZD77" s="160"/>
      <c r="PZE77" s="150"/>
      <c r="PZF77" s="137"/>
      <c r="PZG77" s="137"/>
      <c r="PZH77" s="137"/>
      <c r="PZJ77" s="142"/>
      <c r="PZK77" s="160"/>
      <c r="PZL77" s="150"/>
      <c r="PZM77" s="137"/>
      <c r="PZN77" s="137"/>
      <c r="PZO77" s="137"/>
      <c r="PZQ77" s="142"/>
      <c r="PZR77" s="160"/>
      <c r="PZS77" s="150"/>
      <c r="PZT77" s="137"/>
      <c r="PZU77" s="137"/>
      <c r="PZV77" s="137"/>
      <c r="PZX77" s="142"/>
      <c r="PZY77" s="160"/>
      <c r="PZZ77" s="150"/>
      <c r="QAA77" s="137"/>
      <c r="QAB77" s="137"/>
      <c r="QAC77" s="137"/>
      <c r="QAE77" s="142"/>
      <c r="QAF77" s="160"/>
      <c r="QAG77" s="150"/>
      <c r="QAH77" s="137"/>
      <c r="QAI77" s="137"/>
      <c r="QAJ77" s="137"/>
      <c r="QAL77" s="142"/>
      <c r="QAM77" s="160"/>
      <c r="QAN77" s="150"/>
      <c r="QAO77" s="137"/>
      <c r="QAP77" s="137"/>
      <c r="QAQ77" s="137"/>
      <c r="QAS77" s="142"/>
      <c r="QAT77" s="160"/>
      <c r="QAU77" s="150"/>
      <c r="QAV77" s="137"/>
      <c r="QAW77" s="137"/>
      <c r="QAX77" s="137"/>
      <c r="QAZ77" s="142"/>
      <c r="QBA77" s="160"/>
      <c r="QBB77" s="150"/>
      <c r="QBC77" s="137"/>
      <c r="QBD77" s="137"/>
      <c r="QBE77" s="137"/>
      <c r="QBG77" s="142"/>
      <c r="QBH77" s="160"/>
      <c r="QBI77" s="150"/>
      <c r="QBJ77" s="137"/>
      <c r="QBK77" s="137"/>
      <c r="QBL77" s="137"/>
      <c r="QBN77" s="142"/>
      <c r="QBO77" s="160"/>
      <c r="QBP77" s="150"/>
      <c r="QBQ77" s="137"/>
      <c r="QBR77" s="137"/>
      <c r="QBS77" s="137"/>
      <c r="QBU77" s="142"/>
      <c r="QBV77" s="160"/>
      <c r="QBW77" s="150"/>
      <c r="QBX77" s="137"/>
      <c r="QBY77" s="137"/>
      <c r="QBZ77" s="137"/>
      <c r="QCB77" s="142"/>
      <c r="QCC77" s="160"/>
      <c r="QCD77" s="150"/>
      <c r="QCE77" s="137"/>
      <c r="QCF77" s="137"/>
      <c r="QCG77" s="137"/>
      <c r="QCI77" s="142"/>
      <c r="QCJ77" s="160"/>
      <c r="QCK77" s="150"/>
      <c r="QCL77" s="137"/>
      <c r="QCM77" s="137"/>
      <c r="QCN77" s="137"/>
      <c r="QCP77" s="142"/>
      <c r="QCQ77" s="160"/>
      <c r="QCR77" s="150"/>
      <c r="QCS77" s="137"/>
      <c r="QCT77" s="137"/>
      <c r="QCU77" s="137"/>
      <c r="QCW77" s="142"/>
      <c r="QCX77" s="160"/>
      <c r="QCY77" s="150"/>
      <c r="QCZ77" s="137"/>
      <c r="QDA77" s="137"/>
      <c r="QDB77" s="137"/>
      <c r="QDD77" s="142"/>
      <c r="QDE77" s="160"/>
      <c r="QDF77" s="150"/>
      <c r="QDG77" s="137"/>
      <c r="QDH77" s="137"/>
      <c r="QDI77" s="137"/>
      <c r="QDK77" s="142"/>
      <c r="QDL77" s="160"/>
      <c r="QDM77" s="150"/>
      <c r="QDN77" s="137"/>
      <c r="QDO77" s="137"/>
      <c r="QDP77" s="137"/>
      <c r="QDR77" s="142"/>
      <c r="QDS77" s="160"/>
      <c r="QDT77" s="150"/>
      <c r="QDU77" s="137"/>
      <c r="QDV77" s="137"/>
      <c r="QDW77" s="137"/>
      <c r="QDY77" s="142"/>
      <c r="QDZ77" s="160"/>
      <c r="QEA77" s="150"/>
      <c r="QEB77" s="137"/>
      <c r="QEC77" s="137"/>
      <c r="QED77" s="137"/>
      <c r="QEF77" s="142"/>
      <c r="QEG77" s="160"/>
      <c r="QEH77" s="150"/>
      <c r="QEI77" s="137"/>
      <c r="QEJ77" s="137"/>
      <c r="QEK77" s="137"/>
      <c r="QEM77" s="142"/>
      <c r="QEN77" s="160"/>
      <c r="QEO77" s="150"/>
      <c r="QEP77" s="137"/>
      <c r="QEQ77" s="137"/>
      <c r="QER77" s="137"/>
      <c r="QET77" s="142"/>
      <c r="QEU77" s="160"/>
      <c r="QEV77" s="150"/>
      <c r="QEW77" s="137"/>
      <c r="QEX77" s="137"/>
      <c r="QEY77" s="137"/>
      <c r="QFA77" s="142"/>
      <c r="QFB77" s="160"/>
      <c r="QFC77" s="150"/>
      <c r="QFD77" s="137"/>
      <c r="QFE77" s="137"/>
      <c r="QFF77" s="137"/>
      <c r="QFH77" s="142"/>
      <c r="QFI77" s="160"/>
      <c r="QFJ77" s="150"/>
      <c r="QFK77" s="137"/>
      <c r="QFL77" s="137"/>
      <c r="QFM77" s="137"/>
      <c r="QFO77" s="142"/>
      <c r="QFP77" s="160"/>
      <c r="QFQ77" s="150"/>
      <c r="QFR77" s="137"/>
      <c r="QFS77" s="137"/>
      <c r="QFT77" s="137"/>
      <c r="QFV77" s="142"/>
      <c r="QFW77" s="160"/>
      <c r="QFX77" s="150"/>
      <c r="QFY77" s="137"/>
      <c r="QFZ77" s="137"/>
      <c r="QGA77" s="137"/>
      <c r="QGC77" s="142"/>
      <c r="QGD77" s="160"/>
      <c r="QGE77" s="150"/>
      <c r="QGF77" s="137"/>
      <c r="QGG77" s="137"/>
      <c r="QGH77" s="137"/>
      <c r="QGJ77" s="142"/>
      <c r="QGK77" s="160"/>
      <c r="QGL77" s="150"/>
      <c r="QGM77" s="137"/>
      <c r="QGN77" s="137"/>
      <c r="QGO77" s="137"/>
      <c r="QGQ77" s="142"/>
      <c r="QGR77" s="160"/>
      <c r="QGS77" s="150"/>
      <c r="QGT77" s="137"/>
      <c r="QGU77" s="137"/>
      <c r="QGV77" s="137"/>
      <c r="QGX77" s="142"/>
      <c r="QGY77" s="160"/>
      <c r="QGZ77" s="150"/>
      <c r="QHA77" s="137"/>
      <c r="QHB77" s="137"/>
      <c r="QHC77" s="137"/>
      <c r="QHE77" s="142"/>
      <c r="QHF77" s="160"/>
      <c r="QHG77" s="150"/>
      <c r="QHH77" s="137"/>
      <c r="QHI77" s="137"/>
      <c r="QHJ77" s="137"/>
      <c r="QHL77" s="142"/>
      <c r="QHM77" s="160"/>
      <c r="QHN77" s="150"/>
      <c r="QHO77" s="137"/>
      <c r="QHP77" s="137"/>
      <c r="QHQ77" s="137"/>
      <c r="QHS77" s="142"/>
      <c r="QHT77" s="160"/>
      <c r="QHU77" s="150"/>
      <c r="QHV77" s="137"/>
      <c r="QHW77" s="137"/>
      <c r="QHX77" s="137"/>
      <c r="QHZ77" s="142"/>
      <c r="QIA77" s="160"/>
      <c r="QIB77" s="150"/>
      <c r="QIC77" s="137"/>
      <c r="QID77" s="137"/>
      <c r="QIE77" s="137"/>
      <c r="QIG77" s="142"/>
      <c r="QIH77" s="160"/>
      <c r="QII77" s="150"/>
      <c r="QIJ77" s="137"/>
      <c r="QIK77" s="137"/>
      <c r="QIL77" s="137"/>
      <c r="QIN77" s="142"/>
      <c r="QIO77" s="160"/>
      <c r="QIP77" s="150"/>
      <c r="QIQ77" s="137"/>
      <c r="QIR77" s="137"/>
      <c r="QIS77" s="137"/>
      <c r="QIU77" s="142"/>
      <c r="QIV77" s="160"/>
      <c r="QIW77" s="150"/>
      <c r="QIX77" s="137"/>
      <c r="QIY77" s="137"/>
      <c r="QIZ77" s="137"/>
      <c r="QJB77" s="142"/>
      <c r="QJC77" s="160"/>
      <c r="QJD77" s="150"/>
      <c r="QJE77" s="137"/>
      <c r="QJF77" s="137"/>
      <c r="QJG77" s="137"/>
      <c r="QJI77" s="142"/>
      <c r="QJJ77" s="160"/>
      <c r="QJK77" s="150"/>
      <c r="QJL77" s="137"/>
      <c r="QJM77" s="137"/>
      <c r="QJN77" s="137"/>
      <c r="QJP77" s="142"/>
      <c r="QJQ77" s="160"/>
      <c r="QJR77" s="150"/>
      <c r="QJS77" s="137"/>
      <c r="QJT77" s="137"/>
      <c r="QJU77" s="137"/>
      <c r="QJW77" s="142"/>
      <c r="QJX77" s="160"/>
      <c r="QJY77" s="150"/>
      <c r="QJZ77" s="137"/>
      <c r="QKA77" s="137"/>
      <c r="QKB77" s="137"/>
      <c r="QKD77" s="142"/>
      <c r="QKE77" s="160"/>
      <c r="QKF77" s="150"/>
      <c r="QKG77" s="137"/>
      <c r="QKH77" s="137"/>
      <c r="QKI77" s="137"/>
      <c r="QKK77" s="142"/>
      <c r="QKL77" s="160"/>
      <c r="QKM77" s="150"/>
      <c r="QKN77" s="137"/>
      <c r="QKO77" s="137"/>
      <c r="QKP77" s="137"/>
      <c r="QKR77" s="142"/>
      <c r="QKS77" s="160"/>
      <c r="QKT77" s="150"/>
      <c r="QKU77" s="137"/>
      <c r="QKV77" s="137"/>
      <c r="QKW77" s="137"/>
      <c r="QKY77" s="142"/>
      <c r="QKZ77" s="160"/>
      <c r="QLA77" s="150"/>
      <c r="QLB77" s="137"/>
      <c r="QLC77" s="137"/>
      <c r="QLD77" s="137"/>
      <c r="QLF77" s="142"/>
      <c r="QLG77" s="160"/>
      <c r="QLH77" s="150"/>
      <c r="QLI77" s="137"/>
      <c r="QLJ77" s="137"/>
      <c r="QLK77" s="137"/>
      <c r="QLM77" s="142"/>
      <c r="QLN77" s="160"/>
      <c r="QLO77" s="150"/>
      <c r="QLP77" s="137"/>
      <c r="QLQ77" s="137"/>
      <c r="QLR77" s="137"/>
      <c r="QLT77" s="142"/>
      <c r="QLU77" s="160"/>
      <c r="QLV77" s="150"/>
      <c r="QLW77" s="137"/>
      <c r="QLX77" s="137"/>
      <c r="QLY77" s="137"/>
      <c r="QMA77" s="142"/>
      <c r="QMB77" s="160"/>
      <c r="QMC77" s="150"/>
      <c r="QMD77" s="137"/>
      <c r="QME77" s="137"/>
      <c r="QMF77" s="137"/>
      <c r="QMH77" s="142"/>
      <c r="QMI77" s="160"/>
      <c r="QMJ77" s="150"/>
      <c r="QMK77" s="137"/>
      <c r="QML77" s="137"/>
      <c r="QMM77" s="137"/>
      <c r="QMO77" s="142"/>
      <c r="QMP77" s="160"/>
      <c r="QMQ77" s="150"/>
      <c r="QMR77" s="137"/>
      <c r="QMS77" s="137"/>
      <c r="QMT77" s="137"/>
      <c r="QMV77" s="142"/>
      <c r="QMW77" s="160"/>
      <c r="QMX77" s="150"/>
      <c r="QMY77" s="137"/>
      <c r="QMZ77" s="137"/>
      <c r="QNA77" s="137"/>
      <c r="QNC77" s="142"/>
      <c r="QND77" s="160"/>
      <c r="QNE77" s="150"/>
      <c r="QNF77" s="137"/>
      <c r="QNG77" s="137"/>
      <c r="QNH77" s="137"/>
      <c r="QNJ77" s="142"/>
      <c r="QNK77" s="160"/>
      <c r="QNL77" s="150"/>
      <c r="QNM77" s="137"/>
      <c r="QNN77" s="137"/>
      <c r="QNO77" s="137"/>
      <c r="QNQ77" s="142"/>
      <c r="QNR77" s="160"/>
      <c r="QNS77" s="150"/>
      <c r="QNT77" s="137"/>
      <c r="QNU77" s="137"/>
      <c r="QNV77" s="137"/>
      <c r="QNX77" s="142"/>
      <c r="QNY77" s="160"/>
      <c r="QNZ77" s="150"/>
      <c r="QOA77" s="137"/>
      <c r="QOB77" s="137"/>
      <c r="QOC77" s="137"/>
      <c r="QOE77" s="142"/>
      <c r="QOF77" s="160"/>
      <c r="QOG77" s="150"/>
      <c r="QOH77" s="137"/>
      <c r="QOI77" s="137"/>
      <c r="QOJ77" s="137"/>
      <c r="QOL77" s="142"/>
      <c r="QOM77" s="160"/>
      <c r="QON77" s="150"/>
      <c r="QOO77" s="137"/>
      <c r="QOP77" s="137"/>
      <c r="QOQ77" s="137"/>
      <c r="QOS77" s="142"/>
      <c r="QOT77" s="160"/>
      <c r="QOU77" s="150"/>
      <c r="QOV77" s="137"/>
      <c r="QOW77" s="137"/>
      <c r="QOX77" s="137"/>
      <c r="QOZ77" s="142"/>
      <c r="QPA77" s="160"/>
      <c r="QPB77" s="150"/>
      <c r="QPC77" s="137"/>
      <c r="QPD77" s="137"/>
      <c r="QPE77" s="137"/>
      <c r="QPG77" s="142"/>
      <c r="QPH77" s="160"/>
      <c r="QPI77" s="150"/>
      <c r="QPJ77" s="137"/>
      <c r="QPK77" s="137"/>
      <c r="QPL77" s="137"/>
      <c r="QPN77" s="142"/>
      <c r="QPO77" s="160"/>
      <c r="QPP77" s="150"/>
      <c r="QPQ77" s="137"/>
      <c r="QPR77" s="137"/>
      <c r="QPS77" s="137"/>
      <c r="QPU77" s="142"/>
      <c r="QPV77" s="160"/>
      <c r="QPW77" s="150"/>
      <c r="QPX77" s="137"/>
      <c r="QPY77" s="137"/>
      <c r="QPZ77" s="137"/>
      <c r="QQB77" s="142"/>
      <c r="QQC77" s="160"/>
      <c r="QQD77" s="150"/>
      <c r="QQE77" s="137"/>
      <c r="QQF77" s="137"/>
      <c r="QQG77" s="137"/>
      <c r="QQI77" s="142"/>
      <c r="QQJ77" s="160"/>
      <c r="QQK77" s="150"/>
      <c r="QQL77" s="137"/>
      <c r="QQM77" s="137"/>
      <c r="QQN77" s="137"/>
      <c r="QQP77" s="142"/>
      <c r="QQQ77" s="160"/>
      <c r="QQR77" s="150"/>
      <c r="QQS77" s="137"/>
      <c r="QQT77" s="137"/>
      <c r="QQU77" s="137"/>
      <c r="QQW77" s="142"/>
      <c r="QQX77" s="160"/>
      <c r="QQY77" s="150"/>
      <c r="QQZ77" s="137"/>
      <c r="QRA77" s="137"/>
      <c r="QRB77" s="137"/>
      <c r="QRD77" s="142"/>
      <c r="QRE77" s="160"/>
      <c r="QRF77" s="150"/>
      <c r="QRG77" s="137"/>
      <c r="QRH77" s="137"/>
      <c r="QRI77" s="137"/>
      <c r="QRK77" s="142"/>
      <c r="QRL77" s="160"/>
      <c r="QRM77" s="150"/>
      <c r="QRN77" s="137"/>
      <c r="QRO77" s="137"/>
      <c r="QRP77" s="137"/>
      <c r="QRR77" s="142"/>
      <c r="QRS77" s="160"/>
      <c r="QRT77" s="150"/>
      <c r="QRU77" s="137"/>
      <c r="QRV77" s="137"/>
      <c r="QRW77" s="137"/>
      <c r="QRY77" s="142"/>
      <c r="QRZ77" s="160"/>
      <c r="QSA77" s="150"/>
      <c r="QSB77" s="137"/>
      <c r="QSC77" s="137"/>
      <c r="QSD77" s="137"/>
      <c r="QSF77" s="142"/>
      <c r="QSG77" s="160"/>
      <c r="QSH77" s="150"/>
      <c r="QSI77" s="137"/>
      <c r="QSJ77" s="137"/>
      <c r="QSK77" s="137"/>
      <c r="QSM77" s="142"/>
      <c r="QSN77" s="160"/>
      <c r="QSO77" s="150"/>
      <c r="QSP77" s="137"/>
      <c r="QSQ77" s="137"/>
      <c r="QSR77" s="137"/>
      <c r="QST77" s="142"/>
      <c r="QSU77" s="160"/>
      <c r="QSV77" s="150"/>
      <c r="QSW77" s="137"/>
      <c r="QSX77" s="137"/>
      <c r="QSY77" s="137"/>
      <c r="QTA77" s="142"/>
      <c r="QTB77" s="160"/>
      <c r="QTC77" s="150"/>
      <c r="QTD77" s="137"/>
      <c r="QTE77" s="137"/>
      <c r="QTF77" s="137"/>
      <c r="QTH77" s="142"/>
      <c r="QTI77" s="160"/>
      <c r="QTJ77" s="150"/>
      <c r="QTK77" s="137"/>
      <c r="QTL77" s="137"/>
      <c r="QTM77" s="137"/>
      <c r="QTO77" s="142"/>
      <c r="QTP77" s="160"/>
      <c r="QTQ77" s="150"/>
      <c r="QTR77" s="137"/>
      <c r="QTS77" s="137"/>
      <c r="QTT77" s="137"/>
      <c r="QTV77" s="142"/>
      <c r="QTW77" s="160"/>
      <c r="QTX77" s="150"/>
      <c r="QTY77" s="137"/>
      <c r="QTZ77" s="137"/>
      <c r="QUA77" s="137"/>
      <c r="QUC77" s="142"/>
      <c r="QUD77" s="160"/>
      <c r="QUE77" s="150"/>
      <c r="QUF77" s="137"/>
      <c r="QUG77" s="137"/>
      <c r="QUH77" s="137"/>
      <c r="QUJ77" s="142"/>
      <c r="QUK77" s="160"/>
      <c r="QUL77" s="150"/>
      <c r="QUM77" s="137"/>
      <c r="QUN77" s="137"/>
      <c r="QUO77" s="137"/>
      <c r="QUQ77" s="142"/>
      <c r="QUR77" s="160"/>
      <c r="QUS77" s="150"/>
      <c r="QUT77" s="137"/>
      <c r="QUU77" s="137"/>
      <c r="QUV77" s="137"/>
      <c r="QUX77" s="142"/>
      <c r="QUY77" s="160"/>
      <c r="QUZ77" s="150"/>
      <c r="QVA77" s="137"/>
      <c r="QVB77" s="137"/>
      <c r="QVC77" s="137"/>
      <c r="QVE77" s="142"/>
      <c r="QVF77" s="160"/>
      <c r="QVG77" s="150"/>
      <c r="QVH77" s="137"/>
      <c r="QVI77" s="137"/>
      <c r="QVJ77" s="137"/>
      <c r="QVL77" s="142"/>
      <c r="QVM77" s="160"/>
      <c r="QVN77" s="150"/>
      <c r="QVO77" s="137"/>
      <c r="QVP77" s="137"/>
      <c r="QVQ77" s="137"/>
      <c r="QVS77" s="142"/>
      <c r="QVT77" s="160"/>
      <c r="QVU77" s="150"/>
      <c r="QVV77" s="137"/>
      <c r="QVW77" s="137"/>
      <c r="QVX77" s="137"/>
      <c r="QVZ77" s="142"/>
      <c r="QWA77" s="160"/>
      <c r="QWB77" s="150"/>
      <c r="QWC77" s="137"/>
      <c r="QWD77" s="137"/>
      <c r="QWE77" s="137"/>
      <c r="QWG77" s="142"/>
      <c r="QWH77" s="160"/>
      <c r="QWI77" s="150"/>
      <c r="QWJ77" s="137"/>
      <c r="QWK77" s="137"/>
      <c r="QWL77" s="137"/>
      <c r="QWN77" s="142"/>
      <c r="QWO77" s="160"/>
      <c r="QWP77" s="150"/>
      <c r="QWQ77" s="137"/>
      <c r="QWR77" s="137"/>
      <c r="QWS77" s="137"/>
      <c r="QWU77" s="142"/>
      <c r="QWV77" s="160"/>
      <c r="QWW77" s="150"/>
      <c r="QWX77" s="137"/>
      <c r="QWY77" s="137"/>
      <c r="QWZ77" s="137"/>
      <c r="QXB77" s="142"/>
      <c r="QXC77" s="160"/>
      <c r="QXD77" s="150"/>
      <c r="QXE77" s="137"/>
      <c r="QXF77" s="137"/>
      <c r="QXG77" s="137"/>
      <c r="QXI77" s="142"/>
      <c r="QXJ77" s="160"/>
      <c r="QXK77" s="150"/>
      <c r="QXL77" s="137"/>
      <c r="QXM77" s="137"/>
      <c r="QXN77" s="137"/>
      <c r="QXP77" s="142"/>
      <c r="QXQ77" s="160"/>
      <c r="QXR77" s="150"/>
      <c r="QXS77" s="137"/>
      <c r="QXT77" s="137"/>
      <c r="QXU77" s="137"/>
      <c r="QXW77" s="142"/>
      <c r="QXX77" s="160"/>
      <c r="QXY77" s="150"/>
      <c r="QXZ77" s="137"/>
      <c r="QYA77" s="137"/>
      <c r="QYB77" s="137"/>
      <c r="QYD77" s="142"/>
      <c r="QYE77" s="160"/>
      <c r="QYF77" s="150"/>
      <c r="QYG77" s="137"/>
      <c r="QYH77" s="137"/>
      <c r="QYI77" s="137"/>
      <c r="QYK77" s="142"/>
      <c r="QYL77" s="160"/>
      <c r="QYM77" s="150"/>
      <c r="QYN77" s="137"/>
      <c r="QYO77" s="137"/>
      <c r="QYP77" s="137"/>
      <c r="QYR77" s="142"/>
      <c r="QYS77" s="160"/>
      <c r="QYT77" s="150"/>
      <c r="QYU77" s="137"/>
      <c r="QYV77" s="137"/>
      <c r="QYW77" s="137"/>
      <c r="QYY77" s="142"/>
      <c r="QYZ77" s="160"/>
      <c r="QZA77" s="150"/>
      <c r="QZB77" s="137"/>
      <c r="QZC77" s="137"/>
      <c r="QZD77" s="137"/>
      <c r="QZF77" s="142"/>
      <c r="QZG77" s="160"/>
      <c r="QZH77" s="150"/>
      <c r="QZI77" s="137"/>
      <c r="QZJ77" s="137"/>
      <c r="QZK77" s="137"/>
      <c r="QZM77" s="142"/>
      <c r="QZN77" s="160"/>
      <c r="QZO77" s="150"/>
      <c r="QZP77" s="137"/>
      <c r="QZQ77" s="137"/>
      <c r="QZR77" s="137"/>
      <c r="QZT77" s="142"/>
      <c r="QZU77" s="160"/>
      <c r="QZV77" s="150"/>
      <c r="QZW77" s="137"/>
      <c r="QZX77" s="137"/>
      <c r="QZY77" s="137"/>
      <c r="RAA77" s="142"/>
      <c r="RAB77" s="160"/>
      <c r="RAC77" s="150"/>
      <c r="RAD77" s="137"/>
      <c r="RAE77" s="137"/>
      <c r="RAF77" s="137"/>
      <c r="RAH77" s="142"/>
      <c r="RAI77" s="160"/>
      <c r="RAJ77" s="150"/>
      <c r="RAK77" s="137"/>
      <c r="RAL77" s="137"/>
      <c r="RAM77" s="137"/>
      <c r="RAO77" s="142"/>
      <c r="RAP77" s="160"/>
      <c r="RAQ77" s="150"/>
      <c r="RAR77" s="137"/>
      <c r="RAS77" s="137"/>
      <c r="RAT77" s="137"/>
      <c r="RAV77" s="142"/>
      <c r="RAW77" s="160"/>
      <c r="RAX77" s="150"/>
      <c r="RAY77" s="137"/>
      <c r="RAZ77" s="137"/>
      <c r="RBA77" s="137"/>
      <c r="RBC77" s="142"/>
      <c r="RBD77" s="160"/>
      <c r="RBE77" s="150"/>
      <c r="RBF77" s="137"/>
      <c r="RBG77" s="137"/>
      <c r="RBH77" s="137"/>
      <c r="RBJ77" s="142"/>
      <c r="RBK77" s="160"/>
      <c r="RBL77" s="150"/>
      <c r="RBM77" s="137"/>
      <c r="RBN77" s="137"/>
      <c r="RBO77" s="137"/>
      <c r="RBQ77" s="142"/>
      <c r="RBR77" s="160"/>
      <c r="RBS77" s="150"/>
      <c r="RBT77" s="137"/>
      <c r="RBU77" s="137"/>
      <c r="RBV77" s="137"/>
      <c r="RBX77" s="142"/>
      <c r="RBY77" s="160"/>
      <c r="RBZ77" s="150"/>
      <c r="RCA77" s="137"/>
      <c r="RCB77" s="137"/>
      <c r="RCC77" s="137"/>
      <c r="RCE77" s="142"/>
      <c r="RCF77" s="160"/>
      <c r="RCG77" s="150"/>
      <c r="RCH77" s="137"/>
      <c r="RCI77" s="137"/>
      <c r="RCJ77" s="137"/>
      <c r="RCL77" s="142"/>
      <c r="RCM77" s="160"/>
      <c r="RCN77" s="150"/>
      <c r="RCO77" s="137"/>
      <c r="RCP77" s="137"/>
      <c r="RCQ77" s="137"/>
      <c r="RCS77" s="142"/>
      <c r="RCT77" s="160"/>
      <c r="RCU77" s="150"/>
      <c r="RCV77" s="137"/>
      <c r="RCW77" s="137"/>
      <c r="RCX77" s="137"/>
      <c r="RCZ77" s="142"/>
      <c r="RDA77" s="160"/>
      <c r="RDB77" s="150"/>
      <c r="RDC77" s="137"/>
      <c r="RDD77" s="137"/>
      <c r="RDE77" s="137"/>
      <c r="RDG77" s="142"/>
      <c r="RDH77" s="160"/>
      <c r="RDI77" s="150"/>
      <c r="RDJ77" s="137"/>
      <c r="RDK77" s="137"/>
      <c r="RDL77" s="137"/>
      <c r="RDN77" s="142"/>
      <c r="RDO77" s="160"/>
      <c r="RDP77" s="150"/>
      <c r="RDQ77" s="137"/>
      <c r="RDR77" s="137"/>
      <c r="RDS77" s="137"/>
      <c r="RDU77" s="142"/>
      <c r="RDV77" s="160"/>
      <c r="RDW77" s="150"/>
      <c r="RDX77" s="137"/>
      <c r="RDY77" s="137"/>
      <c r="RDZ77" s="137"/>
      <c r="REB77" s="142"/>
      <c r="REC77" s="160"/>
      <c r="RED77" s="150"/>
      <c r="REE77" s="137"/>
      <c r="REF77" s="137"/>
      <c r="REG77" s="137"/>
      <c r="REI77" s="142"/>
      <c r="REJ77" s="160"/>
      <c r="REK77" s="150"/>
      <c r="REL77" s="137"/>
      <c r="REM77" s="137"/>
      <c r="REN77" s="137"/>
      <c r="REP77" s="142"/>
      <c r="REQ77" s="160"/>
      <c r="RER77" s="150"/>
      <c r="RES77" s="137"/>
      <c r="RET77" s="137"/>
      <c r="REU77" s="137"/>
      <c r="REW77" s="142"/>
      <c r="REX77" s="160"/>
      <c r="REY77" s="150"/>
      <c r="REZ77" s="137"/>
      <c r="RFA77" s="137"/>
      <c r="RFB77" s="137"/>
      <c r="RFD77" s="142"/>
      <c r="RFE77" s="160"/>
      <c r="RFF77" s="150"/>
      <c r="RFG77" s="137"/>
      <c r="RFH77" s="137"/>
      <c r="RFI77" s="137"/>
      <c r="RFK77" s="142"/>
      <c r="RFL77" s="160"/>
      <c r="RFM77" s="150"/>
      <c r="RFN77" s="137"/>
      <c r="RFO77" s="137"/>
      <c r="RFP77" s="137"/>
      <c r="RFR77" s="142"/>
      <c r="RFS77" s="160"/>
      <c r="RFT77" s="150"/>
      <c r="RFU77" s="137"/>
      <c r="RFV77" s="137"/>
      <c r="RFW77" s="137"/>
      <c r="RFY77" s="142"/>
      <c r="RFZ77" s="160"/>
      <c r="RGA77" s="150"/>
      <c r="RGB77" s="137"/>
      <c r="RGC77" s="137"/>
      <c r="RGD77" s="137"/>
      <c r="RGF77" s="142"/>
      <c r="RGG77" s="160"/>
      <c r="RGH77" s="150"/>
      <c r="RGI77" s="137"/>
      <c r="RGJ77" s="137"/>
      <c r="RGK77" s="137"/>
      <c r="RGM77" s="142"/>
      <c r="RGN77" s="160"/>
      <c r="RGO77" s="150"/>
      <c r="RGP77" s="137"/>
      <c r="RGQ77" s="137"/>
      <c r="RGR77" s="137"/>
      <c r="RGT77" s="142"/>
      <c r="RGU77" s="160"/>
      <c r="RGV77" s="150"/>
      <c r="RGW77" s="137"/>
      <c r="RGX77" s="137"/>
      <c r="RGY77" s="137"/>
      <c r="RHA77" s="142"/>
      <c r="RHB77" s="160"/>
      <c r="RHC77" s="150"/>
      <c r="RHD77" s="137"/>
      <c r="RHE77" s="137"/>
      <c r="RHF77" s="137"/>
      <c r="RHH77" s="142"/>
      <c r="RHI77" s="160"/>
      <c r="RHJ77" s="150"/>
      <c r="RHK77" s="137"/>
      <c r="RHL77" s="137"/>
      <c r="RHM77" s="137"/>
      <c r="RHO77" s="142"/>
      <c r="RHP77" s="160"/>
      <c r="RHQ77" s="150"/>
      <c r="RHR77" s="137"/>
      <c r="RHS77" s="137"/>
      <c r="RHT77" s="137"/>
      <c r="RHV77" s="142"/>
      <c r="RHW77" s="160"/>
      <c r="RHX77" s="150"/>
      <c r="RHY77" s="137"/>
      <c r="RHZ77" s="137"/>
      <c r="RIA77" s="137"/>
      <c r="RIC77" s="142"/>
      <c r="RID77" s="160"/>
      <c r="RIE77" s="150"/>
      <c r="RIF77" s="137"/>
      <c r="RIG77" s="137"/>
      <c r="RIH77" s="137"/>
      <c r="RIJ77" s="142"/>
      <c r="RIK77" s="160"/>
      <c r="RIL77" s="150"/>
      <c r="RIM77" s="137"/>
      <c r="RIN77" s="137"/>
      <c r="RIO77" s="137"/>
      <c r="RIQ77" s="142"/>
      <c r="RIR77" s="160"/>
      <c r="RIS77" s="150"/>
      <c r="RIT77" s="137"/>
      <c r="RIU77" s="137"/>
      <c r="RIV77" s="137"/>
      <c r="RIX77" s="142"/>
      <c r="RIY77" s="160"/>
      <c r="RIZ77" s="150"/>
      <c r="RJA77" s="137"/>
      <c r="RJB77" s="137"/>
      <c r="RJC77" s="137"/>
      <c r="RJE77" s="142"/>
      <c r="RJF77" s="160"/>
      <c r="RJG77" s="150"/>
      <c r="RJH77" s="137"/>
      <c r="RJI77" s="137"/>
      <c r="RJJ77" s="137"/>
      <c r="RJL77" s="142"/>
      <c r="RJM77" s="160"/>
      <c r="RJN77" s="150"/>
      <c r="RJO77" s="137"/>
      <c r="RJP77" s="137"/>
      <c r="RJQ77" s="137"/>
      <c r="RJS77" s="142"/>
      <c r="RJT77" s="160"/>
      <c r="RJU77" s="150"/>
      <c r="RJV77" s="137"/>
      <c r="RJW77" s="137"/>
      <c r="RJX77" s="137"/>
      <c r="RJZ77" s="142"/>
      <c r="RKA77" s="160"/>
      <c r="RKB77" s="150"/>
      <c r="RKC77" s="137"/>
      <c r="RKD77" s="137"/>
      <c r="RKE77" s="137"/>
      <c r="RKG77" s="142"/>
      <c r="RKH77" s="160"/>
      <c r="RKI77" s="150"/>
      <c r="RKJ77" s="137"/>
      <c r="RKK77" s="137"/>
      <c r="RKL77" s="137"/>
      <c r="RKN77" s="142"/>
      <c r="RKO77" s="160"/>
      <c r="RKP77" s="150"/>
      <c r="RKQ77" s="137"/>
      <c r="RKR77" s="137"/>
      <c r="RKS77" s="137"/>
      <c r="RKU77" s="142"/>
      <c r="RKV77" s="160"/>
      <c r="RKW77" s="150"/>
      <c r="RKX77" s="137"/>
      <c r="RKY77" s="137"/>
      <c r="RKZ77" s="137"/>
      <c r="RLB77" s="142"/>
      <c r="RLC77" s="160"/>
      <c r="RLD77" s="150"/>
      <c r="RLE77" s="137"/>
      <c r="RLF77" s="137"/>
      <c r="RLG77" s="137"/>
      <c r="RLI77" s="142"/>
      <c r="RLJ77" s="160"/>
      <c r="RLK77" s="150"/>
      <c r="RLL77" s="137"/>
      <c r="RLM77" s="137"/>
      <c r="RLN77" s="137"/>
      <c r="RLP77" s="142"/>
      <c r="RLQ77" s="160"/>
      <c r="RLR77" s="150"/>
      <c r="RLS77" s="137"/>
      <c r="RLT77" s="137"/>
      <c r="RLU77" s="137"/>
      <c r="RLW77" s="142"/>
      <c r="RLX77" s="160"/>
      <c r="RLY77" s="150"/>
      <c r="RLZ77" s="137"/>
      <c r="RMA77" s="137"/>
      <c r="RMB77" s="137"/>
      <c r="RMD77" s="142"/>
      <c r="RME77" s="160"/>
      <c r="RMF77" s="150"/>
      <c r="RMG77" s="137"/>
      <c r="RMH77" s="137"/>
      <c r="RMI77" s="137"/>
      <c r="RMK77" s="142"/>
      <c r="RML77" s="160"/>
      <c r="RMM77" s="150"/>
      <c r="RMN77" s="137"/>
      <c r="RMO77" s="137"/>
      <c r="RMP77" s="137"/>
      <c r="RMR77" s="142"/>
      <c r="RMS77" s="160"/>
      <c r="RMT77" s="150"/>
      <c r="RMU77" s="137"/>
      <c r="RMV77" s="137"/>
      <c r="RMW77" s="137"/>
      <c r="RMY77" s="142"/>
      <c r="RMZ77" s="160"/>
      <c r="RNA77" s="150"/>
      <c r="RNB77" s="137"/>
      <c r="RNC77" s="137"/>
      <c r="RND77" s="137"/>
      <c r="RNF77" s="142"/>
      <c r="RNG77" s="160"/>
      <c r="RNH77" s="150"/>
      <c r="RNI77" s="137"/>
      <c r="RNJ77" s="137"/>
      <c r="RNK77" s="137"/>
      <c r="RNM77" s="142"/>
      <c r="RNN77" s="160"/>
      <c r="RNO77" s="150"/>
      <c r="RNP77" s="137"/>
      <c r="RNQ77" s="137"/>
      <c r="RNR77" s="137"/>
      <c r="RNT77" s="142"/>
      <c r="RNU77" s="160"/>
      <c r="RNV77" s="150"/>
      <c r="RNW77" s="137"/>
      <c r="RNX77" s="137"/>
      <c r="RNY77" s="137"/>
      <c r="ROA77" s="142"/>
      <c r="ROB77" s="160"/>
      <c r="ROC77" s="150"/>
      <c r="ROD77" s="137"/>
      <c r="ROE77" s="137"/>
      <c r="ROF77" s="137"/>
      <c r="ROH77" s="142"/>
      <c r="ROI77" s="160"/>
      <c r="ROJ77" s="150"/>
      <c r="ROK77" s="137"/>
      <c r="ROL77" s="137"/>
      <c r="ROM77" s="137"/>
      <c r="ROO77" s="142"/>
      <c r="ROP77" s="160"/>
      <c r="ROQ77" s="150"/>
      <c r="ROR77" s="137"/>
      <c r="ROS77" s="137"/>
      <c r="ROT77" s="137"/>
      <c r="ROV77" s="142"/>
      <c r="ROW77" s="160"/>
      <c r="ROX77" s="150"/>
      <c r="ROY77" s="137"/>
      <c r="ROZ77" s="137"/>
      <c r="RPA77" s="137"/>
      <c r="RPC77" s="142"/>
      <c r="RPD77" s="160"/>
      <c r="RPE77" s="150"/>
      <c r="RPF77" s="137"/>
      <c r="RPG77" s="137"/>
      <c r="RPH77" s="137"/>
      <c r="RPJ77" s="142"/>
      <c r="RPK77" s="160"/>
      <c r="RPL77" s="150"/>
      <c r="RPM77" s="137"/>
      <c r="RPN77" s="137"/>
      <c r="RPO77" s="137"/>
      <c r="RPQ77" s="142"/>
      <c r="RPR77" s="160"/>
      <c r="RPS77" s="150"/>
      <c r="RPT77" s="137"/>
      <c r="RPU77" s="137"/>
      <c r="RPV77" s="137"/>
      <c r="RPX77" s="142"/>
      <c r="RPY77" s="160"/>
      <c r="RPZ77" s="150"/>
      <c r="RQA77" s="137"/>
      <c r="RQB77" s="137"/>
      <c r="RQC77" s="137"/>
      <c r="RQE77" s="142"/>
      <c r="RQF77" s="160"/>
      <c r="RQG77" s="150"/>
      <c r="RQH77" s="137"/>
      <c r="RQI77" s="137"/>
      <c r="RQJ77" s="137"/>
      <c r="RQL77" s="142"/>
      <c r="RQM77" s="160"/>
      <c r="RQN77" s="150"/>
      <c r="RQO77" s="137"/>
      <c r="RQP77" s="137"/>
      <c r="RQQ77" s="137"/>
      <c r="RQS77" s="142"/>
      <c r="RQT77" s="160"/>
      <c r="RQU77" s="150"/>
      <c r="RQV77" s="137"/>
      <c r="RQW77" s="137"/>
      <c r="RQX77" s="137"/>
      <c r="RQZ77" s="142"/>
      <c r="RRA77" s="160"/>
      <c r="RRB77" s="150"/>
      <c r="RRC77" s="137"/>
      <c r="RRD77" s="137"/>
      <c r="RRE77" s="137"/>
      <c r="RRG77" s="142"/>
      <c r="RRH77" s="160"/>
      <c r="RRI77" s="150"/>
      <c r="RRJ77" s="137"/>
      <c r="RRK77" s="137"/>
      <c r="RRL77" s="137"/>
      <c r="RRN77" s="142"/>
      <c r="RRO77" s="160"/>
      <c r="RRP77" s="150"/>
      <c r="RRQ77" s="137"/>
      <c r="RRR77" s="137"/>
      <c r="RRS77" s="137"/>
      <c r="RRU77" s="142"/>
      <c r="RRV77" s="160"/>
      <c r="RRW77" s="150"/>
      <c r="RRX77" s="137"/>
      <c r="RRY77" s="137"/>
      <c r="RRZ77" s="137"/>
      <c r="RSB77" s="142"/>
      <c r="RSC77" s="160"/>
      <c r="RSD77" s="150"/>
      <c r="RSE77" s="137"/>
      <c r="RSF77" s="137"/>
      <c r="RSG77" s="137"/>
      <c r="RSI77" s="142"/>
      <c r="RSJ77" s="160"/>
      <c r="RSK77" s="150"/>
      <c r="RSL77" s="137"/>
      <c r="RSM77" s="137"/>
      <c r="RSN77" s="137"/>
      <c r="RSP77" s="142"/>
      <c r="RSQ77" s="160"/>
      <c r="RSR77" s="150"/>
      <c r="RSS77" s="137"/>
      <c r="RST77" s="137"/>
      <c r="RSU77" s="137"/>
      <c r="RSW77" s="142"/>
      <c r="RSX77" s="160"/>
      <c r="RSY77" s="150"/>
      <c r="RSZ77" s="137"/>
      <c r="RTA77" s="137"/>
      <c r="RTB77" s="137"/>
      <c r="RTD77" s="142"/>
      <c r="RTE77" s="160"/>
      <c r="RTF77" s="150"/>
      <c r="RTG77" s="137"/>
      <c r="RTH77" s="137"/>
      <c r="RTI77" s="137"/>
      <c r="RTK77" s="142"/>
      <c r="RTL77" s="160"/>
      <c r="RTM77" s="150"/>
      <c r="RTN77" s="137"/>
      <c r="RTO77" s="137"/>
      <c r="RTP77" s="137"/>
      <c r="RTR77" s="142"/>
      <c r="RTS77" s="160"/>
      <c r="RTT77" s="150"/>
      <c r="RTU77" s="137"/>
      <c r="RTV77" s="137"/>
      <c r="RTW77" s="137"/>
      <c r="RTY77" s="142"/>
      <c r="RTZ77" s="160"/>
      <c r="RUA77" s="150"/>
      <c r="RUB77" s="137"/>
      <c r="RUC77" s="137"/>
      <c r="RUD77" s="137"/>
      <c r="RUF77" s="142"/>
      <c r="RUG77" s="160"/>
      <c r="RUH77" s="150"/>
      <c r="RUI77" s="137"/>
      <c r="RUJ77" s="137"/>
      <c r="RUK77" s="137"/>
      <c r="RUM77" s="142"/>
      <c r="RUN77" s="160"/>
      <c r="RUO77" s="150"/>
      <c r="RUP77" s="137"/>
      <c r="RUQ77" s="137"/>
      <c r="RUR77" s="137"/>
      <c r="RUT77" s="142"/>
      <c r="RUU77" s="160"/>
      <c r="RUV77" s="150"/>
      <c r="RUW77" s="137"/>
      <c r="RUX77" s="137"/>
      <c r="RUY77" s="137"/>
      <c r="RVA77" s="142"/>
      <c r="RVB77" s="160"/>
      <c r="RVC77" s="150"/>
      <c r="RVD77" s="137"/>
      <c r="RVE77" s="137"/>
      <c r="RVF77" s="137"/>
      <c r="RVH77" s="142"/>
      <c r="RVI77" s="160"/>
      <c r="RVJ77" s="150"/>
      <c r="RVK77" s="137"/>
      <c r="RVL77" s="137"/>
      <c r="RVM77" s="137"/>
      <c r="RVO77" s="142"/>
      <c r="RVP77" s="160"/>
      <c r="RVQ77" s="150"/>
      <c r="RVR77" s="137"/>
      <c r="RVS77" s="137"/>
      <c r="RVT77" s="137"/>
      <c r="RVV77" s="142"/>
      <c r="RVW77" s="160"/>
      <c r="RVX77" s="150"/>
      <c r="RVY77" s="137"/>
      <c r="RVZ77" s="137"/>
      <c r="RWA77" s="137"/>
      <c r="RWC77" s="142"/>
      <c r="RWD77" s="160"/>
      <c r="RWE77" s="150"/>
      <c r="RWF77" s="137"/>
      <c r="RWG77" s="137"/>
      <c r="RWH77" s="137"/>
      <c r="RWJ77" s="142"/>
      <c r="RWK77" s="160"/>
      <c r="RWL77" s="150"/>
      <c r="RWM77" s="137"/>
      <c r="RWN77" s="137"/>
      <c r="RWO77" s="137"/>
      <c r="RWQ77" s="142"/>
      <c r="RWR77" s="160"/>
      <c r="RWS77" s="150"/>
      <c r="RWT77" s="137"/>
      <c r="RWU77" s="137"/>
      <c r="RWV77" s="137"/>
      <c r="RWX77" s="142"/>
      <c r="RWY77" s="160"/>
      <c r="RWZ77" s="150"/>
      <c r="RXA77" s="137"/>
      <c r="RXB77" s="137"/>
      <c r="RXC77" s="137"/>
      <c r="RXE77" s="142"/>
      <c r="RXF77" s="160"/>
      <c r="RXG77" s="150"/>
      <c r="RXH77" s="137"/>
      <c r="RXI77" s="137"/>
      <c r="RXJ77" s="137"/>
      <c r="RXL77" s="142"/>
      <c r="RXM77" s="160"/>
      <c r="RXN77" s="150"/>
      <c r="RXO77" s="137"/>
      <c r="RXP77" s="137"/>
      <c r="RXQ77" s="137"/>
      <c r="RXS77" s="142"/>
      <c r="RXT77" s="160"/>
      <c r="RXU77" s="150"/>
      <c r="RXV77" s="137"/>
      <c r="RXW77" s="137"/>
      <c r="RXX77" s="137"/>
      <c r="RXZ77" s="142"/>
      <c r="RYA77" s="160"/>
      <c r="RYB77" s="150"/>
      <c r="RYC77" s="137"/>
      <c r="RYD77" s="137"/>
      <c r="RYE77" s="137"/>
      <c r="RYG77" s="142"/>
      <c r="RYH77" s="160"/>
      <c r="RYI77" s="150"/>
      <c r="RYJ77" s="137"/>
      <c r="RYK77" s="137"/>
      <c r="RYL77" s="137"/>
      <c r="RYN77" s="142"/>
      <c r="RYO77" s="160"/>
      <c r="RYP77" s="150"/>
      <c r="RYQ77" s="137"/>
      <c r="RYR77" s="137"/>
      <c r="RYS77" s="137"/>
      <c r="RYU77" s="142"/>
      <c r="RYV77" s="160"/>
      <c r="RYW77" s="150"/>
      <c r="RYX77" s="137"/>
      <c r="RYY77" s="137"/>
      <c r="RYZ77" s="137"/>
      <c r="RZB77" s="142"/>
      <c r="RZC77" s="160"/>
      <c r="RZD77" s="150"/>
      <c r="RZE77" s="137"/>
      <c r="RZF77" s="137"/>
      <c r="RZG77" s="137"/>
      <c r="RZI77" s="142"/>
      <c r="RZJ77" s="160"/>
      <c r="RZK77" s="150"/>
      <c r="RZL77" s="137"/>
      <c r="RZM77" s="137"/>
      <c r="RZN77" s="137"/>
      <c r="RZP77" s="142"/>
      <c r="RZQ77" s="160"/>
      <c r="RZR77" s="150"/>
      <c r="RZS77" s="137"/>
      <c r="RZT77" s="137"/>
      <c r="RZU77" s="137"/>
      <c r="RZW77" s="142"/>
      <c r="RZX77" s="160"/>
      <c r="RZY77" s="150"/>
      <c r="RZZ77" s="137"/>
      <c r="SAA77" s="137"/>
      <c r="SAB77" s="137"/>
      <c r="SAD77" s="142"/>
      <c r="SAE77" s="160"/>
      <c r="SAF77" s="150"/>
      <c r="SAG77" s="137"/>
      <c r="SAH77" s="137"/>
      <c r="SAI77" s="137"/>
      <c r="SAK77" s="142"/>
      <c r="SAL77" s="160"/>
      <c r="SAM77" s="150"/>
      <c r="SAN77" s="137"/>
      <c r="SAO77" s="137"/>
      <c r="SAP77" s="137"/>
      <c r="SAR77" s="142"/>
      <c r="SAS77" s="160"/>
      <c r="SAT77" s="150"/>
      <c r="SAU77" s="137"/>
      <c r="SAV77" s="137"/>
      <c r="SAW77" s="137"/>
      <c r="SAY77" s="142"/>
      <c r="SAZ77" s="160"/>
      <c r="SBA77" s="150"/>
      <c r="SBB77" s="137"/>
      <c r="SBC77" s="137"/>
      <c r="SBD77" s="137"/>
      <c r="SBF77" s="142"/>
      <c r="SBG77" s="160"/>
      <c r="SBH77" s="150"/>
      <c r="SBI77" s="137"/>
      <c r="SBJ77" s="137"/>
      <c r="SBK77" s="137"/>
      <c r="SBM77" s="142"/>
      <c r="SBN77" s="160"/>
      <c r="SBO77" s="150"/>
      <c r="SBP77" s="137"/>
      <c r="SBQ77" s="137"/>
      <c r="SBR77" s="137"/>
      <c r="SBT77" s="142"/>
      <c r="SBU77" s="160"/>
      <c r="SBV77" s="150"/>
      <c r="SBW77" s="137"/>
      <c r="SBX77" s="137"/>
      <c r="SBY77" s="137"/>
      <c r="SCA77" s="142"/>
      <c r="SCB77" s="160"/>
      <c r="SCC77" s="150"/>
      <c r="SCD77" s="137"/>
      <c r="SCE77" s="137"/>
      <c r="SCF77" s="137"/>
      <c r="SCH77" s="142"/>
      <c r="SCI77" s="160"/>
      <c r="SCJ77" s="150"/>
      <c r="SCK77" s="137"/>
      <c r="SCL77" s="137"/>
      <c r="SCM77" s="137"/>
      <c r="SCO77" s="142"/>
      <c r="SCP77" s="160"/>
      <c r="SCQ77" s="150"/>
      <c r="SCR77" s="137"/>
      <c r="SCS77" s="137"/>
      <c r="SCT77" s="137"/>
      <c r="SCV77" s="142"/>
      <c r="SCW77" s="160"/>
      <c r="SCX77" s="150"/>
      <c r="SCY77" s="137"/>
      <c r="SCZ77" s="137"/>
      <c r="SDA77" s="137"/>
      <c r="SDC77" s="142"/>
      <c r="SDD77" s="160"/>
      <c r="SDE77" s="150"/>
      <c r="SDF77" s="137"/>
      <c r="SDG77" s="137"/>
      <c r="SDH77" s="137"/>
      <c r="SDJ77" s="142"/>
      <c r="SDK77" s="160"/>
      <c r="SDL77" s="150"/>
      <c r="SDM77" s="137"/>
      <c r="SDN77" s="137"/>
      <c r="SDO77" s="137"/>
      <c r="SDQ77" s="142"/>
      <c r="SDR77" s="160"/>
      <c r="SDS77" s="150"/>
      <c r="SDT77" s="137"/>
      <c r="SDU77" s="137"/>
      <c r="SDV77" s="137"/>
      <c r="SDX77" s="142"/>
      <c r="SDY77" s="160"/>
      <c r="SDZ77" s="150"/>
      <c r="SEA77" s="137"/>
      <c r="SEB77" s="137"/>
      <c r="SEC77" s="137"/>
      <c r="SEE77" s="142"/>
      <c r="SEF77" s="160"/>
      <c r="SEG77" s="150"/>
      <c r="SEH77" s="137"/>
      <c r="SEI77" s="137"/>
      <c r="SEJ77" s="137"/>
      <c r="SEL77" s="142"/>
      <c r="SEM77" s="160"/>
      <c r="SEN77" s="150"/>
      <c r="SEO77" s="137"/>
      <c r="SEP77" s="137"/>
      <c r="SEQ77" s="137"/>
      <c r="SES77" s="142"/>
      <c r="SET77" s="160"/>
      <c r="SEU77" s="150"/>
      <c r="SEV77" s="137"/>
      <c r="SEW77" s="137"/>
      <c r="SEX77" s="137"/>
      <c r="SEZ77" s="142"/>
      <c r="SFA77" s="160"/>
      <c r="SFB77" s="150"/>
      <c r="SFC77" s="137"/>
      <c r="SFD77" s="137"/>
      <c r="SFE77" s="137"/>
      <c r="SFG77" s="142"/>
      <c r="SFH77" s="160"/>
      <c r="SFI77" s="150"/>
      <c r="SFJ77" s="137"/>
      <c r="SFK77" s="137"/>
      <c r="SFL77" s="137"/>
      <c r="SFN77" s="142"/>
      <c r="SFO77" s="160"/>
      <c r="SFP77" s="150"/>
      <c r="SFQ77" s="137"/>
      <c r="SFR77" s="137"/>
      <c r="SFS77" s="137"/>
      <c r="SFU77" s="142"/>
      <c r="SFV77" s="160"/>
      <c r="SFW77" s="150"/>
      <c r="SFX77" s="137"/>
      <c r="SFY77" s="137"/>
      <c r="SFZ77" s="137"/>
      <c r="SGB77" s="142"/>
      <c r="SGC77" s="160"/>
      <c r="SGD77" s="150"/>
      <c r="SGE77" s="137"/>
      <c r="SGF77" s="137"/>
      <c r="SGG77" s="137"/>
      <c r="SGI77" s="142"/>
      <c r="SGJ77" s="160"/>
      <c r="SGK77" s="150"/>
      <c r="SGL77" s="137"/>
      <c r="SGM77" s="137"/>
      <c r="SGN77" s="137"/>
      <c r="SGP77" s="142"/>
      <c r="SGQ77" s="160"/>
      <c r="SGR77" s="150"/>
      <c r="SGS77" s="137"/>
      <c r="SGT77" s="137"/>
      <c r="SGU77" s="137"/>
      <c r="SGW77" s="142"/>
      <c r="SGX77" s="160"/>
      <c r="SGY77" s="150"/>
      <c r="SGZ77" s="137"/>
      <c r="SHA77" s="137"/>
      <c r="SHB77" s="137"/>
      <c r="SHD77" s="142"/>
      <c r="SHE77" s="160"/>
      <c r="SHF77" s="150"/>
      <c r="SHG77" s="137"/>
      <c r="SHH77" s="137"/>
      <c r="SHI77" s="137"/>
      <c r="SHK77" s="142"/>
      <c r="SHL77" s="160"/>
      <c r="SHM77" s="150"/>
      <c r="SHN77" s="137"/>
      <c r="SHO77" s="137"/>
      <c r="SHP77" s="137"/>
      <c r="SHR77" s="142"/>
      <c r="SHS77" s="160"/>
      <c r="SHT77" s="150"/>
      <c r="SHU77" s="137"/>
      <c r="SHV77" s="137"/>
      <c r="SHW77" s="137"/>
      <c r="SHY77" s="142"/>
      <c r="SHZ77" s="160"/>
      <c r="SIA77" s="150"/>
      <c r="SIB77" s="137"/>
      <c r="SIC77" s="137"/>
      <c r="SID77" s="137"/>
      <c r="SIF77" s="142"/>
      <c r="SIG77" s="160"/>
      <c r="SIH77" s="150"/>
      <c r="SII77" s="137"/>
      <c r="SIJ77" s="137"/>
      <c r="SIK77" s="137"/>
      <c r="SIM77" s="142"/>
      <c r="SIN77" s="160"/>
      <c r="SIO77" s="150"/>
      <c r="SIP77" s="137"/>
      <c r="SIQ77" s="137"/>
      <c r="SIR77" s="137"/>
      <c r="SIT77" s="142"/>
      <c r="SIU77" s="160"/>
      <c r="SIV77" s="150"/>
      <c r="SIW77" s="137"/>
      <c r="SIX77" s="137"/>
      <c r="SIY77" s="137"/>
      <c r="SJA77" s="142"/>
      <c r="SJB77" s="160"/>
      <c r="SJC77" s="150"/>
      <c r="SJD77" s="137"/>
      <c r="SJE77" s="137"/>
      <c r="SJF77" s="137"/>
      <c r="SJH77" s="142"/>
      <c r="SJI77" s="160"/>
      <c r="SJJ77" s="150"/>
      <c r="SJK77" s="137"/>
      <c r="SJL77" s="137"/>
      <c r="SJM77" s="137"/>
      <c r="SJO77" s="142"/>
      <c r="SJP77" s="160"/>
      <c r="SJQ77" s="150"/>
      <c r="SJR77" s="137"/>
      <c r="SJS77" s="137"/>
      <c r="SJT77" s="137"/>
      <c r="SJV77" s="142"/>
      <c r="SJW77" s="160"/>
      <c r="SJX77" s="150"/>
      <c r="SJY77" s="137"/>
      <c r="SJZ77" s="137"/>
      <c r="SKA77" s="137"/>
      <c r="SKC77" s="142"/>
      <c r="SKD77" s="160"/>
      <c r="SKE77" s="150"/>
      <c r="SKF77" s="137"/>
      <c r="SKG77" s="137"/>
      <c r="SKH77" s="137"/>
      <c r="SKJ77" s="142"/>
      <c r="SKK77" s="160"/>
      <c r="SKL77" s="150"/>
      <c r="SKM77" s="137"/>
      <c r="SKN77" s="137"/>
      <c r="SKO77" s="137"/>
      <c r="SKQ77" s="142"/>
      <c r="SKR77" s="160"/>
      <c r="SKS77" s="150"/>
      <c r="SKT77" s="137"/>
      <c r="SKU77" s="137"/>
      <c r="SKV77" s="137"/>
      <c r="SKX77" s="142"/>
      <c r="SKY77" s="160"/>
      <c r="SKZ77" s="150"/>
      <c r="SLA77" s="137"/>
      <c r="SLB77" s="137"/>
      <c r="SLC77" s="137"/>
      <c r="SLE77" s="142"/>
      <c r="SLF77" s="160"/>
      <c r="SLG77" s="150"/>
      <c r="SLH77" s="137"/>
      <c r="SLI77" s="137"/>
      <c r="SLJ77" s="137"/>
      <c r="SLL77" s="142"/>
      <c r="SLM77" s="160"/>
      <c r="SLN77" s="150"/>
      <c r="SLO77" s="137"/>
      <c r="SLP77" s="137"/>
      <c r="SLQ77" s="137"/>
      <c r="SLS77" s="142"/>
      <c r="SLT77" s="160"/>
      <c r="SLU77" s="150"/>
      <c r="SLV77" s="137"/>
      <c r="SLW77" s="137"/>
      <c r="SLX77" s="137"/>
      <c r="SLZ77" s="142"/>
      <c r="SMA77" s="160"/>
      <c r="SMB77" s="150"/>
      <c r="SMC77" s="137"/>
      <c r="SMD77" s="137"/>
      <c r="SME77" s="137"/>
      <c r="SMG77" s="142"/>
      <c r="SMH77" s="160"/>
      <c r="SMI77" s="150"/>
      <c r="SMJ77" s="137"/>
      <c r="SMK77" s="137"/>
      <c r="SML77" s="137"/>
      <c r="SMN77" s="142"/>
      <c r="SMO77" s="160"/>
      <c r="SMP77" s="150"/>
      <c r="SMQ77" s="137"/>
      <c r="SMR77" s="137"/>
      <c r="SMS77" s="137"/>
      <c r="SMU77" s="142"/>
      <c r="SMV77" s="160"/>
      <c r="SMW77" s="150"/>
      <c r="SMX77" s="137"/>
      <c r="SMY77" s="137"/>
      <c r="SMZ77" s="137"/>
      <c r="SNB77" s="142"/>
      <c r="SNC77" s="160"/>
      <c r="SND77" s="150"/>
      <c r="SNE77" s="137"/>
      <c r="SNF77" s="137"/>
      <c r="SNG77" s="137"/>
      <c r="SNI77" s="142"/>
      <c r="SNJ77" s="160"/>
      <c r="SNK77" s="150"/>
      <c r="SNL77" s="137"/>
      <c r="SNM77" s="137"/>
      <c r="SNN77" s="137"/>
      <c r="SNP77" s="142"/>
      <c r="SNQ77" s="160"/>
      <c r="SNR77" s="150"/>
      <c r="SNS77" s="137"/>
      <c r="SNT77" s="137"/>
      <c r="SNU77" s="137"/>
      <c r="SNW77" s="142"/>
      <c r="SNX77" s="160"/>
      <c r="SNY77" s="150"/>
      <c r="SNZ77" s="137"/>
      <c r="SOA77" s="137"/>
      <c r="SOB77" s="137"/>
      <c r="SOD77" s="142"/>
      <c r="SOE77" s="160"/>
      <c r="SOF77" s="150"/>
      <c r="SOG77" s="137"/>
      <c r="SOH77" s="137"/>
      <c r="SOI77" s="137"/>
      <c r="SOK77" s="142"/>
      <c r="SOL77" s="160"/>
      <c r="SOM77" s="150"/>
      <c r="SON77" s="137"/>
      <c r="SOO77" s="137"/>
      <c r="SOP77" s="137"/>
      <c r="SOR77" s="142"/>
      <c r="SOS77" s="160"/>
      <c r="SOT77" s="150"/>
      <c r="SOU77" s="137"/>
      <c r="SOV77" s="137"/>
      <c r="SOW77" s="137"/>
      <c r="SOY77" s="142"/>
      <c r="SOZ77" s="160"/>
      <c r="SPA77" s="150"/>
      <c r="SPB77" s="137"/>
      <c r="SPC77" s="137"/>
      <c r="SPD77" s="137"/>
      <c r="SPF77" s="142"/>
      <c r="SPG77" s="160"/>
      <c r="SPH77" s="150"/>
      <c r="SPI77" s="137"/>
      <c r="SPJ77" s="137"/>
      <c r="SPK77" s="137"/>
      <c r="SPM77" s="142"/>
      <c r="SPN77" s="160"/>
      <c r="SPO77" s="150"/>
      <c r="SPP77" s="137"/>
      <c r="SPQ77" s="137"/>
      <c r="SPR77" s="137"/>
      <c r="SPT77" s="142"/>
      <c r="SPU77" s="160"/>
      <c r="SPV77" s="150"/>
      <c r="SPW77" s="137"/>
      <c r="SPX77" s="137"/>
      <c r="SPY77" s="137"/>
      <c r="SQA77" s="142"/>
      <c r="SQB77" s="160"/>
      <c r="SQC77" s="150"/>
      <c r="SQD77" s="137"/>
      <c r="SQE77" s="137"/>
      <c r="SQF77" s="137"/>
      <c r="SQH77" s="142"/>
      <c r="SQI77" s="160"/>
      <c r="SQJ77" s="150"/>
      <c r="SQK77" s="137"/>
      <c r="SQL77" s="137"/>
      <c r="SQM77" s="137"/>
      <c r="SQO77" s="142"/>
      <c r="SQP77" s="160"/>
      <c r="SQQ77" s="150"/>
      <c r="SQR77" s="137"/>
      <c r="SQS77" s="137"/>
      <c r="SQT77" s="137"/>
      <c r="SQV77" s="142"/>
      <c r="SQW77" s="160"/>
      <c r="SQX77" s="150"/>
      <c r="SQY77" s="137"/>
      <c r="SQZ77" s="137"/>
      <c r="SRA77" s="137"/>
      <c r="SRC77" s="142"/>
      <c r="SRD77" s="160"/>
      <c r="SRE77" s="150"/>
      <c r="SRF77" s="137"/>
      <c r="SRG77" s="137"/>
      <c r="SRH77" s="137"/>
      <c r="SRJ77" s="142"/>
      <c r="SRK77" s="160"/>
      <c r="SRL77" s="150"/>
      <c r="SRM77" s="137"/>
      <c r="SRN77" s="137"/>
      <c r="SRO77" s="137"/>
      <c r="SRQ77" s="142"/>
      <c r="SRR77" s="160"/>
      <c r="SRS77" s="150"/>
      <c r="SRT77" s="137"/>
      <c r="SRU77" s="137"/>
      <c r="SRV77" s="137"/>
      <c r="SRX77" s="142"/>
      <c r="SRY77" s="160"/>
      <c r="SRZ77" s="150"/>
      <c r="SSA77" s="137"/>
      <c r="SSB77" s="137"/>
      <c r="SSC77" s="137"/>
      <c r="SSE77" s="142"/>
      <c r="SSF77" s="160"/>
      <c r="SSG77" s="150"/>
      <c r="SSH77" s="137"/>
      <c r="SSI77" s="137"/>
      <c r="SSJ77" s="137"/>
      <c r="SSL77" s="142"/>
      <c r="SSM77" s="160"/>
      <c r="SSN77" s="150"/>
      <c r="SSO77" s="137"/>
      <c r="SSP77" s="137"/>
      <c r="SSQ77" s="137"/>
      <c r="SSS77" s="142"/>
      <c r="SST77" s="160"/>
      <c r="SSU77" s="150"/>
      <c r="SSV77" s="137"/>
      <c r="SSW77" s="137"/>
      <c r="SSX77" s="137"/>
      <c r="SSZ77" s="142"/>
      <c r="STA77" s="160"/>
      <c r="STB77" s="150"/>
      <c r="STC77" s="137"/>
      <c r="STD77" s="137"/>
      <c r="STE77" s="137"/>
      <c r="STG77" s="142"/>
      <c r="STH77" s="160"/>
      <c r="STI77" s="150"/>
      <c r="STJ77" s="137"/>
      <c r="STK77" s="137"/>
      <c r="STL77" s="137"/>
      <c r="STN77" s="142"/>
      <c r="STO77" s="160"/>
      <c r="STP77" s="150"/>
      <c r="STQ77" s="137"/>
      <c r="STR77" s="137"/>
      <c r="STS77" s="137"/>
      <c r="STU77" s="142"/>
      <c r="STV77" s="160"/>
      <c r="STW77" s="150"/>
      <c r="STX77" s="137"/>
      <c r="STY77" s="137"/>
      <c r="STZ77" s="137"/>
      <c r="SUB77" s="142"/>
      <c r="SUC77" s="160"/>
      <c r="SUD77" s="150"/>
      <c r="SUE77" s="137"/>
      <c r="SUF77" s="137"/>
      <c r="SUG77" s="137"/>
      <c r="SUI77" s="142"/>
      <c r="SUJ77" s="160"/>
      <c r="SUK77" s="150"/>
      <c r="SUL77" s="137"/>
      <c r="SUM77" s="137"/>
      <c r="SUN77" s="137"/>
      <c r="SUP77" s="142"/>
      <c r="SUQ77" s="160"/>
      <c r="SUR77" s="150"/>
      <c r="SUS77" s="137"/>
      <c r="SUT77" s="137"/>
      <c r="SUU77" s="137"/>
      <c r="SUW77" s="142"/>
      <c r="SUX77" s="160"/>
      <c r="SUY77" s="150"/>
      <c r="SUZ77" s="137"/>
      <c r="SVA77" s="137"/>
      <c r="SVB77" s="137"/>
      <c r="SVD77" s="142"/>
      <c r="SVE77" s="160"/>
      <c r="SVF77" s="150"/>
      <c r="SVG77" s="137"/>
      <c r="SVH77" s="137"/>
      <c r="SVI77" s="137"/>
      <c r="SVK77" s="142"/>
      <c r="SVL77" s="160"/>
      <c r="SVM77" s="150"/>
      <c r="SVN77" s="137"/>
      <c r="SVO77" s="137"/>
      <c r="SVP77" s="137"/>
      <c r="SVR77" s="142"/>
      <c r="SVS77" s="160"/>
      <c r="SVT77" s="150"/>
      <c r="SVU77" s="137"/>
      <c r="SVV77" s="137"/>
      <c r="SVW77" s="137"/>
      <c r="SVY77" s="142"/>
      <c r="SVZ77" s="160"/>
      <c r="SWA77" s="150"/>
      <c r="SWB77" s="137"/>
      <c r="SWC77" s="137"/>
      <c r="SWD77" s="137"/>
      <c r="SWF77" s="142"/>
      <c r="SWG77" s="160"/>
      <c r="SWH77" s="150"/>
      <c r="SWI77" s="137"/>
      <c r="SWJ77" s="137"/>
      <c r="SWK77" s="137"/>
      <c r="SWM77" s="142"/>
      <c r="SWN77" s="160"/>
      <c r="SWO77" s="150"/>
      <c r="SWP77" s="137"/>
      <c r="SWQ77" s="137"/>
      <c r="SWR77" s="137"/>
      <c r="SWT77" s="142"/>
      <c r="SWU77" s="160"/>
      <c r="SWV77" s="150"/>
      <c r="SWW77" s="137"/>
      <c r="SWX77" s="137"/>
      <c r="SWY77" s="137"/>
      <c r="SXA77" s="142"/>
      <c r="SXB77" s="160"/>
      <c r="SXC77" s="150"/>
      <c r="SXD77" s="137"/>
      <c r="SXE77" s="137"/>
      <c r="SXF77" s="137"/>
      <c r="SXH77" s="142"/>
      <c r="SXI77" s="160"/>
      <c r="SXJ77" s="150"/>
      <c r="SXK77" s="137"/>
      <c r="SXL77" s="137"/>
      <c r="SXM77" s="137"/>
      <c r="SXO77" s="142"/>
      <c r="SXP77" s="160"/>
      <c r="SXQ77" s="150"/>
      <c r="SXR77" s="137"/>
      <c r="SXS77" s="137"/>
      <c r="SXT77" s="137"/>
      <c r="SXV77" s="142"/>
      <c r="SXW77" s="160"/>
      <c r="SXX77" s="150"/>
      <c r="SXY77" s="137"/>
      <c r="SXZ77" s="137"/>
      <c r="SYA77" s="137"/>
      <c r="SYC77" s="142"/>
      <c r="SYD77" s="160"/>
      <c r="SYE77" s="150"/>
      <c r="SYF77" s="137"/>
      <c r="SYG77" s="137"/>
      <c r="SYH77" s="137"/>
      <c r="SYJ77" s="142"/>
      <c r="SYK77" s="160"/>
      <c r="SYL77" s="150"/>
      <c r="SYM77" s="137"/>
      <c r="SYN77" s="137"/>
      <c r="SYO77" s="137"/>
      <c r="SYQ77" s="142"/>
      <c r="SYR77" s="160"/>
      <c r="SYS77" s="150"/>
      <c r="SYT77" s="137"/>
      <c r="SYU77" s="137"/>
      <c r="SYV77" s="137"/>
      <c r="SYX77" s="142"/>
      <c r="SYY77" s="160"/>
      <c r="SYZ77" s="150"/>
      <c r="SZA77" s="137"/>
      <c r="SZB77" s="137"/>
      <c r="SZC77" s="137"/>
      <c r="SZE77" s="142"/>
      <c r="SZF77" s="160"/>
      <c r="SZG77" s="150"/>
      <c r="SZH77" s="137"/>
      <c r="SZI77" s="137"/>
      <c r="SZJ77" s="137"/>
      <c r="SZL77" s="142"/>
      <c r="SZM77" s="160"/>
      <c r="SZN77" s="150"/>
      <c r="SZO77" s="137"/>
      <c r="SZP77" s="137"/>
      <c r="SZQ77" s="137"/>
      <c r="SZS77" s="142"/>
      <c r="SZT77" s="160"/>
      <c r="SZU77" s="150"/>
      <c r="SZV77" s="137"/>
      <c r="SZW77" s="137"/>
      <c r="SZX77" s="137"/>
      <c r="SZZ77" s="142"/>
      <c r="TAA77" s="160"/>
      <c r="TAB77" s="150"/>
      <c r="TAC77" s="137"/>
      <c r="TAD77" s="137"/>
      <c r="TAE77" s="137"/>
      <c r="TAG77" s="142"/>
      <c r="TAH77" s="160"/>
      <c r="TAI77" s="150"/>
      <c r="TAJ77" s="137"/>
      <c r="TAK77" s="137"/>
      <c r="TAL77" s="137"/>
      <c r="TAN77" s="142"/>
      <c r="TAO77" s="160"/>
      <c r="TAP77" s="150"/>
      <c r="TAQ77" s="137"/>
      <c r="TAR77" s="137"/>
      <c r="TAS77" s="137"/>
      <c r="TAU77" s="142"/>
      <c r="TAV77" s="160"/>
      <c r="TAW77" s="150"/>
      <c r="TAX77" s="137"/>
      <c r="TAY77" s="137"/>
      <c r="TAZ77" s="137"/>
      <c r="TBB77" s="142"/>
      <c r="TBC77" s="160"/>
      <c r="TBD77" s="150"/>
      <c r="TBE77" s="137"/>
      <c r="TBF77" s="137"/>
      <c r="TBG77" s="137"/>
      <c r="TBI77" s="142"/>
      <c r="TBJ77" s="160"/>
      <c r="TBK77" s="150"/>
      <c r="TBL77" s="137"/>
      <c r="TBM77" s="137"/>
      <c r="TBN77" s="137"/>
      <c r="TBP77" s="142"/>
      <c r="TBQ77" s="160"/>
      <c r="TBR77" s="150"/>
      <c r="TBS77" s="137"/>
      <c r="TBT77" s="137"/>
      <c r="TBU77" s="137"/>
      <c r="TBW77" s="142"/>
      <c r="TBX77" s="160"/>
      <c r="TBY77" s="150"/>
      <c r="TBZ77" s="137"/>
      <c r="TCA77" s="137"/>
      <c r="TCB77" s="137"/>
      <c r="TCD77" s="142"/>
      <c r="TCE77" s="160"/>
      <c r="TCF77" s="150"/>
      <c r="TCG77" s="137"/>
      <c r="TCH77" s="137"/>
      <c r="TCI77" s="137"/>
      <c r="TCK77" s="142"/>
      <c r="TCL77" s="160"/>
      <c r="TCM77" s="150"/>
      <c r="TCN77" s="137"/>
      <c r="TCO77" s="137"/>
      <c r="TCP77" s="137"/>
      <c r="TCR77" s="142"/>
      <c r="TCS77" s="160"/>
      <c r="TCT77" s="150"/>
      <c r="TCU77" s="137"/>
      <c r="TCV77" s="137"/>
      <c r="TCW77" s="137"/>
      <c r="TCY77" s="142"/>
      <c r="TCZ77" s="160"/>
      <c r="TDA77" s="150"/>
      <c r="TDB77" s="137"/>
      <c r="TDC77" s="137"/>
      <c r="TDD77" s="137"/>
      <c r="TDF77" s="142"/>
      <c r="TDG77" s="160"/>
      <c r="TDH77" s="150"/>
      <c r="TDI77" s="137"/>
      <c r="TDJ77" s="137"/>
      <c r="TDK77" s="137"/>
      <c r="TDM77" s="142"/>
      <c r="TDN77" s="160"/>
      <c r="TDO77" s="150"/>
      <c r="TDP77" s="137"/>
      <c r="TDQ77" s="137"/>
      <c r="TDR77" s="137"/>
      <c r="TDT77" s="142"/>
      <c r="TDU77" s="160"/>
      <c r="TDV77" s="150"/>
      <c r="TDW77" s="137"/>
      <c r="TDX77" s="137"/>
      <c r="TDY77" s="137"/>
      <c r="TEA77" s="142"/>
      <c r="TEB77" s="160"/>
      <c r="TEC77" s="150"/>
      <c r="TED77" s="137"/>
      <c r="TEE77" s="137"/>
      <c r="TEF77" s="137"/>
      <c r="TEH77" s="142"/>
      <c r="TEI77" s="160"/>
      <c r="TEJ77" s="150"/>
      <c r="TEK77" s="137"/>
      <c r="TEL77" s="137"/>
      <c r="TEM77" s="137"/>
      <c r="TEO77" s="142"/>
      <c r="TEP77" s="160"/>
      <c r="TEQ77" s="150"/>
      <c r="TER77" s="137"/>
      <c r="TES77" s="137"/>
      <c r="TET77" s="137"/>
      <c r="TEV77" s="142"/>
      <c r="TEW77" s="160"/>
      <c r="TEX77" s="150"/>
      <c r="TEY77" s="137"/>
      <c r="TEZ77" s="137"/>
      <c r="TFA77" s="137"/>
      <c r="TFC77" s="142"/>
      <c r="TFD77" s="160"/>
      <c r="TFE77" s="150"/>
      <c r="TFF77" s="137"/>
      <c r="TFG77" s="137"/>
      <c r="TFH77" s="137"/>
      <c r="TFJ77" s="142"/>
      <c r="TFK77" s="160"/>
      <c r="TFL77" s="150"/>
      <c r="TFM77" s="137"/>
      <c r="TFN77" s="137"/>
      <c r="TFO77" s="137"/>
      <c r="TFQ77" s="142"/>
      <c r="TFR77" s="160"/>
      <c r="TFS77" s="150"/>
      <c r="TFT77" s="137"/>
      <c r="TFU77" s="137"/>
      <c r="TFV77" s="137"/>
      <c r="TFX77" s="142"/>
      <c r="TFY77" s="160"/>
      <c r="TFZ77" s="150"/>
      <c r="TGA77" s="137"/>
      <c r="TGB77" s="137"/>
      <c r="TGC77" s="137"/>
      <c r="TGE77" s="142"/>
      <c r="TGF77" s="160"/>
      <c r="TGG77" s="150"/>
      <c r="TGH77" s="137"/>
      <c r="TGI77" s="137"/>
      <c r="TGJ77" s="137"/>
      <c r="TGL77" s="142"/>
      <c r="TGM77" s="160"/>
      <c r="TGN77" s="150"/>
      <c r="TGO77" s="137"/>
      <c r="TGP77" s="137"/>
      <c r="TGQ77" s="137"/>
      <c r="TGS77" s="142"/>
      <c r="TGT77" s="160"/>
      <c r="TGU77" s="150"/>
      <c r="TGV77" s="137"/>
      <c r="TGW77" s="137"/>
      <c r="TGX77" s="137"/>
      <c r="TGZ77" s="142"/>
      <c r="THA77" s="160"/>
      <c r="THB77" s="150"/>
      <c r="THC77" s="137"/>
      <c r="THD77" s="137"/>
      <c r="THE77" s="137"/>
      <c r="THG77" s="142"/>
      <c r="THH77" s="160"/>
      <c r="THI77" s="150"/>
      <c r="THJ77" s="137"/>
      <c r="THK77" s="137"/>
      <c r="THL77" s="137"/>
      <c r="THN77" s="142"/>
      <c r="THO77" s="160"/>
      <c r="THP77" s="150"/>
      <c r="THQ77" s="137"/>
      <c r="THR77" s="137"/>
      <c r="THS77" s="137"/>
      <c r="THU77" s="142"/>
      <c r="THV77" s="160"/>
      <c r="THW77" s="150"/>
      <c r="THX77" s="137"/>
      <c r="THY77" s="137"/>
      <c r="THZ77" s="137"/>
      <c r="TIB77" s="142"/>
      <c r="TIC77" s="160"/>
      <c r="TID77" s="150"/>
      <c r="TIE77" s="137"/>
      <c r="TIF77" s="137"/>
      <c r="TIG77" s="137"/>
      <c r="TII77" s="142"/>
      <c r="TIJ77" s="160"/>
      <c r="TIK77" s="150"/>
      <c r="TIL77" s="137"/>
      <c r="TIM77" s="137"/>
      <c r="TIN77" s="137"/>
      <c r="TIP77" s="142"/>
      <c r="TIQ77" s="160"/>
      <c r="TIR77" s="150"/>
      <c r="TIS77" s="137"/>
      <c r="TIT77" s="137"/>
      <c r="TIU77" s="137"/>
      <c r="TIW77" s="142"/>
      <c r="TIX77" s="160"/>
      <c r="TIY77" s="150"/>
      <c r="TIZ77" s="137"/>
      <c r="TJA77" s="137"/>
      <c r="TJB77" s="137"/>
      <c r="TJD77" s="142"/>
      <c r="TJE77" s="160"/>
      <c r="TJF77" s="150"/>
      <c r="TJG77" s="137"/>
      <c r="TJH77" s="137"/>
      <c r="TJI77" s="137"/>
      <c r="TJK77" s="142"/>
      <c r="TJL77" s="160"/>
      <c r="TJM77" s="150"/>
      <c r="TJN77" s="137"/>
      <c r="TJO77" s="137"/>
      <c r="TJP77" s="137"/>
      <c r="TJR77" s="142"/>
      <c r="TJS77" s="160"/>
      <c r="TJT77" s="150"/>
      <c r="TJU77" s="137"/>
      <c r="TJV77" s="137"/>
      <c r="TJW77" s="137"/>
      <c r="TJY77" s="142"/>
      <c r="TJZ77" s="160"/>
      <c r="TKA77" s="150"/>
      <c r="TKB77" s="137"/>
      <c r="TKC77" s="137"/>
      <c r="TKD77" s="137"/>
      <c r="TKF77" s="142"/>
      <c r="TKG77" s="160"/>
      <c r="TKH77" s="150"/>
      <c r="TKI77" s="137"/>
      <c r="TKJ77" s="137"/>
      <c r="TKK77" s="137"/>
      <c r="TKM77" s="142"/>
      <c r="TKN77" s="160"/>
      <c r="TKO77" s="150"/>
      <c r="TKP77" s="137"/>
      <c r="TKQ77" s="137"/>
      <c r="TKR77" s="137"/>
      <c r="TKT77" s="142"/>
      <c r="TKU77" s="160"/>
      <c r="TKV77" s="150"/>
      <c r="TKW77" s="137"/>
      <c r="TKX77" s="137"/>
      <c r="TKY77" s="137"/>
      <c r="TLA77" s="142"/>
      <c r="TLB77" s="160"/>
      <c r="TLC77" s="150"/>
      <c r="TLD77" s="137"/>
      <c r="TLE77" s="137"/>
      <c r="TLF77" s="137"/>
      <c r="TLH77" s="142"/>
      <c r="TLI77" s="160"/>
      <c r="TLJ77" s="150"/>
      <c r="TLK77" s="137"/>
      <c r="TLL77" s="137"/>
      <c r="TLM77" s="137"/>
      <c r="TLO77" s="142"/>
      <c r="TLP77" s="160"/>
      <c r="TLQ77" s="150"/>
      <c r="TLR77" s="137"/>
      <c r="TLS77" s="137"/>
      <c r="TLT77" s="137"/>
      <c r="TLV77" s="142"/>
      <c r="TLW77" s="160"/>
      <c r="TLX77" s="150"/>
      <c r="TLY77" s="137"/>
      <c r="TLZ77" s="137"/>
      <c r="TMA77" s="137"/>
      <c r="TMC77" s="142"/>
      <c r="TMD77" s="160"/>
      <c r="TME77" s="150"/>
      <c r="TMF77" s="137"/>
      <c r="TMG77" s="137"/>
      <c r="TMH77" s="137"/>
      <c r="TMJ77" s="142"/>
      <c r="TMK77" s="160"/>
      <c r="TML77" s="150"/>
      <c r="TMM77" s="137"/>
      <c r="TMN77" s="137"/>
      <c r="TMO77" s="137"/>
      <c r="TMQ77" s="142"/>
      <c r="TMR77" s="160"/>
      <c r="TMS77" s="150"/>
      <c r="TMT77" s="137"/>
      <c r="TMU77" s="137"/>
      <c r="TMV77" s="137"/>
      <c r="TMX77" s="142"/>
      <c r="TMY77" s="160"/>
      <c r="TMZ77" s="150"/>
      <c r="TNA77" s="137"/>
      <c r="TNB77" s="137"/>
      <c r="TNC77" s="137"/>
      <c r="TNE77" s="142"/>
      <c r="TNF77" s="160"/>
      <c r="TNG77" s="150"/>
      <c r="TNH77" s="137"/>
      <c r="TNI77" s="137"/>
      <c r="TNJ77" s="137"/>
      <c r="TNL77" s="142"/>
      <c r="TNM77" s="160"/>
      <c r="TNN77" s="150"/>
      <c r="TNO77" s="137"/>
      <c r="TNP77" s="137"/>
      <c r="TNQ77" s="137"/>
      <c r="TNS77" s="142"/>
      <c r="TNT77" s="160"/>
      <c r="TNU77" s="150"/>
      <c r="TNV77" s="137"/>
      <c r="TNW77" s="137"/>
      <c r="TNX77" s="137"/>
      <c r="TNZ77" s="142"/>
      <c r="TOA77" s="160"/>
      <c r="TOB77" s="150"/>
      <c r="TOC77" s="137"/>
      <c r="TOD77" s="137"/>
      <c r="TOE77" s="137"/>
      <c r="TOG77" s="142"/>
      <c r="TOH77" s="160"/>
      <c r="TOI77" s="150"/>
      <c r="TOJ77" s="137"/>
      <c r="TOK77" s="137"/>
      <c r="TOL77" s="137"/>
      <c r="TON77" s="142"/>
      <c r="TOO77" s="160"/>
      <c r="TOP77" s="150"/>
      <c r="TOQ77" s="137"/>
      <c r="TOR77" s="137"/>
      <c r="TOS77" s="137"/>
      <c r="TOU77" s="142"/>
      <c r="TOV77" s="160"/>
      <c r="TOW77" s="150"/>
      <c r="TOX77" s="137"/>
      <c r="TOY77" s="137"/>
      <c r="TOZ77" s="137"/>
      <c r="TPB77" s="142"/>
      <c r="TPC77" s="160"/>
      <c r="TPD77" s="150"/>
      <c r="TPE77" s="137"/>
      <c r="TPF77" s="137"/>
      <c r="TPG77" s="137"/>
      <c r="TPI77" s="142"/>
      <c r="TPJ77" s="160"/>
      <c r="TPK77" s="150"/>
      <c r="TPL77" s="137"/>
      <c r="TPM77" s="137"/>
      <c r="TPN77" s="137"/>
      <c r="TPP77" s="142"/>
      <c r="TPQ77" s="160"/>
      <c r="TPR77" s="150"/>
      <c r="TPS77" s="137"/>
      <c r="TPT77" s="137"/>
      <c r="TPU77" s="137"/>
      <c r="TPW77" s="142"/>
      <c r="TPX77" s="160"/>
      <c r="TPY77" s="150"/>
      <c r="TPZ77" s="137"/>
      <c r="TQA77" s="137"/>
      <c r="TQB77" s="137"/>
      <c r="TQD77" s="142"/>
      <c r="TQE77" s="160"/>
      <c r="TQF77" s="150"/>
      <c r="TQG77" s="137"/>
      <c r="TQH77" s="137"/>
      <c r="TQI77" s="137"/>
      <c r="TQK77" s="142"/>
      <c r="TQL77" s="160"/>
      <c r="TQM77" s="150"/>
      <c r="TQN77" s="137"/>
      <c r="TQO77" s="137"/>
      <c r="TQP77" s="137"/>
      <c r="TQR77" s="142"/>
      <c r="TQS77" s="160"/>
      <c r="TQT77" s="150"/>
      <c r="TQU77" s="137"/>
      <c r="TQV77" s="137"/>
      <c r="TQW77" s="137"/>
      <c r="TQY77" s="142"/>
      <c r="TQZ77" s="160"/>
      <c r="TRA77" s="150"/>
      <c r="TRB77" s="137"/>
      <c r="TRC77" s="137"/>
      <c r="TRD77" s="137"/>
      <c r="TRF77" s="142"/>
      <c r="TRG77" s="160"/>
      <c r="TRH77" s="150"/>
      <c r="TRI77" s="137"/>
      <c r="TRJ77" s="137"/>
      <c r="TRK77" s="137"/>
      <c r="TRM77" s="142"/>
      <c r="TRN77" s="160"/>
      <c r="TRO77" s="150"/>
      <c r="TRP77" s="137"/>
      <c r="TRQ77" s="137"/>
      <c r="TRR77" s="137"/>
      <c r="TRT77" s="142"/>
      <c r="TRU77" s="160"/>
      <c r="TRV77" s="150"/>
      <c r="TRW77" s="137"/>
      <c r="TRX77" s="137"/>
      <c r="TRY77" s="137"/>
      <c r="TSA77" s="142"/>
      <c r="TSB77" s="160"/>
      <c r="TSC77" s="150"/>
      <c r="TSD77" s="137"/>
      <c r="TSE77" s="137"/>
      <c r="TSF77" s="137"/>
      <c r="TSH77" s="142"/>
      <c r="TSI77" s="160"/>
      <c r="TSJ77" s="150"/>
      <c r="TSK77" s="137"/>
      <c r="TSL77" s="137"/>
      <c r="TSM77" s="137"/>
      <c r="TSO77" s="142"/>
      <c r="TSP77" s="160"/>
      <c r="TSQ77" s="150"/>
      <c r="TSR77" s="137"/>
      <c r="TSS77" s="137"/>
      <c r="TST77" s="137"/>
      <c r="TSV77" s="142"/>
      <c r="TSW77" s="160"/>
      <c r="TSX77" s="150"/>
      <c r="TSY77" s="137"/>
      <c r="TSZ77" s="137"/>
      <c r="TTA77" s="137"/>
      <c r="TTC77" s="142"/>
      <c r="TTD77" s="160"/>
      <c r="TTE77" s="150"/>
      <c r="TTF77" s="137"/>
      <c r="TTG77" s="137"/>
      <c r="TTH77" s="137"/>
      <c r="TTJ77" s="142"/>
      <c r="TTK77" s="160"/>
      <c r="TTL77" s="150"/>
      <c r="TTM77" s="137"/>
      <c r="TTN77" s="137"/>
      <c r="TTO77" s="137"/>
      <c r="TTQ77" s="142"/>
      <c r="TTR77" s="160"/>
      <c r="TTS77" s="150"/>
      <c r="TTT77" s="137"/>
      <c r="TTU77" s="137"/>
      <c r="TTV77" s="137"/>
      <c r="TTX77" s="142"/>
      <c r="TTY77" s="160"/>
      <c r="TTZ77" s="150"/>
      <c r="TUA77" s="137"/>
      <c r="TUB77" s="137"/>
      <c r="TUC77" s="137"/>
      <c r="TUE77" s="142"/>
      <c r="TUF77" s="160"/>
      <c r="TUG77" s="150"/>
      <c r="TUH77" s="137"/>
      <c r="TUI77" s="137"/>
      <c r="TUJ77" s="137"/>
      <c r="TUL77" s="142"/>
      <c r="TUM77" s="160"/>
      <c r="TUN77" s="150"/>
      <c r="TUO77" s="137"/>
      <c r="TUP77" s="137"/>
      <c r="TUQ77" s="137"/>
      <c r="TUS77" s="142"/>
      <c r="TUT77" s="160"/>
      <c r="TUU77" s="150"/>
      <c r="TUV77" s="137"/>
      <c r="TUW77" s="137"/>
      <c r="TUX77" s="137"/>
      <c r="TUZ77" s="142"/>
      <c r="TVA77" s="160"/>
      <c r="TVB77" s="150"/>
      <c r="TVC77" s="137"/>
      <c r="TVD77" s="137"/>
      <c r="TVE77" s="137"/>
      <c r="TVG77" s="142"/>
      <c r="TVH77" s="160"/>
      <c r="TVI77" s="150"/>
      <c r="TVJ77" s="137"/>
      <c r="TVK77" s="137"/>
      <c r="TVL77" s="137"/>
      <c r="TVN77" s="142"/>
      <c r="TVO77" s="160"/>
      <c r="TVP77" s="150"/>
      <c r="TVQ77" s="137"/>
      <c r="TVR77" s="137"/>
      <c r="TVS77" s="137"/>
      <c r="TVU77" s="142"/>
      <c r="TVV77" s="160"/>
      <c r="TVW77" s="150"/>
      <c r="TVX77" s="137"/>
      <c r="TVY77" s="137"/>
      <c r="TVZ77" s="137"/>
      <c r="TWB77" s="142"/>
      <c r="TWC77" s="160"/>
      <c r="TWD77" s="150"/>
      <c r="TWE77" s="137"/>
      <c r="TWF77" s="137"/>
      <c r="TWG77" s="137"/>
      <c r="TWI77" s="142"/>
      <c r="TWJ77" s="160"/>
      <c r="TWK77" s="150"/>
      <c r="TWL77" s="137"/>
      <c r="TWM77" s="137"/>
      <c r="TWN77" s="137"/>
      <c r="TWP77" s="142"/>
      <c r="TWQ77" s="160"/>
      <c r="TWR77" s="150"/>
      <c r="TWS77" s="137"/>
      <c r="TWT77" s="137"/>
      <c r="TWU77" s="137"/>
      <c r="TWW77" s="142"/>
      <c r="TWX77" s="160"/>
      <c r="TWY77" s="150"/>
      <c r="TWZ77" s="137"/>
      <c r="TXA77" s="137"/>
      <c r="TXB77" s="137"/>
      <c r="TXD77" s="142"/>
      <c r="TXE77" s="160"/>
      <c r="TXF77" s="150"/>
      <c r="TXG77" s="137"/>
      <c r="TXH77" s="137"/>
      <c r="TXI77" s="137"/>
      <c r="TXK77" s="142"/>
      <c r="TXL77" s="160"/>
      <c r="TXM77" s="150"/>
      <c r="TXN77" s="137"/>
      <c r="TXO77" s="137"/>
      <c r="TXP77" s="137"/>
      <c r="TXR77" s="142"/>
      <c r="TXS77" s="160"/>
      <c r="TXT77" s="150"/>
      <c r="TXU77" s="137"/>
      <c r="TXV77" s="137"/>
      <c r="TXW77" s="137"/>
      <c r="TXY77" s="142"/>
      <c r="TXZ77" s="160"/>
      <c r="TYA77" s="150"/>
      <c r="TYB77" s="137"/>
      <c r="TYC77" s="137"/>
      <c r="TYD77" s="137"/>
      <c r="TYF77" s="142"/>
      <c r="TYG77" s="160"/>
      <c r="TYH77" s="150"/>
      <c r="TYI77" s="137"/>
      <c r="TYJ77" s="137"/>
      <c r="TYK77" s="137"/>
      <c r="TYM77" s="142"/>
      <c r="TYN77" s="160"/>
      <c r="TYO77" s="150"/>
      <c r="TYP77" s="137"/>
      <c r="TYQ77" s="137"/>
      <c r="TYR77" s="137"/>
      <c r="TYT77" s="142"/>
      <c r="TYU77" s="160"/>
      <c r="TYV77" s="150"/>
      <c r="TYW77" s="137"/>
      <c r="TYX77" s="137"/>
      <c r="TYY77" s="137"/>
      <c r="TZA77" s="142"/>
      <c r="TZB77" s="160"/>
      <c r="TZC77" s="150"/>
      <c r="TZD77" s="137"/>
      <c r="TZE77" s="137"/>
      <c r="TZF77" s="137"/>
      <c r="TZH77" s="142"/>
      <c r="TZI77" s="160"/>
      <c r="TZJ77" s="150"/>
      <c r="TZK77" s="137"/>
      <c r="TZL77" s="137"/>
      <c r="TZM77" s="137"/>
      <c r="TZO77" s="142"/>
      <c r="TZP77" s="160"/>
      <c r="TZQ77" s="150"/>
      <c r="TZR77" s="137"/>
      <c r="TZS77" s="137"/>
      <c r="TZT77" s="137"/>
      <c r="TZV77" s="142"/>
      <c r="TZW77" s="160"/>
      <c r="TZX77" s="150"/>
      <c r="TZY77" s="137"/>
      <c r="TZZ77" s="137"/>
      <c r="UAA77" s="137"/>
      <c r="UAC77" s="142"/>
      <c r="UAD77" s="160"/>
      <c r="UAE77" s="150"/>
      <c r="UAF77" s="137"/>
      <c r="UAG77" s="137"/>
      <c r="UAH77" s="137"/>
      <c r="UAJ77" s="142"/>
      <c r="UAK77" s="160"/>
      <c r="UAL77" s="150"/>
      <c r="UAM77" s="137"/>
      <c r="UAN77" s="137"/>
      <c r="UAO77" s="137"/>
      <c r="UAQ77" s="142"/>
      <c r="UAR77" s="160"/>
      <c r="UAS77" s="150"/>
      <c r="UAT77" s="137"/>
      <c r="UAU77" s="137"/>
      <c r="UAV77" s="137"/>
      <c r="UAX77" s="142"/>
      <c r="UAY77" s="160"/>
      <c r="UAZ77" s="150"/>
      <c r="UBA77" s="137"/>
      <c r="UBB77" s="137"/>
      <c r="UBC77" s="137"/>
      <c r="UBE77" s="142"/>
      <c r="UBF77" s="160"/>
      <c r="UBG77" s="150"/>
      <c r="UBH77" s="137"/>
      <c r="UBI77" s="137"/>
      <c r="UBJ77" s="137"/>
      <c r="UBL77" s="142"/>
      <c r="UBM77" s="160"/>
      <c r="UBN77" s="150"/>
      <c r="UBO77" s="137"/>
      <c r="UBP77" s="137"/>
      <c r="UBQ77" s="137"/>
      <c r="UBS77" s="142"/>
      <c r="UBT77" s="160"/>
      <c r="UBU77" s="150"/>
      <c r="UBV77" s="137"/>
      <c r="UBW77" s="137"/>
      <c r="UBX77" s="137"/>
      <c r="UBZ77" s="142"/>
      <c r="UCA77" s="160"/>
      <c r="UCB77" s="150"/>
      <c r="UCC77" s="137"/>
      <c r="UCD77" s="137"/>
      <c r="UCE77" s="137"/>
      <c r="UCG77" s="142"/>
      <c r="UCH77" s="160"/>
      <c r="UCI77" s="150"/>
      <c r="UCJ77" s="137"/>
      <c r="UCK77" s="137"/>
      <c r="UCL77" s="137"/>
      <c r="UCN77" s="142"/>
      <c r="UCO77" s="160"/>
      <c r="UCP77" s="150"/>
      <c r="UCQ77" s="137"/>
      <c r="UCR77" s="137"/>
      <c r="UCS77" s="137"/>
      <c r="UCU77" s="142"/>
      <c r="UCV77" s="160"/>
      <c r="UCW77" s="150"/>
      <c r="UCX77" s="137"/>
      <c r="UCY77" s="137"/>
      <c r="UCZ77" s="137"/>
      <c r="UDB77" s="142"/>
      <c r="UDC77" s="160"/>
      <c r="UDD77" s="150"/>
      <c r="UDE77" s="137"/>
      <c r="UDF77" s="137"/>
      <c r="UDG77" s="137"/>
      <c r="UDI77" s="142"/>
      <c r="UDJ77" s="160"/>
      <c r="UDK77" s="150"/>
      <c r="UDL77" s="137"/>
      <c r="UDM77" s="137"/>
      <c r="UDN77" s="137"/>
      <c r="UDP77" s="142"/>
      <c r="UDQ77" s="160"/>
      <c r="UDR77" s="150"/>
      <c r="UDS77" s="137"/>
      <c r="UDT77" s="137"/>
      <c r="UDU77" s="137"/>
      <c r="UDW77" s="142"/>
      <c r="UDX77" s="160"/>
      <c r="UDY77" s="150"/>
      <c r="UDZ77" s="137"/>
      <c r="UEA77" s="137"/>
      <c r="UEB77" s="137"/>
      <c r="UED77" s="142"/>
      <c r="UEE77" s="160"/>
      <c r="UEF77" s="150"/>
      <c r="UEG77" s="137"/>
      <c r="UEH77" s="137"/>
      <c r="UEI77" s="137"/>
      <c r="UEK77" s="142"/>
      <c r="UEL77" s="160"/>
      <c r="UEM77" s="150"/>
      <c r="UEN77" s="137"/>
      <c r="UEO77" s="137"/>
      <c r="UEP77" s="137"/>
      <c r="UER77" s="142"/>
      <c r="UES77" s="160"/>
      <c r="UET77" s="150"/>
      <c r="UEU77" s="137"/>
      <c r="UEV77" s="137"/>
      <c r="UEW77" s="137"/>
      <c r="UEY77" s="142"/>
      <c r="UEZ77" s="160"/>
      <c r="UFA77" s="150"/>
      <c r="UFB77" s="137"/>
      <c r="UFC77" s="137"/>
      <c r="UFD77" s="137"/>
      <c r="UFF77" s="142"/>
      <c r="UFG77" s="160"/>
      <c r="UFH77" s="150"/>
      <c r="UFI77" s="137"/>
      <c r="UFJ77" s="137"/>
      <c r="UFK77" s="137"/>
      <c r="UFM77" s="142"/>
      <c r="UFN77" s="160"/>
      <c r="UFO77" s="150"/>
      <c r="UFP77" s="137"/>
      <c r="UFQ77" s="137"/>
      <c r="UFR77" s="137"/>
      <c r="UFT77" s="142"/>
      <c r="UFU77" s="160"/>
      <c r="UFV77" s="150"/>
      <c r="UFW77" s="137"/>
      <c r="UFX77" s="137"/>
      <c r="UFY77" s="137"/>
      <c r="UGA77" s="142"/>
      <c r="UGB77" s="160"/>
      <c r="UGC77" s="150"/>
      <c r="UGD77" s="137"/>
      <c r="UGE77" s="137"/>
      <c r="UGF77" s="137"/>
      <c r="UGH77" s="142"/>
      <c r="UGI77" s="160"/>
      <c r="UGJ77" s="150"/>
      <c r="UGK77" s="137"/>
      <c r="UGL77" s="137"/>
      <c r="UGM77" s="137"/>
      <c r="UGO77" s="142"/>
      <c r="UGP77" s="160"/>
      <c r="UGQ77" s="150"/>
      <c r="UGR77" s="137"/>
      <c r="UGS77" s="137"/>
      <c r="UGT77" s="137"/>
      <c r="UGV77" s="142"/>
      <c r="UGW77" s="160"/>
      <c r="UGX77" s="150"/>
      <c r="UGY77" s="137"/>
      <c r="UGZ77" s="137"/>
      <c r="UHA77" s="137"/>
      <c r="UHC77" s="142"/>
      <c r="UHD77" s="160"/>
      <c r="UHE77" s="150"/>
      <c r="UHF77" s="137"/>
      <c r="UHG77" s="137"/>
      <c r="UHH77" s="137"/>
      <c r="UHJ77" s="142"/>
      <c r="UHK77" s="160"/>
      <c r="UHL77" s="150"/>
      <c r="UHM77" s="137"/>
      <c r="UHN77" s="137"/>
      <c r="UHO77" s="137"/>
      <c r="UHQ77" s="142"/>
      <c r="UHR77" s="160"/>
      <c r="UHS77" s="150"/>
      <c r="UHT77" s="137"/>
      <c r="UHU77" s="137"/>
      <c r="UHV77" s="137"/>
      <c r="UHX77" s="142"/>
      <c r="UHY77" s="160"/>
      <c r="UHZ77" s="150"/>
      <c r="UIA77" s="137"/>
      <c r="UIB77" s="137"/>
      <c r="UIC77" s="137"/>
      <c r="UIE77" s="142"/>
      <c r="UIF77" s="160"/>
      <c r="UIG77" s="150"/>
      <c r="UIH77" s="137"/>
      <c r="UII77" s="137"/>
      <c r="UIJ77" s="137"/>
      <c r="UIL77" s="142"/>
      <c r="UIM77" s="160"/>
      <c r="UIN77" s="150"/>
      <c r="UIO77" s="137"/>
      <c r="UIP77" s="137"/>
      <c r="UIQ77" s="137"/>
      <c r="UIS77" s="142"/>
      <c r="UIT77" s="160"/>
      <c r="UIU77" s="150"/>
      <c r="UIV77" s="137"/>
      <c r="UIW77" s="137"/>
      <c r="UIX77" s="137"/>
      <c r="UIZ77" s="142"/>
      <c r="UJA77" s="160"/>
      <c r="UJB77" s="150"/>
      <c r="UJC77" s="137"/>
      <c r="UJD77" s="137"/>
      <c r="UJE77" s="137"/>
      <c r="UJG77" s="142"/>
      <c r="UJH77" s="160"/>
      <c r="UJI77" s="150"/>
      <c r="UJJ77" s="137"/>
      <c r="UJK77" s="137"/>
      <c r="UJL77" s="137"/>
      <c r="UJN77" s="142"/>
      <c r="UJO77" s="160"/>
      <c r="UJP77" s="150"/>
      <c r="UJQ77" s="137"/>
      <c r="UJR77" s="137"/>
      <c r="UJS77" s="137"/>
      <c r="UJU77" s="142"/>
      <c r="UJV77" s="160"/>
      <c r="UJW77" s="150"/>
      <c r="UJX77" s="137"/>
      <c r="UJY77" s="137"/>
      <c r="UJZ77" s="137"/>
      <c r="UKB77" s="142"/>
      <c r="UKC77" s="160"/>
      <c r="UKD77" s="150"/>
      <c r="UKE77" s="137"/>
      <c r="UKF77" s="137"/>
      <c r="UKG77" s="137"/>
      <c r="UKI77" s="142"/>
      <c r="UKJ77" s="160"/>
      <c r="UKK77" s="150"/>
      <c r="UKL77" s="137"/>
      <c r="UKM77" s="137"/>
      <c r="UKN77" s="137"/>
      <c r="UKP77" s="142"/>
      <c r="UKQ77" s="160"/>
      <c r="UKR77" s="150"/>
      <c r="UKS77" s="137"/>
      <c r="UKT77" s="137"/>
      <c r="UKU77" s="137"/>
      <c r="UKW77" s="142"/>
      <c r="UKX77" s="160"/>
      <c r="UKY77" s="150"/>
      <c r="UKZ77" s="137"/>
      <c r="ULA77" s="137"/>
      <c r="ULB77" s="137"/>
      <c r="ULD77" s="142"/>
      <c r="ULE77" s="160"/>
      <c r="ULF77" s="150"/>
      <c r="ULG77" s="137"/>
      <c r="ULH77" s="137"/>
      <c r="ULI77" s="137"/>
      <c r="ULK77" s="142"/>
      <c r="ULL77" s="160"/>
      <c r="ULM77" s="150"/>
      <c r="ULN77" s="137"/>
      <c r="ULO77" s="137"/>
      <c r="ULP77" s="137"/>
      <c r="ULR77" s="142"/>
      <c r="ULS77" s="160"/>
      <c r="ULT77" s="150"/>
      <c r="ULU77" s="137"/>
      <c r="ULV77" s="137"/>
      <c r="ULW77" s="137"/>
      <c r="ULY77" s="142"/>
      <c r="ULZ77" s="160"/>
      <c r="UMA77" s="150"/>
      <c r="UMB77" s="137"/>
      <c r="UMC77" s="137"/>
      <c r="UMD77" s="137"/>
      <c r="UMF77" s="142"/>
      <c r="UMG77" s="160"/>
      <c r="UMH77" s="150"/>
      <c r="UMI77" s="137"/>
      <c r="UMJ77" s="137"/>
      <c r="UMK77" s="137"/>
      <c r="UMM77" s="142"/>
      <c r="UMN77" s="160"/>
      <c r="UMO77" s="150"/>
      <c r="UMP77" s="137"/>
      <c r="UMQ77" s="137"/>
      <c r="UMR77" s="137"/>
      <c r="UMT77" s="142"/>
      <c r="UMU77" s="160"/>
      <c r="UMV77" s="150"/>
      <c r="UMW77" s="137"/>
      <c r="UMX77" s="137"/>
      <c r="UMY77" s="137"/>
      <c r="UNA77" s="142"/>
      <c r="UNB77" s="160"/>
      <c r="UNC77" s="150"/>
      <c r="UND77" s="137"/>
      <c r="UNE77" s="137"/>
      <c r="UNF77" s="137"/>
      <c r="UNH77" s="142"/>
      <c r="UNI77" s="160"/>
      <c r="UNJ77" s="150"/>
      <c r="UNK77" s="137"/>
      <c r="UNL77" s="137"/>
      <c r="UNM77" s="137"/>
      <c r="UNO77" s="142"/>
      <c r="UNP77" s="160"/>
      <c r="UNQ77" s="150"/>
      <c r="UNR77" s="137"/>
      <c r="UNS77" s="137"/>
      <c r="UNT77" s="137"/>
      <c r="UNV77" s="142"/>
      <c r="UNW77" s="160"/>
      <c r="UNX77" s="150"/>
      <c r="UNY77" s="137"/>
      <c r="UNZ77" s="137"/>
      <c r="UOA77" s="137"/>
      <c r="UOC77" s="142"/>
      <c r="UOD77" s="160"/>
      <c r="UOE77" s="150"/>
      <c r="UOF77" s="137"/>
      <c r="UOG77" s="137"/>
      <c r="UOH77" s="137"/>
      <c r="UOJ77" s="142"/>
      <c r="UOK77" s="160"/>
      <c r="UOL77" s="150"/>
      <c r="UOM77" s="137"/>
      <c r="UON77" s="137"/>
      <c r="UOO77" s="137"/>
      <c r="UOQ77" s="142"/>
      <c r="UOR77" s="160"/>
      <c r="UOS77" s="150"/>
      <c r="UOT77" s="137"/>
      <c r="UOU77" s="137"/>
      <c r="UOV77" s="137"/>
      <c r="UOX77" s="142"/>
      <c r="UOY77" s="160"/>
      <c r="UOZ77" s="150"/>
      <c r="UPA77" s="137"/>
      <c r="UPB77" s="137"/>
      <c r="UPC77" s="137"/>
      <c r="UPE77" s="142"/>
      <c r="UPF77" s="160"/>
      <c r="UPG77" s="150"/>
      <c r="UPH77" s="137"/>
      <c r="UPI77" s="137"/>
      <c r="UPJ77" s="137"/>
      <c r="UPL77" s="142"/>
      <c r="UPM77" s="160"/>
      <c r="UPN77" s="150"/>
      <c r="UPO77" s="137"/>
      <c r="UPP77" s="137"/>
      <c r="UPQ77" s="137"/>
      <c r="UPS77" s="142"/>
      <c r="UPT77" s="160"/>
      <c r="UPU77" s="150"/>
      <c r="UPV77" s="137"/>
      <c r="UPW77" s="137"/>
      <c r="UPX77" s="137"/>
      <c r="UPZ77" s="142"/>
      <c r="UQA77" s="160"/>
      <c r="UQB77" s="150"/>
      <c r="UQC77" s="137"/>
      <c r="UQD77" s="137"/>
      <c r="UQE77" s="137"/>
      <c r="UQG77" s="142"/>
      <c r="UQH77" s="160"/>
      <c r="UQI77" s="150"/>
      <c r="UQJ77" s="137"/>
      <c r="UQK77" s="137"/>
      <c r="UQL77" s="137"/>
      <c r="UQN77" s="142"/>
      <c r="UQO77" s="160"/>
      <c r="UQP77" s="150"/>
      <c r="UQQ77" s="137"/>
      <c r="UQR77" s="137"/>
      <c r="UQS77" s="137"/>
      <c r="UQU77" s="142"/>
      <c r="UQV77" s="160"/>
      <c r="UQW77" s="150"/>
      <c r="UQX77" s="137"/>
      <c r="UQY77" s="137"/>
      <c r="UQZ77" s="137"/>
      <c r="URB77" s="142"/>
      <c r="URC77" s="160"/>
      <c r="URD77" s="150"/>
      <c r="URE77" s="137"/>
      <c r="URF77" s="137"/>
      <c r="URG77" s="137"/>
      <c r="URI77" s="142"/>
      <c r="URJ77" s="160"/>
      <c r="URK77" s="150"/>
      <c r="URL77" s="137"/>
      <c r="URM77" s="137"/>
      <c r="URN77" s="137"/>
      <c r="URP77" s="142"/>
      <c r="URQ77" s="160"/>
      <c r="URR77" s="150"/>
      <c r="URS77" s="137"/>
      <c r="URT77" s="137"/>
      <c r="URU77" s="137"/>
      <c r="URW77" s="142"/>
      <c r="URX77" s="160"/>
      <c r="URY77" s="150"/>
      <c r="URZ77" s="137"/>
      <c r="USA77" s="137"/>
      <c r="USB77" s="137"/>
      <c r="USD77" s="142"/>
      <c r="USE77" s="160"/>
      <c r="USF77" s="150"/>
      <c r="USG77" s="137"/>
      <c r="USH77" s="137"/>
      <c r="USI77" s="137"/>
      <c r="USK77" s="142"/>
      <c r="USL77" s="160"/>
      <c r="USM77" s="150"/>
      <c r="USN77" s="137"/>
      <c r="USO77" s="137"/>
      <c r="USP77" s="137"/>
      <c r="USR77" s="142"/>
      <c r="USS77" s="160"/>
      <c r="UST77" s="150"/>
      <c r="USU77" s="137"/>
      <c r="USV77" s="137"/>
      <c r="USW77" s="137"/>
      <c r="USY77" s="142"/>
      <c r="USZ77" s="160"/>
      <c r="UTA77" s="150"/>
      <c r="UTB77" s="137"/>
      <c r="UTC77" s="137"/>
      <c r="UTD77" s="137"/>
      <c r="UTF77" s="142"/>
      <c r="UTG77" s="160"/>
      <c r="UTH77" s="150"/>
      <c r="UTI77" s="137"/>
      <c r="UTJ77" s="137"/>
      <c r="UTK77" s="137"/>
      <c r="UTM77" s="142"/>
      <c r="UTN77" s="160"/>
      <c r="UTO77" s="150"/>
      <c r="UTP77" s="137"/>
      <c r="UTQ77" s="137"/>
      <c r="UTR77" s="137"/>
      <c r="UTT77" s="142"/>
      <c r="UTU77" s="160"/>
      <c r="UTV77" s="150"/>
      <c r="UTW77" s="137"/>
      <c r="UTX77" s="137"/>
      <c r="UTY77" s="137"/>
      <c r="UUA77" s="142"/>
      <c r="UUB77" s="160"/>
      <c r="UUC77" s="150"/>
      <c r="UUD77" s="137"/>
      <c r="UUE77" s="137"/>
      <c r="UUF77" s="137"/>
      <c r="UUH77" s="142"/>
      <c r="UUI77" s="160"/>
      <c r="UUJ77" s="150"/>
      <c r="UUK77" s="137"/>
      <c r="UUL77" s="137"/>
      <c r="UUM77" s="137"/>
      <c r="UUO77" s="142"/>
      <c r="UUP77" s="160"/>
      <c r="UUQ77" s="150"/>
      <c r="UUR77" s="137"/>
      <c r="UUS77" s="137"/>
      <c r="UUT77" s="137"/>
      <c r="UUV77" s="142"/>
      <c r="UUW77" s="160"/>
      <c r="UUX77" s="150"/>
      <c r="UUY77" s="137"/>
      <c r="UUZ77" s="137"/>
      <c r="UVA77" s="137"/>
      <c r="UVC77" s="142"/>
      <c r="UVD77" s="160"/>
      <c r="UVE77" s="150"/>
      <c r="UVF77" s="137"/>
      <c r="UVG77" s="137"/>
      <c r="UVH77" s="137"/>
      <c r="UVJ77" s="142"/>
      <c r="UVK77" s="160"/>
      <c r="UVL77" s="150"/>
      <c r="UVM77" s="137"/>
      <c r="UVN77" s="137"/>
      <c r="UVO77" s="137"/>
      <c r="UVQ77" s="142"/>
      <c r="UVR77" s="160"/>
      <c r="UVS77" s="150"/>
      <c r="UVT77" s="137"/>
      <c r="UVU77" s="137"/>
      <c r="UVV77" s="137"/>
      <c r="UVX77" s="142"/>
      <c r="UVY77" s="160"/>
      <c r="UVZ77" s="150"/>
      <c r="UWA77" s="137"/>
      <c r="UWB77" s="137"/>
      <c r="UWC77" s="137"/>
      <c r="UWE77" s="142"/>
      <c r="UWF77" s="160"/>
      <c r="UWG77" s="150"/>
      <c r="UWH77" s="137"/>
      <c r="UWI77" s="137"/>
      <c r="UWJ77" s="137"/>
      <c r="UWL77" s="142"/>
      <c r="UWM77" s="160"/>
      <c r="UWN77" s="150"/>
      <c r="UWO77" s="137"/>
      <c r="UWP77" s="137"/>
      <c r="UWQ77" s="137"/>
      <c r="UWS77" s="142"/>
      <c r="UWT77" s="160"/>
      <c r="UWU77" s="150"/>
      <c r="UWV77" s="137"/>
      <c r="UWW77" s="137"/>
      <c r="UWX77" s="137"/>
      <c r="UWZ77" s="142"/>
      <c r="UXA77" s="160"/>
      <c r="UXB77" s="150"/>
      <c r="UXC77" s="137"/>
      <c r="UXD77" s="137"/>
      <c r="UXE77" s="137"/>
      <c r="UXG77" s="142"/>
      <c r="UXH77" s="160"/>
      <c r="UXI77" s="150"/>
      <c r="UXJ77" s="137"/>
      <c r="UXK77" s="137"/>
      <c r="UXL77" s="137"/>
      <c r="UXN77" s="142"/>
      <c r="UXO77" s="160"/>
      <c r="UXP77" s="150"/>
      <c r="UXQ77" s="137"/>
      <c r="UXR77" s="137"/>
      <c r="UXS77" s="137"/>
      <c r="UXU77" s="142"/>
      <c r="UXV77" s="160"/>
      <c r="UXW77" s="150"/>
      <c r="UXX77" s="137"/>
      <c r="UXY77" s="137"/>
      <c r="UXZ77" s="137"/>
      <c r="UYB77" s="142"/>
      <c r="UYC77" s="160"/>
      <c r="UYD77" s="150"/>
      <c r="UYE77" s="137"/>
      <c r="UYF77" s="137"/>
      <c r="UYG77" s="137"/>
      <c r="UYI77" s="142"/>
      <c r="UYJ77" s="160"/>
      <c r="UYK77" s="150"/>
      <c r="UYL77" s="137"/>
      <c r="UYM77" s="137"/>
      <c r="UYN77" s="137"/>
      <c r="UYP77" s="142"/>
      <c r="UYQ77" s="160"/>
      <c r="UYR77" s="150"/>
      <c r="UYS77" s="137"/>
      <c r="UYT77" s="137"/>
      <c r="UYU77" s="137"/>
      <c r="UYW77" s="142"/>
      <c r="UYX77" s="160"/>
      <c r="UYY77" s="150"/>
      <c r="UYZ77" s="137"/>
      <c r="UZA77" s="137"/>
      <c r="UZB77" s="137"/>
      <c r="UZD77" s="142"/>
      <c r="UZE77" s="160"/>
      <c r="UZF77" s="150"/>
      <c r="UZG77" s="137"/>
      <c r="UZH77" s="137"/>
      <c r="UZI77" s="137"/>
      <c r="UZK77" s="142"/>
      <c r="UZL77" s="160"/>
      <c r="UZM77" s="150"/>
      <c r="UZN77" s="137"/>
      <c r="UZO77" s="137"/>
      <c r="UZP77" s="137"/>
      <c r="UZR77" s="142"/>
      <c r="UZS77" s="160"/>
      <c r="UZT77" s="150"/>
      <c r="UZU77" s="137"/>
      <c r="UZV77" s="137"/>
      <c r="UZW77" s="137"/>
      <c r="UZY77" s="142"/>
      <c r="UZZ77" s="160"/>
      <c r="VAA77" s="150"/>
      <c r="VAB77" s="137"/>
      <c r="VAC77" s="137"/>
      <c r="VAD77" s="137"/>
      <c r="VAF77" s="142"/>
      <c r="VAG77" s="160"/>
      <c r="VAH77" s="150"/>
      <c r="VAI77" s="137"/>
      <c r="VAJ77" s="137"/>
      <c r="VAK77" s="137"/>
      <c r="VAM77" s="142"/>
      <c r="VAN77" s="160"/>
      <c r="VAO77" s="150"/>
      <c r="VAP77" s="137"/>
      <c r="VAQ77" s="137"/>
      <c r="VAR77" s="137"/>
      <c r="VAT77" s="142"/>
      <c r="VAU77" s="160"/>
      <c r="VAV77" s="150"/>
      <c r="VAW77" s="137"/>
      <c r="VAX77" s="137"/>
      <c r="VAY77" s="137"/>
      <c r="VBA77" s="142"/>
      <c r="VBB77" s="160"/>
      <c r="VBC77" s="150"/>
      <c r="VBD77" s="137"/>
      <c r="VBE77" s="137"/>
      <c r="VBF77" s="137"/>
      <c r="VBH77" s="142"/>
      <c r="VBI77" s="160"/>
      <c r="VBJ77" s="150"/>
      <c r="VBK77" s="137"/>
      <c r="VBL77" s="137"/>
      <c r="VBM77" s="137"/>
      <c r="VBO77" s="142"/>
      <c r="VBP77" s="160"/>
      <c r="VBQ77" s="150"/>
      <c r="VBR77" s="137"/>
      <c r="VBS77" s="137"/>
      <c r="VBT77" s="137"/>
      <c r="VBV77" s="142"/>
      <c r="VBW77" s="160"/>
      <c r="VBX77" s="150"/>
      <c r="VBY77" s="137"/>
      <c r="VBZ77" s="137"/>
      <c r="VCA77" s="137"/>
      <c r="VCC77" s="142"/>
      <c r="VCD77" s="160"/>
      <c r="VCE77" s="150"/>
      <c r="VCF77" s="137"/>
      <c r="VCG77" s="137"/>
      <c r="VCH77" s="137"/>
      <c r="VCJ77" s="142"/>
      <c r="VCK77" s="160"/>
      <c r="VCL77" s="150"/>
      <c r="VCM77" s="137"/>
      <c r="VCN77" s="137"/>
      <c r="VCO77" s="137"/>
      <c r="VCQ77" s="142"/>
      <c r="VCR77" s="160"/>
      <c r="VCS77" s="150"/>
      <c r="VCT77" s="137"/>
      <c r="VCU77" s="137"/>
      <c r="VCV77" s="137"/>
      <c r="VCX77" s="142"/>
      <c r="VCY77" s="160"/>
      <c r="VCZ77" s="150"/>
      <c r="VDA77" s="137"/>
      <c r="VDB77" s="137"/>
      <c r="VDC77" s="137"/>
      <c r="VDE77" s="142"/>
      <c r="VDF77" s="160"/>
      <c r="VDG77" s="150"/>
      <c r="VDH77" s="137"/>
      <c r="VDI77" s="137"/>
      <c r="VDJ77" s="137"/>
      <c r="VDL77" s="142"/>
      <c r="VDM77" s="160"/>
      <c r="VDN77" s="150"/>
      <c r="VDO77" s="137"/>
      <c r="VDP77" s="137"/>
      <c r="VDQ77" s="137"/>
      <c r="VDS77" s="142"/>
      <c r="VDT77" s="160"/>
      <c r="VDU77" s="150"/>
      <c r="VDV77" s="137"/>
      <c r="VDW77" s="137"/>
      <c r="VDX77" s="137"/>
      <c r="VDZ77" s="142"/>
      <c r="VEA77" s="160"/>
      <c r="VEB77" s="150"/>
      <c r="VEC77" s="137"/>
      <c r="VED77" s="137"/>
      <c r="VEE77" s="137"/>
      <c r="VEG77" s="142"/>
      <c r="VEH77" s="160"/>
      <c r="VEI77" s="150"/>
      <c r="VEJ77" s="137"/>
      <c r="VEK77" s="137"/>
      <c r="VEL77" s="137"/>
      <c r="VEN77" s="142"/>
      <c r="VEO77" s="160"/>
      <c r="VEP77" s="150"/>
      <c r="VEQ77" s="137"/>
      <c r="VER77" s="137"/>
      <c r="VES77" s="137"/>
      <c r="VEU77" s="142"/>
      <c r="VEV77" s="160"/>
      <c r="VEW77" s="150"/>
      <c r="VEX77" s="137"/>
      <c r="VEY77" s="137"/>
      <c r="VEZ77" s="137"/>
      <c r="VFB77" s="142"/>
      <c r="VFC77" s="160"/>
      <c r="VFD77" s="150"/>
      <c r="VFE77" s="137"/>
      <c r="VFF77" s="137"/>
      <c r="VFG77" s="137"/>
      <c r="VFI77" s="142"/>
      <c r="VFJ77" s="160"/>
      <c r="VFK77" s="150"/>
      <c r="VFL77" s="137"/>
      <c r="VFM77" s="137"/>
      <c r="VFN77" s="137"/>
      <c r="VFP77" s="142"/>
      <c r="VFQ77" s="160"/>
      <c r="VFR77" s="150"/>
      <c r="VFS77" s="137"/>
      <c r="VFT77" s="137"/>
      <c r="VFU77" s="137"/>
      <c r="VFW77" s="142"/>
      <c r="VFX77" s="160"/>
      <c r="VFY77" s="150"/>
      <c r="VFZ77" s="137"/>
      <c r="VGA77" s="137"/>
      <c r="VGB77" s="137"/>
      <c r="VGD77" s="142"/>
      <c r="VGE77" s="160"/>
      <c r="VGF77" s="150"/>
      <c r="VGG77" s="137"/>
      <c r="VGH77" s="137"/>
      <c r="VGI77" s="137"/>
      <c r="VGK77" s="142"/>
      <c r="VGL77" s="160"/>
      <c r="VGM77" s="150"/>
      <c r="VGN77" s="137"/>
      <c r="VGO77" s="137"/>
      <c r="VGP77" s="137"/>
      <c r="VGR77" s="142"/>
      <c r="VGS77" s="160"/>
      <c r="VGT77" s="150"/>
      <c r="VGU77" s="137"/>
      <c r="VGV77" s="137"/>
      <c r="VGW77" s="137"/>
      <c r="VGY77" s="142"/>
      <c r="VGZ77" s="160"/>
      <c r="VHA77" s="150"/>
      <c r="VHB77" s="137"/>
      <c r="VHC77" s="137"/>
      <c r="VHD77" s="137"/>
      <c r="VHF77" s="142"/>
      <c r="VHG77" s="160"/>
      <c r="VHH77" s="150"/>
      <c r="VHI77" s="137"/>
      <c r="VHJ77" s="137"/>
      <c r="VHK77" s="137"/>
      <c r="VHM77" s="142"/>
      <c r="VHN77" s="160"/>
      <c r="VHO77" s="150"/>
      <c r="VHP77" s="137"/>
      <c r="VHQ77" s="137"/>
      <c r="VHR77" s="137"/>
      <c r="VHT77" s="142"/>
      <c r="VHU77" s="160"/>
      <c r="VHV77" s="150"/>
      <c r="VHW77" s="137"/>
      <c r="VHX77" s="137"/>
      <c r="VHY77" s="137"/>
      <c r="VIA77" s="142"/>
      <c r="VIB77" s="160"/>
      <c r="VIC77" s="150"/>
      <c r="VID77" s="137"/>
      <c r="VIE77" s="137"/>
      <c r="VIF77" s="137"/>
      <c r="VIH77" s="142"/>
      <c r="VII77" s="160"/>
      <c r="VIJ77" s="150"/>
      <c r="VIK77" s="137"/>
      <c r="VIL77" s="137"/>
      <c r="VIM77" s="137"/>
      <c r="VIO77" s="142"/>
      <c r="VIP77" s="160"/>
      <c r="VIQ77" s="150"/>
      <c r="VIR77" s="137"/>
      <c r="VIS77" s="137"/>
      <c r="VIT77" s="137"/>
      <c r="VIV77" s="142"/>
      <c r="VIW77" s="160"/>
      <c r="VIX77" s="150"/>
      <c r="VIY77" s="137"/>
      <c r="VIZ77" s="137"/>
      <c r="VJA77" s="137"/>
      <c r="VJC77" s="142"/>
      <c r="VJD77" s="160"/>
      <c r="VJE77" s="150"/>
      <c r="VJF77" s="137"/>
      <c r="VJG77" s="137"/>
      <c r="VJH77" s="137"/>
      <c r="VJJ77" s="142"/>
      <c r="VJK77" s="160"/>
      <c r="VJL77" s="150"/>
      <c r="VJM77" s="137"/>
      <c r="VJN77" s="137"/>
      <c r="VJO77" s="137"/>
      <c r="VJQ77" s="142"/>
      <c r="VJR77" s="160"/>
      <c r="VJS77" s="150"/>
      <c r="VJT77" s="137"/>
      <c r="VJU77" s="137"/>
      <c r="VJV77" s="137"/>
      <c r="VJX77" s="142"/>
      <c r="VJY77" s="160"/>
      <c r="VJZ77" s="150"/>
      <c r="VKA77" s="137"/>
      <c r="VKB77" s="137"/>
      <c r="VKC77" s="137"/>
      <c r="VKE77" s="142"/>
      <c r="VKF77" s="160"/>
      <c r="VKG77" s="150"/>
      <c r="VKH77" s="137"/>
      <c r="VKI77" s="137"/>
      <c r="VKJ77" s="137"/>
      <c r="VKL77" s="142"/>
      <c r="VKM77" s="160"/>
      <c r="VKN77" s="150"/>
      <c r="VKO77" s="137"/>
      <c r="VKP77" s="137"/>
      <c r="VKQ77" s="137"/>
      <c r="VKS77" s="142"/>
      <c r="VKT77" s="160"/>
      <c r="VKU77" s="150"/>
      <c r="VKV77" s="137"/>
      <c r="VKW77" s="137"/>
      <c r="VKX77" s="137"/>
      <c r="VKZ77" s="142"/>
      <c r="VLA77" s="160"/>
      <c r="VLB77" s="150"/>
      <c r="VLC77" s="137"/>
      <c r="VLD77" s="137"/>
      <c r="VLE77" s="137"/>
      <c r="VLG77" s="142"/>
      <c r="VLH77" s="160"/>
      <c r="VLI77" s="150"/>
      <c r="VLJ77" s="137"/>
      <c r="VLK77" s="137"/>
      <c r="VLL77" s="137"/>
      <c r="VLN77" s="142"/>
      <c r="VLO77" s="160"/>
      <c r="VLP77" s="150"/>
      <c r="VLQ77" s="137"/>
      <c r="VLR77" s="137"/>
      <c r="VLS77" s="137"/>
      <c r="VLU77" s="142"/>
      <c r="VLV77" s="160"/>
      <c r="VLW77" s="150"/>
      <c r="VLX77" s="137"/>
      <c r="VLY77" s="137"/>
      <c r="VLZ77" s="137"/>
      <c r="VMB77" s="142"/>
      <c r="VMC77" s="160"/>
      <c r="VMD77" s="150"/>
      <c r="VME77" s="137"/>
      <c r="VMF77" s="137"/>
      <c r="VMG77" s="137"/>
      <c r="VMI77" s="142"/>
      <c r="VMJ77" s="160"/>
      <c r="VMK77" s="150"/>
      <c r="VML77" s="137"/>
      <c r="VMM77" s="137"/>
      <c r="VMN77" s="137"/>
      <c r="VMP77" s="142"/>
      <c r="VMQ77" s="160"/>
      <c r="VMR77" s="150"/>
      <c r="VMS77" s="137"/>
      <c r="VMT77" s="137"/>
      <c r="VMU77" s="137"/>
      <c r="VMW77" s="142"/>
      <c r="VMX77" s="160"/>
      <c r="VMY77" s="150"/>
      <c r="VMZ77" s="137"/>
      <c r="VNA77" s="137"/>
      <c r="VNB77" s="137"/>
      <c r="VND77" s="142"/>
      <c r="VNE77" s="160"/>
      <c r="VNF77" s="150"/>
      <c r="VNG77" s="137"/>
      <c r="VNH77" s="137"/>
      <c r="VNI77" s="137"/>
      <c r="VNK77" s="142"/>
      <c r="VNL77" s="160"/>
      <c r="VNM77" s="150"/>
      <c r="VNN77" s="137"/>
      <c r="VNO77" s="137"/>
      <c r="VNP77" s="137"/>
      <c r="VNR77" s="142"/>
      <c r="VNS77" s="160"/>
      <c r="VNT77" s="150"/>
      <c r="VNU77" s="137"/>
      <c r="VNV77" s="137"/>
      <c r="VNW77" s="137"/>
      <c r="VNY77" s="142"/>
      <c r="VNZ77" s="160"/>
      <c r="VOA77" s="150"/>
      <c r="VOB77" s="137"/>
      <c r="VOC77" s="137"/>
      <c r="VOD77" s="137"/>
      <c r="VOF77" s="142"/>
      <c r="VOG77" s="160"/>
      <c r="VOH77" s="150"/>
      <c r="VOI77" s="137"/>
      <c r="VOJ77" s="137"/>
      <c r="VOK77" s="137"/>
      <c r="VOM77" s="142"/>
      <c r="VON77" s="160"/>
      <c r="VOO77" s="150"/>
      <c r="VOP77" s="137"/>
      <c r="VOQ77" s="137"/>
      <c r="VOR77" s="137"/>
      <c r="VOT77" s="142"/>
      <c r="VOU77" s="160"/>
      <c r="VOV77" s="150"/>
      <c r="VOW77" s="137"/>
      <c r="VOX77" s="137"/>
      <c r="VOY77" s="137"/>
      <c r="VPA77" s="142"/>
      <c r="VPB77" s="160"/>
      <c r="VPC77" s="150"/>
      <c r="VPD77" s="137"/>
      <c r="VPE77" s="137"/>
      <c r="VPF77" s="137"/>
      <c r="VPH77" s="142"/>
      <c r="VPI77" s="160"/>
      <c r="VPJ77" s="150"/>
      <c r="VPK77" s="137"/>
      <c r="VPL77" s="137"/>
      <c r="VPM77" s="137"/>
      <c r="VPO77" s="142"/>
      <c r="VPP77" s="160"/>
      <c r="VPQ77" s="150"/>
      <c r="VPR77" s="137"/>
      <c r="VPS77" s="137"/>
      <c r="VPT77" s="137"/>
      <c r="VPV77" s="142"/>
      <c r="VPW77" s="160"/>
      <c r="VPX77" s="150"/>
      <c r="VPY77" s="137"/>
      <c r="VPZ77" s="137"/>
      <c r="VQA77" s="137"/>
      <c r="VQC77" s="142"/>
      <c r="VQD77" s="160"/>
      <c r="VQE77" s="150"/>
      <c r="VQF77" s="137"/>
      <c r="VQG77" s="137"/>
      <c r="VQH77" s="137"/>
      <c r="VQJ77" s="142"/>
      <c r="VQK77" s="160"/>
      <c r="VQL77" s="150"/>
      <c r="VQM77" s="137"/>
      <c r="VQN77" s="137"/>
      <c r="VQO77" s="137"/>
      <c r="VQQ77" s="142"/>
      <c r="VQR77" s="160"/>
      <c r="VQS77" s="150"/>
      <c r="VQT77" s="137"/>
      <c r="VQU77" s="137"/>
      <c r="VQV77" s="137"/>
      <c r="VQX77" s="142"/>
      <c r="VQY77" s="160"/>
      <c r="VQZ77" s="150"/>
      <c r="VRA77" s="137"/>
      <c r="VRB77" s="137"/>
      <c r="VRC77" s="137"/>
      <c r="VRE77" s="142"/>
      <c r="VRF77" s="160"/>
      <c r="VRG77" s="150"/>
      <c r="VRH77" s="137"/>
      <c r="VRI77" s="137"/>
      <c r="VRJ77" s="137"/>
      <c r="VRL77" s="142"/>
      <c r="VRM77" s="160"/>
      <c r="VRN77" s="150"/>
      <c r="VRO77" s="137"/>
      <c r="VRP77" s="137"/>
      <c r="VRQ77" s="137"/>
      <c r="VRS77" s="142"/>
      <c r="VRT77" s="160"/>
      <c r="VRU77" s="150"/>
      <c r="VRV77" s="137"/>
      <c r="VRW77" s="137"/>
      <c r="VRX77" s="137"/>
      <c r="VRZ77" s="142"/>
      <c r="VSA77" s="160"/>
      <c r="VSB77" s="150"/>
      <c r="VSC77" s="137"/>
      <c r="VSD77" s="137"/>
      <c r="VSE77" s="137"/>
      <c r="VSG77" s="142"/>
      <c r="VSH77" s="160"/>
      <c r="VSI77" s="150"/>
      <c r="VSJ77" s="137"/>
      <c r="VSK77" s="137"/>
      <c r="VSL77" s="137"/>
      <c r="VSN77" s="142"/>
      <c r="VSO77" s="160"/>
      <c r="VSP77" s="150"/>
      <c r="VSQ77" s="137"/>
      <c r="VSR77" s="137"/>
      <c r="VSS77" s="137"/>
      <c r="VSU77" s="142"/>
      <c r="VSV77" s="160"/>
      <c r="VSW77" s="150"/>
      <c r="VSX77" s="137"/>
      <c r="VSY77" s="137"/>
      <c r="VSZ77" s="137"/>
      <c r="VTB77" s="142"/>
      <c r="VTC77" s="160"/>
      <c r="VTD77" s="150"/>
      <c r="VTE77" s="137"/>
      <c r="VTF77" s="137"/>
      <c r="VTG77" s="137"/>
      <c r="VTI77" s="142"/>
      <c r="VTJ77" s="160"/>
      <c r="VTK77" s="150"/>
      <c r="VTL77" s="137"/>
      <c r="VTM77" s="137"/>
      <c r="VTN77" s="137"/>
      <c r="VTP77" s="142"/>
      <c r="VTQ77" s="160"/>
      <c r="VTR77" s="150"/>
      <c r="VTS77" s="137"/>
      <c r="VTT77" s="137"/>
      <c r="VTU77" s="137"/>
      <c r="VTW77" s="142"/>
      <c r="VTX77" s="160"/>
      <c r="VTY77" s="150"/>
      <c r="VTZ77" s="137"/>
      <c r="VUA77" s="137"/>
      <c r="VUB77" s="137"/>
      <c r="VUD77" s="142"/>
      <c r="VUE77" s="160"/>
      <c r="VUF77" s="150"/>
      <c r="VUG77" s="137"/>
      <c r="VUH77" s="137"/>
      <c r="VUI77" s="137"/>
      <c r="VUK77" s="142"/>
      <c r="VUL77" s="160"/>
      <c r="VUM77" s="150"/>
      <c r="VUN77" s="137"/>
      <c r="VUO77" s="137"/>
      <c r="VUP77" s="137"/>
      <c r="VUR77" s="142"/>
      <c r="VUS77" s="160"/>
      <c r="VUT77" s="150"/>
      <c r="VUU77" s="137"/>
      <c r="VUV77" s="137"/>
      <c r="VUW77" s="137"/>
      <c r="VUY77" s="142"/>
      <c r="VUZ77" s="160"/>
      <c r="VVA77" s="150"/>
      <c r="VVB77" s="137"/>
      <c r="VVC77" s="137"/>
      <c r="VVD77" s="137"/>
      <c r="VVF77" s="142"/>
      <c r="VVG77" s="160"/>
      <c r="VVH77" s="150"/>
      <c r="VVI77" s="137"/>
      <c r="VVJ77" s="137"/>
      <c r="VVK77" s="137"/>
      <c r="VVM77" s="142"/>
      <c r="VVN77" s="160"/>
      <c r="VVO77" s="150"/>
      <c r="VVP77" s="137"/>
      <c r="VVQ77" s="137"/>
      <c r="VVR77" s="137"/>
      <c r="VVT77" s="142"/>
      <c r="VVU77" s="160"/>
      <c r="VVV77" s="150"/>
      <c r="VVW77" s="137"/>
      <c r="VVX77" s="137"/>
      <c r="VVY77" s="137"/>
      <c r="VWA77" s="142"/>
      <c r="VWB77" s="160"/>
      <c r="VWC77" s="150"/>
      <c r="VWD77" s="137"/>
      <c r="VWE77" s="137"/>
      <c r="VWF77" s="137"/>
      <c r="VWH77" s="142"/>
      <c r="VWI77" s="160"/>
      <c r="VWJ77" s="150"/>
      <c r="VWK77" s="137"/>
      <c r="VWL77" s="137"/>
      <c r="VWM77" s="137"/>
      <c r="VWO77" s="142"/>
      <c r="VWP77" s="160"/>
      <c r="VWQ77" s="150"/>
      <c r="VWR77" s="137"/>
      <c r="VWS77" s="137"/>
      <c r="VWT77" s="137"/>
      <c r="VWV77" s="142"/>
      <c r="VWW77" s="160"/>
      <c r="VWX77" s="150"/>
      <c r="VWY77" s="137"/>
      <c r="VWZ77" s="137"/>
      <c r="VXA77" s="137"/>
      <c r="VXC77" s="142"/>
      <c r="VXD77" s="160"/>
      <c r="VXE77" s="150"/>
      <c r="VXF77" s="137"/>
      <c r="VXG77" s="137"/>
      <c r="VXH77" s="137"/>
      <c r="VXJ77" s="142"/>
      <c r="VXK77" s="160"/>
      <c r="VXL77" s="150"/>
      <c r="VXM77" s="137"/>
      <c r="VXN77" s="137"/>
      <c r="VXO77" s="137"/>
      <c r="VXQ77" s="142"/>
      <c r="VXR77" s="160"/>
      <c r="VXS77" s="150"/>
      <c r="VXT77" s="137"/>
      <c r="VXU77" s="137"/>
      <c r="VXV77" s="137"/>
      <c r="VXX77" s="142"/>
      <c r="VXY77" s="160"/>
      <c r="VXZ77" s="150"/>
      <c r="VYA77" s="137"/>
      <c r="VYB77" s="137"/>
      <c r="VYC77" s="137"/>
      <c r="VYE77" s="142"/>
      <c r="VYF77" s="160"/>
      <c r="VYG77" s="150"/>
      <c r="VYH77" s="137"/>
      <c r="VYI77" s="137"/>
      <c r="VYJ77" s="137"/>
      <c r="VYL77" s="142"/>
      <c r="VYM77" s="160"/>
      <c r="VYN77" s="150"/>
      <c r="VYO77" s="137"/>
      <c r="VYP77" s="137"/>
      <c r="VYQ77" s="137"/>
      <c r="VYS77" s="142"/>
      <c r="VYT77" s="160"/>
      <c r="VYU77" s="150"/>
      <c r="VYV77" s="137"/>
      <c r="VYW77" s="137"/>
      <c r="VYX77" s="137"/>
      <c r="VYZ77" s="142"/>
      <c r="VZA77" s="160"/>
      <c r="VZB77" s="150"/>
      <c r="VZC77" s="137"/>
      <c r="VZD77" s="137"/>
      <c r="VZE77" s="137"/>
      <c r="VZG77" s="142"/>
      <c r="VZH77" s="160"/>
      <c r="VZI77" s="150"/>
      <c r="VZJ77" s="137"/>
      <c r="VZK77" s="137"/>
      <c r="VZL77" s="137"/>
      <c r="VZN77" s="142"/>
      <c r="VZO77" s="160"/>
      <c r="VZP77" s="150"/>
      <c r="VZQ77" s="137"/>
      <c r="VZR77" s="137"/>
      <c r="VZS77" s="137"/>
      <c r="VZU77" s="142"/>
      <c r="VZV77" s="160"/>
      <c r="VZW77" s="150"/>
      <c r="VZX77" s="137"/>
      <c r="VZY77" s="137"/>
      <c r="VZZ77" s="137"/>
      <c r="WAB77" s="142"/>
      <c r="WAC77" s="160"/>
      <c r="WAD77" s="150"/>
      <c r="WAE77" s="137"/>
      <c r="WAF77" s="137"/>
      <c r="WAG77" s="137"/>
      <c r="WAI77" s="142"/>
      <c r="WAJ77" s="160"/>
      <c r="WAK77" s="150"/>
      <c r="WAL77" s="137"/>
      <c r="WAM77" s="137"/>
      <c r="WAN77" s="137"/>
      <c r="WAP77" s="142"/>
      <c r="WAQ77" s="160"/>
      <c r="WAR77" s="150"/>
      <c r="WAS77" s="137"/>
      <c r="WAT77" s="137"/>
      <c r="WAU77" s="137"/>
      <c r="WAW77" s="142"/>
      <c r="WAX77" s="160"/>
      <c r="WAY77" s="150"/>
      <c r="WAZ77" s="137"/>
      <c r="WBA77" s="137"/>
      <c r="WBB77" s="137"/>
      <c r="WBD77" s="142"/>
      <c r="WBE77" s="160"/>
      <c r="WBF77" s="150"/>
      <c r="WBG77" s="137"/>
      <c r="WBH77" s="137"/>
      <c r="WBI77" s="137"/>
      <c r="WBK77" s="142"/>
      <c r="WBL77" s="160"/>
      <c r="WBM77" s="150"/>
      <c r="WBN77" s="137"/>
      <c r="WBO77" s="137"/>
      <c r="WBP77" s="137"/>
      <c r="WBR77" s="142"/>
      <c r="WBS77" s="160"/>
      <c r="WBT77" s="150"/>
      <c r="WBU77" s="137"/>
      <c r="WBV77" s="137"/>
      <c r="WBW77" s="137"/>
      <c r="WBY77" s="142"/>
      <c r="WBZ77" s="160"/>
      <c r="WCA77" s="150"/>
      <c r="WCB77" s="137"/>
      <c r="WCC77" s="137"/>
      <c r="WCD77" s="137"/>
      <c r="WCF77" s="142"/>
      <c r="WCG77" s="160"/>
      <c r="WCH77" s="150"/>
      <c r="WCI77" s="137"/>
      <c r="WCJ77" s="137"/>
      <c r="WCK77" s="137"/>
      <c r="WCM77" s="142"/>
      <c r="WCN77" s="160"/>
      <c r="WCO77" s="150"/>
      <c r="WCP77" s="137"/>
      <c r="WCQ77" s="137"/>
      <c r="WCR77" s="137"/>
      <c r="WCT77" s="142"/>
      <c r="WCU77" s="160"/>
      <c r="WCV77" s="150"/>
      <c r="WCW77" s="137"/>
      <c r="WCX77" s="137"/>
      <c r="WCY77" s="137"/>
      <c r="WDA77" s="142"/>
      <c r="WDB77" s="160"/>
      <c r="WDC77" s="150"/>
      <c r="WDD77" s="137"/>
      <c r="WDE77" s="137"/>
      <c r="WDF77" s="137"/>
      <c r="WDH77" s="142"/>
      <c r="WDI77" s="160"/>
      <c r="WDJ77" s="150"/>
      <c r="WDK77" s="137"/>
      <c r="WDL77" s="137"/>
      <c r="WDM77" s="137"/>
      <c r="WDO77" s="142"/>
      <c r="WDP77" s="160"/>
      <c r="WDQ77" s="150"/>
      <c r="WDR77" s="137"/>
      <c r="WDS77" s="137"/>
      <c r="WDT77" s="137"/>
      <c r="WDV77" s="142"/>
      <c r="WDW77" s="160"/>
      <c r="WDX77" s="150"/>
      <c r="WDY77" s="137"/>
      <c r="WDZ77" s="137"/>
      <c r="WEA77" s="137"/>
      <c r="WEC77" s="142"/>
      <c r="WED77" s="160"/>
      <c r="WEE77" s="150"/>
      <c r="WEF77" s="137"/>
      <c r="WEG77" s="137"/>
      <c r="WEH77" s="137"/>
      <c r="WEJ77" s="142"/>
      <c r="WEK77" s="160"/>
      <c r="WEL77" s="150"/>
      <c r="WEM77" s="137"/>
      <c r="WEN77" s="137"/>
      <c r="WEO77" s="137"/>
      <c r="WEQ77" s="142"/>
      <c r="WER77" s="160"/>
      <c r="WES77" s="150"/>
      <c r="WET77" s="137"/>
      <c r="WEU77" s="137"/>
      <c r="WEV77" s="137"/>
      <c r="WEX77" s="142"/>
      <c r="WEY77" s="160"/>
      <c r="WEZ77" s="150"/>
      <c r="WFA77" s="137"/>
      <c r="WFB77" s="137"/>
      <c r="WFC77" s="137"/>
      <c r="WFE77" s="142"/>
      <c r="WFF77" s="160"/>
      <c r="WFG77" s="150"/>
      <c r="WFH77" s="137"/>
      <c r="WFI77" s="137"/>
      <c r="WFJ77" s="137"/>
      <c r="WFL77" s="142"/>
      <c r="WFM77" s="160"/>
      <c r="WFN77" s="150"/>
      <c r="WFO77" s="137"/>
      <c r="WFP77" s="137"/>
      <c r="WFQ77" s="137"/>
      <c r="WFS77" s="142"/>
      <c r="WFT77" s="160"/>
      <c r="WFU77" s="150"/>
      <c r="WFV77" s="137"/>
      <c r="WFW77" s="137"/>
      <c r="WFX77" s="137"/>
      <c r="WFZ77" s="142"/>
      <c r="WGA77" s="160"/>
      <c r="WGB77" s="150"/>
      <c r="WGC77" s="137"/>
      <c r="WGD77" s="137"/>
      <c r="WGE77" s="137"/>
      <c r="WGG77" s="142"/>
      <c r="WGH77" s="160"/>
      <c r="WGI77" s="150"/>
      <c r="WGJ77" s="137"/>
      <c r="WGK77" s="137"/>
      <c r="WGL77" s="137"/>
      <c r="WGN77" s="142"/>
      <c r="WGO77" s="160"/>
      <c r="WGP77" s="150"/>
      <c r="WGQ77" s="137"/>
      <c r="WGR77" s="137"/>
      <c r="WGS77" s="137"/>
      <c r="WGU77" s="142"/>
      <c r="WGV77" s="160"/>
      <c r="WGW77" s="150"/>
      <c r="WGX77" s="137"/>
      <c r="WGY77" s="137"/>
      <c r="WGZ77" s="137"/>
      <c r="WHB77" s="142"/>
      <c r="WHC77" s="160"/>
      <c r="WHD77" s="150"/>
      <c r="WHE77" s="137"/>
      <c r="WHF77" s="137"/>
      <c r="WHG77" s="137"/>
      <c r="WHI77" s="142"/>
      <c r="WHJ77" s="160"/>
      <c r="WHK77" s="150"/>
      <c r="WHL77" s="137"/>
      <c r="WHM77" s="137"/>
      <c r="WHN77" s="137"/>
      <c r="WHP77" s="142"/>
      <c r="WHQ77" s="160"/>
      <c r="WHR77" s="150"/>
      <c r="WHS77" s="137"/>
      <c r="WHT77" s="137"/>
      <c r="WHU77" s="137"/>
      <c r="WHW77" s="142"/>
      <c r="WHX77" s="160"/>
      <c r="WHY77" s="150"/>
      <c r="WHZ77" s="137"/>
      <c r="WIA77" s="137"/>
      <c r="WIB77" s="137"/>
      <c r="WID77" s="142"/>
      <c r="WIE77" s="160"/>
      <c r="WIF77" s="150"/>
      <c r="WIG77" s="137"/>
      <c r="WIH77" s="137"/>
      <c r="WII77" s="137"/>
      <c r="WIK77" s="142"/>
      <c r="WIL77" s="160"/>
      <c r="WIM77" s="150"/>
      <c r="WIN77" s="137"/>
      <c r="WIO77" s="137"/>
      <c r="WIP77" s="137"/>
      <c r="WIR77" s="142"/>
      <c r="WIS77" s="160"/>
      <c r="WIT77" s="150"/>
      <c r="WIU77" s="137"/>
      <c r="WIV77" s="137"/>
      <c r="WIW77" s="137"/>
      <c r="WIY77" s="142"/>
      <c r="WIZ77" s="160"/>
      <c r="WJA77" s="150"/>
      <c r="WJB77" s="137"/>
      <c r="WJC77" s="137"/>
      <c r="WJD77" s="137"/>
      <c r="WJF77" s="142"/>
      <c r="WJG77" s="160"/>
      <c r="WJH77" s="150"/>
      <c r="WJI77" s="137"/>
      <c r="WJJ77" s="137"/>
      <c r="WJK77" s="137"/>
      <c r="WJM77" s="142"/>
      <c r="WJN77" s="160"/>
      <c r="WJO77" s="150"/>
      <c r="WJP77" s="137"/>
      <c r="WJQ77" s="137"/>
      <c r="WJR77" s="137"/>
      <c r="WJT77" s="142"/>
      <c r="WJU77" s="160"/>
      <c r="WJV77" s="150"/>
      <c r="WJW77" s="137"/>
      <c r="WJX77" s="137"/>
      <c r="WJY77" s="137"/>
      <c r="WKA77" s="142"/>
      <c r="WKB77" s="160"/>
      <c r="WKC77" s="150"/>
      <c r="WKD77" s="137"/>
      <c r="WKE77" s="137"/>
      <c r="WKF77" s="137"/>
      <c r="WKH77" s="142"/>
      <c r="WKI77" s="160"/>
      <c r="WKJ77" s="150"/>
      <c r="WKK77" s="137"/>
      <c r="WKL77" s="137"/>
      <c r="WKM77" s="137"/>
      <c r="WKO77" s="142"/>
      <c r="WKP77" s="160"/>
      <c r="WKQ77" s="150"/>
      <c r="WKR77" s="137"/>
      <c r="WKS77" s="137"/>
      <c r="WKT77" s="137"/>
      <c r="WKV77" s="142"/>
      <c r="WKW77" s="160"/>
      <c r="WKX77" s="150"/>
      <c r="WKY77" s="137"/>
      <c r="WKZ77" s="137"/>
      <c r="WLA77" s="137"/>
      <c r="WLC77" s="142"/>
      <c r="WLD77" s="160"/>
      <c r="WLE77" s="150"/>
      <c r="WLF77" s="137"/>
      <c r="WLG77" s="137"/>
      <c r="WLH77" s="137"/>
      <c r="WLJ77" s="142"/>
      <c r="WLK77" s="160"/>
      <c r="WLL77" s="150"/>
      <c r="WLM77" s="137"/>
      <c r="WLN77" s="137"/>
      <c r="WLO77" s="137"/>
      <c r="WLQ77" s="142"/>
      <c r="WLR77" s="160"/>
      <c r="WLS77" s="150"/>
      <c r="WLT77" s="137"/>
      <c r="WLU77" s="137"/>
      <c r="WLV77" s="137"/>
      <c r="WLX77" s="142"/>
      <c r="WLY77" s="160"/>
      <c r="WLZ77" s="150"/>
      <c r="WMA77" s="137"/>
      <c r="WMB77" s="137"/>
      <c r="WMC77" s="137"/>
      <c r="WME77" s="142"/>
      <c r="WMF77" s="160"/>
      <c r="WMG77" s="150"/>
      <c r="WMH77" s="137"/>
      <c r="WMI77" s="137"/>
      <c r="WMJ77" s="137"/>
      <c r="WML77" s="142"/>
      <c r="WMM77" s="160"/>
      <c r="WMN77" s="150"/>
      <c r="WMO77" s="137"/>
      <c r="WMP77" s="137"/>
      <c r="WMQ77" s="137"/>
      <c r="WMS77" s="142"/>
      <c r="WMT77" s="160"/>
      <c r="WMU77" s="150"/>
      <c r="WMV77" s="137"/>
      <c r="WMW77" s="137"/>
      <c r="WMX77" s="137"/>
      <c r="WMZ77" s="142"/>
      <c r="WNA77" s="160"/>
      <c r="WNB77" s="150"/>
      <c r="WNC77" s="137"/>
      <c r="WND77" s="137"/>
      <c r="WNE77" s="137"/>
      <c r="WNG77" s="142"/>
      <c r="WNH77" s="160"/>
      <c r="WNI77" s="150"/>
      <c r="WNJ77" s="137"/>
      <c r="WNK77" s="137"/>
      <c r="WNL77" s="137"/>
      <c r="WNN77" s="142"/>
      <c r="WNO77" s="160"/>
      <c r="WNP77" s="150"/>
      <c r="WNQ77" s="137"/>
      <c r="WNR77" s="137"/>
      <c r="WNS77" s="137"/>
      <c r="WNU77" s="142"/>
      <c r="WNV77" s="160"/>
      <c r="WNW77" s="150"/>
      <c r="WNX77" s="137"/>
      <c r="WNY77" s="137"/>
      <c r="WNZ77" s="137"/>
      <c r="WOB77" s="142"/>
      <c r="WOC77" s="160"/>
      <c r="WOD77" s="150"/>
      <c r="WOE77" s="137"/>
      <c r="WOF77" s="137"/>
      <c r="WOG77" s="137"/>
      <c r="WOI77" s="142"/>
      <c r="WOJ77" s="160"/>
      <c r="WOK77" s="150"/>
      <c r="WOL77" s="137"/>
      <c r="WOM77" s="137"/>
      <c r="WON77" s="137"/>
      <c r="WOP77" s="142"/>
      <c r="WOQ77" s="160"/>
      <c r="WOR77" s="150"/>
      <c r="WOS77" s="137"/>
      <c r="WOT77" s="137"/>
      <c r="WOU77" s="137"/>
      <c r="WOW77" s="142"/>
      <c r="WOX77" s="160"/>
      <c r="WOY77" s="150"/>
      <c r="WOZ77" s="137"/>
      <c r="WPA77" s="137"/>
      <c r="WPB77" s="137"/>
      <c r="WPD77" s="142"/>
      <c r="WPE77" s="160"/>
      <c r="WPF77" s="150"/>
      <c r="WPG77" s="137"/>
      <c r="WPH77" s="137"/>
      <c r="WPI77" s="137"/>
      <c r="WPK77" s="142"/>
      <c r="WPL77" s="160"/>
      <c r="WPM77" s="150"/>
      <c r="WPN77" s="137"/>
      <c r="WPO77" s="137"/>
      <c r="WPP77" s="137"/>
      <c r="WPR77" s="142"/>
      <c r="WPS77" s="160"/>
      <c r="WPT77" s="150"/>
      <c r="WPU77" s="137"/>
      <c r="WPV77" s="137"/>
      <c r="WPW77" s="137"/>
      <c r="WPY77" s="142"/>
      <c r="WPZ77" s="160"/>
      <c r="WQA77" s="150"/>
      <c r="WQB77" s="137"/>
      <c r="WQC77" s="137"/>
      <c r="WQD77" s="137"/>
      <c r="WQF77" s="142"/>
      <c r="WQG77" s="160"/>
      <c r="WQH77" s="150"/>
      <c r="WQI77" s="137"/>
      <c r="WQJ77" s="137"/>
      <c r="WQK77" s="137"/>
      <c r="WQM77" s="142"/>
      <c r="WQN77" s="160"/>
      <c r="WQO77" s="150"/>
      <c r="WQP77" s="137"/>
      <c r="WQQ77" s="137"/>
      <c r="WQR77" s="137"/>
      <c r="WQT77" s="142"/>
      <c r="WQU77" s="160"/>
      <c r="WQV77" s="150"/>
      <c r="WQW77" s="137"/>
      <c r="WQX77" s="137"/>
      <c r="WQY77" s="137"/>
      <c r="WRA77" s="142"/>
      <c r="WRB77" s="160"/>
      <c r="WRC77" s="150"/>
      <c r="WRD77" s="137"/>
      <c r="WRE77" s="137"/>
      <c r="WRF77" s="137"/>
      <c r="WRH77" s="142"/>
      <c r="WRI77" s="160"/>
      <c r="WRJ77" s="150"/>
      <c r="WRK77" s="137"/>
      <c r="WRL77" s="137"/>
      <c r="WRM77" s="137"/>
      <c r="WRO77" s="142"/>
      <c r="WRP77" s="160"/>
      <c r="WRQ77" s="150"/>
      <c r="WRR77" s="137"/>
      <c r="WRS77" s="137"/>
      <c r="WRT77" s="137"/>
      <c r="WRV77" s="142"/>
      <c r="WRW77" s="160"/>
      <c r="WRX77" s="150"/>
      <c r="WRY77" s="137"/>
      <c r="WRZ77" s="137"/>
      <c r="WSA77" s="137"/>
      <c r="WSC77" s="142"/>
      <c r="WSD77" s="160"/>
      <c r="WSE77" s="150"/>
      <c r="WSF77" s="137"/>
      <c r="WSG77" s="137"/>
      <c r="WSH77" s="137"/>
      <c r="WSJ77" s="142"/>
      <c r="WSK77" s="160"/>
      <c r="WSL77" s="150"/>
      <c r="WSM77" s="137"/>
      <c r="WSN77" s="137"/>
      <c r="WSO77" s="137"/>
      <c r="WSQ77" s="142"/>
      <c r="WSR77" s="160"/>
      <c r="WSS77" s="150"/>
      <c r="WST77" s="137"/>
      <c r="WSU77" s="137"/>
      <c r="WSV77" s="137"/>
      <c r="WSX77" s="142"/>
      <c r="WSY77" s="160"/>
      <c r="WSZ77" s="150"/>
      <c r="WTA77" s="137"/>
      <c r="WTB77" s="137"/>
      <c r="WTC77" s="137"/>
      <c r="WTE77" s="142"/>
      <c r="WTF77" s="160"/>
      <c r="WTG77" s="150"/>
      <c r="WTH77" s="137"/>
      <c r="WTI77" s="137"/>
      <c r="WTJ77" s="137"/>
      <c r="WTL77" s="142"/>
      <c r="WTM77" s="160"/>
      <c r="WTN77" s="150"/>
      <c r="WTO77" s="137"/>
      <c r="WTP77" s="137"/>
      <c r="WTQ77" s="137"/>
      <c r="WTS77" s="142"/>
      <c r="WTT77" s="160"/>
      <c r="WTU77" s="150"/>
      <c r="WTV77" s="137"/>
      <c r="WTW77" s="137"/>
      <c r="WTX77" s="137"/>
      <c r="WTZ77" s="142"/>
      <c r="WUA77" s="160"/>
      <c r="WUB77" s="150"/>
      <c r="WUC77" s="137"/>
      <c r="WUD77" s="137"/>
      <c r="WUE77" s="137"/>
      <c r="WUG77" s="142"/>
      <c r="WUH77" s="160"/>
      <c r="WUI77" s="150"/>
      <c r="WUJ77" s="137"/>
      <c r="WUK77" s="137"/>
      <c r="WUL77" s="137"/>
      <c r="WUN77" s="142"/>
      <c r="WUO77" s="160"/>
      <c r="WUP77" s="150"/>
      <c r="WUQ77" s="137"/>
      <c r="WUR77" s="137"/>
      <c r="WUS77" s="137"/>
      <c r="WUU77" s="142"/>
      <c r="WUV77" s="160"/>
      <c r="WUW77" s="150"/>
      <c r="WUX77" s="137"/>
      <c r="WUY77" s="137"/>
      <c r="WUZ77" s="137"/>
      <c r="WVB77" s="142"/>
      <c r="WVC77" s="160"/>
      <c r="WVD77" s="150"/>
      <c r="WVE77" s="137"/>
      <c r="WVF77" s="137"/>
      <c r="WVG77" s="137"/>
      <c r="WVI77" s="142"/>
      <c r="WVJ77" s="160"/>
      <c r="WVK77" s="150"/>
      <c r="WVL77" s="137"/>
      <c r="WVM77" s="137"/>
      <c r="WVN77" s="137"/>
      <c r="WVP77" s="142"/>
      <c r="WVQ77" s="160"/>
      <c r="WVR77" s="150"/>
      <c r="WVS77" s="137"/>
      <c r="WVT77" s="137"/>
      <c r="WVU77" s="137"/>
      <c r="WVW77" s="142"/>
      <c r="WVX77" s="160"/>
      <c r="WVY77" s="150"/>
      <c r="WVZ77" s="137"/>
      <c r="WWA77" s="137"/>
      <c r="WWB77" s="137"/>
      <c r="WWD77" s="142"/>
      <c r="WWE77" s="160"/>
      <c r="WWF77" s="150"/>
      <c r="WWG77" s="137"/>
      <c r="WWH77" s="137"/>
      <c r="WWI77" s="137"/>
      <c r="WWK77" s="142"/>
      <c r="WWL77" s="160"/>
      <c r="WWM77" s="150"/>
      <c r="WWN77" s="137"/>
      <c r="WWO77" s="137"/>
      <c r="WWP77" s="137"/>
      <c r="WWR77" s="142"/>
      <c r="WWS77" s="160"/>
      <c r="WWT77" s="150"/>
      <c r="WWU77" s="137"/>
      <c r="WWV77" s="137"/>
      <c r="WWW77" s="137"/>
      <c r="WWY77" s="142"/>
      <c r="WWZ77" s="160"/>
      <c r="WXA77" s="150"/>
      <c r="WXB77" s="137"/>
      <c r="WXC77" s="137"/>
      <c r="WXD77" s="137"/>
      <c r="WXF77" s="142"/>
      <c r="WXG77" s="160"/>
      <c r="WXH77" s="150"/>
      <c r="WXI77" s="137"/>
      <c r="WXJ77" s="137"/>
      <c r="WXK77" s="137"/>
      <c r="WXM77" s="142"/>
      <c r="WXN77" s="160"/>
      <c r="WXO77" s="150"/>
      <c r="WXP77" s="137"/>
      <c r="WXQ77" s="137"/>
      <c r="WXR77" s="137"/>
      <c r="WXT77" s="142"/>
      <c r="WXU77" s="160"/>
      <c r="WXV77" s="150"/>
      <c r="WXW77" s="137"/>
      <c r="WXX77" s="137"/>
      <c r="WXY77" s="137"/>
      <c r="WYA77" s="142"/>
      <c r="WYB77" s="160"/>
      <c r="WYC77" s="150"/>
      <c r="WYD77" s="137"/>
      <c r="WYE77" s="137"/>
      <c r="WYF77" s="137"/>
      <c r="WYH77" s="142"/>
      <c r="WYI77" s="160"/>
      <c r="WYJ77" s="150"/>
      <c r="WYK77" s="137"/>
      <c r="WYL77" s="137"/>
      <c r="WYM77" s="137"/>
      <c r="WYO77" s="142"/>
      <c r="WYP77" s="160"/>
      <c r="WYQ77" s="150"/>
      <c r="WYR77" s="137"/>
      <c r="WYS77" s="137"/>
      <c r="WYT77" s="137"/>
      <c r="WYV77" s="142"/>
      <c r="WYW77" s="160"/>
      <c r="WYX77" s="150"/>
      <c r="WYY77" s="137"/>
      <c r="WYZ77" s="137"/>
      <c r="WZA77" s="137"/>
      <c r="WZC77" s="142"/>
      <c r="WZD77" s="160"/>
      <c r="WZE77" s="150"/>
      <c r="WZF77" s="137"/>
      <c r="WZG77" s="137"/>
      <c r="WZH77" s="137"/>
      <c r="WZJ77" s="142"/>
      <c r="WZK77" s="160"/>
      <c r="WZL77" s="150"/>
      <c r="WZM77" s="137"/>
      <c r="WZN77" s="137"/>
      <c r="WZO77" s="137"/>
      <c r="WZQ77" s="142"/>
      <c r="WZR77" s="160"/>
      <c r="WZS77" s="150"/>
      <c r="WZT77" s="137"/>
      <c r="WZU77" s="137"/>
      <c r="WZV77" s="137"/>
      <c r="WZX77" s="142"/>
      <c r="WZY77" s="160"/>
      <c r="WZZ77" s="150"/>
      <c r="XAA77" s="137"/>
      <c r="XAB77" s="137"/>
      <c r="XAC77" s="137"/>
      <c r="XAE77" s="142"/>
      <c r="XAF77" s="160"/>
      <c r="XAG77" s="150"/>
      <c r="XAH77" s="137"/>
      <c r="XAI77" s="137"/>
      <c r="XAJ77" s="137"/>
      <c r="XAL77" s="142"/>
      <c r="XAM77" s="160"/>
      <c r="XAN77" s="150"/>
      <c r="XAO77" s="137"/>
      <c r="XAP77" s="137"/>
      <c r="XAQ77" s="137"/>
      <c r="XAS77" s="142"/>
      <c r="XAT77" s="160"/>
      <c r="XAU77" s="150"/>
      <c r="XAV77" s="137"/>
      <c r="XAW77" s="137"/>
      <c r="XAX77" s="137"/>
      <c r="XAZ77" s="142"/>
      <c r="XBA77" s="160"/>
      <c r="XBB77" s="150"/>
      <c r="XBC77" s="137"/>
      <c r="XBD77" s="137"/>
      <c r="XBE77" s="137"/>
      <c r="XBG77" s="142"/>
      <c r="XBH77" s="160"/>
      <c r="XBI77" s="150"/>
      <c r="XBJ77" s="137"/>
      <c r="XBK77" s="137"/>
      <c r="XBL77" s="137"/>
      <c r="XBN77" s="142"/>
      <c r="XBO77" s="160"/>
      <c r="XBP77" s="150"/>
      <c r="XBQ77" s="137"/>
      <c r="XBR77" s="137"/>
      <c r="XBS77" s="137"/>
      <c r="XBU77" s="142"/>
      <c r="XBV77" s="160"/>
      <c r="XBW77" s="150"/>
      <c r="XBX77" s="137"/>
      <c r="XBY77" s="137"/>
      <c r="XBZ77" s="137"/>
      <c r="XCB77" s="142"/>
      <c r="XCC77" s="160"/>
      <c r="XCD77" s="150"/>
      <c r="XCE77" s="137"/>
      <c r="XCF77" s="137"/>
      <c r="XCG77" s="137"/>
      <c r="XCI77" s="142"/>
      <c r="XCJ77" s="160"/>
      <c r="XCK77" s="150"/>
      <c r="XCL77" s="137"/>
      <c r="XCM77" s="137"/>
      <c r="XCN77" s="137"/>
      <c r="XCP77" s="142"/>
      <c r="XCQ77" s="160"/>
      <c r="XCR77" s="150"/>
      <c r="XCS77" s="137"/>
      <c r="XCT77" s="137"/>
      <c r="XCU77" s="137"/>
      <c r="XCW77" s="142"/>
      <c r="XCX77" s="160"/>
      <c r="XCY77" s="150"/>
      <c r="XCZ77" s="137"/>
      <c r="XDA77" s="137"/>
      <c r="XDB77" s="137"/>
      <c r="XDD77" s="142"/>
      <c r="XDE77" s="160"/>
      <c r="XDF77" s="150"/>
      <c r="XDG77" s="137"/>
      <c r="XDH77" s="137"/>
      <c r="XDI77" s="137"/>
      <c r="XDK77" s="142"/>
      <c r="XDL77" s="160"/>
      <c r="XDM77" s="150"/>
      <c r="XDN77" s="137"/>
      <c r="XDO77" s="137"/>
      <c r="XDP77" s="137"/>
      <c r="XDR77" s="142"/>
      <c r="XDS77" s="160"/>
      <c r="XDT77" s="150"/>
      <c r="XDU77" s="137"/>
      <c r="XDV77" s="137"/>
      <c r="XDW77" s="137"/>
      <c r="XDY77" s="142"/>
      <c r="XDZ77" s="160"/>
      <c r="XEA77" s="150"/>
      <c r="XEB77" s="137"/>
      <c r="XEC77" s="137"/>
      <c r="XED77" s="137"/>
      <c r="XEF77" s="142"/>
      <c r="XEG77" s="160"/>
      <c r="XEH77" s="150"/>
      <c r="XEI77" s="137"/>
      <c r="XEJ77" s="137"/>
      <c r="XEK77" s="137"/>
      <c r="XEM77" s="142"/>
      <c r="XEN77" s="160"/>
      <c r="XEO77" s="150"/>
      <c r="XEP77" s="137"/>
      <c r="XEQ77" s="137"/>
      <c r="XER77" s="137"/>
      <c r="XET77" s="142"/>
      <c r="XEU77" s="160"/>
      <c r="XEV77" s="150"/>
      <c r="XEW77" s="137"/>
      <c r="XEX77" s="137"/>
      <c r="XEY77" s="137"/>
      <c r="XFA77" s="142"/>
      <c r="XFB77" s="160"/>
      <c r="XFC77" s="150"/>
      <c r="XFD77" s="137"/>
    </row>
    <row r="78" spans="1:3072 3074:7167 7169:10240 10242:14335 14337:16384" ht="13.5" customHeight="1">
      <c r="A78" s="142" t="s">
        <v>542</v>
      </c>
      <c r="B78" s="160" t="s">
        <v>1091</v>
      </c>
      <c r="C78" s="150">
        <f>4.6*C31*C71/C70</f>
        <v>4.3678552063579357</v>
      </c>
      <c r="E78" s="137" t="s">
        <v>1092</v>
      </c>
      <c r="F78" s="137" t="s">
        <v>1086</v>
      </c>
    </row>
    <row r="79" spans="1:3072 3074:7167 7169:10240 10242:14335 14337:16384" ht="13.5" customHeight="1">
      <c r="A79" s="142" t="s">
        <v>1087</v>
      </c>
      <c r="B79" s="160" t="s">
        <v>1093</v>
      </c>
      <c r="C79" s="150">
        <f>IF(C78=0,1,1/C78-(1-EXP(-2*C78))/(2*C78^2))</f>
        <v>0.2027415515457141</v>
      </c>
      <c r="D79" s="137"/>
      <c r="E79" s="137" t="s">
        <v>1094</v>
      </c>
      <c r="F79" s="137" t="s">
        <v>1095</v>
      </c>
    </row>
    <row r="80" spans="1:3072 3074:7167 7169:10240 10242:14335 14337:16384" ht="13.5" customHeight="1">
      <c r="A80" s="142" t="s">
        <v>1096</v>
      </c>
      <c r="B80" s="134" t="s">
        <v>543</v>
      </c>
      <c r="C80" s="150">
        <f>C72*C77*C79*PI()^2/(2*C75)</f>
        <v>1.5803062018502831E-2</v>
      </c>
      <c r="D80" s="137"/>
      <c r="E80" s="137" t="s">
        <v>1097</v>
      </c>
      <c r="F80" s="137" t="s">
        <v>1098</v>
      </c>
      <c r="H80" s="159"/>
    </row>
    <row r="81" spans="1:8" ht="13.5" customHeight="1">
      <c r="A81" s="142" t="s">
        <v>544</v>
      </c>
      <c r="B81" s="134" t="s">
        <v>545</v>
      </c>
      <c r="C81" s="150">
        <f>IF(C34*SQRT(C80)/SQRT(C80+C73)&lt;0.08,0.08,C34*SQRT(C80)/SQRT(C80+C73))</f>
        <v>0.31839769571826038</v>
      </c>
      <c r="D81" s="137" t="s">
        <v>459</v>
      </c>
      <c r="E81" s="137" t="s">
        <v>546</v>
      </c>
      <c r="F81" s="137" t="s">
        <v>1099</v>
      </c>
      <c r="H81" s="159"/>
    </row>
    <row r="82" spans="1:8" ht="13.5" customHeight="1">
      <c r="A82" s="142" t="s">
        <v>547</v>
      </c>
      <c r="B82" s="134" t="s">
        <v>548</v>
      </c>
      <c r="C82" s="150">
        <f>IF(SQRT(2*LN(C81*600))+(0.6/SQRT(2*LN(C81*600)))&lt;3,3,SQRT(2*LN(C81*600))+(0.6/SQRT(2*LN(C81*600))))</f>
        <v>3.4262546229069835</v>
      </c>
      <c r="D82" s="137"/>
      <c r="E82" s="137" t="s">
        <v>549</v>
      </c>
      <c r="F82" s="137" t="s">
        <v>1100</v>
      </c>
      <c r="H82" s="159"/>
    </row>
    <row r="83" spans="1:8" ht="13.5" customHeight="1">
      <c r="A83" s="142" t="s">
        <v>507</v>
      </c>
      <c r="B83" s="134" t="s">
        <v>550</v>
      </c>
      <c r="C83" s="136">
        <f>C59*LN(C30/C57)</f>
        <v>1.1503434757911806</v>
      </c>
      <c r="D83" s="137"/>
      <c r="E83" s="137" t="s">
        <v>551</v>
      </c>
      <c r="F83" s="137" t="s">
        <v>508</v>
      </c>
      <c r="H83" s="372"/>
    </row>
    <row r="84" spans="1:8" ht="13.5" customHeight="1">
      <c r="A84" s="142" t="s">
        <v>509</v>
      </c>
      <c r="B84" s="134" t="s">
        <v>552</v>
      </c>
      <c r="C84" s="154">
        <f>C83*C60*C12</f>
        <v>25.307556467405973</v>
      </c>
      <c r="D84" s="137" t="s">
        <v>101</v>
      </c>
      <c r="E84" s="137" t="s">
        <v>553</v>
      </c>
      <c r="F84" s="137" t="s">
        <v>510</v>
      </c>
      <c r="H84" s="372"/>
    </row>
    <row r="85" spans="1:8" ht="13.5" customHeight="1">
      <c r="A85" s="142" t="s">
        <v>514</v>
      </c>
      <c r="B85" s="134" t="s">
        <v>554</v>
      </c>
      <c r="C85" s="136">
        <f>C63/(C60*LN(IF(C30&lt;C58,C58,C30)/C57))</f>
        <v>0.16516805979998475</v>
      </c>
      <c r="D85" s="137"/>
      <c r="E85" s="137" t="s">
        <v>555</v>
      </c>
      <c r="F85" s="137" t="s">
        <v>515</v>
      </c>
      <c r="G85" s="139"/>
      <c r="H85" s="372"/>
    </row>
    <row r="86" spans="1:8" ht="13.5" customHeight="1">
      <c r="A86" s="142" t="s">
        <v>556</v>
      </c>
      <c r="B86" s="134" t="s">
        <v>118</v>
      </c>
      <c r="C86" s="150">
        <f>(1+2*C82*C85*SQRT(C73+C80))</f>
        <v>1.9100285391603085</v>
      </c>
      <c r="D86" s="137"/>
      <c r="E86" s="137" t="s">
        <v>557</v>
      </c>
      <c r="F86" s="137"/>
      <c r="H86" s="372"/>
    </row>
    <row r="87" spans="1:8" ht="13.5" customHeight="1"/>
    <row r="88" spans="1:8" ht="13.5" customHeight="1"/>
    <row r="89" spans="1:8" ht="13.5" customHeight="1"/>
    <row r="90" spans="1:8" ht="13.5" customHeight="1"/>
    <row r="91" spans="1:8" ht="13.5" customHeight="1"/>
    <row r="92" spans="1:8" ht="13.5" customHeight="1"/>
    <row r="93" spans="1:8" ht="13.5" customHeight="1"/>
    <row r="94" spans="1:8" ht="13.5" customHeight="1"/>
    <row r="95" spans="1:8" ht="13.5" customHeight="1"/>
    <row r="96" spans="1:8"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sheetData>
  <mergeCells count="2">
    <mergeCell ref="A38:C38"/>
    <mergeCell ref="A47:C47"/>
  </mergeCells>
  <pageMargins left="0.25" right="0.25" top="0.75" bottom="0.75" header="0.3" footer="0.3"/>
  <pageSetup paperSize="9" scale="97" orientation="portrait" horizontalDpi="300" verticalDpi="300" r:id="rId1"/>
  <rowBreaks count="1" manualBreakCount="1">
    <brk id="54"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2928AE-0F41-4718-833C-6E235C8F4F21}">
  <sheetPr codeName="Sheet9"/>
  <dimension ref="A1:H15"/>
  <sheetViews>
    <sheetView workbookViewId="0">
      <selection activeCell="G37" sqref="G37"/>
    </sheetView>
  </sheetViews>
  <sheetFormatPr defaultRowHeight="12.75"/>
  <cols>
    <col min="1" max="1" width="35.5703125" style="132" customWidth="1"/>
    <col min="2" max="2" width="8.5703125" style="132" customWidth="1"/>
    <col min="3" max="3" width="9.140625" style="132"/>
    <col min="4" max="4" width="12.140625" style="132" customWidth="1"/>
    <col min="5" max="16384" width="9.140625" style="132"/>
  </cols>
  <sheetData>
    <row r="1" spans="1:8" ht="15.75">
      <c r="A1" s="132" t="s">
        <v>565</v>
      </c>
      <c r="C1" s="132">
        <f>'Beam stiffness_help'!F24</f>
        <v>0.26286999999999999</v>
      </c>
      <c r="D1" s="132" t="s">
        <v>566</v>
      </c>
    </row>
    <row r="2" spans="1:8" ht="15.75">
      <c r="A2" s="132" t="s">
        <v>567</v>
      </c>
      <c r="C2" s="132">
        <f>6.5*0.1+(2.15+3.15)*0.03</f>
        <v>0.80900000000000005</v>
      </c>
      <c r="D2" s="132" t="s">
        <v>566</v>
      </c>
    </row>
    <row r="4" spans="1:8">
      <c r="A4" s="132" t="s">
        <v>37</v>
      </c>
      <c r="C4" s="132">
        <f>7850*C1+2300*C2</f>
        <v>3924.2295000000004</v>
      </c>
      <c r="D4" s="132" t="s">
        <v>455</v>
      </c>
    </row>
    <row r="5" spans="1:8">
      <c r="A5" s="132" t="s">
        <v>568</v>
      </c>
      <c r="C5" s="132">
        <f>C4+3*50+4*25</f>
        <v>4174.2295000000004</v>
      </c>
      <c r="D5" s="132" t="s">
        <v>455</v>
      </c>
    </row>
    <row r="6" spans="1:8" ht="15.75">
      <c r="A6" s="132" t="s">
        <v>569</v>
      </c>
      <c r="C6" s="132">
        <f>'Beam stiffness_help'!I24</f>
        <v>0.40174046373144201</v>
      </c>
      <c r="D6" s="132" t="s">
        <v>570</v>
      </c>
    </row>
    <row r="7" spans="1:8">
      <c r="A7" s="132" t="s">
        <v>478</v>
      </c>
      <c r="C7" s="132">
        <v>35.5</v>
      </c>
      <c r="D7" s="132" t="s">
        <v>571</v>
      </c>
    </row>
    <row r="8" spans="1:8" ht="15">
      <c r="A8" s="132" t="s">
        <v>572</v>
      </c>
      <c r="C8" s="132">
        <f>205*10^9</f>
        <v>205000000000</v>
      </c>
      <c r="D8" s="161" t="s">
        <v>573</v>
      </c>
      <c r="E8" s="162"/>
    </row>
    <row r="9" spans="1:8">
      <c r="D9" s="161"/>
      <c r="E9" s="162"/>
    </row>
    <row r="10" spans="1:8">
      <c r="C10" s="163" t="s">
        <v>574</v>
      </c>
      <c r="D10" s="163" t="s">
        <v>575</v>
      </c>
      <c r="E10" s="163" t="s">
        <v>576</v>
      </c>
      <c r="F10" s="164"/>
      <c r="G10" s="163"/>
      <c r="H10" s="163"/>
    </row>
    <row r="11" spans="1:8">
      <c r="A11" s="132" t="s">
        <v>577</v>
      </c>
      <c r="C11" s="165">
        <f>PI()</f>
        <v>3.1415926535897931</v>
      </c>
      <c r="D11" s="165">
        <f>PI()</f>
        <v>3.1415926535897931</v>
      </c>
      <c r="E11" s="163">
        <f>SQRT(3.52)</f>
        <v>1.8761663039293719</v>
      </c>
      <c r="F11" s="164"/>
      <c r="G11" s="163" t="s">
        <v>578</v>
      </c>
      <c r="H11" s="163"/>
    </row>
    <row r="12" spans="1:8" ht="15.75">
      <c r="A12" s="132" t="s">
        <v>579</v>
      </c>
      <c r="C12" s="166">
        <f>C11^2*SQRT($C$8*$C$6/$C$4)/(2*PI()*$C$7^2)</f>
        <v>5.7099945090377986</v>
      </c>
      <c r="D12" s="166">
        <f>D11^2*SQRT($C$8*$C$6/$C$5)/(2*PI()*$C$7^2)</f>
        <v>5.5363651756919436</v>
      </c>
      <c r="E12" s="166">
        <f>E11^2*SQRT($C$8*$C$6/$C$4)/(2*PI()*$C$7^2)</f>
        <v>2.0364727759092962</v>
      </c>
      <c r="F12" s="163"/>
      <c r="G12" s="163" t="s">
        <v>459</v>
      </c>
      <c r="H12" s="163"/>
    </row>
    <row r="13" spans="1:8">
      <c r="C13" s="163"/>
      <c r="D13" s="163"/>
      <c r="E13" s="163"/>
      <c r="F13" s="163"/>
      <c r="G13" s="163"/>
    </row>
    <row r="14" spans="1:8">
      <c r="C14" s="163"/>
      <c r="D14" s="163"/>
      <c r="E14" s="163"/>
      <c r="F14" s="163"/>
      <c r="G14" s="163"/>
    </row>
    <row r="15" spans="1:8">
      <c r="C15" s="163"/>
      <c r="D15" s="163"/>
      <c r="E15" s="163"/>
      <c r="F15" s="163"/>
      <c r="G15" s="16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C3C45-1BDB-495E-91B0-B3844FD81C6B}">
  <sheetPr codeName="Sheet10"/>
  <dimension ref="A2:I26"/>
  <sheetViews>
    <sheetView workbookViewId="0"/>
  </sheetViews>
  <sheetFormatPr defaultRowHeight="12.75"/>
  <cols>
    <col min="1" max="1" width="22.5703125" style="132" customWidth="1"/>
    <col min="2" max="6" width="9.140625" style="132"/>
    <col min="7" max="7" width="11.28515625" style="132" bestFit="1" customWidth="1"/>
    <col min="8" max="8" width="9.140625" style="132"/>
    <col min="9" max="9" width="13.7109375" style="132" bestFit="1" customWidth="1"/>
    <col min="10" max="16384" width="9.140625" style="132"/>
  </cols>
  <sheetData>
    <row r="2" spans="1:9" ht="14.25">
      <c r="A2" s="463" t="s">
        <v>64</v>
      </c>
      <c r="B2" s="132" t="s">
        <v>103</v>
      </c>
      <c r="C2" s="132" t="s">
        <v>108</v>
      </c>
      <c r="D2" s="132" t="s">
        <v>580</v>
      </c>
      <c r="E2" s="132" t="s">
        <v>581</v>
      </c>
      <c r="F2" s="163" t="s">
        <v>170</v>
      </c>
      <c r="G2" s="163" t="s">
        <v>582</v>
      </c>
      <c r="I2" s="163" t="s">
        <v>583</v>
      </c>
    </row>
    <row r="3" spans="1:9" ht="15">
      <c r="A3" s="463"/>
      <c r="B3" s="132" t="s">
        <v>98</v>
      </c>
      <c r="C3" s="132" t="s">
        <v>98</v>
      </c>
      <c r="D3" s="132" t="s">
        <v>98</v>
      </c>
      <c r="E3" s="132" t="s">
        <v>584</v>
      </c>
      <c r="F3" s="163" t="s">
        <v>585</v>
      </c>
      <c r="G3" s="163" t="s">
        <v>586</v>
      </c>
      <c r="I3" s="163" t="s">
        <v>587</v>
      </c>
    </row>
    <row r="4" spans="1:9">
      <c r="A4" s="132" t="s">
        <v>588</v>
      </c>
      <c r="B4" s="132">
        <v>10</v>
      </c>
      <c r="C4" s="132">
        <v>241</v>
      </c>
      <c r="D4" s="132">
        <v>-12</v>
      </c>
      <c r="E4" s="132">
        <v>1</v>
      </c>
      <c r="F4" s="132">
        <f>B4*C4</f>
        <v>2410</v>
      </c>
      <c r="G4" s="132">
        <f>B4*C4*D4*E4</f>
        <v>-28920</v>
      </c>
      <c r="I4" s="132">
        <f>B4*C4^3/12+F4*($G$26-D4)^2</f>
        <v>12061817.032105846</v>
      </c>
    </row>
    <row r="5" spans="1:9">
      <c r="A5" s="132" t="s">
        <v>589</v>
      </c>
      <c r="B5" s="132">
        <v>10</v>
      </c>
      <c r="C5" s="132">
        <v>180</v>
      </c>
      <c r="D5" s="132">
        <v>0</v>
      </c>
      <c r="E5" s="132">
        <v>1</v>
      </c>
      <c r="F5" s="132">
        <f t="shared" ref="F5:F20" si="0">B5*C5</f>
        <v>1800</v>
      </c>
      <c r="G5" s="132">
        <f t="shared" ref="G5:G20" si="1">B5*C5*D5*E5</f>
        <v>0</v>
      </c>
      <c r="I5" s="132">
        <f t="shared" ref="I5:I20" si="2">B5*C5^3/12+F5*($G$26-D5)^2</f>
        <v>4861264.7155255526</v>
      </c>
    </row>
    <row r="6" spans="1:9">
      <c r="A6" s="132" t="s">
        <v>590</v>
      </c>
      <c r="B6" s="132">
        <v>2144</v>
      </c>
      <c r="C6" s="132">
        <v>10</v>
      </c>
      <c r="D6" s="132">
        <f>-72.4-C6/2</f>
        <v>-77.400000000000006</v>
      </c>
      <c r="E6" s="132">
        <v>1</v>
      </c>
      <c r="F6" s="132">
        <f t="shared" si="0"/>
        <v>21440</v>
      </c>
      <c r="G6" s="132">
        <f t="shared" si="1"/>
        <v>-1659456.0000000002</v>
      </c>
      <c r="I6" s="132">
        <f t="shared" si="2"/>
        <v>131417617.44527137</v>
      </c>
    </row>
    <row r="7" spans="1:9">
      <c r="A7" s="132" t="s">
        <v>591</v>
      </c>
      <c r="B7" s="132">
        <v>10</v>
      </c>
      <c r="C7" s="132">
        <v>196</v>
      </c>
      <c r="D7" s="132">
        <v>23</v>
      </c>
      <c r="E7" s="132">
        <f>2*E8</f>
        <v>6</v>
      </c>
      <c r="F7" s="132">
        <f t="shared" si="0"/>
        <v>1960</v>
      </c>
      <c r="G7" s="132">
        <f t="shared" si="1"/>
        <v>270480</v>
      </c>
      <c r="I7" s="132">
        <f t="shared" si="2"/>
        <v>7237256.1780732423</v>
      </c>
    </row>
    <row r="8" spans="1:9">
      <c r="A8" s="132" t="s">
        <v>592</v>
      </c>
      <c r="B8" s="132">
        <v>230</v>
      </c>
      <c r="C8" s="132">
        <v>10</v>
      </c>
      <c r="D8" s="132">
        <v>130</v>
      </c>
      <c r="E8" s="132">
        <v>3</v>
      </c>
      <c r="F8" s="132">
        <f t="shared" si="0"/>
        <v>2300</v>
      </c>
      <c r="G8" s="132">
        <f t="shared" si="1"/>
        <v>897000</v>
      </c>
      <c r="I8" s="132">
        <f t="shared" si="2"/>
        <v>38389524.646516994</v>
      </c>
    </row>
    <row r="9" spans="1:9">
      <c r="A9" s="132" t="s">
        <v>593</v>
      </c>
      <c r="B9" s="132">
        <v>2360</v>
      </c>
      <c r="C9" s="132">
        <v>16</v>
      </c>
      <c r="D9" s="132">
        <f>40+C9/2</f>
        <v>48</v>
      </c>
      <c r="E9" s="132">
        <v>1</v>
      </c>
      <c r="F9" s="132">
        <f t="shared" si="0"/>
        <v>37760</v>
      </c>
      <c r="G9" s="132">
        <f t="shared" si="1"/>
        <v>1812480</v>
      </c>
      <c r="I9" s="132">
        <f t="shared" si="2"/>
        <v>84792588.549831718</v>
      </c>
    </row>
    <row r="10" spans="1:9">
      <c r="A10" s="132" t="s">
        <v>594</v>
      </c>
      <c r="B10" s="132">
        <v>20</v>
      </c>
      <c r="C10" s="132">
        <v>2426</v>
      </c>
      <c r="D10" s="132">
        <v>1295</v>
      </c>
      <c r="E10" s="132">
        <v>1</v>
      </c>
      <c r="F10" s="132">
        <f t="shared" si="0"/>
        <v>48520</v>
      </c>
      <c r="G10" s="132">
        <f t="shared" si="1"/>
        <v>62833400</v>
      </c>
      <c r="I10" s="132">
        <f t="shared" si="2"/>
        <v>105060891437.02206</v>
      </c>
    </row>
    <row r="11" spans="1:9">
      <c r="A11" s="132" t="s">
        <v>595</v>
      </c>
      <c r="B11" s="132">
        <v>500</v>
      </c>
      <c r="C11" s="132">
        <v>30</v>
      </c>
      <c r="D11" s="132">
        <v>2518</v>
      </c>
      <c r="E11" s="132">
        <v>1</v>
      </c>
      <c r="F11" s="132">
        <f t="shared" si="0"/>
        <v>15000</v>
      </c>
      <c r="G11" s="132">
        <f t="shared" si="1"/>
        <v>37770000</v>
      </c>
      <c r="I11" s="132">
        <f t="shared" si="2"/>
        <v>95042676086.519531</v>
      </c>
    </row>
    <row r="12" spans="1:9">
      <c r="A12" s="132" t="s">
        <v>591</v>
      </c>
      <c r="B12" s="132">
        <v>10</v>
      </c>
      <c r="C12" s="132">
        <v>196</v>
      </c>
      <c r="D12" s="132">
        <v>255</v>
      </c>
      <c r="E12" s="132">
        <f>2*E13</f>
        <v>20</v>
      </c>
      <c r="F12" s="132">
        <f t="shared" si="0"/>
        <v>1960</v>
      </c>
      <c r="G12" s="132">
        <f t="shared" si="1"/>
        <v>9996000</v>
      </c>
      <c r="I12" s="132">
        <f t="shared" si="2"/>
        <v>132887101.60125214</v>
      </c>
    </row>
    <row r="13" spans="1:9">
      <c r="A13" s="132" t="s">
        <v>592</v>
      </c>
      <c r="B13" s="132">
        <v>230</v>
      </c>
      <c r="C13" s="132">
        <v>10</v>
      </c>
      <c r="D13" s="132">
        <v>153</v>
      </c>
      <c r="E13" s="132">
        <v>10</v>
      </c>
      <c r="F13" s="132">
        <f t="shared" si="0"/>
        <v>2300</v>
      </c>
      <c r="G13" s="132">
        <f t="shared" si="1"/>
        <v>3519000</v>
      </c>
      <c r="I13" s="132">
        <f t="shared" si="2"/>
        <v>53271540.530766994</v>
      </c>
    </row>
    <row r="14" spans="1:9">
      <c r="A14" s="132" t="s">
        <v>596</v>
      </c>
      <c r="B14" s="132">
        <v>3260</v>
      </c>
      <c r="C14" s="132">
        <v>16</v>
      </c>
      <c r="D14" s="132">
        <f>D9</f>
        <v>48</v>
      </c>
      <c r="E14" s="132">
        <v>1</v>
      </c>
      <c r="F14" s="132">
        <f t="shared" si="0"/>
        <v>52160</v>
      </c>
      <c r="G14" s="132">
        <f t="shared" si="1"/>
        <v>2503680</v>
      </c>
      <c r="I14" s="132">
        <f t="shared" si="2"/>
        <v>117128745.20019127</v>
      </c>
    </row>
    <row r="15" spans="1:9">
      <c r="A15" s="132" t="s">
        <v>597</v>
      </c>
      <c r="B15" s="132">
        <v>20</v>
      </c>
      <c r="C15" s="132">
        <v>2582</v>
      </c>
      <c r="D15" s="132">
        <v>1224</v>
      </c>
      <c r="E15" s="132">
        <v>1</v>
      </c>
      <c r="F15" s="132">
        <f t="shared" si="0"/>
        <v>51640</v>
      </c>
      <c r="G15" s="132">
        <f t="shared" si="1"/>
        <v>63207360</v>
      </c>
      <c r="I15" s="132">
        <f t="shared" si="2"/>
        <v>105949016664.58456</v>
      </c>
    </row>
    <row r="16" spans="1:9">
      <c r="A16" s="132" t="s">
        <v>598</v>
      </c>
      <c r="B16" s="132">
        <v>500</v>
      </c>
      <c r="C16" s="132">
        <v>30</v>
      </c>
      <c r="D16" s="132">
        <v>2518</v>
      </c>
      <c r="E16" s="132">
        <v>1</v>
      </c>
      <c r="F16" s="132">
        <f t="shared" si="0"/>
        <v>15000</v>
      </c>
      <c r="G16" s="132">
        <f t="shared" si="1"/>
        <v>37770000</v>
      </c>
      <c r="I16" s="132">
        <f t="shared" si="2"/>
        <v>95042676086.519531</v>
      </c>
    </row>
    <row r="17" spans="1:9">
      <c r="A17" s="132" t="s">
        <v>591</v>
      </c>
      <c r="B17" s="132">
        <v>10</v>
      </c>
      <c r="C17" s="132">
        <v>196</v>
      </c>
      <c r="D17" s="132">
        <v>22</v>
      </c>
      <c r="E17" s="132">
        <f>2*E18</f>
        <v>8</v>
      </c>
      <c r="F17" s="132">
        <f t="shared" si="0"/>
        <v>1960</v>
      </c>
      <c r="G17" s="132">
        <f t="shared" si="1"/>
        <v>344960</v>
      </c>
      <c r="I17" s="132">
        <f t="shared" si="2"/>
        <v>7152342.0167664364</v>
      </c>
    </row>
    <row r="18" spans="1:9">
      <c r="A18" s="132" t="s">
        <v>592</v>
      </c>
      <c r="B18" s="132">
        <v>230</v>
      </c>
      <c r="C18" s="132">
        <v>10</v>
      </c>
      <c r="D18" s="132">
        <v>126</v>
      </c>
      <c r="E18" s="132">
        <v>4</v>
      </c>
      <c r="F18" s="132">
        <f t="shared" si="0"/>
        <v>2300</v>
      </c>
      <c r="G18" s="132">
        <f t="shared" si="1"/>
        <v>1159200</v>
      </c>
      <c r="I18" s="132">
        <f t="shared" si="2"/>
        <v>36049747.970995262</v>
      </c>
    </row>
    <row r="19" spans="1:9">
      <c r="A19" s="132" t="s">
        <v>589</v>
      </c>
      <c r="B19" s="132">
        <v>10</v>
      </c>
      <c r="C19" s="132">
        <v>180</v>
      </c>
      <c r="D19" s="132">
        <v>0</v>
      </c>
      <c r="E19" s="132">
        <v>1</v>
      </c>
      <c r="F19" s="132">
        <f t="shared" si="0"/>
        <v>1800</v>
      </c>
      <c r="G19" s="132">
        <f t="shared" si="1"/>
        <v>0</v>
      </c>
      <c r="I19" s="132">
        <f t="shared" si="2"/>
        <v>4861264.7155255526</v>
      </c>
    </row>
    <row r="20" spans="1:9">
      <c r="A20" s="132" t="s">
        <v>599</v>
      </c>
      <c r="B20" s="132">
        <v>10</v>
      </c>
      <c r="C20" s="132">
        <v>256</v>
      </c>
      <c r="D20" s="132">
        <v>-20</v>
      </c>
      <c r="E20" s="132">
        <v>1</v>
      </c>
      <c r="F20" s="132">
        <f t="shared" si="0"/>
        <v>2560</v>
      </c>
      <c r="G20" s="132">
        <f t="shared" si="1"/>
        <v>-51200</v>
      </c>
      <c r="I20" s="132">
        <f t="shared" si="2"/>
        <v>15092646.193476703</v>
      </c>
    </row>
    <row r="23" spans="1:9" ht="15">
      <c r="F23" s="163" t="s">
        <v>600</v>
      </c>
      <c r="G23" s="163" t="s">
        <v>601</v>
      </c>
      <c r="I23" s="163" t="s">
        <v>602</v>
      </c>
    </row>
    <row r="24" spans="1:9">
      <c r="E24" s="132" t="s">
        <v>603</v>
      </c>
      <c r="F24" s="132">
        <f>SUM(F4:F20)*10^-6</f>
        <v>0.26286999999999999</v>
      </c>
      <c r="G24" s="132">
        <f>SUM(G4:G20)*10^-9</f>
        <v>0.22034398400000002</v>
      </c>
      <c r="I24" s="163">
        <f>SUM(I4:I20)*10^-12</f>
        <v>0.40174046373144201</v>
      </c>
    </row>
    <row r="26" spans="1:9">
      <c r="F26" s="132" t="s">
        <v>604</v>
      </c>
      <c r="G26" s="167">
        <f>G24/F24</f>
        <v>0.83822415642713133</v>
      </c>
    </row>
  </sheetData>
  <mergeCells count="1">
    <mergeCell ref="A2:A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B015-0275-419E-A3E7-C30D39885A9E}">
  <sheetPr codeName="Sheet11"/>
  <dimension ref="A1:CB80"/>
  <sheetViews>
    <sheetView topLeftCell="A4" workbookViewId="0">
      <selection activeCell="G74" sqref="B6:G74"/>
    </sheetView>
  </sheetViews>
  <sheetFormatPr defaultRowHeight="12.75"/>
  <cols>
    <col min="26" max="26" width="12.140625" bestFit="1" customWidth="1"/>
  </cols>
  <sheetData>
    <row r="1" spans="1:80" ht="15.75">
      <c r="Q1" s="358" t="s">
        <v>1026</v>
      </c>
      <c r="R1" s="358" t="s">
        <v>1027</v>
      </c>
      <c r="S1" s="367" t="s">
        <v>108</v>
      </c>
      <c r="T1" s="367"/>
      <c r="Y1" s="188" t="s">
        <v>762</v>
      </c>
      <c r="AK1" s="188" t="s">
        <v>794</v>
      </c>
      <c r="AW1" s="187" t="s">
        <v>798</v>
      </c>
      <c r="BI1" s="188" t="s">
        <v>1004</v>
      </c>
      <c r="BV1" s="188" t="s">
        <v>1024</v>
      </c>
    </row>
    <row r="2" spans="1:80">
      <c r="Q2" s="366">
        <v>4</v>
      </c>
      <c r="R2" s="358">
        <v>3000</v>
      </c>
      <c r="S2" s="358">
        <v>0.9</v>
      </c>
      <c r="T2" s="358"/>
      <c r="Z2" t="s">
        <v>1001</v>
      </c>
      <c r="AA2">
        <f>COLUMN('4.3'!$I$59)</f>
        <v>9</v>
      </c>
      <c r="AB2" t="s">
        <v>1003</v>
      </c>
      <c r="AC2">
        <f>COUNT('4.3'!$I$59:$AA$59)</f>
        <v>19</v>
      </c>
      <c r="AL2" t="s">
        <v>1001</v>
      </c>
      <c r="AM2">
        <f>COLUMN('4.3'!$I$124)</f>
        <v>9</v>
      </c>
      <c r="AN2" t="s">
        <v>1003</v>
      </c>
      <c r="AO2">
        <f>COUNT('4.3'!$I$124:$AA$124)</f>
        <v>19</v>
      </c>
      <c r="AX2" t="s">
        <v>1001</v>
      </c>
      <c r="AY2">
        <f>COLUMN('4.3'!$I$235)</f>
        <v>9</v>
      </c>
      <c r="AZ2" t="s">
        <v>1003</v>
      </c>
      <c r="BA2">
        <f>COUNT('4.3'!$I$235:$AZ$235)</f>
        <v>20</v>
      </c>
      <c r="BJ2" t="s">
        <v>1001</v>
      </c>
      <c r="BK2">
        <f>COLUMN('4.3'!$I$190)</f>
        <v>9</v>
      </c>
      <c r="BL2" t="s">
        <v>1003</v>
      </c>
      <c r="BM2">
        <f>COUNT('4.3'!$I$190:$AA$190)</f>
        <v>11</v>
      </c>
    </row>
    <row r="3" spans="1:80">
      <c r="H3" s="38">
        <f ca="1">AVERAGE(H6:H263)</f>
        <v>-5.0038128220647735</v>
      </c>
      <c r="I3" s="38">
        <f t="shared" ref="I3:K3" ca="1" si="0">AVERAGE(I6:I263)</f>
        <v>-6.8502054485300414</v>
      </c>
      <c r="J3" s="38">
        <f t="shared" ca="1" si="0"/>
        <v>-0.28329297252874919</v>
      </c>
      <c r="K3" s="38">
        <f t="shared" ca="1" si="0"/>
        <v>3.9742775957592893</v>
      </c>
      <c r="L3" s="38"/>
      <c r="M3" s="38"/>
      <c r="O3" s="38"/>
      <c r="P3" s="38"/>
      <c r="Z3" t="s">
        <v>1002</v>
      </c>
      <c r="AA3">
        <f>ROW('4.3'!$I$59)</f>
        <v>59</v>
      </c>
      <c r="AL3" t="s">
        <v>1002</v>
      </c>
      <c r="AM3">
        <f>ROW('4.3'!$I$124)</f>
        <v>124</v>
      </c>
      <c r="AX3" t="s">
        <v>1002</v>
      </c>
      <c r="AY3">
        <f>ROW('4.3'!$I$235)</f>
        <v>235</v>
      </c>
      <c r="BD3" s="38">
        <f ca="1">AVERAGE(BD6:BD263)</f>
        <v>-4.6931147528931323</v>
      </c>
      <c r="BE3" s="38">
        <f t="shared" ref="BE3:BG3" ca="1" si="1">AVERAGE(BE6:BE263)</f>
        <v>-6.674600927215022</v>
      </c>
      <c r="BF3" s="38">
        <f t="shared" ca="1" si="1"/>
        <v>-0.25720897955921401</v>
      </c>
      <c r="BG3" s="38">
        <f t="shared" ca="1" si="1"/>
        <v>3.7772054945501026</v>
      </c>
      <c r="BJ3" t="s">
        <v>1002</v>
      </c>
      <c r="BK3">
        <f>ROW('4.3'!$I$190)</f>
        <v>190</v>
      </c>
    </row>
    <row r="4" spans="1:80">
      <c r="N4" s="25"/>
      <c r="O4" s="38"/>
      <c r="P4" s="38"/>
    </row>
    <row r="5" spans="1:80" ht="15.75">
      <c r="B5" t="s">
        <v>995</v>
      </c>
      <c r="C5" t="s">
        <v>996</v>
      </c>
      <c r="D5" t="s">
        <v>997</v>
      </c>
      <c r="E5" t="s">
        <v>998</v>
      </c>
      <c r="F5" t="s">
        <v>999</v>
      </c>
      <c r="G5" t="s">
        <v>1000</v>
      </c>
      <c r="H5" s="201" t="s">
        <v>1031</v>
      </c>
      <c r="I5" s="201" t="s">
        <v>1032</v>
      </c>
      <c r="J5" s="201" t="s">
        <v>1033</v>
      </c>
      <c r="K5" s="201" t="s">
        <v>1034</v>
      </c>
      <c r="L5" s="201"/>
      <c r="M5" s="201"/>
      <c r="N5" s="25" t="s">
        <v>1137</v>
      </c>
      <c r="O5" s="38"/>
      <c r="P5" s="38"/>
      <c r="Q5" t="s">
        <v>1025</v>
      </c>
      <c r="R5" s="358" t="s">
        <v>1028</v>
      </c>
      <c r="S5" s="358" t="s">
        <v>1028</v>
      </c>
      <c r="T5" s="358" t="s">
        <v>1028</v>
      </c>
      <c r="U5" s="358" t="s">
        <v>1029</v>
      </c>
      <c r="V5" s="358" t="s">
        <v>1030</v>
      </c>
      <c r="Z5" t="s">
        <v>995</v>
      </c>
      <c r="AA5" t="s">
        <v>996</v>
      </c>
      <c r="AB5" t="s">
        <v>997</v>
      </c>
      <c r="AC5" t="s">
        <v>998</v>
      </c>
      <c r="AD5" t="s">
        <v>999</v>
      </c>
      <c r="AE5" t="s">
        <v>1000</v>
      </c>
      <c r="AF5" s="201" t="s">
        <v>1031</v>
      </c>
      <c r="AG5" s="201" t="s">
        <v>1032</v>
      </c>
      <c r="AH5" s="201" t="s">
        <v>1033</v>
      </c>
      <c r="AI5" s="201" t="s">
        <v>1034</v>
      </c>
      <c r="AJ5" s="201"/>
      <c r="AL5" t="s">
        <v>995</v>
      </c>
      <c r="AM5" t="s">
        <v>996</v>
      </c>
      <c r="AN5" t="s">
        <v>997</v>
      </c>
      <c r="AO5" t="s">
        <v>998</v>
      </c>
      <c r="AP5" t="s">
        <v>999</v>
      </c>
      <c r="AQ5" t="s">
        <v>1000</v>
      </c>
      <c r="AR5" s="201" t="s">
        <v>1031</v>
      </c>
      <c r="AS5" s="201" t="s">
        <v>1032</v>
      </c>
      <c r="AT5" s="201" t="s">
        <v>1033</v>
      </c>
      <c r="AU5" s="201" t="s">
        <v>1034</v>
      </c>
      <c r="AV5" s="201"/>
      <c r="AX5" t="s">
        <v>995</v>
      </c>
      <c r="AY5" t="s">
        <v>996</v>
      </c>
      <c r="AZ5" t="s">
        <v>997</v>
      </c>
      <c r="BA5" t="s">
        <v>998</v>
      </c>
      <c r="BB5" t="s">
        <v>999</v>
      </c>
      <c r="BC5" t="s">
        <v>1000</v>
      </c>
      <c r="BD5" s="201" t="s">
        <v>1031</v>
      </c>
      <c r="BE5" s="201" t="s">
        <v>1032</v>
      </c>
      <c r="BF5" s="201" t="s">
        <v>1033</v>
      </c>
      <c r="BG5" s="201" t="s">
        <v>1034</v>
      </c>
      <c r="BH5" s="201"/>
      <c r="BJ5" t="s">
        <v>995</v>
      </c>
      <c r="BK5" t="s">
        <v>996</v>
      </c>
      <c r="BL5" t="s">
        <v>997</v>
      </c>
      <c r="BM5" t="s">
        <v>998</v>
      </c>
      <c r="BN5" t="s">
        <v>999</v>
      </c>
      <c r="BO5" t="s">
        <v>1000</v>
      </c>
      <c r="BP5" s="201" t="s">
        <v>1031</v>
      </c>
      <c r="BQ5" s="201" t="s">
        <v>1032</v>
      </c>
      <c r="BR5" s="201" t="s">
        <v>1033</v>
      </c>
      <c r="BS5" s="201" t="s">
        <v>1034</v>
      </c>
      <c r="BT5" s="201"/>
      <c r="BU5" s="201"/>
      <c r="BW5" t="s">
        <v>995</v>
      </c>
      <c r="BX5" t="s">
        <v>996</v>
      </c>
      <c r="BY5" t="s">
        <v>997</v>
      </c>
      <c r="BZ5" t="s">
        <v>998</v>
      </c>
      <c r="CA5" t="s">
        <v>999</v>
      </c>
      <c r="CB5" t="s">
        <v>1000</v>
      </c>
    </row>
    <row r="6" spans="1:80">
      <c r="A6" s="361">
        <v>1</v>
      </c>
      <c r="B6" s="363">
        <f ca="1">Z6</f>
        <v>-7973.4549667500005</v>
      </c>
      <c r="C6" s="363">
        <f t="shared" ref="C6:G6" ca="1" si="2">AA6</f>
        <v>-915.17981765449645</v>
      </c>
      <c r="D6" s="363">
        <f t="shared" ca="1" si="2"/>
        <v>32755.664124978368</v>
      </c>
      <c r="E6" s="363">
        <f t="shared" ca="1" si="2"/>
        <v>-12318.663764465267</v>
      </c>
      <c r="F6" s="363">
        <f t="shared" ca="1" si="2"/>
        <v>-88207.845269836776</v>
      </c>
      <c r="G6" s="363">
        <f t="shared" ca="1" si="2"/>
        <v>-14260.367392537497</v>
      </c>
      <c r="H6" s="370">
        <f t="shared" ref="H6:H24" ca="1" si="3">AF6</f>
        <v>-4.6161099418483769</v>
      </c>
      <c r="I6" s="370">
        <f t="shared" ref="I6:I24" ca="1" si="4">AG6</f>
        <v>-6.4059681749981721</v>
      </c>
      <c r="J6" s="52">
        <f t="shared" ref="J6:J24" ca="1" si="5">AH6</f>
        <v>-0.19709723953503253</v>
      </c>
      <c r="K6" s="52">
        <f t="shared" ref="K6:K24" ca="1" si="6">AI6</f>
        <v>3.8165670992272798</v>
      </c>
      <c r="L6" s="52"/>
      <c r="M6" s="52"/>
      <c r="N6" s="401">
        <f ca="1">F6+3.5*D6</f>
        <v>26436.979167587517</v>
      </c>
      <c r="O6" s="38"/>
      <c r="P6" s="38"/>
      <c r="Q6" s="52">
        <f ca="1">D6/(ABS(B6)+ABS(C6))</f>
        <v>3.6851175596110246</v>
      </c>
      <c r="R6" s="52">
        <f ca="1">(D6*SQRT($Q$2^2+1)/$Q$2+SQRT($Q$2^2+1)/$Q$2*(ABS(B6)+ABS(C6)))/($R$2*$S$2)</f>
        <v>15.89850399149814</v>
      </c>
      <c r="S6" s="52">
        <f ca="1">D6/($R$2*0.65*$S$2)</f>
        <v>18.664196082608758</v>
      </c>
      <c r="T6" s="52">
        <f ca="1">ROUNDUP(MAX(R6:S6),0)</f>
        <v>19</v>
      </c>
      <c r="U6" s="52">
        <f ca="1">ROUND((T6*ABS(B6)/(ABS(B6)+ABS(C6))),0)</f>
        <v>17</v>
      </c>
      <c r="V6" s="38">
        <f ca="1">T6-U6</f>
        <v>2</v>
      </c>
      <c r="W6" s="38"/>
      <c r="X6" s="38"/>
      <c r="Y6" s="361">
        <v>1</v>
      </c>
      <c r="Z6" s="362">
        <f ca="1">OFFSET('4.3'!$A$1,$AA$3,$AA$2+$Y6-2)</f>
        <v>-7973.4549667500005</v>
      </c>
      <c r="AA6" s="362">
        <f ca="1">OFFSET('4.3'!$A$1,$AA$3+1,$AA$2+$Y6-2)</f>
        <v>-915.17981765449645</v>
      </c>
      <c r="AB6" s="362">
        <f ca="1">OFFSET('4.3'!$A$1,$AA$3-1,$AA$2+$Y6-2)</f>
        <v>32755.664124978368</v>
      </c>
      <c r="AC6" s="362">
        <f ca="1">OFFSET('4.3'!$A$1,$AA$3+2,$AA$2+$Y6-2)</f>
        <v>-12318.663764465267</v>
      </c>
      <c r="AD6" s="362">
        <f ca="1">OFFSET('4.3'!$A$1,$AA$3+3,$AA$2+$Y6-2)</f>
        <v>-88207.845269836776</v>
      </c>
      <c r="AE6" s="362">
        <f ca="1">OFFSET('4.3'!$A$1,$AA$3+4,$AA$2+$Y6-2)</f>
        <v>-14260.367392537497</v>
      </c>
      <c r="AF6" s="370">
        <f ca="1">OFFSET('4.3'!$A$1,$AA$3+5,$AA$2+$Y6-2)</f>
        <v>-4.6161099418483769</v>
      </c>
      <c r="AG6" s="370">
        <f ca="1">OFFSET('4.3'!$A$1,$AA$3+6,$AA$2+$Y6-2)</f>
        <v>-6.4059681749981721</v>
      </c>
      <c r="AH6" s="52">
        <f ca="1">(AC6+AA6*AG6)/AB6</f>
        <v>-0.19709723953503253</v>
      </c>
      <c r="AI6" s="52">
        <f ca="1">-(AD6-Z6*AF6)/AB6</f>
        <v>3.8165670992272798</v>
      </c>
      <c r="AJ6" s="52"/>
      <c r="AK6" s="361">
        <f>Y24+1</f>
        <v>20</v>
      </c>
      <c r="AL6" s="362">
        <f ca="1">OFFSET('4.3'!$A$1,$AM$3,$AM$2+$Y6-2)</f>
        <v>-7973.4549667500005</v>
      </c>
      <c r="AM6" s="362">
        <f ca="1">OFFSET('4.3'!$A$1,$AM$3+1,$AM$2+$Y6-2)</f>
        <v>-913.34695224120503</v>
      </c>
      <c r="AN6" s="362">
        <f ca="1">OFFSET('4.3'!$A$1,$AM$3-1,$AM$2+$Y6-2)</f>
        <v>36382.798890086124</v>
      </c>
      <c r="AO6" s="362">
        <f ca="1">OFFSET('4.3'!$A$1,$AM$3+2,$AA$2+$Y6-2)</f>
        <v>-12288.173906583976</v>
      </c>
      <c r="AP6" s="362">
        <f ca="1">OFFSET('4.3'!$A$1,$AM$3+3,$AA$2+$Y6-2)</f>
        <v>-97888.100154502536</v>
      </c>
      <c r="AQ6" s="362">
        <f ca="1">OFFSET('4.3'!$A$1,$AM$3+4,$AA$2+$Y6-2)</f>
        <v>-14260.367392537497</v>
      </c>
      <c r="AR6" s="370">
        <f ca="1">OFFSET('4.3'!$A$1,$AM$3+5,$AM$2+$Y6-2)</f>
        <v>-4.6161099418483769</v>
      </c>
      <c r="AS6" s="370">
        <f ca="1">OFFSET('4.3'!$A$1,$AM$3+6,$AM$2+$Y6-2)</f>
        <v>-6.3788077042703097</v>
      </c>
      <c r="AT6" s="52">
        <f ca="1">(AO6+AM6*AS6)/AN6</f>
        <v>-0.17761440922888475</v>
      </c>
      <c r="AU6" s="52">
        <f ca="1">-(AP6-AL6*AR6)/AN6</f>
        <v>3.7021463165688488</v>
      </c>
      <c r="AV6" s="52"/>
      <c r="AW6" s="361">
        <f>AK24+1</f>
        <v>39</v>
      </c>
      <c r="AX6" s="362">
        <f ca="1">OFFSET('4.3'!$A$1,$AY$3,$AM$2+$Y6-2)</f>
        <v>-11384.628306673187</v>
      </c>
      <c r="AY6" s="362">
        <f ca="1">OFFSET('4.3'!$A$1,$AY$3+1,$AM$2+$Y6-2)</f>
        <v>-1147.0653437197473</v>
      </c>
      <c r="AZ6" s="362">
        <f ca="1">OFFSET('4.3'!$A$1,$AY$3-1,$AM$2+$Y6-2)</f>
        <v>28210.395903621604</v>
      </c>
      <c r="BA6" s="362">
        <f ca="1">OFFSET('4.3'!$A$1,$AY$3+2,$AA$2+$Y6-2)</f>
        <v>-14295.133047614028</v>
      </c>
      <c r="BB6" s="362">
        <f ca="1">OFFSET('4.3'!$A$1,$AY$3+3,$AA$2+$Y6-2)</f>
        <v>-21114.741808816212</v>
      </c>
      <c r="BC6" s="362">
        <f ca="1">OFFSET('4.3'!$A$1,$AY$3+4,$AA$2+$Y6-2)</f>
        <v>-17518.861341732299</v>
      </c>
      <c r="BD6" s="370">
        <f ca="1">OFFSET('4.3'!$A$1,$AY$3+5,$AY$2+$Y6-2)</f>
        <v>-7.0139597403730241</v>
      </c>
      <c r="BE6" s="370">
        <f ca="1">OFFSET('4.3'!$A$1,$AY$3+6,$AY$2+$Y6-2)</f>
        <v>-6.6746009272150193</v>
      </c>
      <c r="BF6" s="52">
        <f ca="1">(BA6+AY6*BE6)/AZ6</f>
        <v>-0.23533628040979368</v>
      </c>
      <c r="BG6" s="52">
        <f ca="1">-(BB6-AX6*BD6)/AZ6</f>
        <v>3.5790375560795016</v>
      </c>
      <c r="BH6" s="52"/>
      <c r="BI6" s="361">
        <v>1</v>
      </c>
      <c r="BJ6" s="362">
        <f ca="1">OFFSET('4.3'!$A$1,$BK$3,$AM$2+$Y6-2)</f>
        <v>-7973.4549667500005</v>
      </c>
      <c r="BK6" s="362">
        <f ca="1">OFFSET('4.3'!$A$1,$BK$3+1,$AM$2+$Y6-2)</f>
        <v>-886.19339056281376</v>
      </c>
      <c r="BL6" s="362">
        <f ca="1">OFFSET('4.3'!$A$1,$BK$3-1,$AM$2+$Y6-2)</f>
        <v>30517.110014275455</v>
      </c>
      <c r="BM6" s="362">
        <f ca="1">OFFSET('4.3'!$A$1,$BK$3+2,$AA$2+$Y6-2)</f>
        <v>-15905.360268953686</v>
      </c>
      <c r="BN6" s="362">
        <f ca="1">OFFSET('4.3'!$A$1,$BK$3+3,$AA$2+$Y6-2)</f>
        <v>-91510.726422955035</v>
      </c>
      <c r="BO6" s="362">
        <f ca="1">OFFSET('4.3'!$A$1,$BK$3+4,$AA$2+$Y6-2)</f>
        <v>-14260.367392537497</v>
      </c>
      <c r="BP6" s="370">
        <f ca="1">OFFSET('4.3'!$A$1,$BK$3+5,$BK$2+$Y6-2)</f>
        <v>-4.6161099418483769</v>
      </c>
      <c r="BQ6" s="370">
        <f ca="1">OFFSET('4.3'!$A$1,$BK$3+6,$BK$2+$Y6-2)</f>
        <v>-5.9632690325330397</v>
      </c>
      <c r="BR6" s="52">
        <f ca="1">(BM6+BK6*BQ6)/BL6</f>
        <v>-0.34802609621968694</v>
      </c>
      <c r="BS6" s="52">
        <f ca="1">-(BN6-BJ6*BP6)/BL6</f>
        <v>4.204758284969488</v>
      </c>
      <c r="BT6" s="52"/>
      <c r="BU6" s="52"/>
      <c r="BV6" s="361">
        <v>1</v>
      </c>
      <c r="BW6" s="365">
        <v>-1000</v>
      </c>
      <c r="BX6" s="365">
        <v>0</v>
      </c>
      <c r="BY6" s="365">
        <v>0</v>
      </c>
      <c r="BZ6" s="365">
        <v>0</v>
      </c>
      <c r="CA6" s="365">
        <v>0</v>
      </c>
      <c r="CB6" s="365">
        <v>0</v>
      </c>
    </row>
    <row r="7" spans="1:80">
      <c r="A7" s="361">
        <f>A6+1</f>
        <v>2</v>
      </c>
      <c r="B7" s="363">
        <f t="shared" ref="B7:B24" ca="1" si="7">Z7</f>
        <v>-7973.4549667500005</v>
      </c>
      <c r="C7" s="363">
        <f t="shared" ref="C7:C24" ca="1" si="8">AA7</f>
        <v>-868.8490530407413</v>
      </c>
      <c r="D7" s="363">
        <f t="shared" ref="D7:D24" ca="1" si="9">AB7</f>
        <v>37512.154666109076</v>
      </c>
      <c r="E7" s="363">
        <f t="shared" ref="E7:E24" ca="1" si="10">AC7</f>
        <v>-15654.841926548155</v>
      </c>
      <c r="F7" s="363">
        <f t="shared" ref="F7:F24" ca="1" si="11">AD7</f>
        <v>-110294.30966983679</v>
      </c>
      <c r="G7" s="363">
        <f t="shared" ref="G7:G24" ca="1" si="12">AE7</f>
        <v>-14260.367392537497</v>
      </c>
      <c r="H7" s="370">
        <f t="shared" ca="1" si="3"/>
        <v>-4.6161099418483769</v>
      </c>
      <c r="I7" s="370">
        <f t="shared" ca="1" si="4"/>
        <v>-5.6842500105016471</v>
      </c>
      <c r="J7" s="52">
        <f t="shared" ca="1" si="5"/>
        <v>-0.28566971913662392</v>
      </c>
      <c r="K7" s="52">
        <f t="shared" ca="1" si="6"/>
        <v>3.921413091891309</v>
      </c>
      <c r="L7" s="52"/>
      <c r="M7" s="52"/>
      <c r="N7" s="401">
        <f t="shared" ref="N7:N70" ca="1" si="13">F7+3.5*D7</f>
        <v>20998.231661544982</v>
      </c>
      <c r="O7" s="38"/>
      <c r="P7" s="38"/>
      <c r="Q7" s="52">
        <f t="shared" ref="Q7:Q63" ca="1" si="14">D7/(ABS(B7)+ABS(C7))</f>
        <v>4.242350702051163</v>
      </c>
      <c r="R7" s="52">
        <f t="shared" ref="R7:R63" ca="1" si="15">(D7*SQRT($Q$2^2+1)/$Q$2+SQRT($Q$2^2+1)/$Q$2*(ABS(B7)+ABS(C7)))/($R$2*$S$2)</f>
        <v>17.696697164842128</v>
      </c>
      <c r="S7" s="52">
        <f t="shared" ref="S7:S63" ca="1" si="16">D7/($R$2*0.65*$S$2)</f>
        <v>21.374447103196054</v>
      </c>
      <c r="T7" s="52">
        <f t="shared" ref="T7:T63" ca="1" si="17">ROUNDUP(MAX(R7:S7),0)</f>
        <v>22</v>
      </c>
      <c r="U7" s="52">
        <f t="shared" ref="U7:U63" ca="1" si="18">ROUND((T7*ABS(B7)/(ABS(B7)+ABS(C7))),0)</f>
        <v>20</v>
      </c>
      <c r="V7" s="38">
        <f t="shared" ref="V7:V63" ca="1" si="19">T7-U7</f>
        <v>2</v>
      </c>
      <c r="W7" s="38"/>
      <c r="X7" s="38"/>
      <c r="Y7" s="361">
        <f>Y6+1</f>
        <v>2</v>
      </c>
      <c r="Z7" s="362">
        <f ca="1">OFFSET('4.3'!$A$1,$AA$3,$AA$2+$Y7-2)</f>
        <v>-7973.4549667500005</v>
      </c>
      <c r="AA7" s="362">
        <f ca="1">OFFSET('4.3'!$A$1,$AA$3+1,$AA$2+$Y7-2)</f>
        <v>-868.8490530407413</v>
      </c>
      <c r="AB7" s="362">
        <f ca="1">OFFSET('4.3'!$A$1,$AA$3-1,$AA$2+$Y7-2)</f>
        <v>37512.154666109076</v>
      </c>
      <c r="AC7" s="362">
        <f ca="1">OFFSET('4.3'!$A$1,$AA$3+2,$AA$2+$Y7-2)</f>
        <v>-15654.841926548155</v>
      </c>
      <c r="AD7" s="362">
        <f ca="1">OFFSET('4.3'!$A$1,$AA$3+3,$AA$2+$Y7-2)</f>
        <v>-110294.30966983679</v>
      </c>
      <c r="AE7" s="362">
        <f ca="1">OFFSET('4.3'!$A$1,$AA$3+4,$AA$2+$Y7-2)</f>
        <v>-14260.367392537497</v>
      </c>
      <c r="AF7" s="370">
        <f ca="1">OFFSET('4.3'!$A$1,$AA$3+5,$AA$2+$Y7-2)</f>
        <v>-4.6161099418483769</v>
      </c>
      <c r="AG7" s="370">
        <f ca="1">OFFSET('4.3'!$A$1,$AA$3+6,$AA$2+$Y7-2)</f>
        <v>-5.6842500105016471</v>
      </c>
      <c r="AH7" s="52">
        <f t="shared" ref="AH7:AH24" ca="1" si="20">(AC7+AA7*AG7)/AB7</f>
        <v>-0.28566971913662392</v>
      </c>
      <c r="AI7" s="52">
        <f t="shared" ref="AI7:AI24" ca="1" si="21">-(AD7-Z7*AF7)/AB7</f>
        <v>3.921413091891309</v>
      </c>
      <c r="AJ7" s="52"/>
      <c r="AK7" s="361">
        <f>AK6+1</f>
        <v>21</v>
      </c>
      <c r="AL7" s="362">
        <f ca="1">OFFSET('4.3'!$A$1,$AM$3,$AM$2+$Y7-2)</f>
        <v>-7973.4549667500005</v>
      </c>
      <c r="AM7" s="362">
        <f ca="1">OFFSET('4.3'!$A$1,$AM$3+1,$AM$2+$Y7-2)</f>
        <v>-862.43402409422129</v>
      </c>
      <c r="AN7" s="362">
        <f ca="1">OFFSET('4.3'!$A$1,$AM$3-1,$AM$2+$Y7-2)</f>
        <v>41609.711572647342</v>
      </c>
      <c r="AO7" s="362">
        <f ca="1">OFFSET('4.3'!$A$1,$AM$3+2,$AA$2+$Y7-2)</f>
        <v>-15954.303755026709</v>
      </c>
      <c r="AP7" s="362">
        <f ca="1">OFFSET('4.3'!$A$1,$AM$3+3,$AA$2+$Y7-2)</f>
        <v>-122158.94015450255</v>
      </c>
      <c r="AQ7" s="362">
        <f ca="1">OFFSET('4.3'!$A$1,$AM$3+4,$AA$2+$Y7-2)</f>
        <v>-14260.367392537497</v>
      </c>
      <c r="AR7" s="370">
        <f ca="1">OFFSET('4.3'!$A$1,$AM$3+5,$AM$2+$Y7-2)</f>
        <v>-4.6161099418483769</v>
      </c>
      <c r="AS7" s="370">
        <f ca="1">OFFSET('4.3'!$A$1,$AM$3+6,$AM$2+$Y7-2)</f>
        <v>-5.5782081494154285</v>
      </c>
      <c r="AT7" s="52">
        <f t="shared" ref="AT7:AT24" ca="1" si="22">(AO7+AM7*AS7)/AN7</f>
        <v>-0.26780928856080982</v>
      </c>
      <c r="AU7" s="52">
        <f t="shared" ref="AU7:AU24" ca="1" si="23">-(AP7-AL7*AR7)/AN7</f>
        <v>3.8203890123068129</v>
      </c>
      <c r="AV7" s="52"/>
      <c r="AW7" s="361">
        <f>AW6+1</f>
        <v>40</v>
      </c>
      <c r="AX7" s="362">
        <f ca="1">OFFSET('4.3'!$A$1,$AY$3,$AM$2+$Y7-2)</f>
        <v>-7456.7529444392076</v>
      </c>
      <c r="AY7" s="362">
        <f ca="1">OFFSET('4.3'!$A$1,$AY$3+1,$AM$2+$Y7-2)</f>
        <v>-933.7121234999986</v>
      </c>
      <c r="AZ7" s="362">
        <f ca="1">OFFSET('4.3'!$A$1,$AY$3-1,$AM$2+$Y7-2)</f>
        <v>31368.925466110082</v>
      </c>
      <c r="BA7" s="362">
        <f ca="1">OFFSET('4.3'!$A$1,$AY$3+2,$AA$2+$Y7-2)</f>
        <v>-12871.085446110985</v>
      </c>
      <c r="BB7" s="362">
        <f ca="1">OFFSET('4.3'!$A$1,$AY$3+3,$AA$2+$Y7-2)</f>
        <v>-99789.662199214348</v>
      </c>
      <c r="BC7" s="362">
        <f ca="1">OFFSET('4.3'!$A$1,$AY$3+4,$AA$2+$Y7-2)</f>
        <v>-14260.367392537497</v>
      </c>
      <c r="BD7" s="370">
        <f ca="1">OFFSET('4.3'!$A$1,$AY$3+5,$AY$2+$Y7-2)</f>
        <v>-2.4875280461456803</v>
      </c>
      <c r="BE7" s="370">
        <f ca="1">OFFSET('4.3'!$A$1,$AY$3+6,$AY$2+$Y7-2)</f>
        <v>-6.6746009272150202</v>
      </c>
      <c r="BF7" s="52">
        <f t="shared" ref="BF7:BF24" ca="1" si="24">(BA7+AY7*BE7)/AZ7</f>
        <v>-0.21164032692221038</v>
      </c>
      <c r="BG7" s="52">
        <f t="shared" ref="BG7:BG24" ca="1" si="25">-(BB7-AX7*BD7)/AZ7</f>
        <v>3.7724768229480858</v>
      </c>
      <c r="BH7" s="52"/>
      <c r="BI7" s="361">
        <f>BI6+1</f>
        <v>2</v>
      </c>
      <c r="BJ7" s="362">
        <f ca="1">OFFSET('4.3'!$A$1,$BK$3,$AM$2+$Y7-2)</f>
        <v>-7973.4549667500005</v>
      </c>
      <c r="BK7" s="362">
        <f ca="1">OFFSET('4.3'!$A$1,$BK$3+1,$AM$2+$Y7-2)</f>
        <v>-865.16944126172541</v>
      </c>
      <c r="BL7" s="362">
        <f ca="1">OFFSET('4.3'!$A$1,$BK$3-1,$AM$2+$Y7-2)</f>
        <v>28379.600541617125</v>
      </c>
      <c r="BM7" s="362">
        <f ca="1">OFFSET('4.3'!$A$1,$BK$3+2,$AA$2+$Y7-2)</f>
        <v>-7627.4277296192849</v>
      </c>
      <c r="BN7" s="362">
        <f ca="1">OFFSET('4.3'!$A$1,$BK$3+3,$AA$2+$Y7-2)</f>
        <v>-81684.841422955025</v>
      </c>
      <c r="BO7" s="362">
        <f ca="1">OFFSET('4.3'!$A$1,$BK$3+4,$AA$2+$Y7-2)</f>
        <v>-14260.367392537497</v>
      </c>
      <c r="BP7" s="370">
        <f ca="1">OFFSET('4.3'!$A$1,$BK$3+5,$BK$2+$Y7-2)</f>
        <v>-4.6161099418483769</v>
      </c>
      <c r="BQ7" s="370">
        <f ca="1">OFFSET('4.3'!$A$1,$BK$3+6,$BK$2+$Y7-2)</f>
        <v>-5.7162674089983252</v>
      </c>
      <c r="BR7" s="52">
        <f t="shared" ref="BR7:BR8" ca="1" si="26">(BM7+BK7*BQ7)/BL7</f>
        <v>-9.4500549623337787E-2</v>
      </c>
      <c r="BS7" s="52">
        <f t="shared" ref="BS7:BS8" ca="1" si="27">-(BN7-BJ7*BP7)/BL7</f>
        <v>4.1752238898531786</v>
      </c>
      <c r="BT7" s="52"/>
      <c r="BU7" s="52"/>
      <c r="BV7" s="361">
        <f>BV6+1</f>
        <v>2</v>
      </c>
      <c r="BW7" s="362">
        <f>-BW6</f>
        <v>1000</v>
      </c>
      <c r="BX7" s="362">
        <f t="shared" ref="BX7:CB7" si="28">-BX6</f>
        <v>0</v>
      </c>
      <c r="BY7" s="362">
        <f t="shared" si="28"/>
        <v>0</v>
      </c>
      <c r="BZ7" s="362">
        <f t="shared" si="28"/>
        <v>0</v>
      </c>
      <c r="CA7" s="362">
        <f t="shared" si="28"/>
        <v>0</v>
      </c>
      <c r="CB7" s="362">
        <f t="shared" si="28"/>
        <v>0</v>
      </c>
    </row>
    <row r="8" spans="1:80">
      <c r="A8" s="361">
        <f t="shared" ref="A8:A71" si="29">A7+1</f>
        <v>3</v>
      </c>
      <c r="B8" s="363">
        <f t="shared" ca="1" si="7"/>
        <v>-7973.4549667500005</v>
      </c>
      <c r="C8" s="363">
        <f t="shared" ca="1" si="8"/>
        <v>-840.15136224475577</v>
      </c>
      <c r="D8" s="363">
        <f t="shared" ca="1" si="9"/>
        <v>35282.94485564877</v>
      </c>
      <c r="E8" s="363">
        <f t="shared" ca="1" si="10"/>
        <v>-6851.2425068355724</v>
      </c>
      <c r="F8" s="363">
        <f t="shared" ca="1" si="11"/>
        <v>-100154.04544483677</v>
      </c>
      <c r="G8" s="363">
        <f t="shared" ca="1" si="12"/>
        <v>-14260.367392537497</v>
      </c>
      <c r="H8" s="370">
        <f t="shared" ca="1" si="3"/>
        <v>-4.6161099418483769</v>
      </c>
      <c r="I8" s="370">
        <f t="shared" ca="1" si="4"/>
        <v>-5.3275222405057594</v>
      </c>
      <c r="J8" s="52">
        <f t="shared" ca="1" si="5"/>
        <v>-6.7321972380804243E-2</v>
      </c>
      <c r="K8" s="52">
        <f t="shared" ca="1" si="6"/>
        <v>3.8817732121870923</v>
      </c>
      <c r="L8" s="52"/>
      <c r="M8" s="52"/>
      <c r="N8" s="401">
        <f t="shared" ca="1" si="13"/>
        <v>23336.26154993393</v>
      </c>
      <c r="Q8" s="52">
        <f t="shared" ca="1" si="14"/>
        <v>4.0032358535887766</v>
      </c>
      <c r="R8" s="52">
        <f t="shared" ca="1" si="15"/>
        <v>16.834697987013037</v>
      </c>
      <c r="S8" s="52">
        <f t="shared" ca="1" si="16"/>
        <v>20.104242082990751</v>
      </c>
      <c r="T8" s="52">
        <f t="shared" ca="1" si="17"/>
        <v>21</v>
      </c>
      <c r="U8" s="52">
        <f t="shared" ca="1" si="18"/>
        <v>19</v>
      </c>
      <c r="V8" s="38">
        <f t="shared" ca="1" si="19"/>
        <v>2</v>
      </c>
      <c r="W8" s="38"/>
      <c r="X8" s="38"/>
      <c r="Y8" s="361">
        <f t="shared" ref="Y8:Y46" si="30">Y7+1</f>
        <v>3</v>
      </c>
      <c r="Z8" s="362">
        <f ca="1">OFFSET('4.3'!$A$1,$AA$3,$AA$2+$Y8-2)</f>
        <v>-7973.4549667500005</v>
      </c>
      <c r="AA8" s="362">
        <f ca="1">OFFSET('4.3'!$A$1,$AA$3+1,$AA$2+$Y8-2)</f>
        <v>-840.15136224475577</v>
      </c>
      <c r="AB8" s="362">
        <f ca="1">OFFSET('4.3'!$A$1,$AA$3-1,$AA$2+$Y8-2)</f>
        <v>35282.94485564877</v>
      </c>
      <c r="AC8" s="362">
        <f ca="1">OFFSET('4.3'!$A$1,$AA$3+2,$AA$2+$Y8-2)</f>
        <v>-6851.2425068355724</v>
      </c>
      <c r="AD8" s="362">
        <f ca="1">OFFSET('4.3'!$A$1,$AA$3+3,$AA$2+$Y8-2)</f>
        <v>-100154.04544483677</v>
      </c>
      <c r="AE8" s="362">
        <f ca="1">OFFSET('4.3'!$A$1,$AA$3+4,$AA$2+$Y8-2)</f>
        <v>-14260.367392537497</v>
      </c>
      <c r="AF8" s="370">
        <f ca="1">OFFSET('4.3'!$A$1,$AA$3+5,$AA$2+$Y8-2)</f>
        <v>-4.6161099418483769</v>
      </c>
      <c r="AG8" s="370">
        <f ca="1">OFFSET('4.3'!$A$1,$AA$3+6,$AA$2+$Y8-2)</f>
        <v>-5.3275222405057594</v>
      </c>
      <c r="AH8" s="52">
        <f t="shared" ca="1" si="20"/>
        <v>-6.7321972380804243E-2</v>
      </c>
      <c r="AI8" s="52">
        <f t="shared" ca="1" si="21"/>
        <v>3.8817732121870923</v>
      </c>
      <c r="AJ8" s="52"/>
      <c r="AK8" s="361">
        <f t="shared" ref="AK8:AK35" si="31">AK7+1</f>
        <v>22</v>
      </c>
      <c r="AL8" s="362">
        <f ca="1">OFFSET('4.3'!$A$1,$AM$3,$AM$2+$Y8-2)</f>
        <v>-7973.4549667500005</v>
      </c>
      <c r="AM8" s="362">
        <f ca="1">OFFSET('4.3'!$A$1,$AM$3+1,$AM$2+$Y8-2)</f>
        <v>-830.89810014258887</v>
      </c>
      <c r="AN8" s="362">
        <f ca="1">OFFSET('4.3'!$A$1,$AM$3-1,$AM$2+$Y8-2)</f>
        <v>39160.030462251401</v>
      </c>
      <c r="AO8" s="362">
        <f ca="1">OFFSET('4.3'!$A$1,$AM$3+2,$AA$2+$Y8-2)</f>
        <v>-6280.0186784194766</v>
      </c>
      <c r="AP8" s="362">
        <f ca="1">OFFSET('4.3'!$A$1,$AM$3+3,$AA$2+$Y8-2)</f>
        <v>-111015.79265450254</v>
      </c>
      <c r="AQ8" s="362">
        <f ca="1">OFFSET('4.3'!$A$1,$AM$3+4,$AA$2+$Y8-2)</f>
        <v>-14260.367392537497</v>
      </c>
      <c r="AR8" s="370">
        <f ca="1">OFFSET('4.3'!$A$1,$AM$3+5,$AM$2+$Y8-2)</f>
        <v>-4.6161099418483769</v>
      </c>
      <c r="AS8" s="370">
        <f ca="1">OFFSET('4.3'!$A$1,$AM$3+6,$AM$2+$Y8-2)</f>
        <v>-5.177809309165279</v>
      </c>
      <c r="AT8" s="52">
        <f t="shared" ca="1" si="22"/>
        <v>-5.0505240603424401E-2</v>
      </c>
      <c r="AU8" s="52">
        <f t="shared" ca="1" si="23"/>
        <v>3.7748218183816729</v>
      </c>
      <c r="AV8" s="52"/>
      <c r="AW8" s="361">
        <f t="shared" ref="AW8:AW34" si="32">AW7+1</f>
        <v>41</v>
      </c>
      <c r="AX8" s="362">
        <f ca="1">OFFSET('4.3'!$A$1,$AY$3,$AM$2+$Y8-2)</f>
        <v>-11384.628306673187</v>
      </c>
      <c r="AY8" s="362">
        <f ca="1">OFFSET('4.3'!$A$1,$AY$3+1,$AM$2+$Y8-2)</f>
        <v>-1147.0653437197473</v>
      </c>
      <c r="AZ8" s="362">
        <f ca="1">OFFSET('4.3'!$A$1,$AY$3-1,$AM$2+$Y8-2)</f>
        <v>22564.463881482843</v>
      </c>
      <c r="BA8" s="362">
        <f ca="1">OFFSET('4.3'!$A$1,$AY$3+2,$AA$2+$Y8-2)</f>
        <v>-14249.724072943041</v>
      </c>
      <c r="BB8" s="362">
        <f ca="1">OFFSET('4.3'!$A$1,$AY$3+3,$AA$2+$Y8-2)</f>
        <v>-3060.1750244344585</v>
      </c>
      <c r="BC8" s="362">
        <f ca="1">OFFSET('4.3'!$A$1,$AY$3+4,$AA$2+$Y8-2)</f>
        <v>-17518.861341732299</v>
      </c>
      <c r="BD8" s="370">
        <f ca="1">OFFSET('4.3'!$A$1,$AY$3+5,$AY$2+$Y8-2)</f>
        <v>-7.0139597403730241</v>
      </c>
      <c r="BE8" s="370">
        <f ca="1">OFFSET('4.3'!$A$1,$AY$3+6,$AY$2+$Y8-2)</f>
        <v>-6.6746009272150193</v>
      </c>
      <c r="BF8" s="52">
        <f t="shared" ca="1" si="24"/>
        <v>-0.29220816859672283</v>
      </c>
      <c r="BG8" s="52">
        <f t="shared" ca="1" si="25"/>
        <v>3.6744280769104054</v>
      </c>
      <c r="BH8" s="52"/>
      <c r="BI8" s="361">
        <f t="shared" ref="BI8:BI35" si="33">BI7+1</f>
        <v>3</v>
      </c>
      <c r="BJ8" s="362">
        <f ca="1">OFFSET('4.3'!$A$1,$BK$3,$AM$2+$Y8-2)</f>
        <v>-7973.4549667500005</v>
      </c>
      <c r="BK8" s="362">
        <f ca="1">OFFSET('4.3'!$A$1,$BK$3+1,$AM$2+$Y8-2)</f>
        <v>-1002.2548057382718</v>
      </c>
      <c r="BL8" s="362">
        <f ca="1">OFFSET('4.3'!$A$1,$BK$3-1,$AM$2+$Y8-2)</f>
        <v>28320.055189504452</v>
      </c>
      <c r="BM8" s="362">
        <f ca="1">OFFSET('4.3'!$A$1,$BK$3+2,$AA$2+$Y8-2)</f>
        <v>-20411.891832979021</v>
      </c>
      <c r="BN8" s="362">
        <f ca="1">OFFSET('4.3'!$A$1,$BK$3+3,$AA$2+$Y8-2)</f>
        <v>-81566.138922955026</v>
      </c>
      <c r="BO8" s="362">
        <f ca="1">OFFSET('4.3'!$A$1,$BK$3+4,$AA$2+$Y8-2)</f>
        <v>-14260.367392537497</v>
      </c>
      <c r="BP8" s="370">
        <f ca="1">OFFSET('4.3'!$A$1,$BK$3+5,$BK$2+$Y8-2)</f>
        <v>-4.6161099418483769</v>
      </c>
      <c r="BQ8" s="370">
        <f ca="1">OFFSET('4.3'!$A$1,$BK$3+6,$BK$2+$Y8-2)</f>
        <v>-7.501856501097933</v>
      </c>
      <c r="BR8" s="52">
        <f t="shared" ca="1" si="26"/>
        <v>-0.45526465314138842</v>
      </c>
      <c r="BS8" s="52">
        <f t="shared" ca="1" si="27"/>
        <v>4.1798111929428519</v>
      </c>
      <c r="BT8" s="52"/>
      <c r="BU8" s="52"/>
      <c r="BV8" s="361">
        <f t="shared" ref="BV8:BV15" si="34">BV7+1</f>
        <v>3</v>
      </c>
      <c r="BW8" s="365">
        <v>0</v>
      </c>
      <c r="BX8" s="365">
        <f>BW6</f>
        <v>-1000</v>
      </c>
      <c r="BY8" s="365">
        <f>BY6</f>
        <v>0</v>
      </c>
      <c r="BZ8" s="365">
        <f t="shared" ref="BZ8:CB8" si="35">BZ6</f>
        <v>0</v>
      </c>
      <c r="CA8" s="365">
        <f t="shared" si="35"/>
        <v>0</v>
      </c>
      <c r="CB8" s="365">
        <f t="shared" si="35"/>
        <v>0</v>
      </c>
    </row>
    <row r="9" spans="1:80">
      <c r="A9" s="361">
        <f t="shared" si="29"/>
        <v>4</v>
      </c>
      <c r="B9" s="363">
        <f t="shared" ca="1" si="7"/>
        <v>-9795.3894266523766</v>
      </c>
      <c r="C9" s="363">
        <f t="shared" ca="1" si="8"/>
        <v>-1240.6261049749912</v>
      </c>
      <c r="D9" s="363">
        <f t="shared" ca="1" si="9"/>
        <v>35201.665450014967</v>
      </c>
      <c r="E9" s="363">
        <f t="shared" ca="1" si="10"/>
        <v>-22713.937148157056</v>
      </c>
      <c r="F9" s="363">
        <f t="shared" ca="1" si="11"/>
        <v>-91581.766758585261</v>
      </c>
      <c r="G9" s="363">
        <f t="shared" ca="1" si="12"/>
        <v>-17518.861341732318</v>
      </c>
      <c r="H9" s="370">
        <f t="shared" ca="1" si="3"/>
        <v>-4.6161099418483769</v>
      </c>
      <c r="I9" s="370">
        <f t="shared" ca="1" si="4"/>
        <v>-7.5868419232341049</v>
      </c>
      <c r="J9" s="52">
        <f t="shared" ca="1" si="5"/>
        <v>-0.37786572975536592</v>
      </c>
      <c r="K9" s="52">
        <f t="shared" ca="1" si="6"/>
        <v>3.8861332134833293</v>
      </c>
      <c r="L9" s="52"/>
      <c r="M9" s="52"/>
      <c r="N9" s="401">
        <f t="shared" ca="1" si="13"/>
        <v>31624.062316467127</v>
      </c>
      <c r="Q9" s="52">
        <f t="shared" ca="1" si="14"/>
        <v>3.1897078568920914</v>
      </c>
      <c r="R9" s="52">
        <f t="shared" ca="1" si="15"/>
        <v>17.652115052863355</v>
      </c>
      <c r="S9" s="52">
        <f t="shared" ca="1" si="16"/>
        <v>20.057929031347559</v>
      </c>
      <c r="T9" s="52">
        <f t="shared" ca="1" si="17"/>
        <v>21</v>
      </c>
      <c r="U9" s="52">
        <f t="shared" ca="1" si="18"/>
        <v>19</v>
      </c>
      <c r="V9" s="38">
        <f t="shared" ca="1" si="19"/>
        <v>2</v>
      </c>
      <c r="W9" s="38"/>
      <c r="X9" s="38"/>
      <c r="Y9" s="361">
        <f t="shared" si="30"/>
        <v>4</v>
      </c>
      <c r="Z9" s="362">
        <f ca="1">OFFSET('4.3'!$A$1,$AA$3,$AA$2+$Y9-2)</f>
        <v>-9795.3894266523766</v>
      </c>
      <c r="AA9" s="362">
        <f ca="1">OFFSET('4.3'!$A$1,$AA$3+1,$AA$2+$Y9-2)</f>
        <v>-1240.6261049749912</v>
      </c>
      <c r="AB9" s="362">
        <f ca="1">OFFSET('4.3'!$A$1,$AA$3-1,$AA$2+$Y9-2)</f>
        <v>35201.665450014967</v>
      </c>
      <c r="AC9" s="362">
        <f ca="1">OFFSET('4.3'!$A$1,$AA$3+2,$AA$2+$Y9-2)</f>
        <v>-22713.937148157056</v>
      </c>
      <c r="AD9" s="362">
        <f ca="1">OFFSET('4.3'!$A$1,$AA$3+3,$AA$2+$Y9-2)</f>
        <v>-91581.766758585261</v>
      </c>
      <c r="AE9" s="362">
        <f ca="1">OFFSET('4.3'!$A$1,$AA$3+4,$AA$2+$Y9-2)</f>
        <v>-17518.861341732318</v>
      </c>
      <c r="AF9" s="370">
        <f ca="1">OFFSET('4.3'!$A$1,$AA$3+5,$AA$2+$Y9-2)</f>
        <v>-4.6161099418483769</v>
      </c>
      <c r="AG9" s="370">
        <f ca="1">OFFSET('4.3'!$A$1,$AA$3+6,$AA$2+$Y9-2)</f>
        <v>-7.5868419232341049</v>
      </c>
      <c r="AH9" s="52">
        <f t="shared" ca="1" si="20"/>
        <v>-0.37786572975536592</v>
      </c>
      <c r="AI9" s="52">
        <f t="shared" ca="1" si="21"/>
        <v>3.8861332134833293</v>
      </c>
      <c r="AJ9" s="52"/>
      <c r="AK9" s="361">
        <f t="shared" si="31"/>
        <v>23</v>
      </c>
      <c r="AL9" s="362">
        <f ca="1">OFFSET('4.3'!$A$1,$AM$3,$AM$2+$Y9-2)</f>
        <v>-10764.164205112502</v>
      </c>
      <c r="AM9" s="362">
        <f ca="1">OFFSET('4.3'!$A$1,$AM$3+1,$AM$2+$Y9-2)</f>
        <v>-1363.3253900824079</v>
      </c>
      <c r="AN9" s="362">
        <f ca="1">OFFSET('4.3'!$A$1,$AM$3-1,$AM$2+$Y9-2)</f>
        <v>39070.712434082387</v>
      </c>
      <c r="AO9" s="362">
        <f ca="1">OFFSET('4.3'!$A$1,$AM$3+2,$AA$2+$Y9-2)</f>
        <v>-24327.918308963795</v>
      </c>
      <c r="AP9" s="362">
        <f ca="1">OFFSET('4.3'!$A$1,$AM$3+3,$AA$2+$Y9-2)</f>
        <v>-97955.5182444893</v>
      </c>
      <c r="AQ9" s="362">
        <f ca="1">OFFSET('4.3'!$A$1,$AM$3+4,$AA$2+$Y9-2)</f>
        <v>-19251.495979925621</v>
      </c>
      <c r="AR9" s="370">
        <f ca="1">OFFSET('4.3'!$A$1,$AM$3+5,$AM$2+$Y9-2)</f>
        <v>-4.616109941848376</v>
      </c>
      <c r="AS9" s="370">
        <f ca="1">OFFSET('4.3'!$A$1,$AM$3+6,$AM$2+$Y9-2)</f>
        <v>-7.5868419232341049</v>
      </c>
      <c r="AT9" s="52">
        <f t="shared" ca="1" si="22"/>
        <v>-0.3579301019419851</v>
      </c>
      <c r="AU9" s="52">
        <f t="shared" ca="1" si="23"/>
        <v>3.7788940730603064</v>
      </c>
      <c r="AV9" s="52"/>
      <c r="AW9" s="361">
        <f t="shared" si="32"/>
        <v>42</v>
      </c>
      <c r="AX9" s="362">
        <f ca="1">OFFSET('4.3'!$A$1,$AY$3,$AM$2+$Y9-2)</f>
        <v>-7456.7529444392076</v>
      </c>
      <c r="AY9" s="362">
        <f ca="1">OFFSET('4.3'!$A$1,$AY$3+1,$AM$2+$Y9-2)</f>
        <v>-933.7121234999986</v>
      </c>
      <c r="AZ9" s="362">
        <f ca="1">OFFSET('4.3'!$A$1,$AY$3-1,$AM$2+$Y9-2)</f>
        <v>25722.993443971322</v>
      </c>
      <c r="BA9" s="362">
        <f ca="1">OFFSET('4.3'!$A$1,$AY$3+2,$AA$2+$Y9-2)</f>
        <v>-12825.676471439998</v>
      </c>
      <c r="BB9" s="362">
        <f ca="1">OFFSET('4.3'!$A$1,$AY$3+3,$AA$2+$Y9-2)</f>
        <v>-81735.095414832584</v>
      </c>
      <c r="BC9" s="362">
        <f ca="1">OFFSET('4.3'!$A$1,$AY$3+4,$AA$2+$Y9-2)</f>
        <v>-14260.367392537497</v>
      </c>
      <c r="BD9" s="370">
        <f ca="1">OFFSET('4.3'!$A$1,$AY$3+5,$AY$2+$Y9-2)</f>
        <v>-2.4875280461456803</v>
      </c>
      <c r="BE9" s="370">
        <f ca="1">OFFSET('4.3'!$A$1,$AY$3+6,$AY$2+$Y9-2)</f>
        <v>-6.6746009272150202</v>
      </c>
      <c r="BF9" s="52">
        <f t="shared" ca="1" si="24"/>
        <v>-0.25632789125172056</v>
      </c>
      <c r="BG9" s="52">
        <f t="shared" ca="1" si="25"/>
        <v>3.8986122558301228</v>
      </c>
      <c r="BH9" s="52"/>
      <c r="BI9" s="361">
        <f t="shared" si="33"/>
        <v>4</v>
      </c>
      <c r="BJ9" s="362">
        <f ca="1">OFFSET('4.3'!$A$1,$BK$3,$AM$2+$Y9-2)</f>
        <v>-7603.4549667500005</v>
      </c>
      <c r="BK9" s="362">
        <f ca="1">OFFSET('4.3'!$A$1,$BK$3+1,$AM$2+$Y9-2)</f>
        <v>-957.66944126172541</v>
      </c>
      <c r="BL9" s="362">
        <f ca="1">OFFSET('4.3'!$A$1,$BK$3-1,$AM$2+$Y9-2)</f>
        <v>26354.020823307266</v>
      </c>
      <c r="BM9" s="362">
        <f ca="1">OFFSET('4.3'!$A$1,$BK$3+2,$AA$2+$Y9-2)</f>
        <v>-12784.308046520693</v>
      </c>
      <c r="BN9" s="362">
        <f ca="1">OFFSET('4.3'!$A$1,$BK$3+3,$AA$2+$Y9-2)</f>
        <v>-61668.893922955023</v>
      </c>
      <c r="BO9" s="362">
        <f ca="1">OFFSET('4.3'!$A$1,$BK$3+4,$AA$2+$Y9-2)</f>
        <v>-14260.367392537497</v>
      </c>
      <c r="BP9" s="370">
        <f ca="1">OFFSET('4.3'!$A$1,$BK$3+5,$BK$2+$Y9-2)</f>
        <v>-5.5135901936977154</v>
      </c>
      <c r="BQ9" s="370">
        <f ca="1">OFFSET('4.3'!$A$1,$BK$3+6,$BK$2+$Y9-2)</f>
        <v>-6.4996721333666967</v>
      </c>
      <c r="BR9" s="52">
        <f t="shared" ref="BR9:BR16" ca="1" si="36">(BM9+BK9*BQ9)/BL9</f>
        <v>-0.24890967151295554</v>
      </c>
      <c r="BS9" s="52">
        <f t="shared" ref="BS9:BS16" ca="1" si="37">-(BN9-BJ9*BP9)/BL9</f>
        <v>3.9307561210635011</v>
      </c>
      <c r="BT9" s="52"/>
      <c r="BU9" s="52"/>
      <c r="BV9" s="361">
        <f t="shared" si="34"/>
        <v>4</v>
      </c>
      <c r="BW9" s="362">
        <v>0</v>
      </c>
      <c r="BX9" s="362">
        <f>BW7</f>
        <v>1000</v>
      </c>
      <c r="BY9" s="362">
        <f>BY7</f>
        <v>0</v>
      </c>
      <c r="BZ9" s="362">
        <f t="shared" ref="BZ9:CB9" si="38">BZ7</f>
        <v>0</v>
      </c>
      <c r="CA9" s="362">
        <f t="shared" si="38"/>
        <v>0</v>
      </c>
      <c r="CB9" s="362">
        <f t="shared" si="38"/>
        <v>0</v>
      </c>
    </row>
    <row r="10" spans="1:80">
      <c r="A10" s="361">
        <f t="shared" si="29"/>
        <v>5</v>
      </c>
      <c r="B10" s="363">
        <f t="shared" ca="1" si="7"/>
        <v>-11302.589393652377</v>
      </c>
      <c r="C10" s="363">
        <f t="shared" ca="1" si="8"/>
        <v>-1240.6261049749912</v>
      </c>
      <c r="D10" s="363">
        <f t="shared" ca="1" si="9"/>
        <v>36579.971508465671</v>
      </c>
      <c r="E10" s="363">
        <f t="shared" ca="1" si="10"/>
        <v>-16178.177427910579</v>
      </c>
      <c r="F10" s="363">
        <f t="shared" ca="1" si="11"/>
        <v>-68340.958328655281</v>
      </c>
      <c r="G10" s="363">
        <f t="shared" ca="1" si="12"/>
        <v>-17518.861341732318</v>
      </c>
      <c r="H10" s="370">
        <f t="shared" ca="1" si="3"/>
        <v>-4.8393231324314678</v>
      </c>
      <c r="I10" s="370">
        <f t="shared" ca="1" si="4"/>
        <v>-7.5868419232341049</v>
      </c>
      <c r="J10" s="52">
        <f t="shared" ca="1" si="5"/>
        <v>-0.18495758757116282</v>
      </c>
      <c r="K10" s="52">
        <f t="shared" ca="1" si="6"/>
        <v>3.3635302479461267</v>
      </c>
      <c r="L10" s="52"/>
      <c r="M10" s="52"/>
      <c r="N10" s="401">
        <f t="shared" ca="1" si="13"/>
        <v>59688.941950974564</v>
      </c>
      <c r="Q10" s="52">
        <f t="shared" ca="1" si="14"/>
        <v>2.9163153190239535</v>
      </c>
      <c r="R10" s="52">
        <f t="shared" ca="1" si="15"/>
        <v>18.753711916408673</v>
      </c>
      <c r="S10" s="52">
        <f t="shared" ca="1" si="16"/>
        <v>20.843288608812347</v>
      </c>
      <c r="T10" s="52">
        <f t="shared" ca="1" si="17"/>
        <v>21</v>
      </c>
      <c r="U10" s="52">
        <f t="shared" ca="1" si="18"/>
        <v>19</v>
      </c>
      <c r="V10" s="38">
        <f t="shared" ca="1" si="19"/>
        <v>2</v>
      </c>
      <c r="W10" s="38"/>
      <c r="X10" s="38"/>
      <c r="Y10" s="361">
        <f t="shared" si="30"/>
        <v>5</v>
      </c>
      <c r="Z10" s="362">
        <f ca="1">OFFSET('4.3'!$A$1,$AA$3,$AA$2+$Y10-2)</f>
        <v>-11302.589393652377</v>
      </c>
      <c r="AA10" s="362">
        <f ca="1">OFFSET('4.3'!$A$1,$AA$3+1,$AA$2+$Y10-2)</f>
        <v>-1240.6261049749912</v>
      </c>
      <c r="AB10" s="362">
        <f ca="1">OFFSET('4.3'!$A$1,$AA$3-1,$AA$2+$Y10-2)</f>
        <v>36579.971508465671</v>
      </c>
      <c r="AC10" s="362">
        <f ca="1">OFFSET('4.3'!$A$1,$AA$3+2,$AA$2+$Y10-2)</f>
        <v>-16178.177427910579</v>
      </c>
      <c r="AD10" s="362">
        <f ca="1">OFFSET('4.3'!$A$1,$AA$3+3,$AA$2+$Y10-2)</f>
        <v>-68340.958328655281</v>
      </c>
      <c r="AE10" s="362">
        <f ca="1">OFFSET('4.3'!$A$1,$AA$3+4,$AA$2+$Y10-2)</f>
        <v>-17518.861341732318</v>
      </c>
      <c r="AF10" s="370">
        <f ca="1">OFFSET('4.3'!$A$1,$AA$3+5,$AA$2+$Y10-2)</f>
        <v>-4.8393231324314678</v>
      </c>
      <c r="AG10" s="370">
        <f ca="1">OFFSET('4.3'!$A$1,$AA$3+6,$AA$2+$Y10-2)</f>
        <v>-7.5868419232341049</v>
      </c>
      <c r="AH10" s="52">
        <f t="shared" ca="1" si="20"/>
        <v>-0.18495758757116282</v>
      </c>
      <c r="AI10" s="52">
        <f t="shared" ca="1" si="21"/>
        <v>3.3635302479461267</v>
      </c>
      <c r="AJ10" s="52"/>
      <c r="AK10" s="361">
        <f t="shared" si="31"/>
        <v>24</v>
      </c>
      <c r="AL10" s="362">
        <f ca="1">OFFSET('4.3'!$A$1,$AM$3,$AM$2+$Y10-2)</f>
        <v>-12420.427905112501</v>
      </c>
      <c r="AM10" s="362">
        <f ca="1">OFFSET('4.3'!$A$1,$AM$3+1,$AM$2+$Y10-2)</f>
        <v>-1363.3253900824079</v>
      </c>
      <c r="AN10" s="362">
        <f ca="1">OFFSET('4.3'!$A$1,$AM$3-1,$AM$2+$Y10-2)</f>
        <v>40585.334476335905</v>
      </c>
      <c r="AO10" s="362">
        <f ca="1">OFFSET('4.3'!$A$1,$AM$3+2,$AA$2+$Y10-2)</f>
        <v>-17145.764770231403</v>
      </c>
      <c r="AP10" s="362">
        <f ca="1">OFFSET('4.3'!$A$1,$AM$3+3,$AA$2+$Y10-2)</f>
        <v>-72416.168321489298</v>
      </c>
      <c r="AQ10" s="362">
        <f ca="1">OFFSET('4.3'!$A$1,$AM$3+4,$AA$2+$Y10-2)</f>
        <v>-19251.495979925621</v>
      </c>
      <c r="AR10" s="370">
        <f ca="1">OFFSET('4.3'!$A$1,$AM$3+5,$AM$2+$Y10-2)</f>
        <v>-4.8393231324314678</v>
      </c>
      <c r="AS10" s="370">
        <f ca="1">OFFSET('4.3'!$A$1,$AM$3+6,$AM$2+$Y10-2)</f>
        <v>-7.5868419232341049</v>
      </c>
      <c r="AT10" s="52">
        <f t="shared" ca="1" si="22"/>
        <v>-0.16760809374901159</v>
      </c>
      <c r="AU10" s="52">
        <f t="shared" ca="1" si="23"/>
        <v>3.2652837313603396</v>
      </c>
      <c r="AV10" s="52"/>
      <c r="AW10" s="361">
        <f t="shared" si="32"/>
        <v>43</v>
      </c>
      <c r="AX10" s="362">
        <f ca="1">OFFSET('4.3'!$A$1,$AY$3,$AM$2+$Y10-2)</f>
        <v>-10398.524665591514</v>
      </c>
      <c r="AY10" s="362">
        <f ca="1">OFFSET('4.3'!$A$1,$AY$3+1,$AM$2+$Y10-2)</f>
        <v>-1019.6136388619975</v>
      </c>
      <c r="AZ10" s="362">
        <f ca="1">OFFSET('4.3'!$A$1,$AY$3-1,$AM$2+$Y10-2)</f>
        <v>24174.2533832513</v>
      </c>
      <c r="BA10" s="362">
        <f ca="1">OFFSET('4.3'!$A$1,$AY$3+2,$AA$2+$Y10-2)</f>
        <v>-13417.317631212471</v>
      </c>
      <c r="BB10" s="362">
        <f ca="1">OFFSET('4.3'!$A$1,$AY$3+3,$AA$2+$Y10-2)</f>
        <v>-10094.458289177379</v>
      </c>
      <c r="BC10" s="362">
        <f ca="1">OFFSET('4.3'!$A$1,$AY$3+4,$AA$2+$Y10-2)</f>
        <v>-15572.321192650932</v>
      </c>
      <c r="BD10" s="370">
        <f ca="1">OFFSET('4.3'!$A$1,$AY$3+5,$AY$2+$Y10-2)</f>
        <v>-7.7734285985866647</v>
      </c>
      <c r="BE10" s="370">
        <f ca="1">OFFSET('4.3'!$A$1,$AY$3+6,$AY$2+$Y10-2)</f>
        <v>-6.6746009272150193</v>
      </c>
      <c r="BF10" s="52">
        <f t="shared" ca="1" si="24"/>
        <v>-0.27350600604045838</v>
      </c>
      <c r="BG10" s="52">
        <f t="shared" ca="1" si="25"/>
        <v>3.7613011606303504</v>
      </c>
      <c r="BH10" s="52"/>
      <c r="BI10" s="361">
        <f t="shared" si="33"/>
        <v>5</v>
      </c>
      <c r="BJ10" s="362">
        <f ca="1">OFFSET('4.3'!$A$1,$BK$3,$AM$2+$Y10-2)</f>
        <v>-7973.4549667500005</v>
      </c>
      <c r="BK10" s="362">
        <f ca="1">OFFSET('4.3'!$A$1,$BK$3+1,$AM$2+$Y10-2)</f>
        <v>-1002.2548057382718</v>
      </c>
      <c r="BL10" s="362">
        <f ca="1">OFFSET('4.3'!$A$1,$BK$3-1,$AM$2+$Y10-2)</f>
        <v>30516.246175419943</v>
      </c>
      <c r="BM10" s="362">
        <f ca="1">OFFSET('4.3'!$A$1,$BK$3+2,$AA$2+$Y10-2)</f>
        <v>-18139.522396359302</v>
      </c>
      <c r="BN10" s="362">
        <f ca="1">OFFSET('4.3'!$A$1,$BK$3+3,$AA$2+$Y10-2)</f>
        <v>-91510.726422955035</v>
      </c>
      <c r="BO10" s="362">
        <f ca="1">OFFSET('4.3'!$A$1,$BK$3+4,$AA$2+$Y10-2)</f>
        <v>-14260.367392537497</v>
      </c>
      <c r="BP10" s="370">
        <f ca="1">OFFSET('4.3'!$A$1,$BK$3+5,$BK$2+$Y10-2)</f>
        <v>-4.6161099418483769</v>
      </c>
      <c r="BQ10" s="370">
        <f ca="1">OFFSET('4.3'!$A$1,$BK$3+6,$BK$2+$Y10-2)</f>
        <v>-7.501856501097933</v>
      </c>
      <c r="BR10" s="52">
        <f t="shared" ca="1" si="36"/>
        <v>-0.34803594797087933</v>
      </c>
      <c r="BS10" s="52">
        <f t="shared" ca="1" si="37"/>
        <v>4.2048773111945259</v>
      </c>
      <c r="BT10" s="52"/>
      <c r="BU10" s="52"/>
      <c r="BV10" s="361">
        <f t="shared" si="34"/>
        <v>5</v>
      </c>
      <c r="BW10" s="362">
        <v>0</v>
      </c>
      <c r="BX10" s="362">
        <v>0</v>
      </c>
      <c r="BY10" s="362">
        <f>BX8</f>
        <v>-1000</v>
      </c>
      <c r="BZ10" s="362">
        <f t="shared" ref="BZ10:CB10" si="39">BZ8</f>
        <v>0</v>
      </c>
      <c r="CA10" s="362">
        <f t="shared" si="39"/>
        <v>0</v>
      </c>
      <c r="CB10" s="362">
        <f t="shared" si="39"/>
        <v>0</v>
      </c>
    </row>
    <row r="11" spans="1:80">
      <c r="A11" s="361">
        <f t="shared" si="29"/>
        <v>6</v>
      </c>
      <c r="B11" s="363">
        <f t="shared" ca="1" si="7"/>
        <v>-7973.4549667500005</v>
      </c>
      <c r="C11" s="363">
        <f t="shared" ca="1" si="8"/>
        <v>-1027.2728847552414</v>
      </c>
      <c r="D11" s="363">
        <f t="shared" ca="1" si="9"/>
        <v>37104.578497902294</v>
      </c>
      <c r="E11" s="363">
        <f t="shared" ca="1" si="10"/>
        <v>-18887.351893132876</v>
      </c>
      <c r="F11" s="363">
        <f t="shared" ca="1" si="11"/>
        <v>-109484.16510733678</v>
      </c>
      <c r="G11" s="363">
        <f t="shared" ca="1" si="12"/>
        <v>-14260.367392537497</v>
      </c>
      <c r="H11" s="370">
        <f t="shared" ca="1" si="3"/>
        <v>-4.6161099418483769</v>
      </c>
      <c r="I11" s="370">
        <f t="shared" ca="1" si="4"/>
        <v>-7.7763042920023757</v>
      </c>
      <c r="J11" s="52">
        <f t="shared" ca="1" si="5"/>
        <v>-0.29373640104735871</v>
      </c>
      <c r="K11" s="52">
        <f t="shared" ca="1" si="6"/>
        <v>3.9426538657083063</v>
      </c>
      <c r="L11" s="52"/>
      <c r="M11" s="52"/>
      <c r="N11" s="401">
        <f t="shared" ca="1" si="13"/>
        <v>20381.859635321249</v>
      </c>
      <c r="Q11" s="52">
        <f t="shared" ca="1" si="14"/>
        <v>4.1223975560706556</v>
      </c>
      <c r="R11" s="52">
        <f t="shared" ca="1" si="15"/>
        <v>17.601578516672951</v>
      </c>
      <c r="S11" s="52">
        <f t="shared" ca="1" si="16"/>
        <v>21.142209970314699</v>
      </c>
      <c r="T11" s="52">
        <f t="shared" ca="1" si="17"/>
        <v>22</v>
      </c>
      <c r="U11" s="52">
        <f t="shared" ca="1" si="18"/>
        <v>19</v>
      </c>
      <c r="V11" s="38">
        <f t="shared" ca="1" si="19"/>
        <v>3</v>
      </c>
      <c r="W11" s="38"/>
      <c r="X11" s="38"/>
      <c r="Y11" s="361">
        <f t="shared" si="30"/>
        <v>6</v>
      </c>
      <c r="Z11" s="362">
        <f ca="1">OFFSET('4.3'!$A$1,$AA$3,$AA$2+$Y11-2)</f>
        <v>-7973.4549667500005</v>
      </c>
      <c r="AA11" s="362">
        <f ca="1">OFFSET('4.3'!$A$1,$AA$3+1,$AA$2+$Y11-2)</f>
        <v>-1027.2728847552414</v>
      </c>
      <c r="AB11" s="362">
        <f ca="1">OFFSET('4.3'!$A$1,$AA$3-1,$AA$2+$Y11-2)</f>
        <v>37104.578497902294</v>
      </c>
      <c r="AC11" s="362">
        <f ca="1">OFFSET('4.3'!$A$1,$AA$3+2,$AA$2+$Y11-2)</f>
        <v>-18887.351893132876</v>
      </c>
      <c r="AD11" s="362">
        <f ca="1">OFFSET('4.3'!$A$1,$AA$3+3,$AA$2+$Y11-2)</f>
        <v>-109484.16510733678</v>
      </c>
      <c r="AE11" s="362">
        <f ca="1">OFFSET('4.3'!$A$1,$AA$3+4,$AA$2+$Y11-2)</f>
        <v>-14260.367392537497</v>
      </c>
      <c r="AF11" s="370">
        <f ca="1">OFFSET('4.3'!$A$1,$AA$3+5,$AA$2+$Y11-2)</f>
        <v>-4.6161099418483769</v>
      </c>
      <c r="AG11" s="370">
        <f ca="1">OFFSET('4.3'!$A$1,$AA$3+6,$AA$2+$Y11-2)</f>
        <v>-7.7763042920023757</v>
      </c>
      <c r="AH11" s="52">
        <f t="shared" ca="1" si="20"/>
        <v>-0.29373640104735871</v>
      </c>
      <c r="AI11" s="52">
        <f t="shared" ca="1" si="21"/>
        <v>3.9426538657083063</v>
      </c>
      <c r="AJ11" s="52"/>
      <c r="AK11" s="361">
        <f t="shared" si="31"/>
        <v>25</v>
      </c>
      <c r="AL11" s="362">
        <f ca="1">OFFSET('4.3'!$A$1,$AM$3,$AM$2+$Y11-2)</f>
        <v>-7973.4549667500005</v>
      </c>
      <c r="AM11" s="362">
        <f ca="1">OFFSET('4.3'!$A$1,$AM$3+1,$AM$2+$Y11-2)</f>
        <v>-1036.5261468574083</v>
      </c>
      <c r="AN11" s="362">
        <f ca="1">OFFSET('4.3'!$A$1,$AM$3-1,$AM$2+$Y11-2)</f>
        <v>41161.825673519001</v>
      </c>
      <c r="AO11" s="362">
        <f ca="1">OFFSET('4.3'!$A$1,$AM$3+2,$AA$2+$Y11-2)</f>
        <v>-19506.512509515414</v>
      </c>
      <c r="AP11" s="362">
        <f ca="1">OFFSET('4.3'!$A$1,$AM$3+3,$AA$2+$Y11-2)</f>
        <v>-121268.67140450254</v>
      </c>
      <c r="AQ11" s="362">
        <f ca="1">OFFSET('4.3'!$A$1,$AM$3+4,$AA$2+$Y11-2)</f>
        <v>-14260.367392537497</v>
      </c>
      <c r="AR11" s="370">
        <f ca="1">OFFSET('4.3'!$A$1,$AM$3+5,$AM$2+$Y11-2)</f>
        <v>-4.6161099418483769</v>
      </c>
      <c r="AS11" s="370">
        <f ca="1">OFFSET('4.3'!$A$1,$AM$3+6,$AM$2+$Y11-2)</f>
        <v>-7.8744561508555782</v>
      </c>
      <c r="AT11" s="52">
        <f t="shared" ca="1" si="22"/>
        <v>-0.27560567664931773</v>
      </c>
      <c r="AU11" s="52">
        <f t="shared" ca="1" si="23"/>
        <v>3.8403305383291912</v>
      </c>
      <c r="AV11" s="52"/>
      <c r="AW11" s="361">
        <f t="shared" si="32"/>
        <v>44</v>
      </c>
      <c r="AX11" s="362">
        <f ca="1">OFFSET('4.3'!$A$1,$AY$3,$AM$2+$Y11-2)</f>
        <v>-7235.3092205917255</v>
      </c>
      <c r="AY11" s="362">
        <f ca="1">OFFSET('4.3'!$A$1,$AY$3+1,$AM$2+$Y11-2)</f>
        <v>-933.7121234999986</v>
      </c>
      <c r="AZ11" s="362">
        <f ca="1">OFFSET('4.3'!$A$1,$AY$3-1,$AM$2+$Y11-2)</f>
        <v>27981.593614294659</v>
      </c>
      <c r="BA11" s="362">
        <f ca="1">OFFSET('4.3'!$A$1,$AY$3+2,$AA$2+$Y11-2)</f>
        <v>-12843.959297128098</v>
      </c>
      <c r="BB11" s="362">
        <f ca="1">OFFSET('4.3'!$A$1,$AY$3+3,$AA$2+$Y11-2)</f>
        <v>-96909.262237404924</v>
      </c>
      <c r="BC11" s="362">
        <f ca="1">OFFSET('4.3'!$A$1,$AY$3+4,$AA$2+$Y11-2)</f>
        <v>-14260.367392537497</v>
      </c>
      <c r="BD11" s="370">
        <f ca="1">OFFSET('4.3'!$A$1,$AY$3+5,$AY$2+$Y11-2)</f>
        <v>-1.4822110432382885</v>
      </c>
      <c r="BE11" s="370">
        <f ca="1">OFFSET('4.3'!$A$1,$AY$3+6,$AY$2+$Y11-2)</f>
        <v>-6.6746009272150202</v>
      </c>
      <c r="BF11" s="52">
        <f t="shared" ca="1" si="24"/>
        <v>-0.23629116993841981</v>
      </c>
      <c r="BG11" s="52">
        <f t="shared" ca="1" si="25"/>
        <v>3.8465828268774587</v>
      </c>
      <c r="BH11" s="52"/>
      <c r="BI11" s="361">
        <f t="shared" si="33"/>
        <v>6</v>
      </c>
      <c r="BJ11" s="362">
        <f ca="1">OFFSET('4.3'!$A$1,$BK$3,$AM$2+$Y11-2)</f>
        <v>-7260.6151799999989</v>
      </c>
      <c r="BK11" s="362">
        <f ca="1">OFFSET('4.3'!$A$1,$BK$3+1,$AM$2+$Y11-2)</f>
        <v>-957.6694412617245</v>
      </c>
      <c r="BL11" s="362">
        <f ca="1">OFFSET('4.3'!$A$1,$BK$3-1,$AM$2+$Y11-2)</f>
        <v>22786.336157889928</v>
      </c>
      <c r="BM11" s="362">
        <f ca="1">OFFSET('4.3'!$A$1,$BK$3+2,$AA$2+$Y11-2)</f>
        <v>-10168.181391591108</v>
      </c>
      <c r="BN11" s="362">
        <f ca="1">OFFSET('4.3'!$A$1,$BK$3+3,$AA$2+$Y11-2)</f>
        <v>-50820.70344105002</v>
      </c>
      <c r="BO11" s="362">
        <f ca="1">OFFSET('4.3'!$A$1,$BK$3+4,$AA$2+$Y11-2)</f>
        <v>-14260.367392537482</v>
      </c>
      <c r="BP11" s="370">
        <f ca="1">OFFSET('4.3'!$A$1,$BK$3+5,$BK$2+$Y11-2)</f>
        <v>-5.4080638570353203</v>
      </c>
      <c r="BQ11" s="370">
        <f ca="1">OFFSET('4.3'!$A$1,$BK$3+6,$BK$2+$Y11-2)</f>
        <v>-6.4996721333666958</v>
      </c>
      <c r="BR11" s="52">
        <f t="shared" ca="1" si="36"/>
        <v>-0.17307056228431483</v>
      </c>
      <c r="BS11" s="52">
        <f t="shared" ca="1" si="37"/>
        <v>3.953534844374571</v>
      </c>
      <c r="BT11" s="52"/>
      <c r="BU11" s="52"/>
      <c r="BV11" s="361">
        <f t="shared" si="34"/>
        <v>6</v>
      </c>
      <c r="BW11" s="365">
        <v>0</v>
      </c>
      <c r="BX11" s="365">
        <v>0</v>
      </c>
      <c r="BY11" s="365">
        <f>BX9</f>
        <v>1000</v>
      </c>
      <c r="BZ11" s="365">
        <f t="shared" ref="BZ11:CB11" si="40">BZ9</f>
        <v>0</v>
      </c>
      <c r="CA11" s="365">
        <f t="shared" si="40"/>
        <v>0</v>
      </c>
      <c r="CB11" s="365">
        <f t="shared" si="40"/>
        <v>0</v>
      </c>
    </row>
    <row r="12" spans="1:80">
      <c r="A12" s="361">
        <f t="shared" si="29"/>
        <v>7</v>
      </c>
      <c r="B12" s="363">
        <f t="shared" ca="1" si="7"/>
        <v>-7260.6151799999989</v>
      </c>
      <c r="C12" s="363">
        <f t="shared" ca="1" si="8"/>
        <v>-840.15136224475486</v>
      </c>
      <c r="D12" s="363">
        <f t="shared" ca="1" si="9"/>
        <v>23880.282625870273</v>
      </c>
      <c r="E12" s="363">
        <f t="shared" ca="1" si="10"/>
        <v>-6805.8335321645782</v>
      </c>
      <c r="F12" s="363">
        <f t="shared" ca="1" si="11"/>
        <v>-64025.315678550025</v>
      </c>
      <c r="G12" s="363">
        <f t="shared" ca="1" si="12"/>
        <v>-14260.367392537482</v>
      </c>
      <c r="H12" s="370">
        <f t="shared" ca="1" si="3"/>
        <v>-5.4080638570353203</v>
      </c>
      <c r="I12" s="370">
        <f t="shared" ca="1" si="4"/>
        <v>-5.3275222405057558</v>
      </c>
      <c r="J12" s="52">
        <f t="shared" ca="1" si="5"/>
        <v>-9.7566201410462974E-2</v>
      </c>
      <c r="K12" s="52">
        <f t="shared" ca="1" si="6"/>
        <v>4.3253753664310226</v>
      </c>
      <c r="L12" s="52"/>
      <c r="M12" s="52"/>
      <c r="N12" s="401">
        <f t="shared" ca="1" si="13"/>
        <v>19555.673511995927</v>
      </c>
      <c r="Q12" s="52">
        <f t="shared" ca="1" si="14"/>
        <v>2.947904065786465</v>
      </c>
      <c r="R12" s="52">
        <f t="shared" ca="1" si="15"/>
        <v>12.209374420204636</v>
      </c>
      <c r="S12" s="52">
        <f t="shared" ca="1" si="16"/>
        <v>13.606998647219529</v>
      </c>
      <c r="T12" s="52">
        <f t="shared" ca="1" si="17"/>
        <v>14</v>
      </c>
      <c r="U12" s="52">
        <f t="shared" ca="1" si="18"/>
        <v>13</v>
      </c>
      <c r="V12" s="38">
        <f t="shared" ca="1" si="19"/>
        <v>1</v>
      </c>
      <c r="W12" s="38"/>
      <c r="X12" s="38"/>
      <c r="Y12" s="361">
        <f t="shared" si="30"/>
        <v>7</v>
      </c>
      <c r="Z12" s="362">
        <f ca="1">OFFSET('4.3'!$A$1,$AA$3,$AA$2+$Y12-2)</f>
        <v>-7260.6151799999989</v>
      </c>
      <c r="AA12" s="362">
        <f ca="1">OFFSET('4.3'!$A$1,$AA$3+1,$AA$2+$Y12-2)</f>
        <v>-840.15136224475486</v>
      </c>
      <c r="AB12" s="362">
        <f ca="1">OFFSET('4.3'!$A$1,$AA$3-1,$AA$2+$Y12-2)</f>
        <v>23880.282625870273</v>
      </c>
      <c r="AC12" s="362">
        <f ca="1">OFFSET('4.3'!$A$1,$AA$3+2,$AA$2+$Y12-2)</f>
        <v>-6805.8335321645782</v>
      </c>
      <c r="AD12" s="362">
        <f ca="1">OFFSET('4.3'!$A$1,$AA$3+3,$AA$2+$Y12-2)</f>
        <v>-64025.315678550025</v>
      </c>
      <c r="AE12" s="362">
        <f ca="1">OFFSET('4.3'!$A$1,$AA$3+4,$AA$2+$Y12-2)</f>
        <v>-14260.367392537482</v>
      </c>
      <c r="AF12" s="370">
        <f ca="1">OFFSET('4.3'!$A$1,$AA$3+5,$AA$2+$Y12-2)</f>
        <v>-5.4080638570353203</v>
      </c>
      <c r="AG12" s="370">
        <f ca="1">OFFSET('4.3'!$A$1,$AA$3+6,$AA$2+$Y12-2)</f>
        <v>-5.3275222405057558</v>
      </c>
      <c r="AH12" s="52">
        <f t="shared" ca="1" si="20"/>
        <v>-9.7566201410462974E-2</v>
      </c>
      <c r="AI12" s="52">
        <f t="shared" ca="1" si="21"/>
        <v>4.3253753664310226</v>
      </c>
      <c r="AJ12" s="52"/>
      <c r="AK12" s="361">
        <f t="shared" si="31"/>
        <v>26</v>
      </c>
      <c r="AL12" s="362">
        <f ca="1">OFFSET('4.3'!$A$1,$AM$3,$AM$2+$Y12-2)</f>
        <v>-7260.6151799999989</v>
      </c>
      <c r="AM12" s="362">
        <f ca="1">OFFSET('4.3'!$A$1,$AM$3+1,$AM$2+$Y12-2)</f>
        <v>-830.89810014258796</v>
      </c>
      <c r="AN12" s="362">
        <f ca="1">OFFSET('4.3'!$A$1,$AM$3-1,$AM$2+$Y12-2)</f>
        <v>24144.744834845449</v>
      </c>
      <c r="AO12" s="362">
        <f ca="1">OFFSET('4.3'!$A$1,$AM$3+2,$AA$2+$Y12-2)</f>
        <v>-6210.4644502582196</v>
      </c>
      <c r="AP12" s="362">
        <f ca="1">OFFSET('4.3'!$A$1,$AM$3+3,$AA$2+$Y12-2)</f>
        <v>-65286.932191050022</v>
      </c>
      <c r="AQ12" s="362">
        <f ca="1">OFFSET('4.3'!$A$1,$AM$3+4,$AA$2+$Y12-2)</f>
        <v>-14260.367392537482</v>
      </c>
      <c r="AR12" s="370">
        <f ca="1">OFFSET('4.3'!$A$1,$AM$3+5,$AM$2+$Y12-2)</f>
        <v>-5.4080638570353203</v>
      </c>
      <c r="AS12" s="370">
        <f ca="1">OFFSET('4.3'!$A$1,$AM$3+6,$AM$2+$Y12-2)</f>
        <v>-5.1778093091652755</v>
      </c>
      <c r="AT12" s="52">
        <f t="shared" ca="1" si="22"/>
        <v>-7.9033037848395257E-2</v>
      </c>
      <c r="AU12" s="52">
        <f t="shared" ca="1" si="23"/>
        <v>4.3302508865183986</v>
      </c>
      <c r="AV12" s="52"/>
      <c r="AW12" s="361">
        <f t="shared" si="32"/>
        <v>45</v>
      </c>
      <c r="AX12" s="362">
        <f ca="1">OFFSET('4.3'!$A$1,$AY$3,$AM$2+$Y12-2)</f>
        <v>-10398.524665591514</v>
      </c>
      <c r="AY12" s="362">
        <f ca="1">OFFSET('4.3'!$A$1,$AY$3+1,$AM$2+$Y12-2)</f>
        <v>-1019.6136388619975</v>
      </c>
      <c r="AZ12" s="362">
        <f ca="1">OFFSET('4.3'!$A$1,$AY$3-1,$AM$2+$Y12-2)</f>
        <v>21901.055369961294</v>
      </c>
      <c r="BA12" s="362">
        <f ca="1">OFFSET('4.3'!$A$1,$AY$3+2,$AA$2+$Y12-2)</f>
        <v>-13399.03480552437</v>
      </c>
      <c r="BB12" s="362">
        <f ca="1">OFFSET('4.3'!$A$1,$AY$3+3,$AA$2+$Y12-2)</f>
        <v>-2825.2235225991681</v>
      </c>
      <c r="BC12" s="362">
        <f ca="1">OFFSET('4.3'!$A$1,$AY$3+4,$AA$2+$Y12-2)</f>
        <v>-15572.321192650932</v>
      </c>
      <c r="BD12" s="370">
        <f ca="1">OFFSET('4.3'!$A$1,$AY$3+5,$AY$2+$Y12-2)</f>
        <v>-7.7734285985866647</v>
      </c>
      <c r="BE12" s="370">
        <f ca="1">OFFSET('4.3'!$A$1,$AY$3+6,$AY$2+$Y12-2)</f>
        <v>-6.6746009272150193</v>
      </c>
      <c r="BF12" s="52">
        <f t="shared" ca="1" si="24"/>
        <v>-0.30105949484144218</v>
      </c>
      <c r="BG12" s="52">
        <f t="shared" ca="1" si="25"/>
        <v>3.8197890981983731</v>
      </c>
      <c r="BH12" s="52"/>
      <c r="BI12" s="361">
        <f t="shared" si="33"/>
        <v>7</v>
      </c>
      <c r="BJ12" s="362">
        <f ca="1">OFFSET('4.3'!$A$1,$BK$3,$AM$2+$Y12-2)</f>
        <v>-7260.6151799999989</v>
      </c>
      <c r="BK12" s="362">
        <f ca="1">OFFSET('4.3'!$A$1,$BK$3+1,$AM$2+$Y12-2)</f>
        <v>-893.63684799179202</v>
      </c>
      <c r="BL12" s="362">
        <f ca="1">OFFSET('4.3'!$A$1,$BK$3-1,$AM$2+$Y12-2)</f>
        <v>23105.70981986176</v>
      </c>
      <c r="BM12" s="362">
        <f ca="1">OFFSET('4.3'!$A$1,$BK$3+2,$AA$2+$Y12-2)</f>
        <v>-17491.438021359292</v>
      </c>
      <c r="BN12" s="362">
        <f ca="1">OFFSET('4.3'!$A$1,$BK$3+3,$AA$2+$Y12-2)</f>
        <v>-60495.575941050025</v>
      </c>
      <c r="BO12" s="362">
        <f ca="1">OFFSET('4.3'!$A$1,$BK$3+4,$AA$2+$Y12-2)</f>
        <v>-14260.367392537482</v>
      </c>
      <c r="BP12" s="370">
        <f ca="1">OFFSET('4.3'!$A$1,$BK$3+5,$BK$2+$Y12-2)</f>
        <v>-5.4080638570353203</v>
      </c>
      <c r="BQ12" s="370">
        <f ca="1">OFFSET('4.3'!$A$1,$BK$3+6,$BK$2+$Y12-2)</f>
        <v>-6.7330607975097658</v>
      </c>
      <c r="BR12" s="52">
        <f t="shared" ca="1" si="36"/>
        <v>-0.49661001035648833</v>
      </c>
      <c r="BS12" s="52">
        <f t="shared" ca="1" si="37"/>
        <v>4.3176101168765948</v>
      </c>
      <c r="BT12" s="52"/>
      <c r="BU12" s="52"/>
      <c r="BV12" s="361">
        <f t="shared" si="34"/>
        <v>7</v>
      </c>
      <c r="BW12" s="365">
        <v>0</v>
      </c>
      <c r="BX12" s="365">
        <v>0</v>
      </c>
      <c r="BY12" s="365">
        <v>0</v>
      </c>
      <c r="BZ12" s="365">
        <f>BY10</f>
        <v>-1000</v>
      </c>
      <c r="CA12" s="365">
        <f t="shared" ref="CA12:CB12" si="41">CA10</f>
        <v>0</v>
      </c>
      <c r="CB12" s="365">
        <f t="shared" si="41"/>
        <v>0</v>
      </c>
    </row>
    <row r="13" spans="1:80">
      <c r="A13" s="361">
        <f t="shared" si="29"/>
        <v>8</v>
      </c>
      <c r="B13" s="363">
        <f t="shared" ca="1" si="7"/>
        <v>-8919.6657486299991</v>
      </c>
      <c r="C13" s="363">
        <f t="shared" ca="1" si="8"/>
        <v>-1240.6261049749901</v>
      </c>
      <c r="D13" s="363">
        <f t="shared" ca="1" si="9"/>
        <v>23799.003220236471</v>
      </c>
      <c r="E13" s="363">
        <f t="shared" ca="1" si="10"/>
        <v>-22668.528173486058</v>
      </c>
      <c r="F13" s="363">
        <f t="shared" ca="1" si="11"/>
        <v>-54891.035348848207</v>
      </c>
      <c r="G13" s="363">
        <f t="shared" ca="1" si="12"/>
        <v>-17518.861341732299</v>
      </c>
      <c r="H13" s="370">
        <f t="shared" ca="1" si="3"/>
        <v>-5.4080638570353212</v>
      </c>
      <c r="I13" s="370">
        <f t="shared" ca="1" si="4"/>
        <v>-7.5868419232341049</v>
      </c>
      <c r="J13" s="52">
        <f t="shared" ca="1" si="5"/>
        <v>-0.55700206880645375</v>
      </c>
      <c r="K13" s="52">
        <f t="shared" ca="1" si="6"/>
        <v>4.3333393565474418</v>
      </c>
      <c r="L13" s="52"/>
      <c r="M13" s="52"/>
      <c r="N13" s="401">
        <f t="shared" ca="1" si="13"/>
        <v>28405.475921979436</v>
      </c>
      <c r="Q13" s="52">
        <f t="shared" ca="1" si="14"/>
        <v>2.3423542909146167</v>
      </c>
      <c r="R13" s="52">
        <f t="shared" ca="1" si="15"/>
        <v>12.964607459348688</v>
      </c>
      <c r="S13" s="52">
        <f t="shared" ca="1" si="16"/>
        <v>13.560685595576336</v>
      </c>
      <c r="T13" s="52">
        <f t="shared" ca="1" si="17"/>
        <v>14</v>
      </c>
      <c r="U13" s="52">
        <f t="shared" ca="1" si="18"/>
        <v>12</v>
      </c>
      <c r="V13" s="38">
        <f t="shared" ca="1" si="19"/>
        <v>2</v>
      </c>
      <c r="W13" s="38"/>
      <c r="X13" s="38"/>
      <c r="Y13" s="361">
        <f t="shared" si="30"/>
        <v>8</v>
      </c>
      <c r="Z13" s="362">
        <f ca="1">OFFSET('4.3'!$A$1,$AA$3,$AA$2+$Y13-2)</f>
        <v>-8919.6657486299991</v>
      </c>
      <c r="AA13" s="362">
        <f ca="1">OFFSET('4.3'!$A$1,$AA$3+1,$AA$2+$Y13-2)</f>
        <v>-1240.6261049749901</v>
      </c>
      <c r="AB13" s="362">
        <f ca="1">OFFSET('4.3'!$A$1,$AA$3-1,$AA$2+$Y13-2)</f>
        <v>23799.003220236471</v>
      </c>
      <c r="AC13" s="362">
        <f ca="1">OFFSET('4.3'!$A$1,$AA$3+2,$AA$2+$Y13-2)</f>
        <v>-22668.528173486058</v>
      </c>
      <c r="AD13" s="362">
        <f ca="1">OFFSET('4.3'!$A$1,$AA$3+3,$AA$2+$Y13-2)</f>
        <v>-54891.035348848207</v>
      </c>
      <c r="AE13" s="362">
        <f ca="1">OFFSET('4.3'!$A$1,$AA$3+4,$AA$2+$Y13-2)</f>
        <v>-17518.861341732299</v>
      </c>
      <c r="AF13" s="370">
        <f ca="1">OFFSET('4.3'!$A$1,$AA$3+5,$AA$2+$Y13-2)</f>
        <v>-5.4080638570353212</v>
      </c>
      <c r="AG13" s="370">
        <f ca="1">OFFSET('4.3'!$A$1,$AA$3+6,$AA$2+$Y13-2)</f>
        <v>-7.5868419232341049</v>
      </c>
      <c r="AH13" s="52">
        <f t="shared" ca="1" si="20"/>
        <v>-0.55700206880645375</v>
      </c>
      <c r="AI13" s="52">
        <f t="shared" ca="1" si="21"/>
        <v>4.3333393565474418</v>
      </c>
      <c r="AJ13" s="52"/>
      <c r="AK13" s="361">
        <f t="shared" si="31"/>
        <v>27</v>
      </c>
      <c r="AL13" s="362">
        <f ca="1">OFFSET('4.3'!$A$1,$AM$3,$AM$2+$Y13-2)</f>
        <v>-9801.8304929999995</v>
      </c>
      <c r="AM13" s="362">
        <f ca="1">OFFSET('4.3'!$A$1,$AM$3+1,$AM$2+$Y13-2)</f>
        <v>-1363.3253900824068</v>
      </c>
      <c r="AN13" s="362">
        <f ca="1">OFFSET('4.3'!$A$1,$AM$3-1,$AM$2+$Y13-2)</f>
        <v>24055.426806676438</v>
      </c>
      <c r="AO13" s="362">
        <f ca="1">OFFSET('4.3'!$A$1,$AM$3+2,$AA$2+$Y13-2)</f>
        <v>-24258.364080802538</v>
      </c>
      <c r="AP13" s="362">
        <f ca="1">OFFSET('4.3'!$A$1,$AM$3+3,$AA$2+$Y13-2)</f>
        <v>-51365.82375387002</v>
      </c>
      <c r="AQ13" s="362">
        <f ca="1">OFFSET('4.3'!$A$1,$AM$3+4,$AA$2+$Y13-2)</f>
        <v>-19251.495979925603</v>
      </c>
      <c r="AR13" s="370">
        <f ca="1">OFFSET('4.3'!$A$1,$AM$3+5,$AM$2+$Y13-2)</f>
        <v>-5.4080638570353203</v>
      </c>
      <c r="AS13" s="370">
        <f ca="1">OFFSET('4.3'!$A$1,$AM$3+6,$AM$2+$Y13-2)</f>
        <v>-7.5868419232341031</v>
      </c>
      <c r="AT13" s="52">
        <f t="shared" ca="1" si="22"/>
        <v>-0.5784569930163872</v>
      </c>
      <c r="AU13" s="52">
        <f t="shared" ca="1" si="23"/>
        <v>4.3389273370481796</v>
      </c>
      <c r="AV13" s="52"/>
      <c r="AW13" s="361">
        <f t="shared" si="32"/>
        <v>46</v>
      </c>
      <c r="AX13" s="362">
        <f ca="1">OFFSET('4.3'!$A$1,$AY$3,$AM$2+$Y13-2)</f>
        <v>-7235.3092205917255</v>
      </c>
      <c r="AY13" s="362">
        <f ca="1">OFFSET('4.3'!$A$1,$AY$3+1,$AM$2+$Y13-2)</f>
        <v>-933.7121234999986</v>
      </c>
      <c r="AZ13" s="362">
        <f ca="1">OFFSET('4.3'!$A$1,$AY$3-1,$AM$2+$Y13-2)</f>
        <v>25708.395601004653</v>
      </c>
      <c r="BA13" s="362">
        <f ca="1">OFFSET('4.3'!$A$1,$AY$3+2,$AA$2+$Y13-2)</f>
        <v>-12825.676471439998</v>
      </c>
      <c r="BB13" s="362">
        <f ca="1">OFFSET('4.3'!$A$1,$AY$3+3,$AA$2+$Y13-2)</f>
        <v>-89640.027470826695</v>
      </c>
      <c r="BC13" s="362">
        <f ca="1">OFFSET('4.3'!$A$1,$AY$3+4,$AA$2+$Y13-2)</f>
        <v>-14260.367392537497</v>
      </c>
      <c r="BD13" s="370">
        <f ca="1">OFFSET('4.3'!$A$1,$AY$3+5,$AY$2+$Y13-2)</f>
        <v>-1.4822110432382885</v>
      </c>
      <c r="BE13" s="370">
        <f ca="1">OFFSET('4.3'!$A$1,$AY$3+6,$AY$2+$Y13-2)</f>
        <v>-6.6746009272150202</v>
      </c>
      <c r="BF13" s="52">
        <f t="shared" ca="1" si="24"/>
        <v>-0.25647344036970299</v>
      </c>
      <c r="BG13" s="52">
        <f t="shared" ca="1" si="25"/>
        <v>3.9039496768483462</v>
      </c>
      <c r="BH13" s="52"/>
      <c r="BI13" s="361">
        <f t="shared" si="33"/>
        <v>8</v>
      </c>
      <c r="BJ13" s="362">
        <f ca="1">OFFSET('4.3'!$A$1,$BK$3,$AM$2+$Y13-2)</f>
        <v>-8476.5008419718288</v>
      </c>
      <c r="BK13" s="362">
        <f ca="1">OFFSET('4.3'!$A$1,$BK$3+1,$AM$2+$Y13-2)</f>
        <v>-957.6694412617245</v>
      </c>
      <c r="BL13" s="362">
        <f ca="1">OFFSET('4.3'!$A$1,$BK$3-1,$AM$2+$Y13-2)</f>
        <v>21770.161369157533</v>
      </c>
      <c r="BM13" s="362">
        <f ca="1">OFFSET('4.3'!$A$1,$BK$3+2,$AA$2+$Y13-2)</f>
        <v>-12784.308046520686</v>
      </c>
      <c r="BN13" s="362">
        <f ca="1">OFFSET('4.3'!$A$1,$BK$3+3,$AA$2+$Y13-2)</f>
        <v>-32723.147717857537</v>
      </c>
      <c r="BO13" s="362">
        <f ca="1">OFFSET('4.3'!$A$1,$BK$3+4,$AA$2+$Y13-2)</f>
        <v>-14260.367392537482</v>
      </c>
      <c r="BP13" s="370">
        <f ca="1">OFFSET('4.3'!$A$1,$BK$3+5,$BK$2+$Y13-2)</f>
        <v>-6.5184260331105284</v>
      </c>
      <c r="BQ13" s="370">
        <f ca="1">OFFSET('4.3'!$A$1,$BK$3+6,$BK$2+$Y13-2)</f>
        <v>-6.4996721333666958</v>
      </c>
      <c r="BR13" s="52">
        <f t="shared" ca="1" si="36"/>
        <v>-0.30131934049273668</v>
      </c>
      <c r="BS13" s="52">
        <f t="shared" ca="1" si="37"/>
        <v>4.0411547706986317</v>
      </c>
      <c r="BT13" s="52"/>
      <c r="BU13" s="52"/>
      <c r="BV13" s="361">
        <f t="shared" si="34"/>
        <v>8</v>
      </c>
      <c r="BW13" s="362">
        <v>0</v>
      </c>
      <c r="BX13" s="362">
        <v>0</v>
      </c>
      <c r="BY13" s="362">
        <v>0</v>
      </c>
      <c r="BZ13" s="362">
        <f>BY11</f>
        <v>1000</v>
      </c>
      <c r="CA13" s="362">
        <f t="shared" ref="CA13:CB13" si="42">CA11</f>
        <v>0</v>
      </c>
      <c r="CB13" s="362">
        <f t="shared" si="42"/>
        <v>0</v>
      </c>
    </row>
    <row r="14" spans="1:80">
      <c r="A14" s="361">
        <f t="shared" si="29"/>
        <v>9</v>
      </c>
      <c r="B14" s="363">
        <f t="shared" ca="1" si="7"/>
        <v>-10426.86571563</v>
      </c>
      <c r="C14" s="363">
        <f t="shared" ca="1" si="8"/>
        <v>-1240.6261049749901</v>
      </c>
      <c r="D14" s="363">
        <f t="shared" ca="1" si="9"/>
        <v>22382.376613194217</v>
      </c>
      <c r="E14" s="363">
        <f t="shared" ca="1" si="10"/>
        <v>-15777.007397781836</v>
      </c>
      <c r="F14" s="363">
        <f t="shared" ca="1" si="11"/>
        <v>-30134.565043918214</v>
      </c>
      <c r="G14" s="363">
        <f t="shared" ca="1" si="12"/>
        <v>-17518.861341732299</v>
      </c>
      <c r="H14" s="370">
        <f t="shared" ca="1" si="3"/>
        <v>-5.5355474328120664</v>
      </c>
      <c r="I14" s="370">
        <f t="shared" ca="1" si="4"/>
        <v>-7.5868419232341049</v>
      </c>
      <c r="J14" s="52">
        <f t="shared" ca="1" si="5"/>
        <v>-0.28435645434306045</v>
      </c>
      <c r="K14" s="52">
        <f t="shared" ca="1" si="6"/>
        <v>3.9250959049880985</v>
      </c>
      <c r="L14" s="52"/>
      <c r="M14" s="52"/>
      <c r="N14" s="401">
        <f t="shared" ca="1" si="13"/>
        <v>48203.753102261551</v>
      </c>
      <c r="Q14" s="52">
        <f t="shared" ca="1" si="14"/>
        <v>1.9183537436612177</v>
      </c>
      <c r="R14" s="52">
        <f t="shared" ca="1" si="15"/>
        <v>12.999185563975805</v>
      </c>
      <c r="S14" s="52">
        <f t="shared" ca="1" si="16"/>
        <v>12.753490947689013</v>
      </c>
      <c r="T14" s="52">
        <f t="shared" ca="1" si="17"/>
        <v>13</v>
      </c>
      <c r="U14" s="52">
        <f t="shared" ca="1" si="18"/>
        <v>12</v>
      </c>
      <c r="V14" s="38">
        <f t="shared" ca="1" si="19"/>
        <v>1</v>
      </c>
      <c r="W14" s="38"/>
      <c r="X14" s="38"/>
      <c r="Y14" s="361">
        <f t="shared" si="30"/>
        <v>9</v>
      </c>
      <c r="Z14" s="362">
        <f ca="1">OFFSET('4.3'!$A$1,$AA$3,$AA$2+$Y14-2)</f>
        <v>-10426.86571563</v>
      </c>
      <c r="AA14" s="362">
        <f ca="1">OFFSET('4.3'!$A$1,$AA$3+1,$AA$2+$Y14-2)</f>
        <v>-1240.6261049749901</v>
      </c>
      <c r="AB14" s="362">
        <f ca="1">OFFSET('4.3'!$A$1,$AA$3-1,$AA$2+$Y14-2)</f>
        <v>22382.376613194217</v>
      </c>
      <c r="AC14" s="362">
        <f ca="1">OFFSET('4.3'!$A$1,$AA$3+2,$AA$2+$Y14-2)</f>
        <v>-15777.007397781836</v>
      </c>
      <c r="AD14" s="362">
        <f ca="1">OFFSET('4.3'!$A$1,$AA$3+3,$AA$2+$Y14-2)</f>
        <v>-30134.565043918214</v>
      </c>
      <c r="AE14" s="362">
        <f ca="1">OFFSET('4.3'!$A$1,$AA$3+4,$AA$2+$Y14-2)</f>
        <v>-17518.861341732299</v>
      </c>
      <c r="AF14" s="370">
        <f ca="1">OFFSET('4.3'!$A$1,$AA$3+5,$AA$2+$Y14-2)</f>
        <v>-5.5355474328120664</v>
      </c>
      <c r="AG14" s="370">
        <f ca="1">OFFSET('4.3'!$A$1,$AA$3+6,$AA$2+$Y14-2)</f>
        <v>-7.5868419232341049</v>
      </c>
      <c r="AH14" s="52">
        <f t="shared" ca="1" si="20"/>
        <v>-0.28435645434306045</v>
      </c>
      <c r="AI14" s="52">
        <f t="shared" ca="1" si="21"/>
        <v>3.9250959049880985</v>
      </c>
      <c r="AJ14" s="52"/>
      <c r="AK14" s="361">
        <f t="shared" si="31"/>
        <v>28</v>
      </c>
      <c r="AL14" s="362">
        <f ca="1">OFFSET('4.3'!$A$1,$AM$3,$AM$2+$Y14-2)</f>
        <v>-11458.094192999999</v>
      </c>
      <c r="AM14" s="362">
        <f ca="1">OFFSET('4.3'!$A$1,$AM$3+1,$AM$2+$Y14-2)</f>
        <v>-1363.3253900824068</v>
      </c>
      <c r="AN14" s="362">
        <f ca="1">OFFSET('4.3'!$A$1,$AM$3-1,$AM$2+$Y14-2)</f>
        <v>22498.694271465167</v>
      </c>
      <c r="AO14" s="362">
        <f ca="1">OFFSET('4.3'!$A$1,$AM$3+2,$AA$2+$Y14-2)</f>
        <v>-17799.014327281413</v>
      </c>
      <c r="AP14" s="362">
        <f ca="1">OFFSET('4.3'!$A$1,$AM$3+3,$AA$2+$Y14-2)</f>
        <v>-39277.536330870018</v>
      </c>
      <c r="AQ14" s="362">
        <f ca="1">OFFSET('4.3'!$A$1,$AM$3+4,$AA$2+$Y14-2)</f>
        <v>-19251.495979925603</v>
      </c>
      <c r="AR14" s="370">
        <f ca="1">OFFSET('4.3'!$A$1,$AM$3+5,$AM$2+$Y14-2)</f>
        <v>-5.5355474328120673</v>
      </c>
      <c r="AS14" s="370">
        <f ca="1">OFFSET('4.3'!$A$1,$AM$3+6,$AM$2+$Y14-2)</f>
        <v>-7.5868419232341031</v>
      </c>
      <c r="AT14" s="52">
        <f t="shared" ca="1" si="22"/>
        <v>-0.33138279105604251</v>
      </c>
      <c r="AU14" s="52">
        <f t="shared" ca="1" si="23"/>
        <v>4.5649031444508656</v>
      </c>
      <c r="AV14" s="52"/>
      <c r="AW14" s="361">
        <f t="shared" si="32"/>
        <v>47</v>
      </c>
      <c r="AX14" s="362">
        <f ca="1">OFFSET('4.3'!$A$1,$AY$3,$AM$2+$Y14-2)</f>
        <v>-12510.58055678372</v>
      </c>
      <c r="AY14" s="362">
        <f ca="1">OFFSET('4.3'!$A$1,$AY$3+1,$AM$2+$Y14-2)</f>
        <v>-1260.5113667249971</v>
      </c>
      <c r="AZ14" s="362">
        <f ca="1">OFFSET('4.3'!$A$1,$AY$3-1,$AM$2+$Y14-2)</f>
        <v>31819.368696287471</v>
      </c>
      <c r="BA14" s="362">
        <f ca="1">OFFSET('4.3'!$A$1,$AY$3+2,$AA$2+$Y14-2)</f>
        <v>-15076.485231443989</v>
      </c>
      <c r="BB14" s="362">
        <f ca="1">OFFSET('4.3'!$A$1,$AY$3+3,$AA$2+$Y14-2)</f>
        <v>-22063.531867929909</v>
      </c>
      <c r="BC14" s="362">
        <f ca="1">OFFSET('4.3'!$A$1,$AY$3+4,$AA$2+$Y14-2)</f>
        <v>-19251.495979925603</v>
      </c>
      <c r="BD14" s="370">
        <f ca="1">OFFSET('4.3'!$A$1,$AY$3+5,$AY$2+$Y14-2)</f>
        <v>-7.0139597403730258</v>
      </c>
      <c r="BE14" s="370">
        <f ca="1">OFFSET('4.3'!$A$1,$AY$3+6,$AY$2+$Y14-2)</f>
        <v>-6.6746009272150193</v>
      </c>
      <c r="BF14" s="52">
        <f t="shared" ca="1" si="24"/>
        <v>-0.20940311412003806</v>
      </c>
      <c r="BG14" s="52">
        <f t="shared" ca="1" si="25"/>
        <v>3.4511131025272928</v>
      </c>
      <c r="BH14" s="52"/>
      <c r="BI14" s="361">
        <f t="shared" si="33"/>
        <v>9</v>
      </c>
      <c r="BJ14" s="362">
        <f ca="1">OFFSET('4.3'!$A$1,$BK$3,$AM$2+$Y14-2)</f>
        <v>-7260.6151799999989</v>
      </c>
      <c r="BK14" s="362">
        <f ca="1">OFFSET('4.3'!$A$1,$BK$3+1,$AM$2+$Y14-2)</f>
        <v>-1002.2548057382709</v>
      </c>
      <c r="BL14" s="362">
        <f ca="1">OFFSET('4.3'!$A$1,$BK$3-1,$AM$2+$Y14-2)</f>
        <v>25932.386721270206</v>
      </c>
      <c r="BM14" s="362">
        <f ca="1">OFFSET('4.3'!$A$1,$BK$3+2,$AA$2+$Y14-2)</f>
        <v>-18139.522396359294</v>
      </c>
      <c r="BN14" s="362">
        <f ca="1">OFFSET('4.3'!$A$1,$BK$3+3,$AA$2+$Y14-2)</f>
        <v>-73436.563441050021</v>
      </c>
      <c r="BO14" s="362">
        <f ca="1">OFFSET('4.3'!$A$1,$BK$3+4,$AA$2+$Y14-2)</f>
        <v>-14260.367392537482</v>
      </c>
      <c r="BP14" s="370">
        <f ca="1">OFFSET('4.3'!$A$1,$BK$3+5,$BK$2+$Y14-2)</f>
        <v>-5.4080638570353203</v>
      </c>
      <c r="BQ14" s="370">
        <f ca="1">OFFSET('4.3'!$A$1,$BK$3+6,$BK$2+$Y14-2)</f>
        <v>-7.501856501097933</v>
      </c>
      <c r="BR14" s="52">
        <f t="shared" ca="1" si="36"/>
        <v>-0.40955546361120987</v>
      </c>
      <c r="BS14" s="52">
        <f t="shared" ca="1" si="37"/>
        <v>4.3460108468693113</v>
      </c>
      <c r="BT14" s="52"/>
      <c r="BU14" s="52"/>
      <c r="BV14" s="361">
        <f t="shared" si="34"/>
        <v>9</v>
      </c>
      <c r="BW14" s="362">
        <v>0</v>
      </c>
      <c r="BX14" s="362">
        <v>0</v>
      </c>
      <c r="BY14" s="362">
        <v>0</v>
      </c>
      <c r="BZ14" s="362">
        <v>0</v>
      </c>
      <c r="CA14" s="362">
        <f>BZ12</f>
        <v>-1000</v>
      </c>
      <c r="CB14" s="362">
        <f t="shared" ref="CB14" si="43">CB12</f>
        <v>0</v>
      </c>
    </row>
    <row r="15" spans="1:80">
      <c r="A15" s="361">
        <f t="shared" si="29"/>
        <v>10</v>
      </c>
      <c r="B15" s="363">
        <f t="shared" ca="1" si="7"/>
        <v>-7260.6151799999989</v>
      </c>
      <c r="C15" s="363">
        <f t="shared" ca="1" si="8"/>
        <v>-1027.2728847552405</v>
      </c>
      <c r="D15" s="363">
        <f t="shared" ca="1" si="9"/>
        <v>26108.31329629281</v>
      </c>
      <c r="E15" s="363">
        <f t="shared" ca="1" si="10"/>
        <v>-18659.064255785826</v>
      </c>
      <c r="F15" s="363">
        <f t="shared" ca="1" si="11"/>
        <v>-74165.579903550039</v>
      </c>
      <c r="G15" s="363">
        <f t="shared" ca="1" si="12"/>
        <v>-14260.367392537482</v>
      </c>
      <c r="H15" s="370">
        <f t="shared" ca="1" si="3"/>
        <v>-5.4080638570353203</v>
      </c>
      <c r="I15" s="370">
        <f t="shared" ca="1" si="4"/>
        <v>-7.7763042920023757</v>
      </c>
      <c r="J15" s="52">
        <f t="shared" ca="1" si="5"/>
        <v>-0.40870804605064809</v>
      </c>
      <c r="K15" s="52">
        <f t="shared" ca="1" si="6"/>
        <v>4.3446487389308475</v>
      </c>
      <c r="L15" s="52"/>
      <c r="M15" s="52"/>
      <c r="N15" s="401">
        <f t="shared" ca="1" si="13"/>
        <v>17213.516633474792</v>
      </c>
      <c r="Q15" s="52">
        <f t="shared" ca="1" si="14"/>
        <v>3.1501768716351322</v>
      </c>
      <c r="R15" s="52">
        <f t="shared" ca="1" si="15"/>
        <v>13.131404752927322</v>
      </c>
      <c r="S15" s="52">
        <f t="shared" ca="1" si="16"/>
        <v>14.876531792759437</v>
      </c>
      <c r="T15" s="52">
        <f t="shared" ca="1" si="17"/>
        <v>15</v>
      </c>
      <c r="U15" s="52">
        <f t="shared" ca="1" si="18"/>
        <v>13</v>
      </c>
      <c r="V15" s="38">
        <f t="shared" ca="1" si="19"/>
        <v>2</v>
      </c>
      <c r="W15" s="38"/>
      <c r="X15" s="38"/>
      <c r="Y15" s="361">
        <f t="shared" si="30"/>
        <v>10</v>
      </c>
      <c r="Z15" s="362">
        <f ca="1">OFFSET('4.3'!$A$1,$AA$3,$AA$2+$Y15-2)</f>
        <v>-7260.6151799999989</v>
      </c>
      <c r="AA15" s="362">
        <f ca="1">OFFSET('4.3'!$A$1,$AA$3+1,$AA$2+$Y15-2)</f>
        <v>-1027.2728847552405</v>
      </c>
      <c r="AB15" s="362">
        <f ca="1">OFFSET('4.3'!$A$1,$AA$3-1,$AA$2+$Y15-2)</f>
        <v>26108.31329629281</v>
      </c>
      <c r="AC15" s="362">
        <f ca="1">OFFSET('4.3'!$A$1,$AA$3+2,$AA$2+$Y15-2)</f>
        <v>-18659.064255785826</v>
      </c>
      <c r="AD15" s="362">
        <f ca="1">OFFSET('4.3'!$A$1,$AA$3+3,$AA$2+$Y15-2)</f>
        <v>-74165.579903550039</v>
      </c>
      <c r="AE15" s="362">
        <f ca="1">OFFSET('4.3'!$A$1,$AA$3+4,$AA$2+$Y15-2)</f>
        <v>-14260.367392537482</v>
      </c>
      <c r="AF15" s="370">
        <f ca="1">OFFSET('4.3'!$A$1,$AA$3+5,$AA$2+$Y15-2)</f>
        <v>-5.4080638570353203</v>
      </c>
      <c r="AG15" s="370">
        <f ca="1">OFFSET('4.3'!$A$1,$AA$3+6,$AA$2+$Y15-2)</f>
        <v>-7.7763042920023757</v>
      </c>
      <c r="AH15" s="52">
        <f t="shared" ca="1" si="20"/>
        <v>-0.40870804605064809</v>
      </c>
      <c r="AI15" s="52">
        <f t="shared" ca="1" si="21"/>
        <v>4.3446487389308475</v>
      </c>
      <c r="AJ15" s="52"/>
      <c r="AK15" s="361">
        <f t="shared" si="31"/>
        <v>29</v>
      </c>
      <c r="AL15" s="362">
        <f ca="1">OFFSET('4.3'!$A$1,$AM$3,$AM$2+$Y15-2)</f>
        <v>-7260.6151799999989</v>
      </c>
      <c r="AM15" s="362">
        <f ca="1">OFFSET('4.3'!$A$1,$AM$3+1,$AM$2+$Y15-2)</f>
        <v>-1036.5261468574074</v>
      </c>
      <c r="AN15" s="362">
        <f ca="1">OFFSET('4.3'!$A$1,$AM$3-1,$AM$2+$Y15-2)</f>
        <v>26593.130186958126</v>
      </c>
      <c r="AO15" s="362">
        <f ca="1">OFFSET('4.3'!$A$1,$AM$3+2,$AA$2+$Y15-2)</f>
        <v>-19235.992717973873</v>
      </c>
      <c r="AP15" s="362">
        <f ca="1">OFFSET('4.3'!$A$1,$AM$3+3,$AA$2+$Y15-2)</f>
        <v>-76430.079691050036</v>
      </c>
      <c r="AQ15" s="362">
        <f ca="1">OFFSET('4.3'!$A$1,$AM$3+4,$AA$2+$Y15-2)</f>
        <v>-14260.367392537482</v>
      </c>
      <c r="AR15" s="370">
        <f ca="1">OFFSET('4.3'!$A$1,$AM$3+5,$AM$2+$Y15-2)</f>
        <v>-5.4080638570353203</v>
      </c>
      <c r="AS15" s="370">
        <f ca="1">OFFSET('4.3'!$A$1,$AM$3+6,$AM$2+$Y15-2)</f>
        <v>-7.8744561508555782</v>
      </c>
      <c r="AT15" s="52">
        <f t="shared" ca="1" si="22"/>
        <v>-0.41642006591464842</v>
      </c>
      <c r="AU15" s="52">
        <f t="shared" ca="1" si="23"/>
        <v>4.3505954136452107</v>
      </c>
      <c r="AV15" s="52"/>
      <c r="AW15" s="361">
        <f t="shared" si="32"/>
        <v>48</v>
      </c>
      <c r="AX15" s="362">
        <f ca="1">OFFSET('4.3'!$A$1,$AY$3,$AM$2+$Y15-2)</f>
        <v>-7405.6505466282506</v>
      </c>
      <c r="AY15" s="362">
        <f ca="1">OFFSET('4.3'!$A$1,$AY$3+1,$AM$2+$Y15-2)</f>
        <v>-933.7121234999986</v>
      </c>
      <c r="AZ15" s="362">
        <f ca="1">OFFSET('4.3'!$A$1,$AY$3-1,$AM$2+$Y15-2)</f>
        <v>34367.660631104016</v>
      </c>
      <c r="BA15" s="362">
        <f ca="1">OFFSET('4.3'!$A$1,$AY$3+2,$AA$2+$Y15-2)</f>
        <v>-12895.230699601248</v>
      </c>
      <c r="BB15" s="362">
        <f ca="1">OFFSET('4.3'!$A$1,$AY$3+3,$AA$2+$Y15-2)</f>
        <v>-111214.0079862249</v>
      </c>
      <c r="BC15" s="362">
        <f ca="1">OFFSET('4.3'!$A$1,$AY$3+4,$AA$2+$Y15-2)</f>
        <v>-14260.367392537497</v>
      </c>
      <c r="BD15" s="370">
        <f ca="1">OFFSET('4.3'!$A$1,$AY$3+5,$AY$2+$Y15-2)</f>
        <v>-2.2608680840109812</v>
      </c>
      <c r="BE15" s="370">
        <f ca="1">OFFSET('4.3'!$A$1,$AY$3+6,$AY$2+$Y15-2)</f>
        <v>-6.6746009272150202</v>
      </c>
      <c r="BF15" s="52">
        <f t="shared" ca="1" si="24"/>
        <v>-0.19387630033526113</v>
      </c>
      <c r="BG15" s="52">
        <f t="shared" ca="1" si="25"/>
        <v>3.723186408347769</v>
      </c>
      <c r="BH15" s="52"/>
      <c r="BI15" s="361">
        <f t="shared" si="33"/>
        <v>10</v>
      </c>
      <c r="BJ15" s="362">
        <f ca="1">OFFSET('4.3'!$A$1,$BK$3,$AM$2+$Y15-2)</f>
        <v>-7973.4549667500005</v>
      </c>
      <c r="BK15" s="362">
        <f ca="1">OFFSET('4.3'!$A$1,$BK$3+1,$AM$2+$Y15-2)</f>
        <v>-914.12850000334913</v>
      </c>
      <c r="BL15" s="362">
        <f ca="1">OFFSET('4.3'!$A$1,$BK$3-1,$AM$2+$Y15-2)</f>
        <v>25778.289396020391</v>
      </c>
      <c r="BM15" s="362">
        <f ca="1">OFFSET('4.3'!$A$1,$BK$3+2,$AA$2+$Y15-2)</f>
        <v>-11698.868682026434</v>
      </c>
      <c r="BN15" s="362">
        <f ca="1">OFFSET('4.3'!$A$1,$BK$3+3,$AA$2+$Y15-2)</f>
        <v>-69699.24142295502</v>
      </c>
      <c r="BO15" s="362">
        <f ca="1">OFFSET('4.3'!$A$1,$BK$3+4,$AA$2+$Y15-2)</f>
        <v>-14260.367392537497</v>
      </c>
      <c r="BP15" s="370">
        <f ca="1">OFFSET('4.3'!$A$1,$BK$3+5,$BK$2+$Y15-2)</f>
        <v>-4.6161099418483769</v>
      </c>
      <c r="BQ15" s="370">
        <f ca="1">OFFSET('4.3'!$A$1,$BK$3+6,$BK$2+$Y15-2)</f>
        <v>-6.4154560931713274</v>
      </c>
      <c r="BR15" s="52">
        <f t="shared" ca="1" si="36"/>
        <v>-0.22632678751907698</v>
      </c>
      <c r="BS15" s="52">
        <f t="shared" ca="1" si="37"/>
        <v>4.1316002210097063</v>
      </c>
      <c r="BT15" s="52"/>
      <c r="BU15" s="52"/>
      <c r="BV15" s="361">
        <f t="shared" si="34"/>
        <v>10</v>
      </c>
      <c r="BW15" s="365">
        <v>0</v>
      </c>
      <c r="BX15" s="365">
        <v>0</v>
      </c>
      <c r="BY15" s="365">
        <v>0</v>
      </c>
      <c r="BZ15" s="365">
        <v>0</v>
      </c>
      <c r="CA15" s="365">
        <f>BZ13</f>
        <v>1000</v>
      </c>
      <c r="CB15" s="365">
        <f t="shared" ref="CB15" si="44">CB13</f>
        <v>0</v>
      </c>
    </row>
    <row r="16" spans="1:80">
      <c r="A16" s="361">
        <f t="shared" si="29"/>
        <v>11</v>
      </c>
      <c r="B16" s="363">
        <f t="shared" ca="1" si="7"/>
        <v>-7973.4549667500005</v>
      </c>
      <c r="C16" s="363">
        <f t="shared" ca="1" si="8"/>
        <v>-868.8490530407413</v>
      </c>
      <c r="D16" s="363">
        <f t="shared" ca="1" si="9"/>
        <v>35036.336998964551</v>
      </c>
      <c r="E16" s="363">
        <f t="shared" ca="1" si="10"/>
        <v>-17047.727680734286</v>
      </c>
      <c r="F16" s="363">
        <f t="shared" ca="1" si="11"/>
        <v>-106871.13245203326</v>
      </c>
      <c r="G16" s="363">
        <f t="shared" ca="1" si="12"/>
        <v>-14260.367392537497</v>
      </c>
      <c r="H16" s="370">
        <f t="shared" ca="1" si="3"/>
        <v>-4.6161099418483769</v>
      </c>
      <c r="I16" s="370">
        <f t="shared" ca="1" si="4"/>
        <v>-5.6842500105016471</v>
      </c>
      <c r="J16" s="52">
        <f t="shared" ca="1" si="5"/>
        <v>-0.34561182700751419</v>
      </c>
      <c r="K16" s="52">
        <f t="shared" ca="1" si="6"/>
        <v>4.1008133127379844</v>
      </c>
      <c r="L16" s="52"/>
      <c r="M16" s="52"/>
      <c r="N16" s="401">
        <f t="shared" ca="1" si="13"/>
        <v>15756.047044342675</v>
      </c>
      <c r="Q16" s="52">
        <f t="shared" ca="1" si="14"/>
        <v>3.9623538073952935</v>
      </c>
      <c r="R16" s="52">
        <f t="shared" ca="1" si="15"/>
        <v>16.751506632304427</v>
      </c>
      <c r="S16" s="52">
        <f t="shared" ca="1" si="16"/>
        <v>19.963724785734787</v>
      </c>
      <c r="T16" s="52">
        <f t="shared" ca="1" si="17"/>
        <v>20</v>
      </c>
      <c r="U16" s="52">
        <f t="shared" ca="1" si="18"/>
        <v>18</v>
      </c>
      <c r="V16" s="38">
        <f t="shared" ca="1" si="19"/>
        <v>2</v>
      </c>
      <c r="W16" s="38"/>
      <c r="X16" s="38"/>
      <c r="Y16" s="361">
        <f t="shared" si="30"/>
        <v>11</v>
      </c>
      <c r="Z16" s="362">
        <f ca="1">OFFSET('4.3'!$A$1,$AA$3,$AA$2+$Y16-2)</f>
        <v>-7973.4549667500005</v>
      </c>
      <c r="AA16" s="362">
        <f ca="1">OFFSET('4.3'!$A$1,$AA$3+1,$AA$2+$Y16-2)</f>
        <v>-868.8490530407413</v>
      </c>
      <c r="AB16" s="362">
        <f ca="1">OFFSET('4.3'!$A$1,$AA$3-1,$AA$2+$Y16-2)</f>
        <v>35036.336998964551</v>
      </c>
      <c r="AC16" s="362">
        <f ca="1">OFFSET('4.3'!$A$1,$AA$3+2,$AA$2+$Y16-2)</f>
        <v>-17047.727680734286</v>
      </c>
      <c r="AD16" s="362">
        <f ca="1">OFFSET('4.3'!$A$1,$AA$3+3,$AA$2+$Y16-2)</f>
        <v>-106871.13245203326</v>
      </c>
      <c r="AE16" s="362">
        <f ca="1">OFFSET('4.3'!$A$1,$AA$3+4,$AA$2+$Y16-2)</f>
        <v>-14260.367392537497</v>
      </c>
      <c r="AF16" s="370">
        <f ca="1">OFFSET('4.3'!$A$1,$AA$3+5,$AA$2+$Y16-2)</f>
        <v>-4.6161099418483769</v>
      </c>
      <c r="AG16" s="370">
        <f ca="1">OFFSET('4.3'!$A$1,$AA$3+6,$AA$2+$Y16-2)</f>
        <v>-5.6842500105016471</v>
      </c>
      <c r="AH16" s="52">
        <f t="shared" ca="1" si="20"/>
        <v>-0.34561182700751419</v>
      </c>
      <c r="AI16" s="52">
        <f t="shared" ca="1" si="21"/>
        <v>4.1008133127379844</v>
      </c>
      <c r="AJ16" s="52"/>
      <c r="AK16" s="361">
        <f t="shared" si="31"/>
        <v>30</v>
      </c>
      <c r="AL16" s="362">
        <f ca="1">OFFSET('4.3'!$A$1,$AM$3,$AM$2+$Y16-2)</f>
        <v>-7973.4549667500005</v>
      </c>
      <c r="AM16" s="362">
        <f ca="1">OFFSET('4.3'!$A$1,$AM$3+1,$AM$2+$Y16-2)</f>
        <v>-862.43402409422129</v>
      </c>
      <c r="AN16" s="362">
        <f ca="1">OFFSET('4.3'!$A$1,$AM$3-1,$AM$2+$Y16-2)</f>
        <v>38889.032817543455</v>
      </c>
      <c r="AO16" s="362">
        <f ca="1">OFFSET('4.3'!$A$1,$AM$3+2,$AA$2+$Y16-2)</f>
        <v>-17484.947440945529</v>
      </c>
      <c r="AP16" s="362">
        <f ca="1">OFFSET('4.3'!$A$1,$AM$3+3,$AA$2+$Y16-2)</f>
        <v>-118397.20694812504</v>
      </c>
      <c r="AQ16" s="362">
        <f ca="1">OFFSET('4.3'!$A$1,$AM$3+4,$AA$2+$Y16-2)</f>
        <v>-14260.367392537497</v>
      </c>
      <c r="AR16" s="370">
        <f ca="1">OFFSET('4.3'!$A$1,$AM$3+5,$AM$2+$Y16-2)</f>
        <v>-4.6161099418483769</v>
      </c>
      <c r="AS16" s="370">
        <f ca="1">OFFSET('4.3'!$A$1,$AM$3+6,$AM$2+$Y16-2)</f>
        <v>-5.5782081494154285</v>
      </c>
      <c r="AT16" s="52">
        <f t="shared" ca="1" si="22"/>
        <v>-0.3259045036906269</v>
      </c>
      <c r="AU16" s="52">
        <f t="shared" ca="1" si="23"/>
        <v>3.9909337015191917</v>
      </c>
      <c r="AV16" s="52"/>
      <c r="AW16" s="361">
        <f t="shared" si="32"/>
        <v>49</v>
      </c>
      <c r="AX16" s="362">
        <f ca="1">OFFSET('4.3'!$A$1,$AY$3,$AM$2+$Y16-2)</f>
        <v>-12510.58055678372</v>
      </c>
      <c r="AY16" s="362">
        <f ca="1">OFFSET('4.3'!$A$1,$AY$3+1,$AM$2+$Y16-2)</f>
        <v>-1260.5113667249971</v>
      </c>
      <c r="AZ16" s="362">
        <f ca="1">OFFSET('4.3'!$A$1,$AY$3-1,$AM$2+$Y16-2)</f>
        <v>23171.332776162468</v>
      </c>
      <c r="BA16" s="362">
        <f ca="1">OFFSET('4.3'!$A$1,$AY$3+2,$AA$2+$Y16-2)</f>
        <v>-15006.931003282738</v>
      </c>
      <c r="BB16" s="362">
        <f ca="1">OFFSET('4.3'!$A$1,$AY$3+3,$AA$2+$Y16-2)</f>
        <v>5591.1656136176207</v>
      </c>
      <c r="BC16" s="362">
        <f ca="1">OFFSET('4.3'!$A$1,$AY$3+4,$AA$2+$Y16-2)</f>
        <v>-19251.495979925603</v>
      </c>
      <c r="BD16" s="370">
        <f ca="1">OFFSET('4.3'!$A$1,$AY$3+5,$AY$2+$Y16-2)</f>
        <v>-7.0139597403730258</v>
      </c>
      <c r="BE16" s="370">
        <f ca="1">OFFSET('4.3'!$A$1,$AY$3+6,$AY$2+$Y16-2)</f>
        <v>-6.6746009272150193</v>
      </c>
      <c r="BF16" s="52">
        <f t="shared" ca="1" si="24"/>
        <v>-0.28455508925054551</v>
      </c>
      <c r="BG16" s="52">
        <f t="shared" ca="1" si="25"/>
        <v>3.5456546040751098</v>
      </c>
      <c r="BH16" s="52"/>
      <c r="BI16" s="361">
        <f t="shared" si="33"/>
        <v>11</v>
      </c>
      <c r="BJ16" s="362">
        <f ca="1">OFFSET('4.3'!$A$1,$BK$3,$AM$2+$Y16-2)</f>
        <v>-7260.6151799999989</v>
      </c>
      <c r="BK16" s="362">
        <f ca="1">OFFSET('4.3'!$A$1,$BK$3+1,$AM$2+$Y16-2)</f>
        <v>-953.29574699664715</v>
      </c>
      <c r="BL16" s="362">
        <f ca="1">OFFSET('4.3'!$A$1,$BK$3-1,$AM$2+$Y16-2)</f>
        <v>21174.528852782438</v>
      </c>
      <c r="BM16" s="362">
        <f ca="1">OFFSET('4.3'!$A$1,$BK$3+2,$AA$2+$Y16-2)</f>
        <v>-13193.281021416935</v>
      </c>
      <c r="BN16" s="362">
        <f ca="1">OFFSET('4.3'!$A$1,$BK$3+3,$AA$2+$Y16-2)</f>
        <v>-51268.970941050022</v>
      </c>
      <c r="BO16" s="362">
        <f ca="1">OFFSET('4.3'!$A$1,$BK$3+4,$AA$2+$Y16-2)</f>
        <v>-14260.367392537482</v>
      </c>
      <c r="BP16" s="370">
        <f ca="1">OFFSET('4.3'!$A$1,$BK$3+5,$BK$2+$Y16-2)</f>
        <v>-5.4080638570353203</v>
      </c>
      <c r="BQ16" s="370">
        <f ca="1">OFFSET('4.3'!$A$1,$BK$3+6,$BK$2+$Y16-2)</f>
        <v>-6.923098499111572</v>
      </c>
      <c r="BR16" s="52">
        <f t="shared" ca="1" si="36"/>
        <v>-0.31138925035909737</v>
      </c>
      <c r="BS16" s="52">
        <f t="shared" ca="1" si="37"/>
        <v>4.2756484503291929</v>
      </c>
      <c r="BT16" s="52"/>
      <c r="BU16" s="52"/>
      <c r="BW16" s="362"/>
      <c r="BX16" s="362"/>
      <c r="BY16" s="362"/>
    </row>
    <row r="17" spans="1:69">
      <c r="A17" s="361">
        <f t="shared" si="29"/>
        <v>12</v>
      </c>
      <c r="B17" s="363">
        <f t="shared" ca="1" si="7"/>
        <v>-7973.4549667500005</v>
      </c>
      <c r="C17" s="363">
        <f t="shared" ca="1" si="8"/>
        <v>-840.15136224475577</v>
      </c>
      <c r="D17" s="363">
        <f t="shared" ca="1" si="9"/>
        <v>32118.636568785932</v>
      </c>
      <c r="E17" s="363">
        <f t="shared" ca="1" si="10"/>
        <v>-5748.3497645428279</v>
      </c>
      <c r="F17" s="363">
        <f t="shared" ca="1" si="11"/>
        <v>-93458.799427033242</v>
      </c>
      <c r="G17" s="363">
        <f t="shared" ca="1" si="12"/>
        <v>-14260.367392537497</v>
      </c>
      <c r="H17" s="370">
        <f t="shared" ca="1" si="3"/>
        <v>-4.6161099418483769</v>
      </c>
      <c r="I17" s="370">
        <f t="shared" ca="1" si="4"/>
        <v>-5.3275222405057594</v>
      </c>
      <c r="J17" s="52">
        <f t="shared" ca="1" si="5"/>
        <v>-3.9616398226233238E-2</v>
      </c>
      <c r="K17" s="52">
        <f t="shared" ca="1" si="6"/>
        <v>4.0557494989225251</v>
      </c>
      <c r="L17" s="52"/>
      <c r="M17" s="52"/>
      <c r="N17" s="401">
        <f t="shared" ca="1" si="13"/>
        <v>18956.42856371752</v>
      </c>
      <c r="Q17" s="52">
        <f t="shared" ca="1" si="14"/>
        <v>3.644210482050116</v>
      </c>
      <c r="R17" s="52">
        <f t="shared" ca="1" si="15"/>
        <v>15.626663051943339</v>
      </c>
      <c r="S17" s="52">
        <f t="shared" ca="1" si="16"/>
        <v>18.301217418111641</v>
      </c>
      <c r="T17" s="52">
        <f t="shared" ca="1" si="17"/>
        <v>19</v>
      </c>
      <c r="U17" s="52">
        <f t="shared" ca="1" si="18"/>
        <v>17</v>
      </c>
      <c r="V17" s="38">
        <f t="shared" ca="1" si="19"/>
        <v>2</v>
      </c>
      <c r="W17" s="38"/>
      <c r="X17" s="38"/>
      <c r="Y17" s="361">
        <f t="shared" si="30"/>
        <v>12</v>
      </c>
      <c r="Z17" s="362">
        <f ca="1">OFFSET('4.3'!$A$1,$AA$3,$AA$2+$Y17-2)</f>
        <v>-7973.4549667500005</v>
      </c>
      <c r="AA17" s="362">
        <f ca="1">OFFSET('4.3'!$A$1,$AA$3+1,$AA$2+$Y17-2)</f>
        <v>-840.15136224475577</v>
      </c>
      <c r="AB17" s="362">
        <f ca="1">OFFSET('4.3'!$A$1,$AA$3-1,$AA$2+$Y17-2)</f>
        <v>32118.636568785932</v>
      </c>
      <c r="AC17" s="362">
        <f ca="1">OFFSET('4.3'!$A$1,$AA$3+2,$AA$2+$Y17-2)</f>
        <v>-5748.3497645428279</v>
      </c>
      <c r="AD17" s="362">
        <f ca="1">OFFSET('4.3'!$A$1,$AA$3+3,$AA$2+$Y17-2)</f>
        <v>-93458.799427033242</v>
      </c>
      <c r="AE17" s="362">
        <f ca="1">OFFSET('4.3'!$A$1,$AA$3+4,$AA$2+$Y17-2)</f>
        <v>-14260.367392537497</v>
      </c>
      <c r="AF17" s="370">
        <f ca="1">OFFSET('4.3'!$A$1,$AA$3+5,$AA$2+$Y17-2)</f>
        <v>-4.6161099418483769</v>
      </c>
      <c r="AG17" s="370">
        <f ca="1">OFFSET('4.3'!$A$1,$AA$3+6,$AA$2+$Y17-2)</f>
        <v>-5.3275222405057594</v>
      </c>
      <c r="AH17" s="52">
        <f t="shared" ca="1" si="20"/>
        <v>-3.9616398226233238E-2</v>
      </c>
      <c r="AI17" s="52">
        <f t="shared" ca="1" si="21"/>
        <v>4.0557494989225251</v>
      </c>
      <c r="AJ17" s="52"/>
      <c r="AK17" s="361">
        <f t="shared" si="31"/>
        <v>31</v>
      </c>
      <c r="AL17" s="362">
        <f ca="1">OFFSET('4.3'!$A$1,$AM$3,$AM$2+$Y17-2)</f>
        <v>-7973.4549667500005</v>
      </c>
      <c r="AM17" s="362">
        <f ca="1">OFFSET('4.3'!$A$1,$AM$3+1,$AM$2+$Y17-2)</f>
        <v>-830.89810014258887</v>
      </c>
      <c r="AN17" s="362">
        <f ca="1">OFFSET('4.3'!$A$1,$AM$3-1,$AM$2+$Y17-2)</f>
        <v>35682.768608555962</v>
      </c>
      <c r="AO17" s="362">
        <f ca="1">OFFSET('4.3'!$A$1,$AM$3+2,$AA$2+$Y17-2)</f>
        <v>-5068.0486319439296</v>
      </c>
      <c r="AP17" s="362">
        <f ca="1">OFFSET('4.3'!$A$1,$AM$3+3,$AA$2+$Y17-2)</f>
        <v>-103658.37944812504</v>
      </c>
      <c r="AQ17" s="362">
        <f ca="1">OFFSET('4.3'!$A$1,$AM$3+4,$AA$2+$Y17-2)</f>
        <v>-14260.367392537497</v>
      </c>
      <c r="AR17" s="370">
        <f ca="1">OFFSET('4.3'!$A$1,$AM$3+5,$AM$2+$Y17-2)</f>
        <v>-4.6161099418483769</v>
      </c>
      <c r="AS17" s="370">
        <f ca="1">OFFSET('4.3'!$A$1,$AM$3+6,$AM$2+$Y17-2)</f>
        <v>-5.177809309165279</v>
      </c>
      <c r="AT17" s="52">
        <f t="shared" ca="1" si="22"/>
        <v>-2.1461807587269517E-2</v>
      </c>
      <c r="AU17" s="52">
        <f t="shared" ca="1" si="23"/>
        <v>3.936486143548279</v>
      </c>
      <c r="AV17" s="52"/>
      <c r="AW17" s="361">
        <f t="shared" si="32"/>
        <v>50</v>
      </c>
      <c r="AX17" s="362">
        <f ca="1">OFFSET('4.3'!$A$1,$AY$3,$AM$2+$Y17-2)</f>
        <v>-7405.6505466282506</v>
      </c>
      <c r="AY17" s="362">
        <f ca="1">OFFSET('4.3'!$A$1,$AY$3+1,$AM$2+$Y17-2)</f>
        <v>-933.7121234999986</v>
      </c>
      <c r="AZ17" s="362">
        <f ca="1">OFFSET('4.3'!$A$1,$AY$3-1,$AM$2+$Y17-2)</f>
        <v>25719.624710979013</v>
      </c>
      <c r="BA17" s="362">
        <f ca="1">OFFSET('4.3'!$A$1,$AY$3+2,$AA$2+$Y17-2)</f>
        <v>-12825.676471439998</v>
      </c>
      <c r="BB17" s="362">
        <f ca="1">OFFSET('4.3'!$A$1,$AY$3+3,$AA$2+$Y17-2)</f>
        <v>-83559.310504677385</v>
      </c>
      <c r="BC17" s="362">
        <f ca="1">OFFSET('4.3'!$A$1,$AY$3+4,$AA$2+$Y17-2)</f>
        <v>-14260.367392537497</v>
      </c>
      <c r="BD17" s="370">
        <f ca="1">OFFSET('4.3'!$A$1,$AY$3+5,$AY$2+$Y17-2)</f>
        <v>-2.2608680840109812</v>
      </c>
      <c r="BE17" s="370">
        <f ca="1">OFFSET('4.3'!$A$1,$AY$3+6,$AY$2+$Y17-2)</f>
        <v>-6.6746009272150202</v>
      </c>
      <c r="BF17" s="52">
        <f t="shared" ca="1" si="24"/>
        <v>-0.25636146484518518</v>
      </c>
      <c r="BG17" s="52">
        <f t="shared" ca="1" si="25"/>
        <v>3.8998434306108378</v>
      </c>
      <c r="BH17" s="52"/>
      <c r="BI17" s="361">
        <f t="shared" si="33"/>
        <v>12</v>
      </c>
      <c r="BJ17" s="362"/>
      <c r="BK17" s="362"/>
      <c r="BL17" s="362"/>
      <c r="BM17" s="362"/>
      <c r="BN17" s="362"/>
      <c r="BO17" s="362"/>
      <c r="BP17" s="362"/>
      <c r="BQ17" s="362"/>
    </row>
    <row r="18" spans="1:69">
      <c r="A18" s="361">
        <f t="shared" si="29"/>
        <v>13</v>
      </c>
      <c r="B18" s="363">
        <f t="shared" ca="1" si="7"/>
        <v>-7973.4549667500005</v>
      </c>
      <c r="C18" s="363">
        <f t="shared" ca="1" si="8"/>
        <v>-1027.2728847552414</v>
      </c>
      <c r="D18" s="363">
        <f t="shared" ca="1" si="9"/>
        <v>32037.357163152134</v>
      </c>
      <c r="E18" s="363">
        <f t="shared" ca="1" si="10"/>
        <v>-23199.143265628863</v>
      </c>
      <c r="F18" s="363">
        <f t="shared" ca="1" si="11"/>
        <v>-93296.770514533244</v>
      </c>
      <c r="G18" s="363">
        <f t="shared" ca="1" si="12"/>
        <v>-14260.367392537497</v>
      </c>
      <c r="H18" s="370">
        <f t="shared" ca="1" si="3"/>
        <v>-4.6161099418483769</v>
      </c>
      <c r="I18" s="370">
        <f t="shared" ca="1" si="4"/>
        <v>-7.7763042920023757</v>
      </c>
      <c r="J18" s="52">
        <f t="shared" ca="1" si="5"/>
        <v>-0.47478188183211684</v>
      </c>
      <c r="K18" s="52">
        <f t="shared" ca="1" si="6"/>
        <v>4.0609815158869198</v>
      </c>
      <c r="L18" s="52"/>
      <c r="M18" s="52"/>
      <c r="N18" s="401">
        <f t="shared" ca="1" si="13"/>
        <v>18833.979556499224</v>
      </c>
      <c r="Q18" s="52">
        <f t="shared" ca="1" si="14"/>
        <v>3.5594184927827084</v>
      </c>
      <c r="R18" s="52">
        <f t="shared" ca="1" si="15"/>
        <v>15.667070295232374</v>
      </c>
      <c r="S18" s="52">
        <f t="shared" ca="1" si="16"/>
        <v>18.254904366468452</v>
      </c>
      <c r="T18" s="52">
        <f t="shared" ca="1" si="17"/>
        <v>19</v>
      </c>
      <c r="U18" s="52">
        <f t="shared" ca="1" si="18"/>
        <v>17</v>
      </c>
      <c r="V18" s="38">
        <f t="shared" ca="1" si="19"/>
        <v>2</v>
      </c>
      <c r="W18" s="38"/>
      <c r="X18" s="38"/>
      <c r="Y18" s="361">
        <f t="shared" si="30"/>
        <v>13</v>
      </c>
      <c r="Z18" s="362">
        <f ca="1">OFFSET('4.3'!$A$1,$AA$3,$AA$2+$Y18-2)</f>
        <v>-7973.4549667500005</v>
      </c>
      <c r="AA18" s="362">
        <f ca="1">OFFSET('4.3'!$A$1,$AA$3+1,$AA$2+$Y18-2)</f>
        <v>-1027.2728847552414</v>
      </c>
      <c r="AB18" s="362">
        <f ca="1">OFFSET('4.3'!$A$1,$AA$3-1,$AA$2+$Y18-2)</f>
        <v>32037.357163152134</v>
      </c>
      <c r="AC18" s="362">
        <f ca="1">OFFSET('4.3'!$A$1,$AA$3+2,$AA$2+$Y18-2)</f>
        <v>-23199.143265628863</v>
      </c>
      <c r="AD18" s="362">
        <f ca="1">OFFSET('4.3'!$A$1,$AA$3+3,$AA$2+$Y18-2)</f>
        <v>-93296.770514533244</v>
      </c>
      <c r="AE18" s="362">
        <f ca="1">OFFSET('4.3'!$A$1,$AA$3+4,$AA$2+$Y18-2)</f>
        <v>-14260.367392537497</v>
      </c>
      <c r="AF18" s="370">
        <f ca="1">OFFSET('4.3'!$A$1,$AA$3+5,$AA$2+$Y18-2)</f>
        <v>-4.6161099418483769</v>
      </c>
      <c r="AG18" s="370">
        <f ca="1">OFFSET('4.3'!$A$1,$AA$3+6,$AA$2+$Y18-2)</f>
        <v>-7.7763042920023757</v>
      </c>
      <c r="AH18" s="52">
        <f t="shared" ca="1" si="20"/>
        <v>-0.47478188183211684</v>
      </c>
      <c r="AI18" s="52">
        <f t="shared" ca="1" si="21"/>
        <v>4.0609815158869198</v>
      </c>
      <c r="AJ18" s="52"/>
      <c r="AK18" s="361">
        <f t="shared" si="31"/>
        <v>32</v>
      </c>
      <c r="AL18" s="362">
        <f ca="1">OFFSET('4.3'!$A$1,$AM$3,$AM$2+$Y18-2)</f>
        <v>-7973.4549667500005</v>
      </c>
      <c r="AM18" s="362">
        <f ca="1">OFFSET('4.3'!$A$1,$AM$3+1,$AM$2+$Y18-2)</f>
        <v>-1036.5261468574083</v>
      </c>
      <c r="AN18" s="362">
        <f ca="1">OFFSET('4.3'!$A$1,$AM$3-1,$AM$2+$Y18-2)</f>
        <v>35593.450580386947</v>
      </c>
      <c r="AO18" s="362">
        <f ca="1">OFFSET('4.3'!$A$1,$AM$3+2,$AA$2+$Y18-2)</f>
        <v>-24244.744786983527</v>
      </c>
      <c r="AP18" s="362">
        <f ca="1">OFFSET('4.3'!$A$1,$AM$3+3,$AA$2+$Y18-2)</f>
        <v>-103480.32569812503</v>
      </c>
      <c r="AQ18" s="362">
        <f ca="1">OFFSET('4.3'!$A$1,$AM$3+4,$AA$2+$Y18-2)</f>
        <v>-14260.367392537497</v>
      </c>
      <c r="AR18" s="370">
        <f ca="1">OFFSET('4.3'!$A$1,$AM$3+5,$AM$2+$Y18-2)</f>
        <v>-4.6161099418483769</v>
      </c>
      <c r="AS18" s="370">
        <f ca="1">OFFSET('4.3'!$A$1,$AM$3+6,$AM$2+$Y18-2)</f>
        <v>-7.8744561508555782</v>
      </c>
      <c r="AT18" s="52">
        <f t="shared" ca="1" si="22"/>
        <v>-0.45184338219800485</v>
      </c>
      <c r="AU18" s="52">
        <f t="shared" ca="1" si="23"/>
        <v>3.9413619121918502</v>
      </c>
      <c r="AV18" s="52"/>
      <c r="AW18" s="361">
        <f t="shared" si="32"/>
        <v>51</v>
      </c>
      <c r="AX18" s="362">
        <f ca="1">OFFSET('4.3'!$A$1,$AY$3,$AM$2+$Y18-2)</f>
        <v>-11426.950181968694</v>
      </c>
      <c r="AY18" s="362">
        <f ca="1">OFFSET('4.3'!$A$1,$AY$3+1,$AM$2+$Y18-2)</f>
        <v>-1120.4545481999971</v>
      </c>
      <c r="AZ18" s="362">
        <f ca="1">OFFSET('4.3'!$A$1,$AY$3-1,$AM$2+$Y18-2)</f>
        <v>27384.04724533109</v>
      </c>
      <c r="BA18" s="362">
        <f ca="1">OFFSET('4.3'!$A$1,$AY$3+2,$AA$2+$Y18-2)</f>
        <v>-14111.852905727988</v>
      </c>
      <c r="BB18" s="362">
        <f ca="1">OFFSET('4.3'!$A$1,$AY$3+3,$AA$2+$Y18-2)</f>
        <v>-9953.3301979971147</v>
      </c>
      <c r="BC18" s="362">
        <f ca="1">OFFSET('4.3'!$A$1,$AY$3+4,$AA$2+$Y18-2)</f>
        <v>-17112.440871044979</v>
      </c>
      <c r="BD18" s="370">
        <f ca="1">OFFSET('4.3'!$A$1,$AY$3+5,$AY$2+$Y18-2)</f>
        <v>-7.7734285985866673</v>
      </c>
      <c r="BE18" s="370">
        <f ca="1">OFFSET('4.3'!$A$1,$AY$3+6,$AY$2+$Y18-2)</f>
        <v>-6.6746009272150193</v>
      </c>
      <c r="BF18" s="52">
        <f t="shared" ca="1" si="24"/>
        <v>-0.2422310288900395</v>
      </c>
      <c r="BG18" s="52">
        <f t="shared" ca="1" si="25"/>
        <v>3.6072064385581064</v>
      </c>
      <c r="BH18" s="52"/>
      <c r="BI18" s="361">
        <f t="shared" si="33"/>
        <v>13</v>
      </c>
      <c r="BJ18" s="362"/>
      <c r="BK18" s="362"/>
      <c r="BL18" s="362"/>
      <c r="BM18" s="362"/>
      <c r="BN18" s="362"/>
      <c r="BO18" s="362"/>
      <c r="BP18" s="362"/>
      <c r="BQ18" s="362"/>
    </row>
    <row r="19" spans="1:69">
      <c r="A19" s="361">
        <f t="shared" si="29"/>
        <v>14</v>
      </c>
      <c r="B19" s="363">
        <f t="shared" ca="1" si="7"/>
        <v>-9200.1921096232418</v>
      </c>
      <c r="C19" s="363">
        <f t="shared" ca="1" si="8"/>
        <v>-1153.5353847552415</v>
      </c>
      <c r="D19" s="363">
        <f t="shared" ca="1" si="9"/>
        <v>32555.049946954947</v>
      </c>
      <c r="E19" s="363">
        <f t="shared" ca="1" si="10"/>
        <v>-16472.835264924637</v>
      </c>
      <c r="F19" s="363">
        <f t="shared" ca="1" si="11"/>
        <v>-56591.068647307038</v>
      </c>
      <c r="G19" s="363">
        <f t="shared" ca="1" si="12"/>
        <v>-14260.367392537497</v>
      </c>
      <c r="H19" s="370">
        <f t="shared" ca="1" si="3"/>
        <v>-6.0500301851740987</v>
      </c>
      <c r="I19" s="370">
        <f t="shared" ca="1" si="4"/>
        <v>-8.4385951735197651</v>
      </c>
      <c r="J19" s="52">
        <f t="shared" ca="1" si="5"/>
        <v>-0.20699145434040692</v>
      </c>
      <c r="K19" s="52">
        <f t="shared" ca="1" si="6"/>
        <v>3.4480828259465723</v>
      </c>
      <c r="L19" s="52"/>
      <c r="M19" s="52"/>
      <c r="N19" s="401">
        <f t="shared" ca="1" si="13"/>
        <v>57351.606167035279</v>
      </c>
      <c r="Q19" s="52">
        <f t="shared" ca="1" si="14"/>
        <v>3.1442830579258132</v>
      </c>
      <c r="R19" s="52">
        <f t="shared" ca="1" si="15"/>
        <v>16.381242745994264</v>
      </c>
      <c r="S19" s="52">
        <f t="shared" ca="1" si="16"/>
        <v>18.549886009660938</v>
      </c>
      <c r="T19" s="52">
        <f t="shared" ca="1" si="17"/>
        <v>19</v>
      </c>
      <c r="U19" s="52">
        <f t="shared" ca="1" si="18"/>
        <v>17</v>
      </c>
      <c r="V19" s="38">
        <f t="shared" ca="1" si="19"/>
        <v>2</v>
      </c>
      <c r="W19" s="38"/>
      <c r="X19" s="38"/>
      <c r="Y19" s="361">
        <f t="shared" si="30"/>
        <v>14</v>
      </c>
      <c r="Z19" s="362">
        <f ca="1">OFFSET('4.3'!$A$1,$AA$3,$AA$2+$Y19-2)</f>
        <v>-9200.1921096232418</v>
      </c>
      <c r="AA19" s="362">
        <f ca="1">OFFSET('4.3'!$A$1,$AA$3+1,$AA$2+$Y19-2)</f>
        <v>-1153.5353847552415</v>
      </c>
      <c r="AB19" s="362">
        <f ca="1">OFFSET('4.3'!$A$1,$AA$3-1,$AA$2+$Y19-2)</f>
        <v>32555.049946954947</v>
      </c>
      <c r="AC19" s="362">
        <f ca="1">OFFSET('4.3'!$A$1,$AA$3+2,$AA$2+$Y19-2)</f>
        <v>-16472.835264924637</v>
      </c>
      <c r="AD19" s="362">
        <f ca="1">OFFSET('4.3'!$A$1,$AA$3+3,$AA$2+$Y19-2)</f>
        <v>-56591.068647307038</v>
      </c>
      <c r="AE19" s="362">
        <f ca="1">OFFSET('4.3'!$A$1,$AA$3+4,$AA$2+$Y19-2)</f>
        <v>-14260.367392537497</v>
      </c>
      <c r="AF19" s="370">
        <f ca="1">OFFSET('4.3'!$A$1,$AA$3+5,$AA$2+$Y19-2)</f>
        <v>-6.0500301851740987</v>
      </c>
      <c r="AG19" s="370">
        <f ca="1">OFFSET('4.3'!$A$1,$AA$3+6,$AA$2+$Y19-2)</f>
        <v>-8.4385951735197651</v>
      </c>
      <c r="AH19" s="52">
        <f t="shared" ca="1" si="20"/>
        <v>-0.20699145434040692</v>
      </c>
      <c r="AI19" s="52">
        <f t="shared" ca="1" si="21"/>
        <v>3.4480828259465723</v>
      </c>
      <c r="AJ19" s="52"/>
      <c r="AK19" s="361">
        <f t="shared" si="31"/>
        <v>33</v>
      </c>
      <c r="AL19" s="362">
        <f ca="1">OFFSET('4.3'!$A$1,$AM$3,$AM$2+$Y19-2)</f>
        <v>-9224.8100146373254</v>
      </c>
      <c r="AM19" s="362">
        <f ca="1">OFFSET('4.3'!$A$1,$AM$3+1,$AM$2+$Y19-2)</f>
        <v>-1199.4530834771267</v>
      </c>
      <c r="AN19" s="362">
        <f ca="1">OFFSET('4.3'!$A$1,$AM$3-1,$AM$2+$Y19-2)</f>
        <v>36162.343749401036</v>
      </c>
      <c r="AO19" s="362">
        <f ca="1">OFFSET('4.3'!$A$1,$AM$3+2,$AA$2+$Y19-2)</f>
        <v>-17187.492036103249</v>
      </c>
      <c r="AP19" s="362">
        <f ca="1">OFFSET('4.3'!$A$1,$AM$3+3,$AA$2+$Y19-2)</f>
        <v>-61807.211569730658</v>
      </c>
      <c r="AQ19" s="362">
        <f ca="1">OFFSET('4.3'!$A$1,$AM$3+4,$AA$2+$Y19-2)</f>
        <v>-14260.367392537497</v>
      </c>
      <c r="AR19" s="370">
        <f ca="1">OFFSET('4.3'!$A$1,$AM$3+5,$AM$2+$Y19-2)</f>
        <v>-6.3809886087506138</v>
      </c>
      <c r="AS19" s="370">
        <f ca="1">OFFSET('4.3'!$A$1,$AM$3+6,$AM$2+$Y19-2)</f>
        <v>-8.6830161085524491</v>
      </c>
      <c r="AT19" s="52">
        <f t="shared" ca="1" si="22"/>
        <v>-0.18728381207124137</v>
      </c>
      <c r="AU19" s="52">
        <f t="shared" ca="1" si="23"/>
        <v>3.3369136698452713</v>
      </c>
      <c r="AV19" s="52"/>
      <c r="AW19" s="361">
        <f t="shared" si="32"/>
        <v>52</v>
      </c>
      <c r="AX19" s="362">
        <f ca="1">OFFSET('4.3'!$A$1,$AY$3,$AM$2+$Y19-2)</f>
        <v>-7162.3057951475002</v>
      </c>
      <c r="AY19" s="362">
        <f ca="1">OFFSET('4.3'!$A$1,$AY$3+1,$AM$2+$Y19-2)</f>
        <v>-933.7121234999986</v>
      </c>
      <c r="AZ19" s="362">
        <f ca="1">OFFSET('4.3'!$A$1,$AY$3-1,$AM$2+$Y19-2)</f>
        <v>30645.317936801355</v>
      </c>
      <c r="BA19" s="362">
        <f ca="1">OFFSET('4.3'!$A$1,$AY$3+2,$AA$2+$Y19-2)</f>
        <v>-12865.421744674997</v>
      </c>
      <c r="BB19" s="362">
        <f ca="1">OFFSET('4.3'!$A$1,$AY$3+3,$AA$2+$Y19-2)</f>
        <v>-108048.73330291784</v>
      </c>
      <c r="BC19" s="362">
        <f ca="1">OFFSET('4.3'!$A$1,$AY$3+4,$AA$2+$Y19-2)</f>
        <v>-14260.367392537497</v>
      </c>
      <c r="BD19" s="370">
        <f ca="1">OFFSET('4.3'!$A$1,$AY$3+5,$AY$2+$Y19-2)</f>
        <v>-1.1371628280467294</v>
      </c>
      <c r="BE19" s="370">
        <f ca="1">OFFSET('4.3'!$A$1,$AY$3+6,$AY$2+$Y19-2)</f>
        <v>-6.6746009272150202</v>
      </c>
      <c r="BF19" s="52">
        <f t="shared" ca="1" si="24"/>
        <v>-0.21645283475568852</v>
      </c>
      <c r="BG19" s="52">
        <f t="shared" ca="1" si="25"/>
        <v>3.79155606921372</v>
      </c>
      <c r="BH19" s="52"/>
      <c r="BI19" s="361">
        <f t="shared" si="33"/>
        <v>14</v>
      </c>
      <c r="BJ19" s="362"/>
      <c r="BK19" s="362"/>
      <c r="BL19" s="362"/>
      <c r="BM19" s="362"/>
      <c r="BN19" s="362"/>
      <c r="BO19" s="362"/>
      <c r="BP19" s="362"/>
      <c r="BQ19" s="362"/>
    </row>
    <row r="20" spans="1:69">
      <c r="A20" s="361">
        <f t="shared" si="29"/>
        <v>15</v>
      </c>
      <c r="B20" s="363">
        <f t="shared" ca="1" si="7"/>
        <v>-7973.4549667500005</v>
      </c>
      <c r="C20" s="363">
        <f t="shared" ca="1" si="8"/>
        <v>-1027.2728847552414</v>
      </c>
      <c r="D20" s="363">
        <f t="shared" ca="1" si="9"/>
        <v>34628.760830757768</v>
      </c>
      <c r="E20" s="363">
        <f t="shared" ca="1" si="10"/>
        <v>-20280.237647319005</v>
      </c>
      <c r="F20" s="363">
        <f t="shared" ca="1" si="11"/>
        <v>-106060.98788953325</v>
      </c>
      <c r="G20" s="363">
        <f t="shared" ca="1" si="12"/>
        <v>-14260.367392537497</v>
      </c>
      <c r="H20" s="370">
        <f t="shared" ca="1" si="3"/>
        <v>-4.6161099418483769</v>
      </c>
      <c r="I20" s="370">
        <f t="shared" ca="1" si="4"/>
        <v>-7.7763042920023757</v>
      </c>
      <c r="J20" s="52">
        <f t="shared" ca="1" si="5"/>
        <v>-0.35496075544295425</v>
      </c>
      <c r="K20" s="52">
        <f t="shared" ca="1" si="6"/>
        <v>4.1256842348667409</v>
      </c>
      <c r="L20" s="52"/>
      <c r="M20" s="52"/>
      <c r="N20" s="401">
        <f t="shared" ca="1" si="13"/>
        <v>15139.675018118942</v>
      </c>
      <c r="Q20" s="52">
        <f t="shared" ca="1" si="14"/>
        <v>3.8473289496211804</v>
      </c>
      <c r="R20" s="52">
        <f t="shared" ca="1" si="15"/>
        <v>16.656387984135247</v>
      </c>
      <c r="S20" s="52">
        <f t="shared" ca="1" si="16"/>
        <v>19.731487652853428</v>
      </c>
      <c r="T20" s="52">
        <f t="shared" ca="1" si="17"/>
        <v>20</v>
      </c>
      <c r="U20" s="52">
        <f t="shared" ca="1" si="18"/>
        <v>18</v>
      </c>
      <c r="V20" s="38">
        <f t="shared" ca="1" si="19"/>
        <v>2</v>
      </c>
      <c r="W20" s="38"/>
      <c r="X20" s="38"/>
      <c r="Y20" s="361">
        <f t="shared" si="30"/>
        <v>15</v>
      </c>
      <c r="Z20" s="362">
        <f ca="1">OFFSET('4.3'!$A$1,$AA$3,$AA$2+$Y20-2)</f>
        <v>-7973.4549667500005</v>
      </c>
      <c r="AA20" s="362">
        <f ca="1">OFFSET('4.3'!$A$1,$AA$3+1,$AA$2+$Y20-2)</f>
        <v>-1027.2728847552414</v>
      </c>
      <c r="AB20" s="362">
        <f ca="1">OFFSET('4.3'!$A$1,$AA$3-1,$AA$2+$Y20-2)</f>
        <v>34628.760830757768</v>
      </c>
      <c r="AC20" s="362">
        <f ca="1">OFFSET('4.3'!$A$1,$AA$3+2,$AA$2+$Y20-2)</f>
        <v>-20280.237647319005</v>
      </c>
      <c r="AD20" s="362">
        <f ca="1">OFFSET('4.3'!$A$1,$AA$3+3,$AA$2+$Y20-2)</f>
        <v>-106060.98788953325</v>
      </c>
      <c r="AE20" s="362">
        <f ca="1">OFFSET('4.3'!$A$1,$AA$3+4,$AA$2+$Y20-2)</f>
        <v>-14260.367392537497</v>
      </c>
      <c r="AF20" s="370">
        <f ca="1">OFFSET('4.3'!$A$1,$AA$3+5,$AA$2+$Y20-2)</f>
        <v>-4.6161099418483769</v>
      </c>
      <c r="AG20" s="370">
        <f ca="1">OFFSET('4.3'!$A$1,$AA$3+6,$AA$2+$Y20-2)</f>
        <v>-7.7763042920023757</v>
      </c>
      <c r="AH20" s="52">
        <f t="shared" ca="1" si="20"/>
        <v>-0.35496075544295425</v>
      </c>
      <c r="AI20" s="52">
        <f t="shared" ca="1" si="21"/>
        <v>4.1256842348667409</v>
      </c>
      <c r="AJ20" s="52"/>
      <c r="AK20" s="361">
        <f t="shared" si="31"/>
        <v>34</v>
      </c>
      <c r="AL20" s="362">
        <f ca="1">OFFSET('4.3'!$A$1,$AM$3,$AM$2+$Y20-2)</f>
        <v>-7973.4549667500005</v>
      </c>
      <c r="AM20" s="362">
        <f ca="1">OFFSET('4.3'!$A$1,$AM$3+1,$AM$2+$Y20-2)</f>
        <v>-1036.5261468574083</v>
      </c>
      <c r="AN20" s="362">
        <f ca="1">OFFSET('4.3'!$A$1,$AM$3-1,$AM$2+$Y20-2)</f>
        <v>38441.146918415114</v>
      </c>
      <c r="AO20" s="362">
        <f ca="1">OFFSET('4.3'!$A$1,$AM$3+2,$AA$2+$Y20-2)</f>
        <v>-21037.156195434236</v>
      </c>
      <c r="AP20" s="362">
        <f ca="1">OFFSET('4.3'!$A$1,$AM$3+3,$AA$2+$Y20-2)</f>
        <v>-117506.93819812503</v>
      </c>
      <c r="AQ20" s="362">
        <f ca="1">OFFSET('4.3'!$A$1,$AM$3+4,$AA$2+$Y20-2)</f>
        <v>-14260.367392537497</v>
      </c>
      <c r="AR20" s="370">
        <f ca="1">OFFSET('4.3'!$A$1,$AM$3+5,$AM$2+$Y20-2)</f>
        <v>-4.6161099418483769</v>
      </c>
      <c r="AS20" s="370">
        <f ca="1">OFFSET('4.3'!$A$1,$AM$3+6,$AM$2+$Y20-2)</f>
        <v>-7.8744561508555782</v>
      </c>
      <c r="AT20" s="52">
        <f t="shared" ca="1" si="22"/>
        <v>-0.33492956206836066</v>
      </c>
      <c r="AU20" s="52">
        <f t="shared" ca="1" si="23"/>
        <v>4.0142736445539491</v>
      </c>
      <c r="AV20" s="52"/>
      <c r="AW20" s="361">
        <f t="shared" si="32"/>
        <v>53</v>
      </c>
      <c r="AX20" s="362">
        <f ca="1">OFFSET('4.3'!$A$1,$AY$3,$AM$2+$Y20-2)</f>
        <v>-11426.950181968694</v>
      </c>
      <c r="AY20" s="362">
        <f ca="1">OFFSET('4.3'!$A$1,$AY$3+1,$AM$2+$Y20-2)</f>
        <v>-1120.4545481999971</v>
      </c>
      <c r="AZ20" s="362">
        <f ca="1">OFFSET('4.3'!$A$1,$AY$3-1,$AM$2+$Y20-2)</f>
        <v>22442.312433831092</v>
      </c>
      <c r="BA20" s="362">
        <f ca="1">OFFSET('4.3'!$A$1,$AY$3+2,$AA$2+$Y20-2)</f>
        <v>-14072.107632492989</v>
      </c>
      <c r="BB20" s="362">
        <f ca="1">OFFSET('4.3'!$A$1,$AY$3+3,$AA$2+$Y20-2)</f>
        <v>5849.3540771728876</v>
      </c>
      <c r="BC20" s="362">
        <f ca="1">OFFSET('4.3'!$A$1,$AY$3+4,$AA$2+$Y20-2)</f>
        <v>-17112.440871044979</v>
      </c>
      <c r="BD20" s="370">
        <f ca="1">OFFSET('4.3'!$A$1,$AY$3+5,$AY$2+$Y20-2)</f>
        <v>-7.7734285985866673</v>
      </c>
      <c r="BE20" s="370">
        <f ca="1">OFFSET('4.3'!$A$1,$AY$3+6,$AY$2+$Y20-2)</f>
        <v>-6.6746009272150193</v>
      </c>
      <c r="BF20" s="52">
        <f t="shared" ca="1" si="24"/>
        <v>-0.29379863085033403</v>
      </c>
      <c r="BG20" s="52">
        <f t="shared" ca="1" si="25"/>
        <v>3.6973563890360102</v>
      </c>
      <c r="BH20" s="52"/>
      <c r="BI20" s="361">
        <f t="shared" si="33"/>
        <v>15</v>
      </c>
      <c r="BJ20" s="362"/>
      <c r="BK20" s="362"/>
      <c r="BL20" s="362"/>
      <c r="BM20" s="362"/>
      <c r="BN20" s="362"/>
      <c r="BO20" s="362"/>
      <c r="BP20" s="362"/>
      <c r="BQ20" s="362"/>
    </row>
    <row r="21" spans="1:69">
      <c r="A21" s="361">
        <f t="shared" si="29"/>
        <v>16</v>
      </c>
      <c r="B21" s="363">
        <f t="shared" ca="1" si="7"/>
        <v>-7260.6151799999989</v>
      </c>
      <c r="C21" s="363">
        <f t="shared" ca="1" si="8"/>
        <v>-840.15136224475486</v>
      </c>
      <c r="D21" s="363">
        <f t="shared" ca="1" si="9"/>
        <v>25106.653225870275</v>
      </c>
      <c r="E21" s="363">
        <f t="shared" ca="1" si="10"/>
        <v>-4175.5983061082416</v>
      </c>
      <c r="F21" s="363">
        <f t="shared" ca="1" si="11"/>
        <v>-68844.531784800012</v>
      </c>
      <c r="G21" s="363">
        <f t="shared" ca="1" si="12"/>
        <v>-14260.367392537482</v>
      </c>
      <c r="H21" s="370">
        <f t="shared" ca="1" si="3"/>
        <v>-5.4080638570353203</v>
      </c>
      <c r="I21" s="370">
        <f t="shared" ca="1" si="4"/>
        <v>-5.3275222405057558</v>
      </c>
      <c r="J21" s="52">
        <f t="shared" ca="1" si="5"/>
        <v>1.1962038864361131E-2</v>
      </c>
      <c r="K21" s="52">
        <f t="shared" ca="1" si="6"/>
        <v>4.3060459451521567</v>
      </c>
      <c r="L21" s="52"/>
      <c r="M21" s="52"/>
      <c r="N21" s="401">
        <f t="shared" ca="1" si="13"/>
        <v>19028.75450574595</v>
      </c>
      <c r="Q21" s="52">
        <f t="shared" ca="1" si="14"/>
        <v>3.0992935168470028</v>
      </c>
      <c r="R21" s="52">
        <f t="shared" ca="1" si="15"/>
        <v>12.677564746126126</v>
      </c>
      <c r="S21" s="52">
        <f t="shared" ca="1" si="16"/>
        <v>14.305785313886197</v>
      </c>
      <c r="T21" s="52">
        <f t="shared" ca="1" si="17"/>
        <v>15</v>
      </c>
      <c r="U21" s="52">
        <f t="shared" ca="1" si="18"/>
        <v>13</v>
      </c>
      <c r="V21" s="38">
        <f t="shared" ca="1" si="19"/>
        <v>2</v>
      </c>
      <c r="W21" s="38"/>
      <c r="X21" s="38"/>
      <c r="Y21" s="361">
        <f t="shared" si="30"/>
        <v>16</v>
      </c>
      <c r="Z21" s="362">
        <f ca="1">OFFSET('4.3'!$A$1,$AA$3,$AA$2+$Y21-2)</f>
        <v>-7260.6151799999989</v>
      </c>
      <c r="AA21" s="362">
        <f ca="1">OFFSET('4.3'!$A$1,$AA$3+1,$AA$2+$Y21-2)</f>
        <v>-840.15136224475486</v>
      </c>
      <c r="AB21" s="362">
        <f ca="1">OFFSET('4.3'!$A$1,$AA$3-1,$AA$2+$Y21-2)</f>
        <v>25106.653225870275</v>
      </c>
      <c r="AC21" s="362">
        <f ca="1">OFFSET('4.3'!$A$1,$AA$3+2,$AA$2+$Y21-2)</f>
        <v>-4175.5983061082416</v>
      </c>
      <c r="AD21" s="362">
        <f ca="1">OFFSET('4.3'!$A$1,$AA$3+3,$AA$2+$Y21-2)</f>
        <v>-68844.531784800012</v>
      </c>
      <c r="AE21" s="362">
        <f ca="1">OFFSET('4.3'!$A$1,$AA$3+4,$AA$2+$Y21-2)</f>
        <v>-14260.367392537482</v>
      </c>
      <c r="AF21" s="370">
        <f ca="1">OFFSET('4.3'!$A$1,$AA$3+5,$AA$2+$Y21-2)</f>
        <v>-5.4080638570353203</v>
      </c>
      <c r="AG21" s="370">
        <f ca="1">OFFSET('4.3'!$A$1,$AA$3+6,$AA$2+$Y21-2)</f>
        <v>-5.3275222405057558</v>
      </c>
      <c r="AH21" s="52">
        <f t="shared" ca="1" si="20"/>
        <v>1.1962038864361131E-2</v>
      </c>
      <c r="AI21" s="52">
        <f t="shared" ca="1" si="21"/>
        <v>4.3060459451521567</v>
      </c>
      <c r="AJ21" s="52"/>
      <c r="AK21" s="361">
        <f t="shared" si="31"/>
        <v>35</v>
      </c>
      <c r="AL21" s="362">
        <f ca="1">OFFSET('4.3'!$A$1,$AM$3,$AM$2+$Y21-2)</f>
        <v>-7260.6151799999989</v>
      </c>
      <c r="AM21" s="362">
        <f ca="1">OFFSET('4.3'!$A$1,$AM$3+1,$AM$2+$Y21-2)</f>
        <v>-830.89810014258796</v>
      </c>
      <c r="AN21" s="362">
        <f ca="1">OFFSET('4.3'!$A$1,$AM$3-1,$AM$2+$Y21-2)</f>
        <v>25492.404834845449</v>
      </c>
      <c r="AO21" s="362">
        <f ca="1">OFFSET('4.3'!$A$1,$AM$3+2,$AA$2+$Y21-2)</f>
        <v>-3320.0960699765292</v>
      </c>
      <c r="AP21" s="362">
        <f ca="1">OFFSET('4.3'!$A$1,$AM$3+3,$AA$2+$Y21-2)</f>
        <v>-70582.774066050028</v>
      </c>
      <c r="AQ21" s="362">
        <f ca="1">OFFSET('4.3'!$A$1,$AM$3+4,$AA$2+$Y21-2)</f>
        <v>-14260.367392537482</v>
      </c>
      <c r="AR21" s="370">
        <f ca="1">OFFSET('4.3'!$A$1,$AM$3+5,$AM$2+$Y21-2)</f>
        <v>-5.4080638570353203</v>
      </c>
      <c r="AS21" s="370">
        <f ca="1">OFFSET('4.3'!$A$1,$AM$3+6,$AM$2+$Y21-2)</f>
        <v>-5.1778093091652755</v>
      </c>
      <c r="AT21" s="52">
        <f t="shared" ca="1" si="22"/>
        <v>3.8526606425417637E-2</v>
      </c>
      <c r="AU21" s="52">
        <f t="shared" ca="1" si="23"/>
        <v>4.3090734402075093</v>
      </c>
      <c r="AV21" s="52"/>
      <c r="AW21" s="361">
        <f t="shared" si="32"/>
        <v>54</v>
      </c>
      <c r="AX21" s="362">
        <f ca="1">OFFSET('4.3'!$A$1,$AY$3,$AM$2+$Y21-2)</f>
        <v>-7162.3057951475002</v>
      </c>
      <c r="AY21" s="362">
        <f ca="1">OFFSET('4.3'!$A$1,$AY$3+1,$AM$2+$Y21-2)</f>
        <v>-933.7121234999986</v>
      </c>
      <c r="AZ21" s="362">
        <f ca="1">OFFSET('4.3'!$A$1,$AY$3-1,$AM$2+$Y21-2)</f>
        <v>25703.583125301357</v>
      </c>
      <c r="BA21" s="362">
        <f ca="1">OFFSET('4.3'!$A$1,$AY$3+2,$AA$2+$Y21-2)</f>
        <v>-12825.676471439998</v>
      </c>
      <c r="BB21" s="362">
        <f ca="1">OFFSET('4.3'!$A$1,$AY$3+3,$AA$2+$Y21-2)</f>
        <v>-92246.049027747824</v>
      </c>
      <c r="BC21" s="362">
        <f ca="1">OFFSET('4.3'!$A$1,$AY$3+4,$AA$2+$Y21-2)</f>
        <v>-14260.367392537497</v>
      </c>
      <c r="BD21" s="370">
        <f ca="1">OFFSET('4.3'!$A$1,$AY$3+5,$AY$2+$Y21-2)</f>
        <v>-1.1371628280467294</v>
      </c>
      <c r="BE21" s="370">
        <f ca="1">OFFSET('4.3'!$A$1,$AY$3+6,$AY$2+$Y21-2)</f>
        <v>-6.6746009272150202</v>
      </c>
      <c r="BF21" s="52">
        <f t="shared" ca="1" si="24"/>
        <v>-0.25652145983042579</v>
      </c>
      <c r="BG21" s="52">
        <f t="shared" ca="1" si="25"/>
        <v>3.9057105949665614</v>
      </c>
      <c r="BH21" s="52"/>
      <c r="BI21" s="361">
        <f t="shared" si="33"/>
        <v>16</v>
      </c>
      <c r="BJ21" s="362"/>
      <c r="BK21" s="362"/>
      <c r="BL21" s="362"/>
      <c r="BM21" s="362"/>
      <c r="BN21" s="362"/>
      <c r="BO21" s="362"/>
      <c r="BP21" s="362"/>
      <c r="BQ21" s="362"/>
    </row>
    <row r="22" spans="1:69">
      <c r="A22" s="361">
        <f t="shared" si="29"/>
        <v>17</v>
      </c>
      <c r="B22" s="363">
        <f t="shared" ca="1" si="7"/>
        <v>-7928.5917765599997</v>
      </c>
      <c r="C22" s="363">
        <f t="shared" ca="1" si="8"/>
        <v>-1113.1744001172403</v>
      </c>
      <c r="D22" s="363">
        <f t="shared" ca="1" si="9"/>
        <v>24903.454711785766</v>
      </c>
      <c r="E22" s="363">
        <f t="shared" ca="1" si="10"/>
        <v>-25034.369412757529</v>
      </c>
      <c r="F22" s="363">
        <f t="shared" ca="1" si="11"/>
        <v>-64826.999414348422</v>
      </c>
      <c r="G22" s="363">
        <f t="shared" ca="1" si="12"/>
        <v>-15572.321192650932</v>
      </c>
      <c r="H22" s="370">
        <f t="shared" ca="1" si="3"/>
        <v>-5.4080638570353203</v>
      </c>
      <c r="I22" s="370">
        <f t="shared" ca="1" si="4"/>
        <v>-7.6912879742495779</v>
      </c>
      <c r="J22" s="52">
        <f t="shared" ca="1" si="5"/>
        <v>-0.66145941302262379</v>
      </c>
      <c r="K22" s="52">
        <f t="shared" ca="1" si="6"/>
        <v>4.324915208948001</v>
      </c>
      <c r="L22" s="52"/>
      <c r="M22" s="52"/>
      <c r="N22" s="401">
        <f t="shared" ca="1" si="13"/>
        <v>22335.092076901754</v>
      </c>
      <c r="Q22" s="52">
        <f t="shared" ca="1" si="14"/>
        <v>2.7542688259316987</v>
      </c>
      <c r="R22" s="52">
        <f t="shared" ca="1" si="15"/>
        <v>12.959234371116292</v>
      </c>
      <c r="S22" s="52">
        <f t="shared" ca="1" si="16"/>
        <v>14.190002684778214</v>
      </c>
      <c r="T22" s="52">
        <f t="shared" ca="1" si="17"/>
        <v>15</v>
      </c>
      <c r="U22" s="52">
        <f t="shared" ca="1" si="18"/>
        <v>13</v>
      </c>
      <c r="V22" s="38">
        <f t="shared" ca="1" si="19"/>
        <v>2</v>
      </c>
      <c r="W22" s="38"/>
      <c r="X22" s="38"/>
      <c r="Y22" s="361">
        <f t="shared" si="30"/>
        <v>17</v>
      </c>
      <c r="Z22" s="362">
        <f ca="1">OFFSET('4.3'!$A$1,$AA$3,$AA$2+$Y22-2)</f>
        <v>-7928.5917765599997</v>
      </c>
      <c r="AA22" s="362">
        <f ca="1">OFFSET('4.3'!$A$1,$AA$3+1,$AA$2+$Y22-2)</f>
        <v>-1113.1744001172403</v>
      </c>
      <c r="AB22" s="362">
        <f ca="1">OFFSET('4.3'!$A$1,$AA$3-1,$AA$2+$Y22-2)</f>
        <v>24903.454711785766</v>
      </c>
      <c r="AC22" s="362">
        <f ca="1">OFFSET('4.3'!$A$1,$AA$3+2,$AA$2+$Y22-2)</f>
        <v>-25034.369412757529</v>
      </c>
      <c r="AD22" s="362">
        <f ca="1">OFFSET('4.3'!$A$1,$AA$3+3,$AA$2+$Y22-2)</f>
        <v>-64826.999414348422</v>
      </c>
      <c r="AE22" s="362">
        <f ca="1">OFFSET('4.3'!$A$1,$AA$3+4,$AA$2+$Y22-2)</f>
        <v>-15572.321192650932</v>
      </c>
      <c r="AF22" s="370">
        <f ca="1">OFFSET('4.3'!$A$1,$AA$3+5,$AA$2+$Y22-2)</f>
        <v>-5.4080638570353203</v>
      </c>
      <c r="AG22" s="370">
        <f ca="1">OFFSET('4.3'!$A$1,$AA$3+6,$AA$2+$Y22-2)</f>
        <v>-7.6912879742495779</v>
      </c>
      <c r="AH22" s="52">
        <f t="shared" ca="1" si="20"/>
        <v>-0.66145941302262379</v>
      </c>
      <c r="AI22" s="52">
        <f t="shared" ca="1" si="21"/>
        <v>4.324915208948001</v>
      </c>
      <c r="AJ22" s="52"/>
      <c r="AK22" s="361">
        <f t="shared" si="31"/>
        <v>36</v>
      </c>
      <c r="AL22" s="362">
        <f ca="1">OFFSET('4.3'!$A$1,$AM$3,$AM$2+$Y22-2)</f>
        <v>-8712.7382159999979</v>
      </c>
      <c r="AM22" s="362">
        <f ca="1">OFFSET('4.3'!$A$1,$AM$3+1,$AM$2+$Y22-2)</f>
        <v>-1223.2685715574069</v>
      </c>
      <c r="AN22" s="362">
        <f ca="1">OFFSET('4.3'!$A$1,$AM$3-1,$AM$2+$Y22-2)</f>
        <v>25269.109764422916</v>
      </c>
      <c r="AO22" s="362">
        <f ca="1">OFFSET('4.3'!$A$1,$AM$3+2,$AA$2+$Y22-2)</f>
        <v>-26858.18961846349</v>
      </c>
      <c r="AP22" s="362">
        <f ca="1">OFFSET('4.3'!$A$1,$AM$3+3,$AA$2+$Y22-2)</f>
        <v>-62284.465584090038</v>
      </c>
      <c r="AQ22" s="362">
        <f ca="1">OFFSET('4.3'!$A$1,$AM$3+4,$AA$2+$Y22-2)</f>
        <v>-17112.440871044979</v>
      </c>
      <c r="AR22" s="370">
        <f ca="1">OFFSET('4.3'!$A$1,$AM$3+5,$AM$2+$Y22-2)</f>
        <v>-5.4080638570353212</v>
      </c>
      <c r="AS22" s="370">
        <f ca="1">OFFSET('4.3'!$A$1,$AM$3+6,$AM$2+$Y22-2)</f>
        <v>-7.691287974249577</v>
      </c>
      <c r="AT22" s="52">
        <f t="shared" ca="1" si="22"/>
        <v>-0.69055376020149462</v>
      </c>
      <c r="AU22" s="52">
        <f t="shared" ca="1" si="23"/>
        <v>4.3295355968528142</v>
      </c>
      <c r="AV22" s="52"/>
      <c r="AW22" s="361">
        <f t="shared" si="32"/>
        <v>55</v>
      </c>
      <c r="AX22" s="362">
        <f ca="1">OFFSET('4.3'!$A$1,$AY$3,$AM$2+$Y22-2)</f>
        <v>-9387.2669563734962</v>
      </c>
      <c r="AY22" s="362">
        <f ca="1">OFFSET('4.3'!$A$1,$AY$3+1,$AM$2+$Y22-2)</f>
        <v>-933.71212349999769</v>
      </c>
      <c r="AZ22" s="362">
        <f ca="1">OFFSET('4.3'!$A$1,$AY$3-1,$AM$2+$Y22-2)</f>
        <v>21431.072545732768</v>
      </c>
      <c r="BA22" s="362">
        <f ca="1">OFFSET('4.3'!$A$1,$AY$3+2,$AA$2+$Y22-2)</f>
        <v>-12825.676471439991</v>
      </c>
      <c r="BB22" s="362">
        <f ca="1">OFFSET('4.3'!$A$1,$AY$3+3,$AA$2+$Y22-2)</f>
        <v>-15040.644361147843</v>
      </c>
      <c r="BC22" s="362">
        <f ca="1">OFFSET('4.3'!$A$1,$AY$3+4,$AA$2+$Y22-2)</f>
        <v>-14260.367392537482</v>
      </c>
      <c r="BD22" s="370">
        <f ca="1">OFFSET('4.3'!$A$1,$AY$3+5,$AY$2+$Y22-2)</f>
        <v>-7.376503935189012</v>
      </c>
      <c r="BE22" s="370">
        <f ca="1">OFFSET('4.3'!$A$1,$AY$3+6,$AY$2+$Y22-2)</f>
        <v>-6.6746009272150193</v>
      </c>
      <c r="BF22" s="52">
        <f t="shared" ca="1" si="24"/>
        <v>-0.30766172118099921</v>
      </c>
      <c r="BG22" s="52">
        <f t="shared" ca="1" si="25"/>
        <v>3.9328809057803893</v>
      </c>
      <c r="BH22" s="52"/>
      <c r="BI22" s="361">
        <f t="shared" si="33"/>
        <v>17</v>
      </c>
      <c r="BJ22" s="362"/>
      <c r="BK22" s="362"/>
      <c r="BL22" s="362"/>
      <c r="BM22" s="362"/>
      <c r="BN22" s="362"/>
      <c r="BO22" s="362"/>
      <c r="BP22" s="362"/>
      <c r="BQ22" s="362"/>
    </row>
    <row r="23" spans="1:69">
      <c r="A23" s="361">
        <f t="shared" si="29"/>
        <v>18</v>
      </c>
      <c r="B23" s="363">
        <f t="shared" ca="1" si="7"/>
        <v>-9167.3150805600017</v>
      </c>
      <c r="C23" s="363">
        <f t="shared" ca="1" si="8"/>
        <v>-1239.4369001172404</v>
      </c>
      <c r="D23" s="363">
        <f t="shared" ca="1" si="9"/>
        <v>22382.376613194217</v>
      </c>
      <c r="E23" s="363">
        <f t="shared" ca="1" si="10"/>
        <v>-16672.149717863162</v>
      </c>
      <c r="F23" s="363">
        <f t="shared" ca="1" si="11"/>
        <v>-26014.230532188423</v>
      </c>
      <c r="G23" s="363">
        <f t="shared" ca="1" si="12"/>
        <v>-15572.321192650932</v>
      </c>
      <c r="H23" s="370">
        <f t="shared" ca="1" si="3"/>
        <v>-6.7455676730578853</v>
      </c>
      <c r="I23" s="370">
        <f t="shared" ca="1" si="4"/>
        <v>-8.3163382205170819</v>
      </c>
      <c r="J23" s="52">
        <f t="shared" ca="1" si="5"/>
        <v>-0.28435645434306028</v>
      </c>
      <c r="K23" s="52">
        <f t="shared" ca="1" si="6"/>
        <v>3.9250959049880985</v>
      </c>
      <c r="L23" s="52"/>
      <c r="M23" s="52"/>
      <c r="N23" s="401">
        <f t="shared" ca="1" si="13"/>
        <v>52324.087613991345</v>
      </c>
      <c r="Q23" s="52">
        <f t="shared" ca="1" si="14"/>
        <v>2.1507552649234594</v>
      </c>
      <c r="R23" s="52">
        <f t="shared" ca="1" si="15"/>
        <v>12.517874126341878</v>
      </c>
      <c r="S23" s="52">
        <f t="shared" ca="1" si="16"/>
        <v>12.753490947689013</v>
      </c>
      <c r="T23" s="52">
        <f t="shared" ca="1" si="17"/>
        <v>13</v>
      </c>
      <c r="U23" s="52">
        <f t="shared" ca="1" si="18"/>
        <v>11</v>
      </c>
      <c r="V23" s="38">
        <f t="shared" ca="1" si="19"/>
        <v>2</v>
      </c>
      <c r="W23" s="38"/>
      <c r="X23" s="38"/>
      <c r="Y23" s="361">
        <f t="shared" si="30"/>
        <v>18</v>
      </c>
      <c r="Z23" s="362">
        <f ca="1">OFFSET('4.3'!$A$1,$AA$3,$AA$2+$Y23-2)</f>
        <v>-9167.3150805600017</v>
      </c>
      <c r="AA23" s="362">
        <f ca="1">OFFSET('4.3'!$A$1,$AA$3+1,$AA$2+$Y23-2)</f>
        <v>-1239.4369001172404</v>
      </c>
      <c r="AB23" s="362">
        <f ca="1">OFFSET('4.3'!$A$1,$AA$3-1,$AA$2+$Y23-2)</f>
        <v>22382.376613194217</v>
      </c>
      <c r="AC23" s="362">
        <f ca="1">OFFSET('4.3'!$A$1,$AA$3+2,$AA$2+$Y23-2)</f>
        <v>-16672.149717863162</v>
      </c>
      <c r="AD23" s="362">
        <f ca="1">OFFSET('4.3'!$A$1,$AA$3+3,$AA$2+$Y23-2)</f>
        <v>-26014.230532188423</v>
      </c>
      <c r="AE23" s="362">
        <f ca="1">OFFSET('4.3'!$A$1,$AA$3+4,$AA$2+$Y23-2)</f>
        <v>-15572.321192650932</v>
      </c>
      <c r="AF23" s="370">
        <f ca="1">OFFSET('4.3'!$A$1,$AA$3+5,$AA$2+$Y23-2)</f>
        <v>-6.7455676730578853</v>
      </c>
      <c r="AG23" s="370">
        <f ca="1">OFFSET('4.3'!$A$1,$AA$3+6,$AA$2+$Y23-2)</f>
        <v>-8.3163382205170819</v>
      </c>
      <c r="AH23" s="52">
        <f t="shared" ca="1" si="20"/>
        <v>-0.28435645434306028</v>
      </c>
      <c r="AI23" s="52">
        <f t="shared" ca="1" si="21"/>
        <v>3.9250959049880985</v>
      </c>
      <c r="AJ23" s="52"/>
      <c r="AK23" s="361">
        <f t="shared" si="31"/>
        <v>37</v>
      </c>
      <c r="AL23" s="362">
        <f ca="1">OFFSET('4.3'!$A$1,$AM$3,$AM$2+$Y23-2)</f>
        <v>-10060.801010366195</v>
      </c>
      <c r="AM23" s="362">
        <f ca="1">OFFSET('4.3'!$A$1,$AM$3+1,$AM$2+$Y23-2)</f>
        <v>-1362.0185715574069</v>
      </c>
      <c r="AN23" s="362">
        <f ca="1">OFFSET('4.3'!$A$1,$AM$3-1,$AM$2+$Y23-2)</f>
        <v>22161.194271465167</v>
      </c>
      <c r="AO23" s="362">
        <f ca="1">OFFSET('4.3'!$A$1,$AM$3+2,$AA$2+$Y23-2)</f>
        <v>-18428.312206491661</v>
      </c>
      <c r="AP23" s="362">
        <f ca="1">OFFSET('4.3'!$A$1,$AM$3+3,$AA$2+$Y23-2)</f>
        <v>-31105.680716259041</v>
      </c>
      <c r="AQ23" s="362">
        <f ca="1">OFFSET('4.3'!$A$1,$AM$3+4,$AA$2+$Y23-2)</f>
        <v>-17112.440871044979</v>
      </c>
      <c r="AR23" s="370">
        <f ca="1">OFFSET('4.3'!$A$1,$AM$3+5,$AM$2+$Y23-2)</f>
        <v>-6.7428954652510082</v>
      </c>
      <c r="AS23" s="370">
        <f ca="1">OFFSET('4.3'!$A$1,$AM$3+6,$AM$2+$Y23-2)</f>
        <v>-8.3163382205170819</v>
      </c>
      <c r="AT23" s="52">
        <f t="shared" ca="1" si="22"/>
        <v>-0.32043873700156966</v>
      </c>
      <c r="AU23" s="52">
        <f t="shared" ca="1" si="23"/>
        <v>4.4647688664167102</v>
      </c>
      <c r="AV23" s="52"/>
      <c r="AW23" s="361">
        <f t="shared" si="32"/>
        <v>56</v>
      </c>
      <c r="AX23" s="362">
        <f ca="1">OFFSET('4.3'!$A$1,$AY$3,$AM$2+$Y23-2)</f>
        <v>-7432.688852348334</v>
      </c>
      <c r="AY23" s="362">
        <f ca="1">OFFSET('4.3'!$A$1,$AY$3+1,$AM$2+$Y23-2)</f>
        <v>-933.7121234999986</v>
      </c>
      <c r="AZ23" s="362">
        <f ca="1">OFFSET('4.3'!$A$1,$AY$3-1,$AM$2+$Y23-2)</f>
        <v>25721.407109387641</v>
      </c>
      <c r="BA23" s="362">
        <f ca="1">OFFSET('4.3'!$A$1,$AY$3+2,$AA$2+$Y23-2)</f>
        <v>-12825.676471439998</v>
      </c>
      <c r="BB23" s="362">
        <f ca="1">OFFSET('4.3'!$A$1,$AY$3+3,$AA$2+$Y23-2)</f>
        <v>-82594.117335447329</v>
      </c>
      <c r="BC23" s="362">
        <f ca="1">OFFSET('4.3'!$A$1,$AY$3+4,$AA$2+$Y23-2)</f>
        <v>-14260.367392537497</v>
      </c>
      <c r="BD23" s="370">
        <f ca="1">OFFSET('4.3'!$A$1,$AY$3+5,$AY$2+$Y23-2)</f>
        <v>-2.3811822623163881</v>
      </c>
      <c r="BE23" s="370">
        <f ca="1">OFFSET('4.3'!$A$1,$AY$3+6,$AY$2+$Y23-2)</f>
        <v>-6.6746009272150202</v>
      </c>
      <c r="BF23" s="52">
        <f t="shared" ca="1" si="24"/>
        <v>-0.25634369994355943</v>
      </c>
      <c r="BG23" s="52">
        <f t="shared" ca="1" si="25"/>
        <v>3.8991919752077528</v>
      </c>
      <c r="BH23" s="52"/>
      <c r="BI23" s="361">
        <f t="shared" si="33"/>
        <v>18</v>
      </c>
      <c r="BJ23" s="362"/>
      <c r="BK23" s="362"/>
      <c r="BL23" s="362"/>
      <c r="BM23" s="362"/>
      <c r="BN23" s="362"/>
      <c r="BO23" s="362"/>
      <c r="BP23" s="362"/>
      <c r="BQ23" s="362"/>
    </row>
    <row r="24" spans="1:69">
      <c r="A24" s="361">
        <f t="shared" si="29"/>
        <v>19</v>
      </c>
      <c r="B24" s="363">
        <f t="shared" ca="1" si="7"/>
        <v>-7260.6151799999989</v>
      </c>
      <c r="C24" s="363">
        <f t="shared" ca="1" si="8"/>
        <v>-1027.2728847552405</v>
      </c>
      <c r="D24" s="363">
        <f t="shared" ca="1" si="9"/>
        <v>27657.417190659005</v>
      </c>
      <c r="E24" s="363">
        <f t="shared" ca="1" si="10"/>
        <v>-20079.076158954838</v>
      </c>
      <c r="F24" s="363">
        <f t="shared" ca="1" si="11"/>
        <v>-81527.734703550042</v>
      </c>
      <c r="G24" s="363">
        <f t="shared" ca="1" si="12"/>
        <v>-14260.367392537482</v>
      </c>
      <c r="H24" s="370">
        <f t="shared" ca="1" si="3"/>
        <v>-5.4080638570353203</v>
      </c>
      <c r="I24" s="370">
        <f t="shared" ca="1" si="4"/>
        <v>-7.7763042920023757</v>
      </c>
      <c r="J24" s="52">
        <f t="shared" ca="1" si="5"/>
        <v>-0.43715902800419487</v>
      </c>
      <c r="K24" s="52">
        <f t="shared" ca="1" si="6"/>
        <v>4.3674940579464803</v>
      </c>
      <c r="L24" s="52"/>
      <c r="M24" s="52"/>
      <c r="N24" s="401">
        <f t="shared" ca="1" si="13"/>
        <v>15273.225463756477</v>
      </c>
      <c r="Q24" s="52">
        <f t="shared" ca="1" si="14"/>
        <v>3.3370886496734791</v>
      </c>
      <c r="R24" s="52">
        <f t="shared" ca="1" si="15"/>
        <v>13.722804658624309</v>
      </c>
      <c r="S24" s="52">
        <f t="shared" ca="1" si="16"/>
        <v>15.759212074449575</v>
      </c>
      <c r="T24" s="52">
        <f t="shared" ca="1" si="17"/>
        <v>16</v>
      </c>
      <c r="U24" s="52">
        <f t="shared" ca="1" si="18"/>
        <v>14</v>
      </c>
      <c r="V24" s="38">
        <f t="shared" ca="1" si="19"/>
        <v>2</v>
      </c>
      <c r="W24" s="38"/>
      <c r="X24" s="38"/>
      <c r="Y24" s="361">
        <f t="shared" si="30"/>
        <v>19</v>
      </c>
      <c r="Z24" s="362">
        <f ca="1">OFFSET('4.3'!$A$1,$AA$3,$AA$2+$Y24-2)</f>
        <v>-7260.6151799999989</v>
      </c>
      <c r="AA24" s="362">
        <f ca="1">OFFSET('4.3'!$A$1,$AA$3+1,$AA$2+$Y24-2)</f>
        <v>-1027.2728847552405</v>
      </c>
      <c r="AB24" s="362">
        <f ca="1">OFFSET('4.3'!$A$1,$AA$3-1,$AA$2+$Y24-2)</f>
        <v>27657.417190659005</v>
      </c>
      <c r="AC24" s="362">
        <f ca="1">OFFSET('4.3'!$A$1,$AA$3+2,$AA$2+$Y24-2)</f>
        <v>-20079.076158954838</v>
      </c>
      <c r="AD24" s="362">
        <f ca="1">OFFSET('4.3'!$A$1,$AA$3+3,$AA$2+$Y24-2)</f>
        <v>-81527.734703550042</v>
      </c>
      <c r="AE24" s="362">
        <f ca="1">OFFSET('4.3'!$A$1,$AA$3+4,$AA$2+$Y24-2)</f>
        <v>-14260.367392537482</v>
      </c>
      <c r="AF24" s="370">
        <f ca="1">OFFSET('4.3'!$A$1,$AA$3+5,$AA$2+$Y24-2)</f>
        <v>-5.4080638570353203</v>
      </c>
      <c r="AG24" s="370">
        <f ca="1">OFFSET('4.3'!$A$1,$AA$3+6,$AA$2+$Y24-2)</f>
        <v>-7.7763042920023757</v>
      </c>
      <c r="AH24" s="52">
        <f t="shared" ca="1" si="20"/>
        <v>-0.43715902800419487</v>
      </c>
      <c r="AI24" s="52">
        <f t="shared" ca="1" si="21"/>
        <v>4.3674940579464803</v>
      </c>
      <c r="AJ24" s="52"/>
      <c r="AK24" s="361">
        <f t="shared" si="31"/>
        <v>38</v>
      </c>
      <c r="AL24" s="362">
        <f ca="1">OFFSET('4.3'!$A$1,$AM$3,$AM$2+$Y24-2)</f>
        <v>-7260.6151799999989</v>
      </c>
      <c r="AM24" s="362">
        <f ca="1">OFFSET('4.3'!$A$1,$AM$3+1,$AM$2+$Y24-2)</f>
        <v>-1036.5261468574074</v>
      </c>
      <c r="AN24" s="362">
        <f ca="1">OFFSET('4.3'!$A$1,$AM$3-1,$AM$2+$Y24-2)</f>
        <v>28295.442158789112</v>
      </c>
      <c r="AO24" s="362">
        <f ca="1">OFFSET('4.3'!$A$1,$AM$3+2,$AA$2+$Y24-2)</f>
        <v>-20796.445358818946</v>
      </c>
      <c r="AP24" s="362">
        <f ca="1">OFFSET('4.3'!$A$1,$AM$3+3,$AA$2+$Y24-2)</f>
        <v>-84520.359691050035</v>
      </c>
      <c r="AQ24" s="362">
        <f ca="1">OFFSET('4.3'!$A$1,$AM$3+4,$AA$2+$Y24-2)</f>
        <v>-14260.367392537482</v>
      </c>
      <c r="AR24" s="370">
        <f ca="1">OFFSET('4.3'!$A$1,$AM$3+5,$AM$2+$Y24-2)</f>
        <v>-5.4080638570353203</v>
      </c>
      <c r="AS24" s="370">
        <f ca="1">OFFSET('4.3'!$A$1,$AM$3+6,$AM$2+$Y24-2)</f>
        <v>-7.8744561508555782</v>
      </c>
      <c r="AT24" s="52">
        <f t="shared" ca="1" si="22"/>
        <v>-0.44651592985446686</v>
      </c>
      <c r="AU24" s="52">
        <f t="shared" ca="1" si="23"/>
        <v>4.3747763166655318</v>
      </c>
      <c r="AV24" s="52"/>
      <c r="AW24" s="361">
        <f t="shared" si="32"/>
        <v>57</v>
      </c>
      <c r="AX24" s="362">
        <f ca="1">OFFSET('4.3'!$A$1,$AY$3,$AM$2+$Y24-2)</f>
        <v>-8954.6540648521623</v>
      </c>
      <c r="AY24" s="362">
        <f ca="1">OFFSET('4.3'!$A$1,$AY$3+1,$AM$2+$Y24-2)</f>
        <v>-933.71212349999769</v>
      </c>
      <c r="AZ24" s="362">
        <f ca="1">OFFSET('4.3'!$A$1,$AY$3-1,$AM$2+$Y24-2)</f>
        <v>21402.554171194715</v>
      </c>
      <c r="BA24" s="362">
        <f ca="1">OFFSET('4.3'!$A$1,$AY$3+2,$AA$2+$Y24-2)</f>
        <v>-12825.676471439991</v>
      </c>
      <c r="BB24" s="362">
        <f ca="1">OFFSET('4.3'!$A$1,$AY$3+3,$AA$2+$Y24-2)</f>
        <v>-30483.735068828642</v>
      </c>
      <c r="BC24" s="362">
        <f ca="1">OFFSET('4.3'!$A$1,$AY$3+4,$AA$2+$Y24-2)</f>
        <v>-14260.367392537482</v>
      </c>
      <c r="BD24" s="370">
        <f ca="1">OFFSET('4.3'!$A$1,$AY$3+5,$AY$2+$Y24-2)</f>
        <v>-6.0258056809876992</v>
      </c>
      <c r="BE24" s="370">
        <f ca="1">OFFSET('4.3'!$A$1,$AY$3+6,$AY$2+$Y24-2)</f>
        <v>-6.6746009272150193</v>
      </c>
      <c r="BF24" s="52">
        <f t="shared" ca="1" si="24"/>
        <v>-0.30807167282160619</v>
      </c>
      <c r="BG24" s="52">
        <f t="shared" ca="1" si="25"/>
        <v>3.9454515441780424</v>
      </c>
      <c r="BH24" s="52"/>
      <c r="BI24" s="361">
        <f t="shared" si="33"/>
        <v>19</v>
      </c>
      <c r="BJ24" s="362"/>
      <c r="BK24" s="362"/>
      <c r="BL24" s="362"/>
      <c r="BM24" s="362"/>
      <c r="BN24" s="362"/>
      <c r="BO24" s="362"/>
      <c r="BP24" s="362"/>
      <c r="BQ24" s="362"/>
    </row>
    <row r="25" spans="1:69">
      <c r="A25" s="361">
        <f t="shared" si="29"/>
        <v>20</v>
      </c>
      <c r="B25" s="363">
        <f ca="1">AL6</f>
        <v>-7973.4549667500005</v>
      </c>
      <c r="C25" s="363">
        <f t="shared" ref="C25:G25" ca="1" si="45">AM6</f>
        <v>-913.34695224120503</v>
      </c>
      <c r="D25" s="363">
        <f t="shared" ca="1" si="45"/>
        <v>36382.798890086124</v>
      </c>
      <c r="E25" s="363">
        <f t="shared" ca="1" si="45"/>
        <v>-12288.173906583976</v>
      </c>
      <c r="F25" s="363">
        <f t="shared" ca="1" si="45"/>
        <v>-97888.100154502536</v>
      </c>
      <c r="G25" s="363">
        <f t="shared" ca="1" si="45"/>
        <v>-14260.367392537497</v>
      </c>
      <c r="H25" s="370">
        <f t="shared" ref="H25:H43" ca="1" si="46">AR6</f>
        <v>-4.6161099418483769</v>
      </c>
      <c r="I25" s="370">
        <f t="shared" ref="I25:I43" ca="1" si="47">AS6</f>
        <v>-6.3788077042703097</v>
      </c>
      <c r="J25" s="52">
        <f t="shared" ref="J25:J43" ca="1" si="48">AT6</f>
        <v>-0.17761440922888475</v>
      </c>
      <c r="K25" s="52">
        <f t="shared" ref="K25:K43" ca="1" si="49">AU6</f>
        <v>3.7021463165688488</v>
      </c>
      <c r="L25" s="52"/>
      <c r="M25" s="52"/>
      <c r="N25" s="401">
        <f t="shared" ca="1" si="13"/>
        <v>29451.695960798897</v>
      </c>
      <c r="Q25" s="52">
        <f t="shared" ca="1" si="14"/>
        <v>4.094026087420227</v>
      </c>
      <c r="R25" s="52">
        <f t="shared" ca="1" si="15"/>
        <v>17.28253201531227</v>
      </c>
      <c r="S25" s="52">
        <f t="shared" ca="1" si="16"/>
        <v>20.730939538510611</v>
      </c>
      <c r="T25" s="52">
        <f t="shared" ca="1" si="17"/>
        <v>21</v>
      </c>
      <c r="U25" s="52">
        <f t="shared" ca="1" si="18"/>
        <v>19</v>
      </c>
      <c r="V25" s="38">
        <f t="shared" ca="1" si="19"/>
        <v>2</v>
      </c>
      <c r="W25" s="38"/>
      <c r="X25" s="38"/>
      <c r="Y25" s="361">
        <f t="shared" si="30"/>
        <v>20</v>
      </c>
      <c r="Z25" s="362"/>
      <c r="AA25" s="362"/>
      <c r="AB25" s="362"/>
      <c r="AC25" s="362"/>
      <c r="AD25" s="362"/>
      <c r="AE25" s="362"/>
      <c r="AF25" s="362"/>
      <c r="AG25" s="362"/>
      <c r="AK25" s="361">
        <f t="shared" si="31"/>
        <v>39</v>
      </c>
      <c r="AL25" s="362"/>
      <c r="AM25" s="362">
        <f ca="1">OFFSET('4.3'!$A$1,$AM$3+1,$AM$2+$Y25-2)</f>
        <v>0</v>
      </c>
      <c r="AN25" s="362">
        <f ca="1">OFFSET('4.3'!$A$1,$AM$3-1,$AM$2+$Y25-2)</f>
        <v>0</v>
      </c>
      <c r="AO25" s="362">
        <f ca="1">OFFSET('4.3'!$A$1,$AM$3+2,$AA$2+$Y25-2)</f>
        <v>0</v>
      </c>
      <c r="AP25" s="362">
        <f ca="1">OFFSET('4.3'!$A$1,$AM$3+3,$AA$2+$Y25-2)</f>
        <v>0</v>
      </c>
      <c r="AQ25" s="362">
        <f ca="1">OFFSET('4.3'!$A$1,$AM$3+4,$AA$2+$Y25-2)</f>
        <v>0</v>
      </c>
      <c r="AR25" s="362"/>
      <c r="AS25" s="362"/>
      <c r="AW25" s="361">
        <f t="shared" si="32"/>
        <v>58</v>
      </c>
      <c r="AX25" s="362">
        <f ca="1">OFFSET('4.3'!$A$1,$AY$3,$AM$2+$Y25-2)</f>
        <v>-7865.301743869667</v>
      </c>
      <c r="AY25" s="362">
        <f ca="1">OFFSET('4.3'!$A$1,$AY$3+1,$AM$2+$Y25-2)</f>
        <v>-933.7121234999986</v>
      </c>
      <c r="AZ25" s="362">
        <f ca="1">OFFSET('4.3'!$A$1,$AY$3-1,$AM$2+$Y25-2)</f>
        <v>25749.925483925694</v>
      </c>
      <c r="BA25" s="362">
        <f ca="1">OFFSET('4.3'!$A$1,$AY$3+2,$AA$2+$Y25-2)</f>
        <v>-12825.676471439998</v>
      </c>
      <c r="BB25" s="362">
        <f ca="1">OFFSET('4.3'!$A$1,$AY$3+3,$AA$2+$Y25-2)</f>
        <v>-67151.026627766536</v>
      </c>
      <c r="BC25" s="362">
        <f ca="1">OFFSET('4.3'!$A$1,$AY$3+4,$AA$2+$Y25-2)</f>
        <v>-14260.367392537497</v>
      </c>
      <c r="BD25" s="370">
        <f ca="1">OFFSET('4.3'!$A$1,$AY$3+5,$AY$2+$Y25-2)</f>
        <v>-4.1937098206474479</v>
      </c>
      <c r="BE25" s="370">
        <f ca="1">OFFSET('4.3'!$A$1,$AY$3+6,$AY$2+$Y25-2)</f>
        <v>-6.6746009272150202</v>
      </c>
      <c r="BF25" s="52">
        <f t="shared" ref="BF25" ca="1" si="50">(BA25+AY25*BE25)/AZ25</f>
        <v>-0.25605979599012763</v>
      </c>
      <c r="BG25" s="52">
        <f t="shared" ref="BG25" ca="1" si="51">-(BB25-AX25*BD25)/AZ25</f>
        <v>3.8887809541778169</v>
      </c>
      <c r="BI25" s="361">
        <f t="shared" si="33"/>
        <v>20</v>
      </c>
      <c r="BJ25" s="362"/>
      <c r="BK25" s="362"/>
      <c r="BL25" s="362"/>
      <c r="BM25" s="362"/>
      <c r="BN25" s="362"/>
      <c r="BO25" s="362"/>
      <c r="BP25" s="362"/>
      <c r="BQ25" s="362"/>
    </row>
    <row r="26" spans="1:69">
      <c r="A26" s="361">
        <f t="shared" si="29"/>
        <v>21</v>
      </c>
      <c r="B26" s="363">
        <f t="shared" ref="B26:B43" ca="1" si="52">AL7</f>
        <v>-7973.4549667500005</v>
      </c>
      <c r="C26" s="363">
        <f t="shared" ref="C26:C43" ca="1" si="53">AM7</f>
        <v>-862.43402409422129</v>
      </c>
      <c r="D26" s="363">
        <f t="shared" ref="D26:D43" ca="1" si="54">AN7</f>
        <v>41609.711572647342</v>
      </c>
      <c r="E26" s="363">
        <f t="shared" ref="E26:E43" ca="1" si="55">AO7</f>
        <v>-15954.303755026709</v>
      </c>
      <c r="F26" s="363">
        <f t="shared" ref="F26:F43" ca="1" si="56">AP7</f>
        <v>-122158.94015450255</v>
      </c>
      <c r="G26" s="363">
        <f t="shared" ref="G26:G43" ca="1" si="57">AQ7</f>
        <v>-14260.367392537497</v>
      </c>
      <c r="H26" s="370">
        <f t="shared" ca="1" si="46"/>
        <v>-4.6161099418483769</v>
      </c>
      <c r="I26" s="370">
        <f t="shared" ca="1" si="47"/>
        <v>-5.5782081494154285</v>
      </c>
      <c r="J26" s="52">
        <f t="shared" ca="1" si="48"/>
        <v>-0.26780928856080982</v>
      </c>
      <c r="K26" s="52">
        <f t="shared" ca="1" si="49"/>
        <v>3.8203890123068129</v>
      </c>
      <c r="L26" s="52"/>
      <c r="M26" s="52"/>
      <c r="N26" s="401">
        <f t="shared" ca="1" si="13"/>
        <v>23475.050349763158</v>
      </c>
      <c r="Q26" s="52">
        <f t="shared" ca="1" si="14"/>
        <v>4.7091709295763522</v>
      </c>
      <c r="R26" s="52">
        <f t="shared" ca="1" si="15"/>
        <v>19.258568469536435</v>
      </c>
      <c r="S26" s="52">
        <f t="shared" ca="1" si="16"/>
        <v>23.70923736333182</v>
      </c>
      <c r="T26" s="52">
        <f t="shared" ca="1" si="17"/>
        <v>24</v>
      </c>
      <c r="U26" s="52">
        <f t="shared" ca="1" si="18"/>
        <v>22</v>
      </c>
      <c r="V26" s="38">
        <f t="shared" ca="1" si="19"/>
        <v>2</v>
      </c>
      <c r="W26" s="38"/>
      <c r="X26" s="38"/>
      <c r="Y26" s="361">
        <f t="shared" si="30"/>
        <v>21</v>
      </c>
      <c r="Z26" s="362"/>
      <c r="AA26" s="362"/>
      <c r="AB26" s="362"/>
      <c r="AC26" s="362"/>
      <c r="AD26" s="362"/>
      <c r="AE26" s="362"/>
      <c r="AF26" s="362"/>
      <c r="AG26" s="362"/>
      <c r="AK26" s="361">
        <f t="shared" si="31"/>
        <v>40</v>
      </c>
      <c r="AL26" s="362">
        <f ca="1">OFFSET('4.3'!$A$1,$AM$3,$AM$2+$Y26-2)</f>
        <v>0</v>
      </c>
      <c r="AM26" s="362">
        <f ca="1">OFFSET('4.3'!$A$1,$AM$3+1,$AM$2+$Y26-2)</f>
        <v>0</v>
      </c>
      <c r="AN26" s="362">
        <f ca="1">OFFSET('4.3'!$A$1,$AM$3-1,$AM$2+$Y26-2)</f>
        <v>0</v>
      </c>
      <c r="AO26" s="362">
        <f ca="1">OFFSET('4.3'!$A$1,$AM$3+2,$AA$2+$Y26-2)</f>
        <v>0</v>
      </c>
      <c r="AP26" s="362">
        <f ca="1">OFFSET('4.3'!$A$1,$AM$3+3,$AA$2+$Y26-2)</f>
        <v>0</v>
      </c>
      <c r="AQ26" s="362">
        <f ca="1">OFFSET('4.3'!$A$1,$AM$3+4,$AA$2+$Y26-2)</f>
        <v>0</v>
      </c>
      <c r="AR26" s="362"/>
      <c r="AS26" s="362"/>
      <c r="AW26" s="361">
        <f t="shared" si="32"/>
        <v>59</v>
      </c>
      <c r="AX26" s="362"/>
      <c r="AY26" s="362"/>
      <c r="AZ26" s="362"/>
      <c r="BA26" s="362"/>
      <c r="BB26" s="362"/>
      <c r="BC26" s="362"/>
      <c r="BD26" s="362"/>
      <c r="BE26" s="362"/>
      <c r="BI26" s="361">
        <f t="shared" si="33"/>
        <v>21</v>
      </c>
      <c r="BJ26" s="362"/>
      <c r="BK26" s="362"/>
      <c r="BL26" s="362"/>
      <c r="BM26" s="362"/>
      <c r="BN26" s="362"/>
      <c r="BO26" s="362"/>
      <c r="BP26" s="362"/>
      <c r="BQ26" s="362"/>
    </row>
    <row r="27" spans="1:69">
      <c r="A27" s="361">
        <f t="shared" si="29"/>
        <v>22</v>
      </c>
      <c r="B27" s="363">
        <f t="shared" ca="1" si="52"/>
        <v>-7973.4549667500005</v>
      </c>
      <c r="C27" s="363">
        <f t="shared" ca="1" si="53"/>
        <v>-830.89810014258887</v>
      </c>
      <c r="D27" s="363">
        <f t="shared" ca="1" si="54"/>
        <v>39160.030462251401</v>
      </c>
      <c r="E27" s="363">
        <f t="shared" ca="1" si="55"/>
        <v>-6280.0186784194766</v>
      </c>
      <c r="F27" s="363">
        <f t="shared" ca="1" si="56"/>
        <v>-111015.79265450254</v>
      </c>
      <c r="G27" s="363">
        <f t="shared" ca="1" si="57"/>
        <v>-14260.367392537497</v>
      </c>
      <c r="H27" s="370">
        <f t="shared" ca="1" si="46"/>
        <v>-4.6161099418483769</v>
      </c>
      <c r="I27" s="370">
        <f t="shared" ca="1" si="47"/>
        <v>-5.177809309165279</v>
      </c>
      <c r="J27" s="52">
        <f t="shared" ca="1" si="48"/>
        <v>-5.0505240603424401E-2</v>
      </c>
      <c r="K27" s="52">
        <f t="shared" ca="1" si="49"/>
        <v>3.7748218183816729</v>
      </c>
      <c r="L27" s="52"/>
      <c r="M27" s="52"/>
      <c r="N27" s="401">
        <f t="shared" ca="1" si="13"/>
        <v>26044.313963377368</v>
      </c>
      <c r="Q27" s="52">
        <f t="shared" ca="1" si="14"/>
        <v>4.4478032814820496</v>
      </c>
      <c r="R27" s="52">
        <f t="shared" ca="1" si="15"/>
        <v>18.31131662576821</v>
      </c>
      <c r="S27" s="52">
        <f t="shared" ca="1" si="16"/>
        <v>22.313407670798519</v>
      </c>
      <c r="T27" s="52">
        <f t="shared" ca="1" si="17"/>
        <v>23</v>
      </c>
      <c r="U27" s="52">
        <f t="shared" ca="1" si="18"/>
        <v>21</v>
      </c>
      <c r="V27" s="38">
        <f t="shared" ca="1" si="19"/>
        <v>2</v>
      </c>
      <c r="W27" s="38"/>
      <c r="X27" s="38"/>
      <c r="Y27" s="361">
        <f t="shared" si="30"/>
        <v>22</v>
      </c>
      <c r="AK27" s="361">
        <f t="shared" si="31"/>
        <v>41</v>
      </c>
      <c r="AL27" s="362">
        <f ca="1">OFFSET('4.3'!$A$1,$AM$3,$AM$2+$Y27-2)</f>
        <v>0</v>
      </c>
      <c r="AM27" s="362">
        <f ca="1">OFFSET('4.3'!$A$1,$AM$3+1,$AM$2+$Y27-2)</f>
        <v>0</v>
      </c>
      <c r="AN27" s="362">
        <f ca="1">OFFSET('4.3'!$A$1,$AM$3-1,$AM$2+$Y27-2)</f>
        <v>0</v>
      </c>
      <c r="AO27" s="362">
        <f ca="1">OFFSET('4.3'!$A$1,$AM$3+2,$AA$2+$Y27-2)</f>
        <v>0</v>
      </c>
      <c r="AP27" s="362">
        <f ca="1">OFFSET('4.3'!$A$1,$AM$3+3,$AA$2+$Y27-2)</f>
        <v>0</v>
      </c>
      <c r="AQ27" s="362">
        <f ca="1">OFFSET('4.3'!$A$1,$AM$3+4,$AA$2+$Y27-2)</f>
        <v>0</v>
      </c>
      <c r="AR27" s="362"/>
      <c r="AS27" s="362"/>
      <c r="AW27" s="361">
        <f t="shared" si="32"/>
        <v>60</v>
      </c>
      <c r="AX27" s="362"/>
      <c r="AY27" s="362"/>
      <c r="AZ27" s="362"/>
      <c r="BA27" s="362"/>
      <c r="BB27" s="362"/>
      <c r="BC27" s="362"/>
      <c r="BD27" s="362"/>
      <c r="BE27" s="362"/>
      <c r="BI27" s="361">
        <f t="shared" si="33"/>
        <v>22</v>
      </c>
      <c r="BJ27" s="362"/>
      <c r="BK27" s="362"/>
      <c r="BL27" s="362"/>
      <c r="BM27" s="362"/>
      <c r="BN27" s="362"/>
      <c r="BO27" s="362"/>
      <c r="BP27" s="362"/>
      <c r="BQ27" s="362"/>
    </row>
    <row r="28" spans="1:69">
      <c r="A28" s="361">
        <f t="shared" si="29"/>
        <v>23</v>
      </c>
      <c r="B28" s="363">
        <f t="shared" ca="1" si="52"/>
        <v>-10764.164205112502</v>
      </c>
      <c r="C28" s="363">
        <f t="shared" ca="1" si="53"/>
        <v>-1363.3253900824079</v>
      </c>
      <c r="D28" s="363">
        <f t="shared" ca="1" si="54"/>
        <v>39070.712434082387</v>
      </c>
      <c r="E28" s="363">
        <f t="shared" ca="1" si="55"/>
        <v>-24327.918308963795</v>
      </c>
      <c r="F28" s="363">
        <f t="shared" ca="1" si="56"/>
        <v>-97955.5182444893</v>
      </c>
      <c r="G28" s="363">
        <f t="shared" ca="1" si="57"/>
        <v>-19251.495979925621</v>
      </c>
      <c r="H28" s="370">
        <f t="shared" ca="1" si="46"/>
        <v>-4.616109941848376</v>
      </c>
      <c r="I28" s="370">
        <f t="shared" ca="1" si="47"/>
        <v>-7.5868419232341049</v>
      </c>
      <c r="J28" s="52">
        <f t="shared" ca="1" si="48"/>
        <v>-0.3579301019419851</v>
      </c>
      <c r="K28" s="52">
        <f t="shared" ca="1" si="49"/>
        <v>3.7788940730603064</v>
      </c>
      <c r="L28" s="52"/>
      <c r="M28" s="52"/>
      <c r="N28" s="401">
        <f t="shared" ca="1" si="13"/>
        <v>38791.975274799042</v>
      </c>
      <c r="Q28" s="52">
        <f t="shared" ca="1" si="14"/>
        <v>3.2216653024021378</v>
      </c>
      <c r="R28" s="52">
        <f t="shared" ca="1" si="15"/>
        <v>19.545888408187292</v>
      </c>
      <c r="S28" s="52">
        <f t="shared" ca="1" si="16"/>
        <v>22.262514207454352</v>
      </c>
      <c r="T28" s="52">
        <f t="shared" ca="1" si="17"/>
        <v>23</v>
      </c>
      <c r="U28" s="52">
        <f t="shared" ca="1" si="18"/>
        <v>20</v>
      </c>
      <c r="V28" s="38">
        <f t="shared" ca="1" si="19"/>
        <v>3</v>
      </c>
      <c r="W28" s="38"/>
      <c r="X28" s="38"/>
      <c r="Y28" s="361">
        <f t="shared" si="30"/>
        <v>23</v>
      </c>
      <c r="AK28" s="361">
        <f t="shared" si="31"/>
        <v>42</v>
      </c>
      <c r="AW28" s="361">
        <f t="shared" si="32"/>
        <v>61</v>
      </c>
      <c r="AX28" s="362"/>
      <c r="AY28" s="362"/>
      <c r="AZ28" s="362"/>
      <c r="BA28" s="362"/>
      <c r="BB28" s="362"/>
      <c r="BC28" s="362"/>
      <c r="BD28" s="362"/>
      <c r="BE28" s="362"/>
      <c r="BI28" s="361">
        <f t="shared" si="33"/>
        <v>23</v>
      </c>
      <c r="BJ28" s="362"/>
      <c r="BK28" s="362"/>
      <c r="BL28" s="362"/>
      <c r="BM28" s="362"/>
      <c r="BN28" s="362"/>
      <c r="BO28" s="362"/>
      <c r="BP28" s="362"/>
      <c r="BQ28" s="362"/>
    </row>
    <row r="29" spans="1:69">
      <c r="A29" s="361">
        <f t="shared" si="29"/>
        <v>24</v>
      </c>
      <c r="B29" s="363">
        <f t="shared" ca="1" si="52"/>
        <v>-12420.427905112501</v>
      </c>
      <c r="C29" s="363">
        <f t="shared" ca="1" si="53"/>
        <v>-1363.3253900824079</v>
      </c>
      <c r="D29" s="363">
        <f t="shared" ca="1" si="54"/>
        <v>40585.334476335905</v>
      </c>
      <c r="E29" s="363">
        <f t="shared" ca="1" si="55"/>
        <v>-17145.764770231403</v>
      </c>
      <c r="F29" s="363">
        <f t="shared" ca="1" si="56"/>
        <v>-72416.168321489298</v>
      </c>
      <c r="G29" s="363">
        <f t="shared" ca="1" si="57"/>
        <v>-19251.495979925621</v>
      </c>
      <c r="H29" s="370">
        <f t="shared" ca="1" si="46"/>
        <v>-4.8393231324314678</v>
      </c>
      <c r="I29" s="370">
        <f t="shared" ca="1" si="47"/>
        <v>-7.5868419232341049</v>
      </c>
      <c r="J29" s="52">
        <f t="shared" ca="1" si="48"/>
        <v>-0.16760809374901159</v>
      </c>
      <c r="K29" s="52">
        <f t="shared" ca="1" si="49"/>
        <v>3.2652837313603396</v>
      </c>
      <c r="L29" s="52"/>
      <c r="M29" s="52"/>
      <c r="N29" s="401">
        <f t="shared" ca="1" si="13"/>
        <v>69632.502345686371</v>
      </c>
      <c r="Q29" s="52">
        <f t="shared" ca="1" si="14"/>
        <v>2.9444327395560812</v>
      </c>
      <c r="R29" s="52">
        <f t="shared" ca="1" si="15"/>
        <v>20.756434412083244</v>
      </c>
      <c r="S29" s="52">
        <f t="shared" ca="1" si="16"/>
        <v>23.125546710162908</v>
      </c>
      <c r="T29" s="52">
        <f t="shared" ca="1" si="17"/>
        <v>24</v>
      </c>
      <c r="U29" s="52">
        <f t="shared" ca="1" si="18"/>
        <v>22</v>
      </c>
      <c r="V29" s="38">
        <f t="shared" ca="1" si="19"/>
        <v>2</v>
      </c>
      <c r="W29" s="38"/>
      <c r="X29" s="38"/>
      <c r="Y29" s="361">
        <f t="shared" si="30"/>
        <v>24</v>
      </c>
      <c r="AK29" s="361">
        <f t="shared" si="31"/>
        <v>43</v>
      </c>
      <c r="AW29" s="361">
        <f t="shared" si="32"/>
        <v>62</v>
      </c>
      <c r="AX29" s="362"/>
      <c r="AY29" s="362"/>
      <c r="AZ29" s="362"/>
      <c r="BA29" s="362"/>
      <c r="BB29" s="362"/>
      <c r="BC29" s="362"/>
      <c r="BD29" s="362"/>
      <c r="BE29" s="362"/>
      <c r="BI29" s="361">
        <f t="shared" si="33"/>
        <v>24</v>
      </c>
      <c r="BJ29" s="362"/>
      <c r="BK29" s="362"/>
      <c r="BL29" s="362"/>
      <c r="BM29" s="362"/>
      <c r="BN29" s="362"/>
      <c r="BO29" s="362"/>
      <c r="BP29" s="362"/>
      <c r="BQ29" s="362"/>
    </row>
    <row r="30" spans="1:69">
      <c r="A30" s="361">
        <f t="shared" si="29"/>
        <v>25</v>
      </c>
      <c r="B30" s="363">
        <f t="shared" ca="1" si="52"/>
        <v>-7973.4549667500005</v>
      </c>
      <c r="C30" s="363">
        <f t="shared" ca="1" si="53"/>
        <v>-1036.5261468574083</v>
      </c>
      <c r="D30" s="363">
        <f t="shared" ca="1" si="54"/>
        <v>41161.825673519001</v>
      </c>
      <c r="E30" s="363">
        <f t="shared" ca="1" si="55"/>
        <v>-19506.512509515414</v>
      </c>
      <c r="F30" s="363">
        <f t="shared" ca="1" si="56"/>
        <v>-121268.67140450254</v>
      </c>
      <c r="G30" s="363">
        <f t="shared" ca="1" si="57"/>
        <v>-14260.367392537497</v>
      </c>
      <c r="H30" s="370">
        <f t="shared" ca="1" si="46"/>
        <v>-4.6161099418483769</v>
      </c>
      <c r="I30" s="370">
        <f t="shared" ca="1" si="47"/>
        <v>-7.8744561508555782</v>
      </c>
      <c r="J30" s="52">
        <f t="shared" ca="1" si="48"/>
        <v>-0.27560567664931773</v>
      </c>
      <c r="K30" s="52">
        <f t="shared" ca="1" si="49"/>
        <v>3.8403305383291912</v>
      </c>
      <c r="L30" s="52"/>
      <c r="M30" s="52"/>
      <c r="N30" s="401">
        <f t="shared" ca="1" si="13"/>
        <v>22797.718452813962</v>
      </c>
      <c r="Q30" s="52">
        <f t="shared" ca="1" si="14"/>
        <v>4.568469695386371</v>
      </c>
      <c r="R30" s="52">
        <f t="shared" ca="1" si="15"/>
        <v>19.154042482537335</v>
      </c>
      <c r="S30" s="52">
        <f t="shared" ca="1" si="16"/>
        <v>23.454031722802849</v>
      </c>
      <c r="T30" s="52">
        <f t="shared" ca="1" si="17"/>
        <v>24</v>
      </c>
      <c r="U30" s="52">
        <f t="shared" ca="1" si="18"/>
        <v>21</v>
      </c>
      <c r="V30" s="38">
        <f t="shared" ca="1" si="19"/>
        <v>3</v>
      </c>
      <c r="W30" s="38"/>
      <c r="X30" s="38"/>
      <c r="Y30" s="361">
        <f t="shared" si="30"/>
        <v>25</v>
      </c>
      <c r="AK30" s="361">
        <f t="shared" si="31"/>
        <v>44</v>
      </c>
      <c r="AW30" s="361">
        <f t="shared" si="32"/>
        <v>63</v>
      </c>
      <c r="AX30" s="362"/>
      <c r="AY30" s="362"/>
      <c r="AZ30" s="362"/>
      <c r="BA30" s="362"/>
      <c r="BB30" s="362"/>
      <c r="BC30" s="362"/>
      <c r="BD30" s="362"/>
      <c r="BE30" s="362"/>
      <c r="BI30" s="361">
        <f t="shared" si="33"/>
        <v>25</v>
      </c>
    </row>
    <row r="31" spans="1:69">
      <c r="A31" s="361">
        <f t="shared" si="29"/>
        <v>26</v>
      </c>
      <c r="B31" s="363">
        <f t="shared" ca="1" si="52"/>
        <v>-7260.6151799999989</v>
      </c>
      <c r="C31" s="363">
        <f t="shared" ca="1" si="53"/>
        <v>-830.89810014258796</v>
      </c>
      <c r="D31" s="363">
        <f t="shared" ca="1" si="54"/>
        <v>24144.744834845449</v>
      </c>
      <c r="E31" s="363">
        <f t="shared" ca="1" si="55"/>
        <v>-6210.4644502582196</v>
      </c>
      <c r="F31" s="363">
        <f t="shared" ca="1" si="56"/>
        <v>-65286.932191050022</v>
      </c>
      <c r="G31" s="363">
        <f t="shared" ca="1" si="57"/>
        <v>-14260.367392537482</v>
      </c>
      <c r="H31" s="370">
        <f t="shared" ca="1" si="46"/>
        <v>-5.4080638570353203</v>
      </c>
      <c r="I31" s="370">
        <f t="shared" ca="1" si="47"/>
        <v>-5.1778093091652755</v>
      </c>
      <c r="J31" s="52">
        <f t="shared" ca="1" si="48"/>
        <v>-7.9033037848395257E-2</v>
      </c>
      <c r="K31" s="52">
        <f t="shared" ca="1" si="49"/>
        <v>4.3302508865183986</v>
      </c>
      <c r="L31" s="52"/>
      <c r="M31" s="52"/>
      <c r="N31" s="401">
        <f t="shared" ca="1" si="13"/>
        <v>19219.67473090905</v>
      </c>
      <c r="Q31" s="52">
        <f t="shared" ca="1" si="14"/>
        <v>2.9839591185123751</v>
      </c>
      <c r="R31" s="52">
        <f t="shared" ca="1" si="15"/>
        <v>12.306805294700938</v>
      </c>
      <c r="S31" s="52">
        <f t="shared" ca="1" si="16"/>
        <v>13.757689364584301</v>
      </c>
      <c r="T31" s="52">
        <f t="shared" ca="1" si="17"/>
        <v>14</v>
      </c>
      <c r="U31" s="52">
        <f t="shared" ca="1" si="18"/>
        <v>13</v>
      </c>
      <c r="V31" s="38">
        <f t="shared" ca="1" si="19"/>
        <v>1</v>
      </c>
      <c r="W31" s="38"/>
      <c r="X31" s="38"/>
      <c r="Y31" s="361">
        <f t="shared" si="30"/>
        <v>26</v>
      </c>
      <c r="AK31" s="361">
        <f t="shared" si="31"/>
        <v>45</v>
      </c>
      <c r="AW31" s="361">
        <f t="shared" si="32"/>
        <v>64</v>
      </c>
      <c r="BI31" s="361">
        <f t="shared" si="33"/>
        <v>26</v>
      </c>
    </row>
    <row r="32" spans="1:69">
      <c r="A32" s="361">
        <f t="shared" si="29"/>
        <v>27</v>
      </c>
      <c r="B32" s="363">
        <f t="shared" ca="1" si="52"/>
        <v>-9801.8304929999995</v>
      </c>
      <c r="C32" s="363">
        <f t="shared" ca="1" si="53"/>
        <v>-1363.3253900824068</v>
      </c>
      <c r="D32" s="363">
        <f t="shared" ca="1" si="54"/>
        <v>24055.426806676438</v>
      </c>
      <c r="E32" s="363">
        <f t="shared" ca="1" si="55"/>
        <v>-24258.364080802538</v>
      </c>
      <c r="F32" s="363">
        <f t="shared" ca="1" si="56"/>
        <v>-51365.82375387002</v>
      </c>
      <c r="G32" s="363">
        <f t="shared" ca="1" si="57"/>
        <v>-19251.495979925603</v>
      </c>
      <c r="H32" s="370">
        <f t="shared" ca="1" si="46"/>
        <v>-5.4080638570353203</v>
      </c>
      <c r="I32" s="370">
        <f t="shared" ca="1" si="47"/>
        <v>-7.5868419232341031</v>
      </c>
      <c r="J32" s="52">
        <f t="shared" ca="1" si="48"/>
        <v>-0.5784569930163872</v>
      </c>
      <c r="K32" s="52">
        <f t="shared" ca="1" si="49"/>
        <v>4.3389273370481796</v>
      </c>
      <c r="L32" s="52"/>
      <c r="M32" s="52"/>
      <c r="N32" s="401">
        <f t="shared" ca="1" si="13"/>
        <v>32828.170069497515</v>
      </c>
      <c r="Q32" s="52">
        <f t="shared" ca="1" si="14"/>
        <v>2.1545088181998016</v>
      </c>
      <c r="R32" s="52">
        <f t="shared" ca="1" si="15"/>
        <v>13.446128020895989</v>
      </c>
      <c r="S32" s="52">
        <f t="shared" ca="1" si="16"/>
        <v>13.706795901240136</v>
      </c>
      <c r="T32" s="52">
        <f t="shared" ca="1" si="17"/>
        <v>14</v>
      </c>
      <c r="U32" s="52">
        <f t="shared" ca="1" si="18"/>
        <v>12</v>
      </c>
      <c r="V32" s="38">
        <f t="shared" ca="1" si="19"/>
        <v>2</v>
      </c>
      <c r="W32" s="38"/>
      <c r="X32" s="38"/>
      <c r="Y32" s="361">
        <f t="shared" si="30"/>
        <v>27</v>
      </c>
      <c r="AK32" s="361">
        <f t="shared" si="31"/>
        <v>46</v>
      </c>
      <c r="AW32" s="361">
        <f t="shared" si="32"/>
        <v>65</v>
      </c>
      <c r="BI32" s="361">
        <f t="shared" si="33"/>
        <v>27</v>
      </c>
    </row>
    <row r="33" spans="1:61">
      <c r="A33" s="361">
        <f t="shared" si="29"/>
        <v>28</v>
      </c>
      <c r="B33" s="363">
        <f t="shared" ca="1" si="52"/>
        <v>-11458.094192999999</v>
      </c>
      <c r="C33" s="363">
        <f t="shared" ca="1" si="53"/>
        <v>-1363.3253900824068</v>
      </c>
      <c r="D33" s="363">
        <f t="shared" ca="1" si="54"/>
        <v>22498.694271465167</v>
      </c>
      <c r="E33" s="363">
        <f t="shared" ca="1" si="55"/>
        <v>-17799.014327281413</v>
      </c>
      <c r="F33" s="363">
        <f t="shared" ca="1" si="56"/>
        <v>-39277.536330870018</v>
      </c>
      <c r="G33" s="363">
        <f t="shared" ca="1" si="57"/>
        <v>-19251.495979925603</v>
      </c>
      <c r="H33" s="370">
        <f t="shared" ca="1" si="46"/>
        <v>-5.5355474328120673</v>
      </c>
      <c r="I33" s="370">
        <f t="shared" ca="1" si="47"/>
        <v>-7.5868419232341031</v>
      </c>
      <c r="J33" s="52">
        <f t="shared" ca="1" si="48"/>
        <v>-0.33138279105604251</v>
      </c>
      <c r="K33" s="52">
        <f t="shared" ca="1" si="49"/>
        <v>4.5649031444508656</v>
      </c>
      <c r="L33" s="52"/>
      <c r="M33" s="52"/>
      <c r="N33" s="401">
        <f t="shared" ca="1" si="13"/>
        <v>39467.893619258059</v>
      </c>
      <c r="Q33" s="52">
        <f t="shared" ca="1" si="14"/>
        <v>1.7547740424275422</v>
      </c>
      <c r="R33" s="52">
        <f t="shared" ca="1" si="15"/>
        <v>13.484125938068646</v>
      </c>
      <c r="S33" s="52">
        <f t="shared" ca="1" si="16"/>
        <v>12.819768815649669</v>
      </c>
      <c r="T33" s="52">
        <f t="shared" ca="1" si="17"/>
        <v>14</v>
      </c>
      <c r="U33" s="52">
        <f t="shared" ca="1" si="18"/>
        <v>13</v>
      </c>
      <c r="V33" s="38">
        <f t="shared" ca="1" si="19"/>
        <v>1</v>
      </c>
      <c r="W33" s="38"/>
      <c r="X33" s="38"/>
      <c r="Y33" s="361">
        <f t="shared" si="30"/>
        <v>28</v>
      </c>
      <c r="AK33" s="361">
        <f t="shared" si="31"/>
        <v>47</v>
      </c>
      <c r="AW33" s="361">
        <f t="shared" si="32"/>
        <v>66</v>
      </c>
      <c r="BI33" s="361">
        <f t="shared" si="33"/>
        <v>28</v>
      </c>
    </row>
    <row r="34" spans="1:61">
      <c r="A34" s="361">
        <f t="shared" si="29"/>
        <v>29</v>
      </c>
      <c r="B34" s="363">
        <f t="shared" ca="1" si="52"/>
        <v>-7260.6151799999989</v>
      </c>
      <c r="C34" s="363">
        <f t="shared" ca="1" si="53"/>
        <v>-1036.5261468574074</v>
      </c>
      <c r="D34" s="363">
        <f t="shared" ca="1" si="54"/>
        <v>26593.130186958126</v>
      </c>
      <c r="E34" s="363">
        <f t="shared" ca="1" si="55"/>
        <v>-19235.992717973873</v>
      </c>
      <c r="F34" s="363">
        <f t="shared" ca="1" si="56"/>
        <v>-76430.079691050036</v>
      </c>
      <c r="G34" s="363">
        <f t="shared" ca="1" si="57"/>
        <v>-14260.367392537482</v>
      </c>
      <c r="H34" s="370">
        <f t="shared" ca="1" si="46"/>
        <v>-5.4080638570353203</v>
      </c>
      <c r="I34" s="370">
        <f t="shared" ca="1" si="47"/>
        <v>-7.8744561508555782</v>
      </c>
      <c r="J34" s="52">
        <f t="shared" ca="1" si="48"/>
        <v>-0.41642006591464842</v>
      </c>
      <c r="K34" s="52">
        <f t="shared" ca="1" si="49"/>
        <v>4.3505954136452107</v>
      </c>
      <c r="L34" s="52"/>
      <c r="M34" s="52"/>
      <c r="N34" s="401">
        <f t="shared" ca="1" si="13"/>
        <v>16645.875963303406</v>
      </c>
      <c r="Q34" s="52">
        <f t="shared" ca="1" si="14"/>
        <v>3.2050954828113598</v>
      </c>
      <c r="R34" s="52">
        <f t="shared" ca="1" si="15"/>
        <v>13.32002544055004</v>
      </c>
      <c r="S34" s="52">
        <f t="shared" ca="1" si="16"/>
        <v>15.152780733309474</v>
      </c>
      <c r="T34" s="52">
        <f t="shared" ca="1" si="17"/>
        <v>16</v>
      </c>
      <c r="U34" s="52">
        <f t="shared" ca="1" si="18"/>
        <v>14</v>
      </c>
      <c r="V34" s="38">
        <f t="shared" ca="1" si="19"/>
        <v>2</v>
      </c>
      <c r="W34" s="38"/>
      <c r="X34" s="38"/>
      <c r="Y34" s="361">
        <f t="shared" si="30"/>
        <v>29</v>
      </c>
      <c r="AK34" s="361">
        <f t="shared" si="31"/>
        <v>48</v>
      </c>
      <c r="AW34" s="361">
        <f t="shared" si="32"/>
        <v>67</v>
      </c>
      <c r="BI34" s="361">
        <f t="shared" si="33"/>
        <v>29</v>
      </c>
    </row>
    <row r="35" spans="1:61">
      <c r="A35" s="361">
        <f t="shared" si="29"/>
        <v>30</v>
      </c>
      <c r="B35" s="363">
        <f t="shared" ca="1" si="52"/>
        <v>-7973.4549667500005</v>
      </c>
      <c r="C35" s="363">
        <f t="shared" ca="1" si="53"/>
        <v>-862.43402409422129</v>
      </c>
      <c r="D35" s="363">
        <f t="shared" ca="1" si="54"/>
        <v>38889.032817543455</v>
      </c>
      <c r="E35" s="363">
        <f t="shared" ca="1" si="55"/>
        <v>-17484.947440945529</v>
      </c>
      <c r="F35" s="363">
        <f t="shared" ca="1" si="56"/>
        <v>-118397.20694812504</v>
      </c>
      <c r="G35" s="363">
        <f t="shared" ca="1" si="57"/>
        <v>-14260.367392537497</v>
      </c>
      <c r="H35" s="370">
        <f t="shared" ca="1" si="46"/>
        <v>-4.6161099418483769</v>
      </c>
      <c r="I35" s="370">
        <f t="shared" ca="1" si="47"/>
        <v>-5.5782081494154285</v>
      </c>
      <c r="J35" s="52">
        <f t="shared" ca="1" si="48"/>
        <v>-0.3259045036906269</v>
      </c>
      <c r="K35" s="52">
        <f t="shared" ca="1" si="49"/>
        <v>3.9909337015191917</v>
      </c>
      <c r="L35" s="52"/>
      <c r="M35" s="52"/>
      <c r="N35" s="401">
        <f t="shared" ca="1" si="13"/>
        <v>17714.407913277042</v>
      </c>
      <c r="Q35" s="52">
        <f t="shared" ca="1" si="14"/>
        <v>4.4012586461690955</v>
      </c>
      <c r="R35" s="52">
        <f t="shared" ca="1" si="15"/>
        <v>18.219897554659834</v>
      </c>
      <c r="S35" s="52">
        <f t="shared" ca="1" si="16"/>
        <v>22.158993058429321</v>
      </c>
      <c r="T35" s="52">
        <f t="shared" ca="1" si="17"/>
        <v>23</v>
      </c>
      <c r="U35" s="52">
        <f t="shared" ca="1" si="18"/>
        <v>21</v>
      </c>
      <c r="V35" s="38">
        <f t="shared" ca="1" si="19"/>
        <v>2</v>
      </c>
      <c r="W35" s="38"/>
      <c r="X35" s="38"/>
      <c r="Y35" s="361">
        <f t="shared" si="30"/>
        <v>30</v>
      </c>
      <c r="AK35" s="361">
        <f t="shared" si="31"/>
        <v>49</v>
      </c>
      <c r="BI35" s="361">
        <f t="shared" si="33"/>
        <v>30</v>
      </c>
    </row>
    <row r="36" spans="1:61">
      <c r="A36" s="361">
        <f t="shared" si="29"/>
        <v>31</v>
      </c>
      <c r="B36" s="363">
        <f t="shared" ca="1" si="52"/>
        <v>-7973.4549667500005</v>
      </c>
      <c r="C36" s="363">
        <f t="shared" ca="1" si="53"/>
        <v>-830.89810014258887</v>
      </c>
      <c r="D36" s="363">
        <f t="shared" ca="1" si="54"/>
        <v>35682.768608555962</v>
      </c>
      <c r="E36" s="363">
        <f t="shared" ca="1" si="55"/>
        <v>-5068.0486319439296</v>
      </c>
      <c r="F36" s="363">
        <f t="shared" ca="1" si="56"/>
        <v>-103658.37944812504</v>
      </c>
      <c r="G36" s="363">
        <f t="shared" ca="1" si="57"/>
        <v>-14260.367392537497</v>
      </c>
      <c r="H36" s="370">
        <f t="shared" ca="1" si="46"/>
        <v>-4.6161099418483769</v>
      </c>
      <c r="I36" s="370">
        <f t="shared" ca="1" si="47"/>
        <v>-5.177809309165279</v>
      </c>
      <c r="J36" s="52">
        <f t="shared" ca="1" si="48"/>
        <v>-2.1461807587269517E-2</v>
      </c>
      <c r="K36" s="52">
        <f t="shared" ca="1" si="49"/>
        <v>3.936486143548279</v>
      </c>
      <c r="L36" s="52"/>
      <c r="M36" s="52"/>
      <c r="N36" s="401">
        <f t="shared" ca="1" si="13"/>
        <v>21231.310681820833</v>
      </c>
      <c r="Q36" s="52">
        <f t="shared" ca="1" si="14"/>
        <v>4.0528552566497487</v>
      </c>
      <c r="R36" s="52">
        <f t="shared" ca="1" si="15"/>
        <v>16.983805708109195</v>
      </c>
      <c r="S36" s="52">
        <f t="shared" ca="1" si="16"/>
        <v>20.332061885217072</v>
      </c>
      <c r="T36" s="52">
        <f t="shared" ca="1" si="17"/>
        <v>21</v>
      </c>
      <c r="U36" s="52">
        <f t="shared" ca="1" si="18"/>
        <v>19</v>
      </c>
      <c r="V36" s="38">
        <f t="shared" ca="1" si="19"/>
        <v>2</v>
      </c>
      <c r="W36" s="38"/>
      <c r="X36" s="38"/>
      <c r="Y36" s="361">
        <f t="shared" si="30"/>
        <v>31</v>
      </c>
    </row>
    <row r="37" spans="1:61">
      <c r="A37" s="361">
        <f t="shared" si="29"/>
        <v>32</v>
      </c>
      <c r="B37" s="363">
        <f t="shared" ca="1" si="52"/>
        <v>-7973.4549667500005</v>
      </c>
      <c r="C37" s="363">
        <f t="shared" ca="1" si="53"/>
        <v>-1036.5261468574083</v>
      </c>
      <c r="D37" s="363">
        <f t="shared" ca="1" si="54"/>
        <v>35593.450580386947</v>
      </c>
      <c r="E37" s="363">
        <f t="shared" ca="1" si="55"/>
        <v>-24244.744786983527</v>
      </c>
      <c r="F37" s="363">
        <f t="shared" ca="1" si="56"/>
        <v>-103480.32569812503</v>
      </c>
      <c r="G37" s="363">
        <f t="shared" ca="1" si="57"/>
        <v>-14260.367392537497</v>
      </c>
      <c r="H37" s="370">
        <f t="shared" ca="1" si="46"/>
        <v>-4.6161099418483769</v>
      </c>
      <c r="I37" s="370">
        <f t="shared" ca="1" si="47"/>
        <v>-7.8744561508555782</v>
      </c>
      <c r="J37" s="52">
        <f t="shared" ca="1" si="48"/>
        <v>-0.45184338219800485</v>
      </c>
      <c r="K37" s="52">
        <f t="shared" ca="1" si="49"/>
        <v>3.9413619121918502</v>
      </c>
      <c r="L37" s="52"/>
      <c r="M37" s="52"/>
      <c r="N37" s="401">
        <f t="shared" ca="1" si="13"/>
        <v>21096.751333229287</v>
      </c>
      <c r="Q37" s="52">
        <f t="shared" ca="1" si="14"/>
        <v>3.9504467469561728</v>
      </c>
      <c r="R37" s="52">
        <f t="shared" ca="1" si="15"/>
        <v>17.028209272163075</v>
      </c>
      <c r="S37" s="52">
        <f t="shared" ca="1" si="16"/>
        <v>20.281168421872906</v>
      </c>
      <c r="T37" s="52">
        <f t="shared" ca="1" si="17"/>
        <v>21</v>
      </c>
      <c r="U37" s="52">
        <f t="shared" ca="1" si="18"/>
        <v>19</v>
      </c>
      <c r="V37" s="38">
        <f t="shared" ca="1" si="19"/>
        <v>2</v>
      </c>
      <c r="W37" s="38"/>
      <c r="X37" s="38"/>
      <c r="Y37" s="361">
        <f t="shared" si="30"/>
        <v>32</v>
      </c>
    </row>
    <row r="38" spans="1:61">
      <c r="A38" s="361">
        <f t="shared" si="29"/>
        <v>33</v>
      </c>
      <c r="B38" s="363">
        <f t="shared" ca="1" si="52"/>
        <v>-9224.8100146373254</v>
      </c>
      <c r="C38" s="363">
        <f t="shared" ca="1" si="53"/>
        <v>-1199.4530834771267</v>
      </c>
      <c r="D38" s="363">
        <f t="shared" ca="1" si="54"/>
        <v>36162.343749401036</v>
      </c>
      <c r="E38" s="363">
        <f t="shared" ca="1" si="55"/>
        <v>-17187.492036103249</v>
      </c>
      <c r="F38" s="363">
        <f t="shared" ca="1" si="56"/>
        <v>-61807.211569730658</v>
      </c>
      <c r="G38" s="363">
        <f t="shared" ca="1" si="57"/>
        <v>-14260.367392537497</v>
      </c>
      <c r="H38" s="370">
        <f t="shared" ca="1" si="46"/>
        <v>-6.3809886087506138</v>
      </c>
      <c r="I38" s="370">
        <f t="shared" ca="1" si="47"/>
        <v>-8.6830161085524491</v>
      </c>
      <c r="J38" s="52">
        <f t="shared" ca="1" si="48"/>
        <v>-0.18728381207124137</v>
      </c>
      <c r="K38" s="52">
        <f t="shared" ca="1" si="49"/>
        <v>3.3369136698452713</v>
      </c>
      <c r="L38" s="52"/>
      <c r="M38" s="52"/>
      <c r="N38" s="401">
        <f t="shared" ca="1" si="13"/>
        <v>64760.991553172964</v>
      </c>
      <c r="Q38" s="52">
        <f t="shared" ca="1" si="14"/>
        <v>3.4690551657260174</v>
      </c>
      <c r="R38" s="52">
        <f t="shared" ca="1" si="15"/>
        <v>17.785324145502717</v>
      </c>
      <c r="S38" s="52">
        <f t="shared" ca="1" si="16"/>
        <v>20.605324073732785</v>
      </c>
      <c r="T38" s="52">
        <f t="shared" ca="1" si="17"/>
        <v>21</v>
      </c>
      <c r="U38" s="52">
        <f t="shared" ca="1" si="18"/>
        <v>19</v>
      </c>
      <c r="V38" s="38">
        <f t="shared" ca="1" si="19"/>
        <v>2</v>
      </c>
      <c r="W38" s="38"/>
      <c r="X38" s="38"/>
      <c r="Y38" s="361">
        <f t="shared" si="30"/>
        <v>33</v>
      </c>
    </row>
    <row r="39" spans="1:61">
      <c r="A39" s="361">
        <f t="shared" si="29"/>
        <v>34</v>
      </c>
      <c r="B39" s="363">
        <f t="shared" ca="1" si="52"/>
        <v>-7973.4549667500005</v>
      </c>
      <c r="C39" s="363">
        <f t="shared" ca="1" si="53"/>
        <v>-1036.5261468574083</v>
      </c>
      <c r="D39" s="363">
        <f t="shared" ca="1" si="54"/>
        <v>38441.146918415114</v>
      </c>
      <c r="E39" s="363">
        <f t="shared" ca="1" si="55"/>
        <v>-21037.156195434236</v>
      </c>
      <c r="F39" s="363">
        <f t="shared" ca="1" si="56"/>
        <v>-117506.93819812503</v>
      </c>
      <c r="G39" s="363">
        <f t="shared" ca="1" si="57"/>
        <v>-14260.367392537497</v>
      </c>
      <c r="H39" s="370">
        <f t="shared" ca="1" si="46"/>
        <v>-4.6161099418483769</v>
      </c>
      <c r="I39" s="370">
        <f t="shared" ca="1" si="47"/>
        <v>-7.8744561508555782</v>
      </c>
      <c r="J39" s="52">
        <f t="shared" ca="1" si="48"/>
        <v>-0.33492956206836066</v>
      </c>
      <c r="K39" s="52">
        <f t="shared" ca="1" si="49"/>
        <v>4.0142736445539491</v>
      </c>
      <c r="L39" s="52"/>
      <c r="M39" s="52"/>
      <c r="N39" s="401">
        <f t="shared" ca="1" si="13"/>
        <v>17037.076016327876</v>
      </c>
      <c r="Q39" s="52">
        <f t="shared" ca="1" si="14"/>
        <v>4.2665069364417434</v>
      </c>
      <c r="R39" s="52">
        <f t="shared" ca="1" si="15"/>
        <v>18.115371567660734</v>
      </c>
      <c r="S39" s="52">
        <f t="shared" ca="1" si="16"/>
        <v>21.90378741790035</v>
      </c>
      <c r="T39" s="52">
        <f t="shared" ca="1" si="17"/>
        <v>22</v>
      </c>
      <c r="U39" s="52">
        <f t="shared" ca="1" si="18"/>
        <v>19</v>
      </c>
      <c r="V39" s="38">
        <f t="shared" ca="1" si="19"/>
        <v>3</v>
      </c>
      <c r="W39" s="38"/>
      <c r="X39" s="38"/>
      <c r="Y39" s="361">
        <f t="shared" si="30"/>
        <v>34</v>
      </c>
    </row>
    <row r="40" spans="1:61">
      <c r="A40" s="361">
        <f t="shared" si="29"/>
        <v>35</v>
      </c>
      <c r="B40" s="363">
        <f t="shared" ca="1" si="52"/>
        <v>-7260.6151799999989</v>
      </c>
      <c r="C40" s="363">
        <f t="shared" ca="1" si="53"/>
        <v>-830.89810014258796</v>
      </c>
      <c r="D40" s="363">
        <f t="shared" ca="1" si="54"/>
        <v>25492.404834845449</v>
      </c>
      <c r="E40" s="363">
        <f t="shared" ca="1" si="55"/>
        <v>-3320.0960699765292</v>
      </c>
      <c r="F40" s="363">
        <f t="shared" ca="1" si="56"/>
        <v>-70582.774066050028</v>
      </c>
      <c r="G40" s="363">
        <f t="shared" ca="1" si="57"/>
        <v>-14260.367392537482</v>
      </c>
      <c r="H40" s="370">
        <f t="shared" ca="1" si="46"/>
        <v>-5.4080638570353203</v>
      </c>
      <c r="I40" s="370">
        <f t="shared" ca="1" si="47"/>
        <v>-5.1778093091652755</v>
      </c>
      <c r="J40" s="52">
        <f t="shared" ca="1" si="48"/>
        <v>3.8526606425417637E-2</v>
      </c>
      <c r="K40" s="52">
        <f t="shared" ca="1" si="49"/>
        <v>4.3090734402075093</v>
      </c>
      <c r="L40" s="52"/>
      <c r="M40" s="52"/>
      <c r="N40" s="401">
        <f t="shared" ca="1" si="13"/>
        <v>18640.642855909042</v>
      </c>
      <c r="Q40" s="52">
        <f t="shared" ca="1" si="14"/>
        <v>3.1505114003095631</v>
      </c>
      <c r="R40" s="52">
        <f t="shared" ca="1" si="15"/>
        <v>12.821300158350926</v>
      </c>
      <c r="S40" s="52">
        <f t="shared" ca="1" si="16"/>
        <v>14.525586800481737</v>
      </c>
      <c r="T40" s="52">
        <f t="shared" ca="1" si="17"/>
        <v>15</v>
      </c>
      <c r="U40" s="52">
        <f t="shared" ca="1" si="18"/>
        <v>13</v>
      </c>
      <c r="V40" s="38">
        <f t="shared" ca="1" si="19"/>
        <v>2</v>
      </c>
      <c r="W40" s="38"/>
      <c r="X40" s="38"/>
      <c r="Y40" s="361">
        <f t="shared" si="30"/>
        <v>35</v>
      </c>
    </row>
    <row r="41" spans="1:61">
      <c r="A41" s="361">
        <f t="shared" si="29"/>
        <v>36</v>
      </c>
      <c r="B41" s="363">
        <f t="shared" ca="1" si="52"/>
        <v>-8712.7382159999979</v>
      </c>
      <c r="C41" s="363">
        <f t="shared" ca="1" si="53"/>
        <v>-1223.2685715574069</v>
      </c>
      <c r="D41" s="363">
        <f t="shared" ca="1" si="54"/>
        <v>25269.109764422916</v>
      </c>
      <c r="E41" s="363">
        <f t="shared" ca="1" si="55"/>
        <v>-26858.18961846349</v>
      </c>
      <c r="F41" s="363">
        <f t="shared" ca="1" si="56"/>
        <v>-62284.465584090038</v>
      </c>
      <c r="G41" s="363">
        <f t="shared" ca="1" si="57"/>
        <v>-17112.440871044979</v>
      </c>
      <c r="H41" s="370">
        <f t="shared" ca="1" si="46"/>
        <v>-5.4080638570353212</v>
      </c>
      <c r="I41" s="370">
        <f t="shared" ca="1" si="47"/>
        <v>-7.691287974249577</v>
      </c>
      <c r="J41" s="52">
        <f t="shared" ca="1" si="48"/>
        <v>-0.69055376020149462</v>
      </c>
      <c r="K41" s="52">
        <f t="shared" ca="1" si="49"/>
        <v>4.3295355968528142</v>
      </c>
      <c r="L41" s="52"/>
      <c r="M41" s="52"/>
      <c r="N41" s="401">
        <f t="shared" ca="1" si="13"/>
        <v>26157.41859139016</v>
      </c>
      <c r="Q41" s="52">
        <f t="shared" ca="1" si="14"/>
        <v>2.5431856383257254</v>
      </c>
      <c r="R41" s="52">
        <f t="shared" ca="1" si="15"/>
        <v>13.440223528332915</v>
      </c>
      <c r="S41" s="52">
        <f t="shared" ca="1" si="16"/>
        <v>14.398353142121319</v>
      </c>
      <c r="T41" s="52">
        <f t="shared" ca="1" si="17"/>
        <v>15</v>
      </c>
      <c r="U41" s="52">
        <f t="shared" ca="1" si="18"/>
        <v>13</v>
      </c>
      <c r="V41" s="38">
        <f t="shared" ca="1" si="19"/>
        <v>2</v>
      </c>
      <c r="W41" s="38"/>
      <c r="X41" s="38"/>
      <c r="Y41" s="361">
        <f t="shared" si="30"/>
        <v>36</v>
      </c>
    </row>
    <row r="42" spans="1:61">
      <c r="A42" s="361">
        <f t="shared" si="29"/>
        <v>37</v>
      </c>
      <c r="B42" s="363">
        <f t="shared" ca="1" si="52"/>
        <v>-10060.801010366195</v>
      </c>
      <c r="C42" s="363">
        <f t="shared" ca="1" si="53"/>
        <v>-1362.0185715574069</v>
      </c>
      <c r="D42" s="363">
        <f t="shared" ca="1" si="54"/>
        <v>22161.194271465167</v>
      </c>
      <c r="E42" s="363">
        <f t="shared" ca="1" si="55"/>
        <v>-18428.312206491661</v>
      </c>
      <c r="F42" s="363">
        <f t="shared" ca="1" si="56"/>
        <v>-31105.680716259041</v>
      </c>
      <c r="G42" s="363">
        <f t="shared" ca="1" si="57"/>
        <v>-17112.440871044979</v>
      </c>
      <c r="H42" s="370">
        <f t="shared" ca="1" si="46"/>
        <v>-6.7428954652510082</v>
      </c>
      <c r="I42" s="370">
        <f t="shared" ca="1" si="47"/>
        <v>-8.3163382205170819</v>
      </c>
      <c r="J42" s="52">
        <f t="shared" ca="1" si="48"/>
        <v>-0.32043873700156966</v>
      </c>
      <c r="K42" s="52">
        <f t="shared" ca="1" si="49"/>
        <v>4.4647688664167102</v>
      </c>
      <c r="L42" s="52"/>
      <c r="M42" s="52"/>
      <c r="N42" s="401">
        <f t="shared" ca="1" si="13"/>
        <v>46458.499233869035</v>
      </c>
      <c r="Q42" s="52">
        <f t="shared" ca="1" si="14"/>
        <v>1.9400809154453287</v>
      </c>
      <c r="R42" s="52">
        <f t="shared" ca="1" si="15"/>
        <v>12.821336708308211</v>
      </c>
      <c r="S42" s="52">
        <f t="shared" ca="1" si="16"/>
        <v>12.627461123341975</v>
      </c>
      <c r="T42" s="52">
        <f t="shared" ca="1" si="17"/>
        <v>13</v>
      </c>
      <c r="U42" s="52">
        <f t="shared" ca="1" si="18"/>
        <v>11</v>
      </c>
      <c r="V42" s="38">
        <f t="shared" ca="1" si="19"/>
        <v>2</v>
      </c>
      <c r="W42" s="38"/>
      <c r="X42" s="38"/>
      <c r="Y42" s="361">
        <f t="shared" si="30"/>
        <v>37</v>
      </c>
    </row>
    <row r="43" spans="1:61">
      <c r="A43" s="361">
        <f t="shared" si="29"/>
        <v>38</v>
      </c>
      <c r="B43" s="363">
        <f t="shared" ca="1" si="52"/>
        <v>-7260.6151799999989</v>
      </c>
      <c r="C43" s="363">
        <f t="shared" ca="1" si="53"/>
        <v>-1036.5261468574074</v>
      </c>
      <c r="D43" s="363">
        <f t="shared" ca="1" si="54"/>
        <v>28295.442158789112</v>
      </c>
      <c r="E43" s="363">
        <f t="shared" ca="1" si="55"/>
        <v>-20796.445358818946</v>
      </c>
      <c r="F43" s="363">
        <f t="shared" ca="1" si="56"/>
        <v>-84520.359691050035</v>
      </c>
      <c r="G43" s="363">
        <f t="shared" ca="1" si="57"/>
        <v>-14260.367392537482</v>
      </c>
      <c r="H43" s="370">
        <f t="shared" ca="1" si="46"/>
        <v>-5.4080638570353203</v>
      </c>
      <c r="I43" s="370">
        <f t="shared" ca="1" si="47"/>
        <v>-7.8744561508555782</v>
      </c>
      <c r="J43" s="52">
        <f t="shared" ca="1" si="48"/>
        <v>-0.44651592985446686</v>
      </c>
      <c r="K43" s="52">
        <f t="shared" ca="1" si="49"/>
        <v>4.3747763166655318</v>
      </c>
      <c r="L43" s="52"/>
      <c r="M43" s="52"/>
      <c r="N43" s="401">
        <f t="shared" ca="1" si="13"/>
        <v>14513.687864711857</v>
      </c>
      <c r="Q43" s="52">
        <f t="shared" ca="1" si="14"/>
        <v>3.4102639745569072</v>
      </c>
      <c r="R43" s="52">
        <f t="shared" ca="1" si="15"/>
        <v>13.96991544681047</v>
      </c>
      <c r="S43" s="52">
        <f t="shared" ca="1" si="16"/>
        <v>16.122759064837101</v>
      </c>
      <c r="T43" s="52">
        <f t="shared" ca="1" si="17"/>
        <v>17</v>
      </c>
      <c r="U43" s="52">
        <f t="shared" ca="1" si="18"/>
        <v>15</v>
      </c>
      <c r="V43" s="38">
        <f t="shared" ca="1" si="19"/>
        <v>2</v>
      </c>
      <c r="W43" s="38"/>
      <c r="X43" s="38"/>
      <c r="Y43" s="361">
        <f t="shared" si="30"/>
        <v>38</v>
      </c>
    </row>
    <row r="44" spans="1:61">
      <c r="A44" s="361">
        <f t="shared" si="29"/>
        <v>39</v>
      </c>
      <c r="B44" s="363">
        <f ca="1">AX6</f>
        <v>-11384.628306673187</v>
      </c>
      <c r="C44" s="363">
        <f t="shared" ref="C44:G44" ca="1" si="58">AY6</f>
        <v>-1147.0653437197473</v>
      </c>
      <c r="D44" s="363">
        <f t="shared" ca="1" si="58"/>
        <v>28210.395903621604</v>
      </c>
      <c r="E44" s="363">
        <f t="shared" ca="1" si="58"/>
        <v>-14295.133047614028</v>
      </c>
      <c r="F44" s="363">
        <f t="shared" ca="1" si="58"/>
        <v>-21114.741808816212</v>
      </c>
      <c r="G44" s="363">
        <f t="shared" ca="1" si="58"/>
        <v>-17518.861341732299</v>
      </c>
      <c r="H44" s="370">
        <f t="shared" ref="H44:H63" ca="1" si="59">BD6</f>
        <v>-7.0139597403730241</v>
      </c>
      <c r="I44" s="370">
        <f t="shared" ref="I44:I63" ca="1" si="60">BE6</f>
        <v>-6.6746009272150193</v>
      </c>
      <c r="J44" s="52">
        <f t="shared" ref="J44:J63" ca="1" si="61">BF6</f>
        <v>-0.23533628040979368</v>
      </c>
      <c r="K44" s="52">
        <f t="shared" ref="K44:K63" ca="1" si="62">BG6</f>
        <v>3.5790375560795016</v>
      </c>
      <c r="L44" s="52"/>
      <c r="M44" s="52"/>
      <c r="N44" s="401">
        <f t="shared" ca="1" si="13"/>
        <v>77621.643853859408</v>
      </c>
      <c r="Q44" s="52">
        <f t="shared" ca="1" si="14"/>
        <v>2.2511239654136501</v>
      </c>
      <c r="R44" s="52">
        <f t="shared" ca="1" si="15"/>
        <v>15.554068392553319</v>
      </c>
      <c r="S44" s="52">
        <f t="shared" ca="1" si="16"/>
        <v>16.07429966018325</v>
      </c>
      <c r="T44" s="52">
        <f t="shared" ca="1" si="17"/>
        <v>17</v>
      </c>
      <c r="U44" s="52">
        <f t="shared" ca="1" si="18"/>
        <v>15</v>
      </c>
      <c r="V44" s="38">
        <f t="shared" ca="1" si="19"/>
        <v>2</v>
      </c>
      <c r="W44" s="38"/>
      <c r="X44" s="38"/>
      <c r="Y44" s="361">
        <f t="shared" si="30"/>
        <v>39</v>
      </c>
    </row>
    <row r="45" spans="1:61">
      <c r="A45" s="361">
        <f t="shared" si="29"/>
        <v>40</v>
      </c>
      <c r="B45" s="363">
        <f t="shared" ref="B45:B57" ca="1" si="63">AX7</f>
        <v>-7456.7529444392076</v>
      </c>
      <c r="C45" s="363">
        <f t="shared" ref="C45:C58" ca="1" si="64">AY7</f>
        <v>-933.7121234999986</v>
      </c>
      <c r="D45" s="363">
        <f t="shared" ref="D45:D58" ca="1" si="65">AZ7</f>
        <v>31368.925466110082</v>
      </c>
      <c r="E45" s="363">
        <f t="shared" ref="E45:E58" ca="1" si="66">BA7</f>
        <v>-12871.085446110985</v>
      </c>
      <c r="F45" s="363">
        <f t="shared" ref="F45:F58" ca="1" si="67">BB7</f>
        <v>-99789.662199214348</v>
      </c>
      <c r="G45" s="363">
        <f t="shared" ref="G45:G58" ca="1" si="68">BC7</f>
        <v>-14260.367392537497</v>
      </c>
      <c r="H45" s="370">
        <f t="shared" ca="1" si="59"/>
        <v>-2.4875280461456803</v>
      </c>
      <c r="I45" s="370">
        <f t="shared" ca="1" si="60"/>
        <v>-6.6746009272150202</v>
      </c>
      <c r="J45" s="52">
        <f t="shared" ca="1" si="61"/>
        <v>-0.21164032692221038</v>
      </c>
      <c r="K45" s="52">
        <f t="shared" ca="1" si="62"/>
        <v>3.7724768229480858</v>
      </c>
      <c r="L45" s="52"/>
      <c r="M45" s="52"/>
      <c r="N45" s="401">
        <f t="shared" ca="1" si="13"/>
        <v>10001.576932170938</v>
      </c>
      <c r="Q45" s="52">
        <f t="shared" ca="1" si="14"/>
        <v>3.7386396596743885</v>
      </c>
      <c r="R45" s="52">
        <f t="shared" ca="1" si="15"/>
        <v>15.17890433167298</v>
      </c>
      <c r="S45" s="52">
        <f t="shared" ca="1" si="16"/>
        <v>17.87403160462113</v>
      </c>
      <c r="T45" s="52">
        <f t="shared" ca="1" si="17"/>
        <v>18</v>
      </c>
      <c r="U45" s="52">
        <f t="shared" ca="1" si="18"/>
        <v>16</v>
      </c>
      <c r="V45" s="38">
        <f t="shared" ca="1" si="19"/>
        <v>2</v>
      </c>
      <c r="W45" s="38"/>
      <c r="X45" s="38"/>
      <c r="Y45" s="361">
        <f t="shared" si="30"/>
        <v>40</v>
      </c>
    </row>
    <row r="46" spans="1:61">
      <c r="A46" s="361">
        <f t="shared" si="29"/>
        <v>41</v>
      </c>
      <c r="B46" s="363">
        <f t="shared" ca="1" si="63"/>
        <v>-11384.628306673187</v>
      </c>
      <c r="C46" s="363">
        <f t="shared" ca="1" si="64"/>
        <v>-1147.0653437197473</v>
      </c>
      <c r="D46" s="363">
        <f t="shared" ca="1" si="65"/>
        <v>22564.463881482843</v>
      </c>
      <c r="E46" s="363">
        <f t="shared" ca="1" si="66"/>
        <v>-14249.724072943041</v>
      </c>
      <c r="F46" s="363">
        <f t="shared" ca="1" si="67"/>
        <v>-3060.1750244344585</v>
      </c>
      <c r="G46" s="363">
        <f t="shared" ca="1" si="68"/>
        <v>-17518.861341732299</v>
      </c>
      <c r="H46" s="370">
        <f t="shared" ca="1" si="59"/>
        <v>-7.0139597403730241</v>
      </c>
      <c r="I46" s="370">
        <f t="shared" ca="1" si="60"/>
        <v>-6.6746009272150193</v>
      </c>
      <c r="J46" s="52">
        <f t="shared" ca="1" si="61"/>
        <v>-0.29220816859672283</v>
      </c>
      <c r="K46" s="52">
        <f t="shared" ca="1" si="62"/>
        <v>3.6744280769104054</v>
      </c>
      <c r="L46" s="52"/>
      <c r="M46" s="52"/>
      <c r="N46" s="401">
        <f t="shared" ca="1" si="13"/>
        <v>75915.448560755496</v>
      </c>
      <c r="Q46" s="52">
        <f t="shared" ca="1" si="14"/>
        <v>1.8005917245491658</v>
      </c>
      <c r="R46" s="52">
        <f t="shared" ca="1" si="15"/>
        <v>13.398626347892652</v>
      </c>
      <c r="S46" s="52">
        <f t="shared" ca="1" si="16"/>
        <v>12.8572443769133</v>
      </c>
      <c r="T46" s="52">
        <f t="shared" ca="1" si="17"/>
        <v>14</v>
      </c>
      <c r="U46" s="52">
        <f t="shared" ca="1" si="18"/>
        <v>13</v>
      </c>
      <c r="V46" s="38">
        <f t="shared" ca="1" si="19"/>
        <v>1</v>
      </c>
      <c r="W46" s="38"/>
      <c r="X46" s="38"/>
      <c r="Y46" s="361">
        <f t="shared" si="30"/>
        <v>41</v>
      </c>
    </row>
    <row r="47" spans="1:61">
      <c r="A47" s="361">
        <f t="shared" si="29"/>
        <v>42</v>
      </c>
      <c r="B47" s="363">
        <f t="shared" ca="1" si="63"/>
        <v>-7456.7529444392076</v>
      </c>
      <c r="C47" s="363">
        <f t="shared" ca="1" si="64"/>
        <v>-933.7121234999986</v>
      </c>
      <c r="D47" s="363">
        <f t="shared" ca="1" si="65"/>
        <v>25722.993443971322</v>
      </c>
      <c r="E47" s="363">
        <f t="shared" ca="1" si="66"/>
        <v>-12825.676471439998</v>
      </c>
      <c r="F47" s="363">
        <f t="shared" ca="1" si="67"/>
        <v>-81735.095414832584</v>
      </c>
      <c r="G47" s="363">
        <f t="shared" ca="1" si="68"/>
        <v>-14260.367392537497</v>
      </c>
      <c r="H47" s="370">
        <f t="shared" ca="1" si="59"/>
        <v>-2.4875280461456803</v>
      </c>
      <c r="I47" s="370">
        <f t="shared" ca="1" si="60"/>
        <v>-6.6746009272150202</v>
      </c>
      <c r="J47" s="52">
        <f t="shared" ca="1" si="61"/>
        <v>-0.25632789125172056</v>
      </c>
      <c r="K47" s="52">
        <f t="shared" ca="1" si="62"/>
        <v>3.8986122558301228</v>
      </c>
      <c r="L47" s="52"/>
      <c r="M47" s="52"/>
      <c r="N47" s="401">
        <f t="shared" ca="1" si="13"/>
        <v>8295.3816390670399</v>
      </c>
      <c r="Q47" s="52">
        <f t="shared" ca="1" si="14"/>
        <v>3.0657410805822209</v>
      </c>
      <c r="R47" s="52">
        <f t="shared" ca="1" si="15"/>
        <v>13.023462287012311</v>
      </c>
      <c r="S47" s="52">
        <f t="shared" ca="1" si="16"/>
        <v>14.656976321351181</v>
      </c>
      <c r="T47" s="52">
        <f t="shared" ca="1" si="17"/>
        <v>15</v>
      </c>
      <c r="U47" s="52">
        <f t="shared" ca="1" si="18"/>
        <v>13</v>
      </c>
      <c r="V47" s="38">
        <f t="shared" ca="1" si="19"/>
        <v>2</v>
      </c>
      <c r="W47" s="38"/>
      <c r="X47" s="38"/>
    </row>
    <row r="48" spans="1:61">
      <c r="A48" s="361">
        <f t="shared" si="29"/>
        <v>43</v>
      </c>
      <c r="B48" s="363">
        <f t="shared" ca="1" si="63"/>
        <v>-10398.524665591514</v>
      </c>
      <c r="C48" s="363">
        <f t="shared" ca="1" si="64"/>
        <v>-1019.6136388619975</v>
      </c>
      <c r="D48" s="363">
        <f t="shared" ca="1" si="65"/>
        <v>24174.2533832513</v>
      </c>
      <c r="E48" s="363">
        <f t="shared" ca="1" si="66"/>
        <v>-13417.317631212471</v>
      </c>
      <c r="F48" s="363">
        <f t="shared" ca="1" si="67"/>
        <v>-10094.458289177379</v>
      </c>
      <c r="G48" s="363">
        <f t="shared" ca="1" si="68"/>
        <v>-15572.321192650932</v>
      </c>
      <c r="H48" s="370">
        <f t="shared" ca="1" si="59"/>
        <v>-7.7734285985866647</v>
      </c>
      <c r="I48" s="370">
        <f t="shared" ca="1" si="60"/>
        <v>-6.6746009272150193</v>
      </c>
      <c r="J48" s="52">
        <f t="shared" ca="1" si="61"/>
        <v>-0.27350600604045838</v>
      </c>
      <c r="K48" s="52">
        <f t="shared" ca="1" si="62"/>
        <v>3.7613011606303504</v>
      </c>
      <c r="L48" s="52"/>
      <c r="M48" s="52"/>
      <c r="N48" s="401">
        <f t="shared" ca="1" si="13"/>
        <v>74515.428552202167</v>
      </c>
      <c r="Q48" s="52">
        <f t="shared" ca="1" si="14"/>
        <v>2.1171799411312451</v>
      </c>
      <c r="R48" s="52">
        <f t="shared" ca="1" si="15"/>
        <v>13.588073184885461</v>
      </c>
      <c r="S48" s="52">
        <f t="shared" ca="1" si="16"/>
        <v>13.774503352279943</v>
      </c>
      <c r="T48" s="52">
        <f t="shared" ca="1" si="17"/>
        <v>14</v>
      </c>
      <c r="U48" s="52">
        <f t="shared" ca="1" si="18"/>
        <v>13</v>
      </c>
      <c r="V48" s="38">
        <f t="shared" ca="1" si="19"/>
        <v>1</v>
      </c>
      <c r="W48" s="38"/>
      <c r="X48" s="38"/>
    </row>
    <row r="49" spans="1:24">
      <c r="A49" s="361">
        <f t="shared" si="29"/>
        <v>44</v>
      </c>
      <c r="B49" s="363">
        <f t="shared" ca="1" si="63"/>
        <v>-7235.3092205917255</v>
      </c>
      <c r="C49" s="363">
        <f t="shared" ca="1" si="64"/>
        <v>-933.7121234999986</v>
      </c>
      <c r="D49" s="363">
        <f t="shared" ca="1" si="65"/>
        <v>27981.593614294659</v>
      </c>
      <c r="E49" s="363">
        <f t="shared" ca="1" si="66"/>
        <v>-12843.959297128098</v>
      </c>
      <c r="F49" s="363">
        <f t="shared" ca="1" si="67"/>
        <v>-96909.262237404924</v>
      </c>
      <c r="G49" s="363">
        <f t="shared" ca="1" si="68"/>
        <v>-14260.367392537497</v>
      </c>
      <c r="H49" s="370">
        <f t="shared" ca="1" si="59"/>
        <v>-1.4822110432382885</v>
      </c>
      <c r="I49" s="370">
        <f t="shared" ca="1" si="60"/>
        <v>-6.6746009272150202</v>
      </c>
      <c r="J49" s="52">
        <f t="shared" ca="1" si="61"/>
        <v>-0.23629116993841981</v>
      </c>
      <c r="K49" s="52">
        <f t="shared" ca="1" si="62"/>
        <v>3.8465828268774587</v>
      </c>
      <c r="L49" s="52"/>
      <c r="M49" s="52"/>
      <c r="N49" s="401">
        <f t="shared" ca="1" si="13"/>
        <v>1026.3154126263835</v>
      </c>
      <c r="Q49" s="52">
        <f t="shared" ca="1" si="14"/>
        <v>3.4253299674057596</v>
      </c>
      <c r="R49" s="52">
        <f t="shared" ca="1" si="15"/>
        <v>13.801185546709339</v>
      </c>
      <c r="S49" s="52">
        <f t="shared" ca="1" si="16"/>
        <v>15.943927985353083</v>
      </c>
      <c r="T49" s="52">
        <f t="shared" ca="1" si="17"/>
        <v>16</v>
      </c>
      <c r="U49" s="52">
        <f t="shared" ca="1" si="18"/>
        <v>14</v>
      </c>
      <c r="V49" s="38">
        <f t="shared" ca="1" si="19"/>
        <v>2</v>
      </c>
      <c r="W49" s="38"/>
      <c r="X49" s="38"/>
    </row>
    <row r="50" spans="1:24">
      <c r="A50" s="361">
        <f t="shared" si="29"/>
        <v>45</v>
      </c>
      <c r="B50" s="363">
        <f t="shared" ca="1" si="63"/>
        <v>-10398.524665591514</v>
      </c>
      <c r="C50" s="363">
        <f t="shared" ca="1" si="64"/>
        <v>-1019.6136388619975</v>
      </c>
      <c r="D50" s="363">
        <f t="shared" ca="1" si="65"/>
        <v>21901.055369961294</v>
      </c>
      <c r="E50" s="363">
        <f t="shared" ca="1" si="66"/>
        <v>-13399.03480552437</v>
      </c>
      <c r="F50" s="363">
        <f t="shared" ca="1" si="67"/>
        <v>-2825.2235225991681</v>
      </c>
      <c r="G50" s="363">
        <f t="shared" ca="1" si="68"/>
        <v>-15572.321192650932</v>
      </c>
      <c r="H50" s="370">
        <f t="shared" ca="1" si="59"/>
        <v>-7.7734285985866647</v>
      </c>
      <c r="I50" s="370">
        <f t="shared" ca="1" si="60"/>
        <v>-6.6746009272150193</v>
      </c>
      <c r="J50" s="52">
        <f t="shared" ca="1" si="61"/>
        <v>-0.30105949484144218</v>
      </c>
      <c r="K50" s="52">
        <f t="shared" ca="1" si="62"/>
        <v>3.8197890981983731</v>
      </c>
      <c r="L50" s="52"/>
      <c r="M50" s="52"/>
      <c r="N50" s="401">
        <f t="shared" ca="1" si="13"/>
        <v>73828.470272265346</v>
      </c>
      <c r="Q50" s="52">
        <f t="shared" ca="1" si="14"/>
        <v>1.9180933691632585</v>
      </c>
      <c r="R50" s="52">
        <f t="shared" ca="1" si="15"/>
        <v>12.720236562965189</v>
      </c>
      <c r="S50" s="52">
        <f t="shared" ca="1" si="16"/>
        <v>12.479233829037774</v>
      </c>
      <c r="T50" s="52">
        <f t="shared" ca="1" si="17"/>
        <v>13</v>
      </c>
      <c r="U50" s="52">
        <f t="shared" ca="1" si="18"/>
        <v>12</v>
      </c>
      <c r="V50" s="38">
        <f t="shared" ca="1" si="19"/>
        <v>1</v>
      </c>
      <c r="W50" s="38"/>
      <c r="X50" s="38"/>
    </row>
    <row r="51" spans="1:24">
      <c r="A51" s="361">
        <f t="shared" si="29"/>
        <v>46</v>
      </c>
      <c r="B51" s="363">
        <f t="shared" ca="1" si="63"/>
        <v>-7235.3092205917255</v>
      </c>
      <c r="C51" s="363">
        <f t="shared" ca="1" si="64"/>
        <v>-933.7121234999986</v>
      </c>
      <c r="D51" s="363">
        <f t="shared" ca="1" si="65"/>
        <v>25708.395601004653</v>
      </c>
      <c r="E51" s="363">
        <f t="shared" ca="1" si="66"/>
        <v>-12825.676471439998</v>
      </c>
      <c r="F51" s="363">
        <f t="shared" ca="1" si="67"/>
        <v>-89640.027470826695</v>
      </c>
      <c r="G51" s="363">
        <f t="shared" ca="1" si="68"/>
        <v>-14260.367392537497</v>
      </c>
      <c r="H51" s="370">
        <f t="shared" ca="1" si="59"/>
        <v>-1.4822110432382885</v>
      </c>
      <c r="I51" s="370">
        <f t="shared" ca="1" si="60"/>
        <v>-6.6746009272150202</v>
      </c>
      <c r="J51" s="52">
        <f t="shared" ca="1" si="61"/>
        <v>-0.25647344036970299</v>
      </c>
      <c r="K51" s="52">
        <f t="shared" ca="1" si="62"/>
        <v>3.9039496768483462</v>
      </c>
      <c r="L51" s="52"/>
      <c r="M51" s="52"/>
      <c r="N51" s="401">
        <f t="shared" ca="1" si="13"/>
        <v>339.3571326895908</v>
      </c>
      <c r="Q51" s="52">
        <f t="shared" ca="1" si="14"/>
        <v>3.1470594234153091</v>
      </c>
      <c r="R51" s="52">
        <f t="shared" ca="1" si="15"/>
        <v>12.933348924789067</v>
      </c>
      <c r="S51" s="52">
        <f t="shared" ca="1" si="16"/>
        <v>14.648658462110914</v>
      </c>
      <c r="T51" s="52">
        <f t="shared" ca="1" si="17"/>
        <v>15</v>
      </c>
      <c r="U51" s="52">
        <f t="shared" ca="1" si="18"/>
        <v>13</v>
      </c>
      <c r="V51" s="38">
        <f t="shared" ca="1" si="19"/>
        <v>2</v>
      </c>
      <c r="W51" s="38"/>
      <c r="X51" s="38"/>
    </row>
    <row r="52" spans="1:24">
      <c r="A52" s="361">
        <f t="shared" si="29"/>
        <v>47</v>
      </c>
      <c r="B52" s="363">
        <f t="shared" ca="1" si="63"/>
        <v>-12510.58055678372</v>
      </c>
      <c r="C52" s="363">
        <f t="shared" ca="1" si="64"/>
        <v>-1260.5113667249971</v>
      </c>
      <c r="D52" s="363">
        <f t="shared" ca="1" si="65"/>
        <v>31819.368696287471</v>
      </c>
      <c r="E52" s="363">
        <f t="shared" ca="1" si="66"/>
        <v>-15076.485231443989</v>
      </c>
      <c r="F52" s="363">
        <f t="shared" ca="1" si="67"/>
        <v>-22063.531867929909</v>
      </c>
      <c r="G52" s="363">
        <f t="shared" ca="1" si="68"/>
        <v>-19251.495979925603</v>
      </c>
      <c r="H52" s="370">
        <f t="shared" ca="1" si="59"/>
        <v>-7.0139597403730258</v>
      </c>
      <c r="I52" s="370">
        <f t="shared" ca="1" si="60"/>
        <v>-6.6746009272150193</v>
      </c>
      <c r="J52" s="52">
        <f t="shared" ca="1" si="61"/>
        <v>-0.20940311412003806</v>
      </c>
      <c r="K52" s="52">
        <f t="shared" ca="1" si="62"/>
        <v>3.4511131025272928</v>
      </c>
      <c r="L52" s="52"/>
      <c r="M52" s="52"/>
      <c r="N52" s="401">
        <f t="shared" ca="1" si="13"/>
        <v>89304.258569076235</v>
      </c>
      <c r="Q52" s="52">
        <f t="shared" ca="1" si="14"/>
        <v>2.3105915546151015</v>
      </c>
      <c r="R52" s="52">
        <f t="shared" ca="1" si="15"/>
        <v>17.405026357035378</v>
      </c>
      <c r="S52" s="52">
        <f t="shared" ca="1" si="16"/>
        <v>18.130694413839016</v>
      </c>
      <c r="T52" s="52">
        <f t="shared" ca="1" si="17"/>
        <v>19</v>
      </c>
      <c r="U52" s="52">
        <f t="shared" ca="1" si="18"/>
        <v>17</v>
      </c>
      <c r="V52" s="38">
        <f t="shared" ca="1" si="19"/>
        <v>2</v>
      </c>
      <c r="W52" s="38"/>
      <c r="X52" s="38"/>
    </row>
    <row r="53" spans="1:24">
      <c r="A53" s="361">
        <f t="shared" si="29"/>
        <v>48</v>
      </c>
      <c r="B53" s="363">
        <f t="shared" ca="1" si="63"/>
        <v>-7405.6505466282506</v>
      </c>
      <c r="C53" s="363">
        <f t="shared" ca="1" si="64"/>
        <v>-933.7121234999986</v>
      </c>
      <c r="D53" s="363">
        <f t="shared" ca="1" si="65"/>
        <v>34367.660631104016</v>
      </c>
      <c r="E53" s="363">
        <f t="shared" ca="1" si="66"/>
        <v>-12895.230699601248</v>
      </c>
      <c r="F53" s="363">
        <f t="shared" ca="1" si="67"/>
        <v>-111214.0079862249</v>
      </c>
      <c r="G53" s="363">
        <f t="shared" ca="1" si="68"/>
        <v>-14260.367392537497</v>
      </c>
      <c r="H53" s="370">
        <f t="shared" ca="1" si="59"/>
        <v>-2.2608680840109812</v>
      </c>
      <c r="I53" s="370">
        <f t="shared" ca="1" si="60"/>
        <v>-6.6746009272150202</v>
      </c>
      <c r="J53" s="52">
        <f t="shared" ca="1" si="61"/>
        <v>-0.19387630033526113</v>
      </c>
      <c r="K53" s="52">
        <f t="shared" ca="1" si="62"/>
        <v>3.723186408347769</v>
      </c>
      <c r="L53" s="52"/>
      <c r="M53" s="52"/>
      <c r="N53" s="401">
        <f t="shared" ca="1" si="13"/>
        <v>9072.8042226391553</v>
      </c>
      <c r="Q53" s="52">
        <f t="shared" ca="1" si="14"/>
        <v>4.1211375485814541</v>
      </c>
      <c r="R53" s="52">
        <f t="shared" ca="1" si="15"/>
        <v>16.304219261731042</v>
      </c>
      <c r="S53" s="52">
        <f t="shared" ca="1" si="16"/>
        <v>19.582712610315678</v>
      </c>
      <c r="T53" s="52">
        <f t="shared" ca="1" si="17"/>
        <v>20</v>
      </c>
      <c r="U53" s="52">
        <f t="shared" ca="1" si="18"/>
        <v>18</v>
      </c>
      <c r="V53" s="38">
        <f t="shared" ca="1" si="19"/>
        <v>2</v>
      </c>
      <c r="W53" s="38"/>
      <c r="X53" s="38"/>
    </row>
    <row r="54" spans="1:24">
      <c r="A54" s="361">
        <f t="shared" si="29"/>
        <v>49</v>
      </c>
      <c r="B54" s="363">
        <f t="shared" ca="1" si="63"/>
        <v>-12510.58055678372</v>
      </c>
      <c r="C54" s="363">
        <f t="shared" ca="1" si="64"/>
        <v>-1260.5113667249971</v>
      </c>
      <c r="D54" s="363">
        <f t="shared" ca="1" si="65"/>
        <v>23171.332776162468</v>
      </c>
      <c r="E54" s="363">
        <f t="shared" ca="1" si="66"/>
        <v>-15006.931003282738</v>
      </c>
      <c r="F54" s="363">
        <f t="shared" ca="1" si="67"/>
        <v>5591.1656136176207</v>
      </c>
      <c r="G54" s="363">
        <f t="shared" ca="1" si="68"/>
        <v>-19251.495979925603</v>
      </c>
      <c r="H54" s="370">
        <f t="shared" ca="1" si="59"/>
        <v>-7.0139597403730258</v>
      </c>
      <c r="I54" s="370">
        <f t="shared" ca="1" si="60"/>
        <v>-6.6746009272150193</v>
      </c>
      <c r="J54" s="52">
        <f t="shared" ca="1" si="61"/>
        <v>-0.28455508925054551</v>
      </c>
      <c r="K54" s="52">
        <f t="shared" ca="1" si="62"/>
        <v>3.5456546040751098</v>
      </c>
      <c r="L54" s="52"/>
      <c r="M54" s="52"/>
      <c r="N54" s="401">
        <f t="shared" ca="1" si="13"/>
        <v>86690.830330186247</v>
      </c>
      <c r="Q54" s="52">
        <f t="shared" ca="1" si="14"/>
        <v>1.6826067899965538</v>
      </c>
      <c r="R54" s="52">
        <f t="shared" ca="1" si="15"/>
        <v>14.103473991034358</v>
      </c>
      <c r="S54" s="52">
        <f t="shared" ca="1" si="16"/>
        <v>13.203038618895993</v>
      </c>
      <c r="T54" s="52">
        <f t="shared" ca="1" si="17"/>
        <v>15</v>
      </c>
      <c r="U54" s="52">
        <f t="shared" ca="1" si="18"/>
        <v>14</v>
      </c>
      <c r="V54" s="38">
        <f t="shared" ca="1" si="19"/>
        <v>1</v>
      </c>
      <c r="W54" s="38"/>
      <c r="X54" s="38"/>
    </row>
    <row r="55" spans="1:24">
      <c r="A55" s="361">
        <f t="shared" si="29"/>
        <v>50</v>
      </c>
      <c r="B55" s="363">
        <f t="shared" ca="1" si="63"/>
        <v>-7405.6505466282506</v>
      </c>
      <c r="C55" s="363">
        <f t="shared" ca="1" si="64"/>
        <v>-933.7121234999986</v>
      </c>
      <c r="D55" s="363">
        <f t="shared" ca="1" si="65"/>
        <v>25719.624710979013</v>
      </c>
      <c r="E55" s="363">
        <f t="shared" ca="1" si="66"/>
        <v>-12825.676471439998</v>
      </c>
      <c r="F55" s="363">
        <f t="shared" ca="1" si="67"/>
        <v>-83559.310504677385</v>
      </c>
      <c r="G55" s="363">
        <f t="shared" ca="1" si="68"/>
        <v>-14260.367392537497</v>
      </c>
      <c r="H55" s="370">
        <f t="shared" ca="1" si="59"/>
        <v>-2.2608680840109812</v>
      </c>
      <c r="I55" s="370">
        <f t="shared" ca="1" si="60"/>
        <v>-6.6746009272150202</v>
      </c>
      <c r="J55" s="52">
        <f t="shared" ca="1" si="61"/>
        <v>-0.25636146484518518</v>
      </c>
      <c r="K55" s="52">
        <f t="shared" ca="1" si="62"/>
        <v>3.8998434306108378</v>
      </c>
      <c r="L55" s="52"/>
      <c r="M55" s="52"/>
      <c r="N55" s="401">
        <f t="shared" ca="1" si="13"/>
        <v>6459.3759837491671</v>
      </c>
      <c r="Q55" s="52">
        <f t="shared" ca="1" si="14"/>
        <v>3.0841235389734498</v>
      </c>
      <c r="R55" s="52">
        <f t="shared" ca="1" si="15"/>
        <v>13.002666895730023</v>
      </c>
      <c r="S55" s="52">
        <f t="shared" ca="1" si="16"/>
        <v>14.655056815372657</v>
      </c>
      <c r="T55" s="52">
        <f t="shared" ca="1" si="17"/>
        <v>15</v>
      </c>
      <c r="U55" s="52">
        <f t="shared" ca="1" si="18"/>
        <v>13</v>
      </c>
      <c r="V55" s="38">
        <f t="shared" ca="1" si="19"/>
        <v>2</v>
      </c>
      <c r="W55" s="38"/>
      <c r="X55" s="38"/>
    </row>
    <row r="56" spans="1:24">
      <c r="A56" s="361">
        <f t="shared" si="29"/>
        <v>51</v>
      </c>
      <c r="B56" s="363">
        <f t="shared" ca="1" si="63"/>
        <v>-11426.950181968694</v>
      </c>
      <c r="C56" s="363">
        <f t="shared" ca="1" si="64"/>
        <v>-1120.4545481999971</v>
      </c>
      <c r="D56" s="363">
        <f t="shared" ca="1" si="65"/>
        <v>27384.04724533109</v>
      </c>
      <c r="E56" s="363">
        <f t="shared" ca="1" si="66"/>
        <v>-14111.852905727988</v>
      </c>
      <c r="F56" s="363">
        <f t="shared" ca="1" si="67"/>
        <v>-9953.3301979971147</v>
      </c>
      <c r="G56" s="363">
        <f t="shared" ca="1" si="68"/>
        <v>-17112.440871044979</v>
      </c>
      <c r="H56" s="370">
        <f t="shared" ca="1" si="59"/>
        <v>-7.7734285985866673</v>
      </c>
      <c r="I56" s="370">
        <f t="shared" ca="1" si="60"/>
        <v>-6.6746009272150193</v>
      </c>
      <c r="J56" s="52">
        <f t="shared" ca="1" si="61"/>
        <v>-0.2422310288900395</v>
      </c>
      <c r="K56" s="52">
        <f t="shared" ca="1" si="62"/>
        <v>3.6072064385581064</v>
      </c>
      <c r="L56" s="52"/>
      <c r="M56" s="52"/>
      <c r="N56" s="401">
        <f t="shared" ca="1" si="13"/>
        <v>85890.835160661707</v>
      </c>
      <c r="Q56" s="52">
        <f t="shared" ca="1" si="14"/>
        <v>2.1824471143016146</v>
      </c>
      <c r="R56" s="52">
        <f t="shared" ca="1" si="15"/>
        <v>15.244592062894871</v>
      </c>
      <c r="S56" s="52">
        <f t="shared" ca="1" si="16"/>
        <v>15.60344572383538</v>
      </c>
      <c r="T56" s="52">
        <f t="shared" ca="1" si="17"/>
        <v>16</v>
      </c>
      <c r="U56" s="52">
        <f t="shared" ca="1" si="18"/>
        <v>15</v>
      </c>
      <c r="V56" s="38">
        <f t="shared" ca="1" si="19"/>
        <v>1</v>
      </c>
      <c r="W56" s="38"/>
      <c r="X56" s="38"/>
    </row>
    <row r="57" spans="1:24">
      <c r="A57" s="361">
        <f t="shared" si="29"/>
        <v>52</v>
      </c>
      <c r="B57" s="363">
        <f t="shared" ca="1" si="63"/>
        <v>-7162.3057951475002</v>
      </c>
      <c r="C57" s="363">
        <f t="shared" ca="1" si="64"/>
        <v>-933.7121234999986</v>
      </c>
      <c r="D57" s="363">
        <f t="shared" ca="1" si="65"/>
        <v>30645.317936801355</v>
      </c>
      <c r="E57" s="363">
        <f t="shared" ca="1" si="66"/>
        <v>-12865.421744674997</v>
      </c>
      <c r="F57" s="363">
        <f t="shared" ca="1" si="67"/>
        <v>-108048.73330291784</v>
      </c>
      <c r="G57" s="363">
        <f t="shared" ca="1" si="68"/>
        <v>-14260.367392537497</v>
      </c>
      <c r="H57" s="370">
        <f t="shared" ca="1" si="59"/>
        <v>-1.1371628280467294</v>
      </c>
      <c r="I57" s="370">
        <f t="shared" ca="1" si="60"/>
        <v>-6.6746009272150202</v>
      </c>
      <c r="J57" s="52">
        <f t="shared" ca="1" si="61"/>
        <v>-0.21645283475568852</v>
      </c>
      <c r="K57" s="52">
        <f t="shared" ca="1" si="62"/>
        <v>3.79155606921372</v>
      </c>
      <c r="L57" s="52"/>
      <c r="M57" s="52"/>
      <c r="N57" s="401">
        <f t="shared" ca="1" si="13"/>
        <v>-790.1205241130956</v>
      </c>
      <c r="Q57" s="52">
        <f t="shared" ca="1" si="14"/>
        <v>3.7852334622699164</v>
      </c>
      <c r="R57" s="52">
        <f t="shared" ca="1" si="15"/>
        <v>14.79024257495781</v>
      </c>
      <c r="S57" s="52">
        <f t="shared" ca="1" si="16"/>
        <v>17.461719622109033</v>
      </c>
      <c r="T57" s="52">
        <f t="shared" ca="1" si="17"/>
        <v>18</v>
      </c>
      <c r="U57" s="52">
        <f t="shared" ca="1" si="18"/>
        <v>16</v>
      </c>
      <c r="V57" s="38">
        <f t="shared" ca="1" si="19"/>
        <v>2</v>
      </c>
      <c r="W57" s="38"/>
      <c r="X57" s="38"/>
    </row>
    <row r="58" spans="1:24">
      <c r="A58" s="361">
        <f t="shared" si="29"/>
        <v>53</v>
      </c>
      <c r="B58" s="363">
        <f ca="1">AX20</f>
        <v>-11426.950181968694</v>
      </c>
      <c r="C58" s="363">
        <f t="shared" ca="1" si="64"/>
        <v>-1120.4545481999971</v>
      </c>
      <c r="D58" s="363">
        <f t="shared" ca="1" si="65"/>
        <v>22442.312433831092</v>
      </c>
      <c r="E58" s="363">
        <f t="shared" ca="1" si="66"/>
        <v>-14072.107632492989</v>
      </c>
      <c r="F58" s="363">
        <f t="shared" ca="1" si="67"/>
        <v>5849.3540771728876</v>
      </c>
      <c r="G58" s="363">
        <f t="shared" ca="1" si="68"/>
        <v>-17112.440871044979</v>
      </c>
      <c r="H58" s="370">
        <f t="shared" ca="1" si="59"/>
        <v>-7.7734285985866673</v>
      </c>
      <c r="I58" s="370">
        <f t="shared" ca="1" si="60"/>
        <v>-6.6746009272150193</v>
      </c>
      <c r="J58" s="52">
        <f t="shared" ca="1" si="61"/>
        <v>-0.29379863085033403</v>
      </c>
      <c r="K58" s="52">
        <f t="shared" ca="1" si="62"/>
        <v>3.6973563890360102</v>
      </c>
      <c r="L58" s="52"/>
      <c r="M58" s="52"/>
      <c r="N58" s="401">
        <f t="shared" ca="1" si="13"/>
        <v>84397.447595581703</v>
      </c>
      <c r="Q58" s="52">
        <f t="shared" ca="1" si="14"/>
        <v>1.7886019393214687</v>
      </c>
      <c r="R58" s="52">
        <f t="shared" ca="1" si="15"/>
        <v>13.357990710894287</v>
      </c>
      <c r="S58" s="52">
        <f t="shared" ca="1" si="16"/>
        <v>12.787642412439368</v>
      </c>
      <c r="T58" s="52">
        <f t="shared" ca="1" si="17"/>
        <v>14</v>
      </c>
      <c r="U58" s="52">
        <f t="shared" ca="1" si="18"/>
        <v>13</v>
      </c>
      <c r="V58" s="38">
        <f t="shared" ca="1" si="19"/>
        <v>1</v>
      </c>
      <c r="W58" s="38"/>
      <c r="X58" s="38"/>
    </row>
    <row r="59" spans="1:24">
      <c r="A59" s="361">
        <f t="shared" si="29"/>
        <v>54</v>
      </c>
      <c r="B59" s="363">
        <f t="shared" ref="B59:B63" ca="1" si="69">AX21</f>
        <v>-7162.3057951475002</v>
      </c>
      <c r="C59" s="363">
        <f t="shared" ref="C59:C63" ca="1" si="70">AY21</f>
        <v>-933.7121234999986</v>
      </c>
      <c r="D59" s="363">
        <f t="shared" ref="D59:D63" ca="1" si="71">AZ21</f>
        <v>25703.583125301357</v>
      </c>
      <c r="E59" s="363">
        <f t="shared" ref="E59:E63" ca="1" si="72">BA21</f>
        <v>-12825.676471439998</v>
      </c>
      <c r="F59" s="363">
        <f t="shared" ref="F59:F63" ca="1" si="73">BB21</f>
        <v>-92246.049027747824</v>
      </c>
      <c r="G59" s="363">
        <f t="shared" ref="G59:G62" ca="1" si="74">BC21</f>
        <v>-14260.367392537497</v>
      </c>
      <c r="H59" s="370">
        <f t="shared" ca="1" si="59"/>
        <v>-1.1371628280467294</v>
      </c>
      <c r="I59" s="370">
        <f t="shared" ca="1" si="60"/>
        <v>-6.6746009272150202</v>
      </c>
      <c r="J59" s="52">
        <f t="shared" ca="1" si="61"/>
        <v>-0.25652145983042579</v>
      </c>
      <c r="K59" s="52">
        <f t="shared" ca="1" si="62"/>
        <v>3.9057105949665614</v>
      </c>
      <c r="L59" s="52"/>
      <c r="M59" s="52"/>
      <c r="N59" s="401">
        <f t="shared" ca="1" si="13"/>
        <v>-2283.5080891930702</v>
      </c>
      <c r="Q59" s="52">
        <f t="shared" ca="1" si="14"/>
        <v>3.1748426675413453</v>
      </c>
      <c r="R59" s="52">
        <f t="shared" ca="1" si="15"/>
        <v>12.90364122295723</v>
      </c>
      <c r="S59" s="52">
        <f t="shared" ca="1" si="16"/>
        <v>14.645916310713023</v>
      </c>
      <c r="T59" s="52">
        <f t="shared" ca="1" si="17"/>
        <v>15</v>
      </c>
      <c r="U59" s="52">
        <f t="shared" ca="1" si="18"/>
        <v>13</v>
      </c>
      <c r="V59" s="38">
        <f t="shared" ca="1" si="19"/>
        <v>2</v>
      </c>
      <c r="W59" s="38"/>
      <c r="X59" s="38"/>
    </row>
    <row r="60" spans="1:24">
      <c r="A60" s="361">
        <f t="shared" si="29"/>
        <v>55</v>
      </c>
      <c r="B60" s="363">
        <f t="shared" ca="1" si="69"/>
        <v>-9387.2669563734962</v>
      </c>
      <c r="C60" s="363">
        <f t="shared" ca="1" si="70"/>
        <v>-933.71212349999769</v>
      </c>
      <c r="D60" s="363">
        <f t="shared" ca="1" si="71"/>
        <v>21431.072545732768</v>
      </c>
      <c r="E60" s="363">
        <f t="shared" ca="1" si="72"/>
        <v>-12825.676471439991</v>
      </c>
      <c r="F60" s="363">
        <f t="shared" ca="1" si="73"/>
        <v>-15040.644361147843</v>
      </c>
      <c r="G60" s="363">
        <f t="shared" ca="1" si="74"/>
        <v>-14260.367392537482</v>
      </c>
      <c r="H60" s="370">
        <f t="shared" ca="1" si="59"/>
        <v>-7.376503935189012</v>
      </c>
      <c r="I60" s="370">
        <f t="shared" ca="1" si="60"/>
        <v>-6.6746009272150193</v>
      </c>
      <c r="J60" s="52">
        <f t="shared" ca="1" si="61"/>
        <v>-0.30766172118099921</v>
      </c>
      <c r="K60" s="52">
        <f t="shared" ca="1" si="62"/>
        <v>3.9328809057803893</v>
      </c>
      <c r="L60" s="52"/>
      <c r="M60" s="52"/>
      <c r="N60" s="401">
        <f t="shared" ca="1" si="13"/>
        <v>59968.109548916837</v>
      </c>
      <c r="Q60" s="52">
        <f t="shared" ca="1" si="14"/>
        <v>2.0764573186205366</v>
      </c>
      <c r="R60" s="52">
        <f t="shared" ca="1" si="15"/>
        <v>12.121950248374034</v>
      </c>
      <c r="S60" s="52">
        <f t="shared" ca="1" si="16"/>
        <v>12.211437347995879</v>
      </c>
      <c r="T60" s="52">
        <f t="shared" ca="1" si="17"/>
        <v>13</v>
      </c>
      <c r="U60" s="52">
        <f t="shared" ca="1" si="18"/>
        <v>12</v>
      </c>
      <c r="V60" s="38">
        <f t="shared" ca="1" si="19"/>
        <v>1</v>
      </c>
      <c r="W60" s="38"/>
      <c r="X60" s="38"/>
    </row>
    <row r="61" spans="1:24">
      <c r="A61" s="361">
        <f t="shared" si="29"/>
        <v>56</v>
      </c>
      <c r="B61" s="363">
        <f t="shared" ca="1" si="69"/>
        <v>-7432.688852348334</v>
      </c>
      <c r="C61" s="363">
        <f t="shared" ca="1" si="70"/>
        <v>-933.7121234999986</v>
      </c>
      <c r="D61" s="363">
        <f t="shared" ca="1" si="71"/>
        <v>25721.407109387641</v>
      </c>
      <c r="E61" s="363">
        <f t="shared" ca="1" si="72"/>
        <v>-12825.676471439998</v>
      </c>
      <c r="F61" s="363">
        <f t="shared" ca="1" si="73"/>
        <v>-82594.117335447329</v>
      </c>
      <c r="G61" s="363">
        <f t="shared" ca="1" si="74"/>
        <v>-14260.367392537497</v>
      </c>
      <c r="H61" s="370">
        <f t="shared" ca="1" si="59"/>
        <v>-2.3811822623163881</v>
      </c>
      <c r="I61" s="370">
        <f t="shared" ca="1" si="60"/>
        <v>-6.6746009272150202</v>
      </c>
      <c r="J61" s="52">
        <f t="shared" ca="1" si="61"/>
        <v>-0.25634369994355943</v>
      </c>
      <c r="K61" s="52">
        <f t="shared" ca="1" si="62"/>
        <v>3.8991919752077528</v>
      </c>
      <c r="L61" s="52"/>
      <c r="M61" s="52"/>
      <c r="N61" s="401">
        <f t="shared" ca="1" si="13"/>
        <v>7430.8075474094221</v>
      </c>
      <c r="Q61" s="52">
        <f t="shared" ca="1" si="14"/>
        <v>3.0743693953515718</v>
      </c>
      <c r="R61" s="52">
        <f t="shared" ca="1" si="15"/>
        <v>13.013669748260334</v>
      </c>
      <c r="S61" s="52">
        <f t="shared" ca="1" si="16"/>
        <v>14.656072427001504</v>
      </c>
      <c r="T61" s="52">
        <f t="shared" ca="1" si="17"/>
        <v>15</v>
      </c>
      <c r="U61" s="52">
        <f t="shared" ca="1" si="18"/>
        <v>13</v>
      </c>
      <c r="V61" s="38">
        <f t="shared" ca="1" si="19"/>
        <v>2</v>
      </c>
      <c r="W61" s="38"/>
      <c r="X61" s="38"/>
    </row>
    <row r="62" spans="1:24">
      <c r="A62" s="361">
        <f t="shared" si="29"/>
        <v>57</v>
      </c>
      <c r="B62" s="363">
        <f t="shared" ca="1" si="69"/>
        <v>-8954.6540648521623</v>
      </c>
      <c r="C62" s="363">
        <f t="shared" ca="1" si="70"/>
        <v>-933.71212349999769</v>
      </c>
      <c r="D62" s="363">
        <f t="shared" ca="1" si="71"/>
        <v>21402.554171194715</v>
      </c>
      <c r="E62" s="363">
        <f t="shared" ca="1" si="72"/>
        <v>-12825.676471439991</v>
      </c>
      <c r="F62" s="363">
        <f t="shared" ca="1" si="73"/>
        <v>-30483.735068828642</v>
      </c>
      <c r="G62" s="363">
        <f t="shared" ca="1" si="74"/>
        <v>-14260.367392537482</v>
      </c>
      <c r="H62" s="370">
        <f t="shared" ca="1" si="59"/>
        <v>-6.0258056809876992</v>
      </c>
      <c r="I62" s="370">
        <f t="shared" ca="1" si="60"/>
        <v>-6.6746009272150193</v>
      </c>
      <c r="J62" s="52">
        <f t="shared" ca="1" si="61"/>
        <v>-0.30807167282160619</v>
      </c>
      <c r="K62" s="52">
        <f t="shared" ca="1" si="62"/>
        <v>3.9454515441780424</v>
      </c>
      <c r="L62" s="52"/>
      <c r="M62" s="52"/>
      <c r="N62" s="401">
        <f t="shared" ca="1" si="13"/>
        <v>44425.204530352858</v>
      </c>
      <c r="Q62" s="52">
        <f t="shared" ca="1" si="14"/>
        <v>2.1644176361920642</v>
      </c>
      <c r="R62" s="52">
        <f t="shared" ca="1" si="15"/>
        <v>11.945904607889066</v>
      </c>
      <c r="S62" s="52">
        <f t="shared" ca="1" si="16"/>
        <v>12.195187561934311</v>
      </c>
      <c r="T62" s="52">
        <f t="shared" ca="1" si="17"/>
        <v>13</v>
      </c>
      <c r="U62" s="52">
        <f t="shared" ca="1" si="18"/>
        <v>12</v>
      </c>
      <c r="V62" s="38">
        <f t="shared" ca="1" si="19"/>
        <v>1</v>
      </c>
      <c r="W62" s="38"/>
      <c r="X62" s="38"/>
    </row>
    <row r="63" spans="1:24">
      <c r="A63" s="361">
        <f t="shared" si="29"/>
        <v>58</v>
      </c>
      <c r="B63" s="363">
        <f t="shared" ca="1" si="69"/>
        <v>-7865.301743869667</v>
      </c>
      <c r="C63" s="363">
        <f t="shared" ca="1" si="70"/>
        <v>-933.7121234999986</v>
      </c>
      <c r="D63" s="363">
        <f t="shared" ca="1" si="71"/>
        <v>25749.925483925694</v>
      </c>
      <c r="E63" s="363">
        <f t="shared" ca="1" si="72"/>
        <v>-12825.676471439998</v>
      </c>
      <c r="F63" s="363">
        <f t="shared" ca="1" si="73"/>
        <v>-67151.026627766536</v>
      </c>
      <c r="G63" s="363">
        <f ca="1">BC25</f>
        <v>-14260.367392537497</v>
      </c>
      <c r="H63" s="370">
        <f t="shared" ca="1" si="59"/>
        <v>-4.1937098206474479</v>
      </c>
      <c r="I63" s="370">
        <f t="shared" ca="1" si="60"/>
        <v>-6.6746009272150202</v>
      </c>
      <c r="J63" s="52">
        <f t="shared" ca="1" si="61"/>
        <v>-0.25605979599012763</v>
      </c>
      <c r="K63" s="52">
        <f t="shared" ca="1" si="62"/>
        <v>3.8887809541778169</v>
      </c>
      <c r="L63" s="52"/>
      <c r="M63" s="52"/>
      <c r="N63" s="401">
        <f t="shared" ca="1" si="13"/>
        <v>22973.712565973387</v>
      </c>
      <c r="Q63" s="52">
        <f t="shared" ca="1" si="14"/>
        <v>2.9264558360814643</v>
      </c>
      <c r="R63" s="52">
        <f t="shared" ca="1" si="15"/>
        <v>13.189715388745304</v>
      </c>
      <c r="S63" s="52">
        <f t="shared" ca="1" si="16"/>
        <v>14.672322213063074</v>
      </c>
      <c r="T63" s="52">
        <f t="shared" ca="1" si="17"/>
        <v>15</v>
      </c>
      <c r="U63" s="52">
        <f t="shared" ca="1" si="18"/>
        <v>13</v>
      </c>
      <c r="V63" s="38">
        <f t="shared" ca="1" si="19"/>
        <v>2</v>
      </c>
      <c r="W63" s="38"/>
      <c r="X63" s="38"/>
    </row>
    <row r="64" spans="1:24">
      <c r="A64" s="361">
        <f t="shared" si="29"/>
        <v>59</v>
      </c>
      <c r="B64" s="363">
        <f ca="1">BJ6</f>
        <v>-7973.4549667500005</v>
      </c>
      <c r="C64" s="363">
        <f t="shared" ref="C64:K64" ca="1" si="75">BK6</f>
        <v>-886.19339056281376</v>
      </c>
      <c r="D64" s="363">
        <f t="shared" ca="1" si="75"/>
        <v>30517.110014275455</v>
      </c>
      <c r="E64" s="363">
        <f t="shared" ca="1" si="75"/>
        <v>-15905.360268953686</v>
      </c>
      <c r="F64" s="363">
        <f t="shared" ca="1" si="75"/>
        <v>-91510.726422955035</v>
      </c>
      <c r="G64" s="363">
        <f t="shared" ca="1" si="75"/>
        <v>-14260.367392537497</v>
      </c>
      <c r="H64" s="370">
        <f t="shared" ca="1" si="75"/>
        <v>-4.6161099418483769</v>
      </c>
      <c r="I64" s="370">
        <f t="shared" ca="1" si="75"/>
        <v>-5.9632690325330397</v>
      </c>
      <c r="J64" s="52">
        <f t="shared" ca="1" si="75"/>
        <v>-0.34802609621968694</v>
      </c>
      <c r="K64" s="52">
        <f t="shared" ca="1" si="75"/>
        <v>4.204758284969488</v>
      </c>
      <c r="L64" s="52"/>
      <c r="M64" s="52"/>
      <c r="N64" s="401">
        <f t="shared" ca="1" si="13"/>
        <v>15299.158627009063</v>
      </c>
    </row>
    <row r="65" spans="1:14">
      <c r="A65" s="361">
        <f t="shared" si="29"/>
        <v>60</v>
      </c>
      <c r="B65" s="363">
        <f t="shared" ref="B65:B74" ca="1" si="76">BJ7</f>
        <v>-7973.4549667500005</v>
      </c>
      <c r="C65" s="363">
        <f t="shared" ref="C65:C74" ca="1" si="77">BK7</f>
        <v>-865.16944126172541</v>
      </c>
      <c r="D65" s="363">
        <f t="shared" ref="D65:D74" ca="1" si="78">BL7</f>
        <v>28379.600541617125</v>
      </c>
      <c r="E65" s="363">
        <f t="shared" ref="E65:E74" ca="1" si="79">BM7</f>
        <v>-7627.4277296192849</v>
      </c>
      <c r="F65" s="363">
        <f t="shared" ref="F65:F74" ca="1" si="80">BN7</f>
        <v>-81684.841422955025</v>
      </c>
      <c r="G65" s="363">
        <f t="shared" ref="G65:G74" ca="1" si="81">BO7</f>
        <v>-14260.367392537497</v>
      </c>
      <c r="H65" s="370">
        <f t="shared" ref="H65:H74" ca="1" si="82">BP7</f>
        <v>-4.6161099418483769</v>
      </c>
      <c r="I65" s="370">
        <f t="shared" ref="I65:I74" ca="1" si="83">BQ7</f>
        <v>-5.7162674089983252</v>
      </c>
      <c r="J65" s="52">
        <f t="shared" ref="J65:J74" ca="1" si="84">BR7</f>
        <v>-9.4500549623337787E-2</v>
      </c>
      <c r="K65" s="52">
        <f t="shared" ref="K65:K74" ca="1" si="85">BS7</f>
        <v>4.1752238898531786</v>
      </c>
      <c r="L65" s="52"/>
      <c r="M65" s="52"/>
      <c r="N65" s="401">
        <f t="shared" ca="1" si="13"/>
        <v>17643.760472704904</v>
      </c>
    </row>
    <row r="66" spans="1:14">
      <c r="A66" s="361">
        <f t="shared" si="29"/>
        <v>61</v>
      </c>
      <c r="B66" s="363">
        <f t="shared" ca="1" si="76"/>
        <v>-7973.4549667500005</v>
      </c>
      <c r="C66" s="363">
        <f t="shared" ca="1" si="77"/>
        <v>-1002.2548057382718</v>
      </c>
      <c r="D66" s="363">
        <f t="shared" ca="1" si="78"/>
        <v>28320.055189504452</v>
      </c>
      <c r="E66" s="363">
        <f t="shared" ca="1" si="79"/>
        <v>-20411.891832979021</v>
      </c>
      <c r="F66" s="363">
        <f t="shared" ca="1" si="80"/>
        <v>-81566.138922955026</v>
      </c>
      <c r="G66" s="363">
        <f t="shared" ca="1" si="81"/>
        <v>-14260.367392537497</v>
      </c>
      <c r="H66" s="370">
        <f t="shared" ca="1" si="82"/>
        <v>-4.6161099418483769</v>
      </c>
      <c r="I66" s="370">
        <f t="shared" ca="1" si="83"/>
        <v>-7.501856501097933</v>
      </c>
      <c r="J66" s="52">
        <f t="shared" ca="1" si="84"/>
        <v>-0.45526465314138842</v>
      </c>
      <c r="K66" s="52">
        <f t="shared" ca="1" si="85"/>
        <v>4.1798111929428519</v>
      </c>
      <c r="L66" s="52"/>
      <c r="M66" s="52"/>
      <c r="N66" s="401">
        <f t="shared" ca="1" si="13"/>
        <v>17554.05424031055</v>
      </c>
    </row>
    <row r="67" spans="1:14">
      <c r="A67" s="361">
        <f t="shared" si="29"/>
        <v>62</v>
      </c>
      <c r="B67" s="363">
        <f t="shared" ca="1" si="76"/>
        <v>-7603.4549667500005</v>
      </c>
      <c r="C67" s="363">
        <f t="shared" ca="1" si="77"/>
        <v>-957.66944126172541</v>
      </c>
      <c r="D67" s="363">
        <f t="shared" ca="1" si="78"/>
        <v>26354.020823307266</v>
      </c>
      <c r="E67" s="363">
        <f t="shared" ca="1" si="79"/>
        <v>-12784.308046520693</v>
      </c>
      <c r="F67" s="363">
        <f t="shared" ca="1" si="80"/>
        <v>-61668.893922955023</v>
      </c>
      <c r="G67" s="363">
        <f t="shared" ca="1" si="81"/>
        <v>-14260.367392537497</v>
      </c>
      <c r="H67" s="370">
        <f t="shared" ca="1" si="82"/>
        <v>-5.5135901936977154</v>
      </c>
      <c r="I67" s="370">
        <f t="shared" ca="1" si="83"/>
        <v>-6.4996721333666967</v>
      </c>
      <c r="J67" s="52">
        <f t="shared" ca="1" si="84"/>
        <v>-0.24890967151295554</v>
      </c>
      <c r="K67" s="52">
        <f t="shared" ca="1" si="85"/>
        <v>3.9307561210635011</v>
      </c>
      <c r="L67" s="52"/>
      <c r="M67" s="52"/>
      <c r="N67" s="401">
        <f t="shared" ca="1" si="13"/>
        <v>30570.178958620403</v>
      </c>
    </row>
    <row r="68" spans="1:14">
      <c r="A68" s="361">
        <f t="shared" si="29"/>
        <v>63</v>
      </c>
      <c r="B68" s="363">
        <f t="shared" ca="1" si="76"/>
        <v>-7973.4549667500005</v>
      </c>
      <c r="C68" s="363">
        <f t="shared" ca="1" si="77"/>
        <v>-1002.2548057382718</v>
      </c>
      <c r="D68" s="363">
        <f t="shared" ca="1" si="78"/>
        <v>30516.246175419943</v>
      </c>
      <c r="E68" s="363">
        <f t="shared" ca="1" si="79"/>
        <v>-18139.522396359302</v>
      </c>
      <c r="F68" s="363">
        <f t="shared" ca="1" si="80"/>
        <v>-91510.726422955035</v>
      </c>
      <c r="G68" s="363">
        <f t="shared" ca="1" si="81"/>
        <v>-14260.367392537497</v>
      </c>
      <c r="H68" s="370">
        <f t="shared" ca="1" si="82"/>
        <v>-4.6161099418483769</v>
      </c>
      <c r="I68" s="370">
        <f t="shared" ca="1" si="83"/>
        <v>-7.501856501097933</v>
      </c>
      <c r="J68" s="52">
        <f t="shared" ca="1" si="84"/>
        <v>-0.34803594797087933</v>
      </c>
      <c r="K68" s="52">
        <f t="shared" ca="1" si="85"/>
        <v>4.2048773111945259</v>
      </c>
      <c r="L68" s="52"/>
      <c r="M68" s="52"/>
      <c r="N68" s="401">
        <f t="shared" ca="1" si="13"/>
        <v>15296.135191014764</v>
      </c>
    </row>
    <row r="69" spans="1:14">
      <c r="A69" s="361">
        <f t="shared" si="29"/>
        <v>64</v>
      </c>
      <c r="B69" s="363">
        <f t="shared" ca="1" si="76"/>
        <v>-7260.6151799999989</v>
      </c>
      <c r="C69" s="363">
        <f t="shared" ca="1" si="77"/>
        <v>-957.6694412617245</v>
      </c>
      <c r="D69" s="363">
        <f t="shared" ca="1" si="78"/>
        <v>22786.336157889928</v>
      </c>
      <c r="E69" s="363">
        <f t="shared" ca="1" si="79"/>
        <v>-10168.181391591108</v>
      </c>
      <c r="F69" s="363">
        <f t="shared" ca="1" si="80"/>
        <v>-50820.70344105002</v>
      </c>
      <c r="G69" s="363">
        <f t="shared" ca="1" si="81"/>
        <v>-14260.367392537482</v>
      </c>
      <c r="H69" s="370">
        <f t="shared" ca="1" si="82"/>
        <v>-5.4080638570353203</v>
      </c>
      <c r="I69" s="370">
        <f t="shared" ca="1" si="83"/>
        <v>-6.4996721333666958</v>
      </c>
      <c r="J69" s="52">
        <f t="shared" ca="1" si="84"/>
        <v>-0.17307056228431483</v>
      </c>
      <c r="K69" s="52">
        <f t="shared" ca="1" si="85"/>
        <v>3.953534844374571</v>
      </c>
      <c r="L69" s="52"/>
      <c r="M69" s="52"/>
      <c r="N69" s="401">
        <f t="shared" ca="1" si="13"/>
        <v>28931.47311156473</v>
      </c>
    </row>
    <row r="70" spans="1:14">
      <c r="A70" s="361">
        <f t="shared" si="29"/>
        <v>65</v>
      </c>
      <c r="B70" s="363">
        <f t="shared" ca="1" si="76"/>
        <v>-7260.6151799999989</v>
      </c>
      <c r="C70" s="363">
        <f t="shared" ca="1" si="77"/>
        <v>-893.63684799179202</v>
      </c>
      <c r="D70" s="363">
        <f t="shared" ca="1" si="78"/>
        <v>23105.70981986176</v>
      </c>
      <c r="E70" s="363">
        <f t="shared" ca="1" si="79"/>
        <v>-17491.438021359292</v>
      </c>
      <c r="F70" s="363">
        <f t="shared" ca="1" si="80"/>
        <v>-60495.575941050025</v>
      </c>
      <c r="G70" s="363">
        <f t="shared" ca="1" si="81"/>
        <v>-14260.367392537482</v>
      </c>
      <c r="H70" s="370">
        <f t="shared" ca="1" si="82"/>
        <v>-5.4080638570353203</v>
      </c>
      <c r="I70" s="370">
        <f t="shared" ca="1" si="83"/>
        <v>-6.7330607975097658</v>
      </c>
      <c r="J70" s="52">
        <f t="shared" ca="1" si="84"/>
        <v>-0.49661001035648833</v>
      </c>
      <c r="K70" s="52">
        <f t="shared" ca="1" si="85"/>
        <v>4.3176101168765948</v>
      </c>
      <c r="L70" s="52"/>
      <c r="M70" s="52"/>
      <c r="N70" s="401">
        <f t="shared" ca="1" si="13"/>
        <v>20374.408428466144</v>
      </c>
    </row>
    <row r="71" spans="1:14">
      <c r="A71" s="361">
        <f t="shared" si="29"/>
        <v>66</v>
      </c>
      <c r="B71" s="363">
        <f t="shared" ca="1" si="76"/>
        <v>-8476.5008419718288</v>
      </c>
      <c r="C71" s="363">
        <f t="shared" ca="1" si="77"/>
        <v>-957.6694412617245</v>
      </c>
      <c r="D71" s="363">
        <f t="shared" ca="1" si="78"/>
        <v>21770.161369157533</v>
      </c>
      <c r="E71" s="363">
        <f t="shared" ca="1" si="79"/>
        <v>-12784.308046520686</v>
      </c>
      <c r="F71" s="363">
        <f t="shared" ca="1" si="80"/>
        <v>-32723.147717857537</v>
      </c>
      <c r="G71" s="363">
        <f t="shared" ca="1" si="81"/>
        <v>-14260.367392537482</v>
      </c>
      <c r="H71" s="370">
        <f t="shared" ca="1" si="82"/>
        <v>-6.5184260331105284</v>
      </c>
      <c r="I71" s="370">
        <f t="shared" ca="1" si="83"/>
        <v>-6.4996721333666958</v>
      </c>
      <c r="J71" s="52">
        <f t="shared" ca="1" si="84"/>
        <v>-0.30131934049273668</v>
      </c>
      <c r="K71" s="52">
        <f t="shared" ca="1" si="85"/>
        <v>4.0411547706986317</v>
      </c>
      <c r="L71" s="52"/>
      <c r="M71" s="52"/>
      <c r="N71" s="401">
        <f t="shared" ref="N71:N74" ca="1" si="86">F71+3.5*D71</f>
        <v>43472.417074193821</v>
      </c>
    </row>
    <row r="72" spans="1:14">
      <c r="A72" s="361">
        <f t="shared" ref="A72:A76" si="87">A71+1</f>
        <v>67</v>
      </c>
      <c r="B72" s="363">
        <f t="shared" ca="1" si="76"/>
        <v>-7260.6151799999989</v>
      </c>
      <c r="C72" s="363">
        <f t="shared" ca="1" si="77"/>
        <v>-1002.2548057382709</v>
      </c>
      <c r="D72" s="363">
        <f t="shared" ca="1" si="78"/>
        <v>25932.386721270206</v>
      </c>
      <c r="E72" s="363">
        <f t="shared" ca="1" si="79"/>
        <v>-18139.522396359294</v>
      </c>
      <c r="F72" s="363">
        <f t="shared" ca="1" si="80"/>
        <v>-73436.563441050021</v>
      </c>
      <c r="G72" s="363">
        <f t="shared" ca="1" si="81"/>
        <v>-14260.367392537482</v>
      </c>
      <c r="H72" s="370">
        <f t="shared" ca="1" si="82"/>
        <v>-5.4080638570353203</v>
      </c>
      <c r="I72" s="370">
        <f t="shared" ca="1" si="83"/>
        <v>-7.501856501097933</v>
      </c>
      <c r="J72" s="52">
        <f t="shared" ca="1" si="84"/>
        <v>-0.40955546361120987</v>
      </c>
      <c r="K72" s="52">
        <f t="shared" ca="1" si="85"/>
        <v>4.3460108468693113</v>
      </c>
      <c r="L72" s="52"/>
      <c r="M72" s="52"/>
      <c r="N72" s="401">
        <f t="shared" ca="1" si="86"/>
        <v>17326.790083395696</v>
      </c>
    </row>
    <row r="73" spans="1:14">
      <c r="A73" s="361">
        <f t="shared" si="87"/>
        <v>68</v>
      </c>
      <c r="B73" s="363">
        <f t="shared" ca="1" si="76"/>
        <v>-7973.4549667500005</v>
      </c>
      <c r="C73" s="363">
        <f t="shared" ca="1" si="77"/>
        <v>-914.12850000334913</v>
      </c>
      <c r="D73" s="363">
        <f t="shared" ca="1" si="78"/>
        <v>25778.289396020391</v>
      </c>
      <c r="E73" s="363">
        <f t="shared" ca="1" si="79"/>
        <v>-11698.868682026434</v>
      </c>
      <c r="F73" s="363">
        <f t="shared" ca="1" si="80"/>
        <v>-69699.24142295502</v>
      </c>
      <c r="G73" s="363">
        <f t="shared" ca="1" si="81"/>
        <v>-14260.367392537497</v>
      </c>
      <c r="H73" s="370">
        <f t="shared" ca="1" si="82"/>
        <v>-4.6161099418483769</v>
      </c>
      <c r="I73" s="370">
        <f t="shared" ca="1" si="83"/>
        <v>-6.4154560931713274</v>
      </c>
      <c r="J73" s="52">
        <f t="shared" ca="1" si="84"/>
        <v>-0.22632678751907698</v>
      </c>
      <c r="K73" s="52">
        <f t="shared" ca="1" si="85"/>
        <v>4.1316002210097063</v>
      </c>
      <c r="L73" s="52"/>
      <c r="M73" s="52"/>
      <c r="N73" s="401">
        <f t="shared" ca="1" si="86"/>
        <v>20524.771463116354</v>
      </c>
    </row>
    <row r="74" spans="1:14">
      <c r="A74" s="361">
        <f t="shared" si="87"/>
        <v>69</v>
      </c>
      <c r="B74" s="363">
        <f t="shared" ca="1" si="76"/>
        <v>-7260.6151799999989</v>
      </c>
      <c r="C74" s="363">
        <f t="shared" ca="1" si="77"/>
        <v>-953.29574699664715</v>
      </c>
      <c r="D74" s="363">
        <f t="shared" ca="1" si="78"/>
        <v>21174.528852782438</v>
      </c>
      <c r="E74" s="363">
        <f t="shared" ca="1" si="79"/>
        <v>-13193.281021416935</v>
      </c>
      <c r="F74" s="363">
        <f t="shared" ca="1" si="80"/>
        <v>-51268.970941050022</v>
      </c>
      <c r="G74" s="363">
        <f t="shared" ca="1" si="81"/>
        <v>-14260.367392537482</v>
      </c>
      <c r="H74" s="370">
        <f t="shared" ca="1" si="82"/>
        <v>-5.4080638570353203</v>
      </c>
      <c r="I74" s="370">
        <f t="shared" ca="1" si="83"/>
        <v>-6.923098499111572</v>
      </c>
      <c r="J74" s="52">
        <f t="shared" ca="1" si="84"/>
        <v>-0.31138925035909737</v>
      </c>
      <c r="K74" s="52">
        <f t="shared" ca="1" si="85"/>
        <v>4.2756484503291929</v>
      </c>
      <c r="L74" s="52"/>
      <c r="M74" s="52"/>
      <c r="N74" s="401">
        <f t="shared" ca="1" si="86"/>
        <v>22841.880043688507</v>
      </c>
    </row>
    <row r="75" spans="1:14">
      <c r="A75" s="361">
        <f t="shared" si="87"/>
        <v>70</v>
      </c>
      <c r="B75" s="363"/>
      <c r="C75" s="363"/>
      <c r="D75" s="363"/>
      <c r="E75" s="363"/>
      <c r="F75" s="363"/>
      <c r="G75" s="363"/>
      <c r="H75" s="363"/>
      <c r="I75" s="363"/>
      <c r="J75" s="363"/>
      <c r="K75" s="363"/>
      <c r="L75" s="363"/>
      <c r="M75" s="363"/>
    </row>
    <row r="76" spans="1:14">
      <c r="A76" s="361">
        <f t="shared" si="87"/>
        <v>71</v>
      </c>
      <c r="B76" s="363"/>
      <c r="C76" s="363"/>
      <c r="D76" s="363"/>
      <c r="E76" s="363"/>
      <c r="F76" s="363"/>
      <c r="G76" s="363"/>
      <c r="H76" s="363"/>
      <c r="I76" s="363"/>
      <c r="J76" s="363"/>
      <c r="K76" s="363"/>
      <c r="L76" s="363"/>
      <c r="M76" s="363"/>
    </row>
    <row r="79" spans="1:14">
      <c r="G79" s="25"/>
    </row>
    <row r="80" spans="1:14">
      <c r="G80" s="25"/>
    </row>
  </sheetData>
  <phoneticPr fontId="6" type="noConversion"/>
  <pageMargins left="0.7" right="0.7" top="0.75" bottom="0.75" header="0.3" footer="0.3"/>
  <pageSetup orientation="landscape" horizontalDpi="30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F25C1-2679-4F2C-839C-61F718302754}">
  <sheetPr codeName="Sheet12"/>
  <dimension ref="A1:CL110"/>
  <sheetViews>
    <sheetView topLeftCell="BD4" zoomScale="115" zoomScaleNormal="115" workbookViewId="0">
      <selection activeCell="BN3" sqref="BN3:BT37"/>
    </sheetView>
  </sheetViews>
  <sheetFormatPr defaultRowHeight="12.75"/>
  <cols>
    <col min="2" max="2" width="27.42578125" customWidth="1"/>
    <col min="12" max="12" width="21.7109375" customWidth="1"/>
    <col min="13" max="13" width="12.140625" bestFit="1" customWidth="1"/>
    <col min="20" max="20" width="27.42578125" customWidth="1"/>
    <col min="30" max="30" width="29.5703125" customWidth="1"/>
    <col min="32" max="32" width="14.5703125" customWidth="1"/>
    <col min="39" max="39" width="24.140625" customWidth="1"/>
    <col min="41" max="41" width="14.5703125" customWidth="1"/>
    <col min="48" max="48" width="35" customWidth="1"/>
    <col min="57" max="57" width="23.85546875" customWidth="1"/>
    <col min="66" max="66" width="21.5703125" customWidth="1"/>
    <col min="75" max="75" width="22.85546875" customWidth="1"/>
    <col min="84" max="84" width="28.140625" customWidth="1"/>
  </cols>
  <sheetData>
    <row r="1" spans="1:90">
      <c r="C1">
        <f>COUNT(C3:C104)</f>
        <v>26</v>
      </c>
      <c r="D1">
        <f>SUM(D3:D27)/$C$1</f>
        <v>1.880769230769231</v>
      </c>
      <c r="E1">
        <f>SUM(E3:E6)/$C$1</f>
        <v>0</v>
      </c>
      <c r="L1" s="188"/>
      <c r="AD1" t="s">
        <v>1132</v>
      </c>
      <c r="AM1" t="s">
        <v>1135</v>
      </c>
      <c r="BE1" t="s">
        <v>1144</v>
      </c>
      <c r="BF1" s="188"/>
      <c r="BN1" s="397" t="s">
        <v>1131</v>
      </c>
    </row>
    <row r="2" spans="1:90">
      <c r="BN2" s="397" t="s">
        <v>1145</v>
      </c>
    </row>
    <row r="3" spans="1:90">
      <c r="A3" s="361">
        <v>1</v>
      </c>
      <c r="B3" s="397" t="s">
        <v>1131</v>
      </c>
      <c r="C3" s="397">
        <v>180</v>
      </c>
      <c r="D3" s="397">
        <v>11.05</v>
      </c>
      <c r="E3" s="398">
        <v>-5.05</v>
      </c>
      <c r="F3" s="397">
        <v>0</v>
      </c>
      <c r="G3" s="397">
        <v>4</v>
      </c>
      <c r="H3" s="397">
        <v>10</v>
      </c>
      <c r="I3" s="38">
        <f>SUM(E3:E6)</f>
        <v>0</v>
      </c>
      <c r="K3" s="361">
        <v>1</v>
      </c>
      <c r="L3" s="363" t="s">
        <v>1023</v>
      </c>
      <c r="M3" s="96">
        <v>270</v>
      </c>
      <c r="N3" s="52">
        <v>11.05</v>
      </c>
      <c r="O3" s="52">
        <v>-5.05</v>
      </c>
      <c r="P3" s="52" t="s">
        <v>1007</v>
      </c>
      <c r="Q3" s="96">
        <v>4</v>
      </c>
      <c r="R3" s="358">
        <v>20</v>
      </c>
      <c r="S3" s="361">
        <v>1</v>
      </c>
      <c r="T3" s="388" t="s">
        <v>1131</v>
      </c>
      <c r="U3" s="388">
        <v>180</v>
      </c>
      <c r="V3" s="388">
        <v>11.05</v>
      </c>
      <c r="W3" s="388">
        <v>-5.05</v>
      </c>
      <c r="X3" s="388">
        <v>0</v>
      </c>
      <c r="Y3" s="388">
        <v>4</v>
      </c>
      <c r="Z3" s="388">
        <v>10</v>
      </c>
      <c r="AA3" s="371"/>
      <c r="AB3" s="371"/>
      <c r="AC3" s="371"/>
      <c r="AD3" s="388" t="s">
        <v>1131</v>
      </c>
      <c r="AE3" s="388">
        <v>0</v>
      </c>
      <c r="AF3" s="388">
        <v>11.05</v>
      </c>
      <c r="AG3" s="388">
        <v>-5.05</v>
      </c>
      <c r="AH3" s="388">
        <v>0</v>
      </c>
      <c r="AI3" s="388">
        <v>4</v>
      </c>
      <c r="AJ3" s="388">
        <v>10</v>
      </c>
      <c r="AK3" s="96"/>
      <c r="AL3" s="361">
        <v>1</v>
      </c>
      <c r="AM3" s="395" t="s">
        <v>1131</v>
      </c>
      <c r="AN3" s="395">
        <v>180</v>
      </c>
      <c r="AO3" s="395">
        <v>11.05</v>
      </c>
      <c r="AP3" s="396">
        <v>-5.05</v>
      </c>
      <c r="AQ3" s="395">
        <v>0</v>
      </c>
      <c r="AR3" s="395">
        <v>4</v>
      </c>
      <c r="AS3" s="395">
        <v>10</v>
      </c>
      <c r="AT3" s="96"/>
      <c r="AU3" s="361">
        <v>1</v>
      </c>
      <c r="AV3" s="395" t="s">
        <v>1131</v>
      </c>
      <c r="AW3" s="395">
        <v>180</v>
      </c>
      <c r="AX3" s="395">
        <v>9.0500000000000007</v>
      </c>
      <c r="AY3" s="396">
        <v>-5.05</v>
      </c>
      <c r="AZ3" s="395">
        <v>0</v>
      </c>
      <c r="BA3" s="395">
        <v>4</v>
      </c>
      <c r="BB3" s="395">
        <v>10</v>
      </c>
      <c r="BC3" s="371"/>
      <c r="BD3" s="361">
        <v>1</v>
      </c>
      <c r="BE3" s="397" t="s">
        <v>1131</v>
      </c>
      <c r="BF3" s="395">
        <v>270</v>
      </c>
      <c r="BG3" s="397">
        <v>11.05</v>
      </c>
      <c r="BH3" s="398">
        <v>-5.05</v>
      </c>
      <c r="BI3" s="397">
        <v>0</v>
      </c>
      <c r="BJ3" s="397">
        <v>4</v>
      </c>
      <c r="BK3" s="397">
        <v>10</v>
      </c>
      <c r="BL3" s="397"/>
      <c r="BM3" s="361">
        <v>1</v>
      </c>
      <c r="BN3" s="397" t="str">
        <f>BN2</f>
        <v>1_G320_N_K9000,0_30</v>
      </c>
      <c r="BO3" s="395">
        <v>270</v>
      </c>
      <c r="BP3" s="397">
        <v>11.05</v>
      </c>
      <c r="BQ3" s="398">
        <v>-5.05</v>
      </c>
      <c r="BR3" s="397">
        <v>0</v>
      </c>
      <c r="BS3" s="397">
        <v>4</v>
      </c>
      <c r="BT3" s="397">
        <v>30</v>
      </c>
      <c r="BU3" s="362"/>
      <c r="BW3" s="397" t="s">
        <v>1131</v>
      </c>
      <c r="BX3" s="395">
        <v>180</v>
      </c>
      <c r="BY3" s="397">
        <v>11.05</v>
      </c>
      <c r="BZ3" s="398">
        <v>-5.05</v>
      </c>
      <c r="CA3" s="397">
        <v>0</v>
      </c>
      <c r="CB3" s="397">
        <v>4</v>
      </c>
      <c r="CC3" s="397">
        <v>10</v>
      </c>
      <c r="CE3" s="361"/>
      <c r="CF3" s="397" t="s">
        <v>1131</v>
      </c>
      <c r="CG3" s="397">
        <v>180</v>
      </c>
      <c r="CH3" s="397">
        <v>9.0500000000000007</v>
      </c>
      <c r="CI3" s="398">
        <v>-5.05</v>
      </c>
      <c r="CJ3" s="397">
        <v>0</v>
      </c>
      <c r="CK3" s="397">
        <v>4</v>
      </c>
      <c r="CL3" s="397">
        <v>10</v>
      </c>
    </row>
    <row r="4" spans="1:90">
      <c r="A4" s="361">
        <v>2</v>
      </c>
      <c r="B4" s="397" t="s">
        <v>1131</v>
      </c>
      <c r="C4" s="397">
        <v>180</v>
      </c>
      <c r="D4" s="397">
        <f>D3</f>
        <v>11.05</v>
      </c>
      <c r="E4" s="398">
        <v>-1.7</v>
      </c>
      <c r="F4" s="397">
        <v>0</v>
      </c>
      <c r="G4" s="397">
        <f>G3</f>
        <v>4</v>
      </c>
      <c r="H4" s="397">
        <v>10</v>
      </c>
      <c r="K4" s="361">
        <f>K3+1</f>
        <v>2</v>
      </c>
      <c r="L4" s="363" t="str">
        <f>L3</f>
        <v>1_G320_N_30</v>
      </c>
      <c r="M4" s="98">
        <v>0</v>
      </c>
      <c r="N4" s="99">
        <f>N3</f>
        <v>11.05</v>
      </c>
      <c r="O4" s="128">
        <v>-2</v>
      </c>
      <c r="P4" s="99" t="str">
        <f>P3</f>
        <v>0,00</v>
      </c>
      <c r="Q4" s="98">
        <f>Q3</f>
        <v>4</v>
      </c>
      <c r="R4" s="128">
        <f>R3</f>
        <v>20</v>
      </c>
      <c r="S4" s="361">
        <v>2</v>
      </c>
      <c r="T4" s="388" t="s">
        <v>1131</v>
      </c>
      <c r="U4" s="388">
        <f>U3</f>
        <v>180</v>
      </c>
      <c r="V4" s="388">
        <f>V3</f>
        <v>11.05</v>
      </c>
      <c r="W4" s="388">
        <v>-3.03</v>
      </c>
      <c r="X4" s="388">
        <v>0</v>
      </c>
      <c r="Y4" s="388">
        <f>Y3</f>
        <v>4</v>
      </c>
      <c r="Z4" s="388">
        <v>10</v>
      </c>
      <c r="AA4" s="128"/>
      <c r="AB4" s="128"/>
      <c r="AC4" s="128"/>
      <c r="AD4" s="388" t="s">
        <v>1131</v>
      </c>
      <c r="AE4" s="388">
        <f>AE3</f>
        <v>0</v>
      </c>
      <c r="AF4" s="388">
        <f>AF3-2.49</f>
        <v>8.56</v>
      </c>
      <c r="AG4" s="388">
        <f>AG3</f>
        <v>-5.05</v>
      </c>
      <c r="AH4" s="388">
        <v>0</v>
      </c>
      <c r="AI4" s="388">
        <f>AI3</f>
        <v>4</v>
      </c>
      <c r="AJ4" s="388">
        <v>10</v>
      </c>
      <c r="AK4" s="96"/>
      <c r="AL4" s="361">
        <v>2</v>
      </c>
      <c r="AM4" s="395" t="s">
        <v>1131</v>
      </c>
      <c r="AN4" s="395">
        <v>180</v>
      </c>
      <c r="AO4" s="395">
        <f>AO3</f>
        <v>11.05</v>
      </c>
      <c r="AP4" s="396">
        <v>-1.7</v>
      </c>
      <c r="AQ4" s="395">
        <v>0</v>
      </c>
      <c r="AR4" s="395">
        <f>AR3</f>
        <v>4</v>
      </c>
      <c r="AS4" s="395">
        <v>10</v>
      </c>
      <c r="AT4" s="96"/>
      <c r="AU4" s="361">
        <f>AU3+1</f>
        <v>2</v>
      </c>
      <c r="AV4" s="395" t="s">
        <v>1131</v>
      </c>
      <c r="AW4" s="395">
        <f>AW3</f>
        <v>180</v>
      </c>
      <c r="AX4" s="395">
        <f>AX3</f>
        <v>9.0500000000000007</v>
      </c>
      <c r="AY4" s="396">
        <v>-1.7</v>
      </c>
      <c r="AZ4" s="395">
        <v>0</v>
      </c>
      <c r="BA4" s="395">
        <f>BA3</f>
        <v>4</v>
      </c>
      <c r="BB4" s="395">
        <v>10</v>
      </c>
      <c r="BC4" s="371"/>
      <c r="BD4" s="361">
        <f>BD3+1</f>
        <v>2</v>
      </c>
      <c r="BE4" s="397" t="s">
        <v>1131</v>
      </c>
      <c r="BF4" s="397">
        <v>180</v>
      </c>
      <c r="BG4" s="397">
        <f>BG3</f>
        <v>11.05</v>
      </c>
      <c r="BH4" s="398">
        <v>-1.7</v>
      </c>
      <c r="BI4" s="397">
        <v>0</v>
      </c>
      <c r="BJ4" s="397">
        <f>BJ3</f>
        <v>4</v>
      </c>
      <c r="BK4" s="397">
        <v>10</v>
      </c>
      <c r="BL4" s="397"/>
      <c r="BM4" s="361">
        <f>BM3+1</f>
        <v>2</v>
      </c>
      <c r="BN4" s="397" t="str">
        <f t="shared" ref="BN4:BN37" si="0">BN3</f>
        <v>1_G320_N_K9000,0_30</v>
      </c>
      <c r="BO4" s="397">
        <v>180</v>
      </c>
      <c r="BP4" s="397">
        <f>BP3</f>
        <v>11.05</v>
      </c>
      <c r="BQ4" s="398">
        <v>-1.7</v>
      </c>
      <c r="BR4" s="397">
        <v>0</v>
      </c>
      <c r="BS4" s="397">
        <f>BS3</f>
        <v>4</v>
      </c>
      <c r="BT4" s="397">
        <f>BT3</f>
        <v>30</v>
      </c>
      <c r="BU4" s="362"/>
      <c r="BW4" s="397" t="s">
        <v>1131</v>
      </c>
      <c r="BX4" s="397">
        <v>180</v>
      </c>
      <c r="BY4" s="397">
        <f>BY3</f>
        <v>11.05</v>
      </c>
      <c r="BZ4" s="398">
        <v>-1.7</v>
      </c>
      <c r="CA4" s="397">
        <v>0</v>
      </c>
      <c r="CB4" s="397">
        <f>CB3</f>
        <v>4</v>
      </c>
      <c r="CC4" s="397">
        <v>10</v>
      </c>
      <c r="CE4" s="361"/>
      <c r="CF4" s="397" t="s">
        <v>1131</v>
      </c>
      <c r="CG4" s="397">
        <f>CG3</f>
        <v>180</v>
      </c>
      <c r="CH4" s="397">
        <f>CH3</f>
        <v>9.0500000000000007</v>
      </c>
      <c r="CI4" s="398">
        <v>-1.7</v>
      </c>
      <c r="CJ4" s="397">
        <v>0</v>
      </c>
      <c r="CK4" s="397">
        <f>CK3</f>
        <v>4</v>
      </c>
      <c r="CL4" s="397">
        <v>10</v>
      </c>
    </row>
    <row r="5" spans="1:90">
      <c r="A5" s="361">
        <v>3</v>
      </c>
      <c r="B5" s="397" t="s">
        <v>1131</v>
      </c>
      <c r="C5" s="397">
        <v>180</v>
      </c>
      <c r="D5" s="397">
        <f t="shared" ref="D5:D6" si="1">D4</f>
        <v>11.05</v>
      </c>
      <c r="E5" s="398">
        <f>-E4</f>
        <v>1.7</v>
      </c>
      <c r="F5" s="397">
        <v>0</v>
      </c>
      <c r="G5" s="397">
        <f>G4</f>
        <v>4</v>
      </c>
      <c r="H5" s="397">
        <v>10</v>
      </c>
      <c r="K5" s="361">
        <f t="shared" ref="K5:K10" si="2">K4+1</f>
        <v>3</v>
      </c>
      <c r="L5" s="363" t="str">
        <f t="shared" ref="L5:M10" si="3">L4</f>
        <v>1_G320_N_30</v>
      </c>
      <c r="M5" s="98">
        <f>M4</f>
        <v>0</v>
      </c>
      <c r="N5" s="99">
        <f>N4</f>
        <v>11.05</v>
      </c>
      <c r="O5" s="128">
        <f>-O4</f>
        <v>2</v>
      </c>
      <c r="P5" s="99" t="str">
        <f t="shared" ref="P5:P10" si="4">P4</f>
        <v>0,00</v>
      </c>
      <c r="Q5" s="98">
        <f t="shared" ref="Q5:Q10" si="5">Q4</f>
        <v>4</v>
      </c>
      <c r="R5" s="128">
        <f t="shared" ref="R5:R10" si="6">R4</f>
        <v>20</v>
      </c>
      <c r="S5" s="361">
        <v>3</v>
      </c>
      <c r="T5" s="388" t="s">
        <v>1131</v>
      </c>
      <c r="U5" s="388">
        <f>U4</f>
        <v>180</v>
      </c>
      <c r="V5" s="388">
        <f t="shared" ref="V5:V8" si="7">V4</f>
        <v>11.05</v>
      </c>
      <c r="W5" s="388">
        <v>-1.01</v>
      </c>
      <c r="X5" s="388">
        <v>0</v>
      </c>
      <c r="Y5" s="388">
        <f>Y4</f>
        <v>4</v>
      </c>
      <c r="Z5" s="388">
        <v>10</v>
      </c>
      <c r="AA5" s="128"/>
      <c r="AB5" s="128"/>
      <c r="AC5" s="128"/>
      <c r="AD5" s="388" t="s">
        <v>1131</v>
      </c>
      <c r="AE5" s="388">
        <f t="shared" ref="AE5" si="8">AE4</f>
        <v>0</v>
      </c>
      <c r="AF5" s="388">
        <f t="shared" ref="AF5:AF9" si="9">AF4-2.49</f>
        <v>6.07</v>
      </c>
      <c r="AG5" s="388">
        <f t="shared" ref="AG5:AG9" si="10">AG4</f>
        <v>-5.05</v>
      </c>
      <c r="AH5" s="388">
        <v>0</v>
      </c>
      <c r="AI5" s="388">
        <f>AI4</f>
        <v>4</v>
      </c>
      <c r="AJ5" s="388">
        <v>10</v>
      </c>
      <c r="AK5" s="96"/>
      <c r="AL5" s="361">
        <v>3</v>
      </c>
      <c r="AM5" s="395" t="s">
        <v>1131</v>
      </c>
      <c r="AN5" s="395">
        <v>180</v>
      </c>
      <c r="AO5" s="395">
        <f t="shared" ref="AO5:AO6" si="11">AO4</f>
        <v>11.05</v>
      </c>
      <c r="AP5" s="396">
        <f>-AP4</f>
        <v>1.7</v>
      </c>
      <c r="AQ5" s="395">
        <v>0</v>
      </c>
      <c r="AR5" s="395">
        <f>AR4</f>
        <v>4</v>
      </c>
      <c r="AS5" s="395">
        <v>10</v>
      </c>
      <c r="AT5" s="96"/>
      <c r="AU5" s="361">
        <f t="shared" ref="AU5:AU30" si="12">AU4+1</f>
        <v>3</v>
      </c>
      <c r="AV5" s="395" t="s">
        <v>1131</v>
      </c>
      <c r="AW5" s="395">
        <f t="shared" ref="AW5:AW6" si="13">AW4</f>
        <v>180</v>
      </c>
      <c r="AX5" s="395">
        <f t="shared" ref="AX5:AX6" si="14">AX4</f>
        <v>9.0500000000000007</v>
      </c>
      <c r="AY5" s="396">
        <f>-AY4</f>
        <v>1.7</v>
      </c>
      <c r="AZ5" s="395">
        <v>0</v>
      </c>
      <c r="BA5" s="395">
        <f>BA4</f>
        <v>4</v>
      </c>
      <c r="BB5" s="395">
        <v>10</v>
      </c>
      <c r="BC5" s="371"/>
      <c r="BD5" s="361">
        <f t="shared" ref="BD5:BD37" si="15">BD4+1</f>
        <v>3</v>
      </c>
      <c r="BE5" s="397" t="s">
        <v>1131</v>
      </c>
      <c r="BF5" s="397">
        <f t="shared" ref="BF5:BG6" si="16">BF4</f>
        <v>180</v>
      </c>
      <c r="BG5" s="397">
        <f t="shared" si="16"/>
        <v>11.05</v>
      </c>
      <c r="BH5" s="398">
        <f>-BH4</f>
        <v>1.7</v>
      </c>
      <c r="BI5" s="397">
        <v>0</v>
      </c>
      <c r="BJ5" s="397">
        <f>BJ4</f>
        <v>4</v>
      </c>
      <c r="BK5" s="397">
        <v>10</v>
      </c>
      <c r="BL5" s="397"/>
      <c r="BM5" s="361">
        <f t="shared" ref="BM5:BM37" si="17">BM4+1</f>
        <v>3</v>
      </c>
      <c r="BN5" s="397" t="str">
        <f t="shared" si="0"/>
        <v>1_G320_N_K9000,0_30</v>
      </c>
      <c r="BO5" s="397">
        <f t="shared" ref="BO5" si="18">BO4</f>
        <v>180</v>
      </c>
      <c r="BP5" s="397">
        <f t="shared" ref="BP5:BP6" si="19">BP4</f>
        <v>11.05</v>
      </c>
      <c r="BQ5" s="398">
        <f>-BQ4</f>
        <v>1.7</v>
      </c>
      <c r="BR5" s="397">
        <v>0</v>
      </c>
      <c r="BS5" s="397">
        <f>BS4</f>
        <v>4</v>
      </c>
      <c r="BT5" s="397">
        <f t="shared" ref="BT5:BT37" si="20">BT4</f>
        <v>30</v>
      </c>
      <c r="BU5" s="362"/>
      <c r="BW5" s="397" t="s">
        <v>1131</v>
      </c>
      <c r="BX5" s="397">
        <f t="shared" ref="BX5:BX6" si="21">BX4</f>
        <v>180</v>
      </c>
      <c r="BY5" s="397">
        <f t="shared" ref="BY5:BY6" si="22">BY4</f>
        <v>11.05</v>
      </c>
      <c r="BZ5" s="398">
        <f>-BZ4</f>
        <v>1.7</v>
      </c>
      <c r="CA5" s="397">
        <v>0</v>
      </c>
      <c r="CB5" s="397">
        <f>CB4</f>
        <v>4</v>
      </c>
      <c r="CC5" s="397">
        <v>10</v>
      </c>
      <c r="CE5" s="361"/>
      <c r="CF5" s="397" t="s">
        <v>1131</v>
      </c>
      <c r="CG5" s="397">
        <f t="shared" ref="CG5:CG6" si="23">CG4</f>
        <v>180</v>
      </c>
      <c r="CH5" s="397">
        <f t="shared" ref="CH5:CH6" si="24">CH4</f>
        <v>9.0500000000000007</v>
      </c>
      <c r="CI5" s="398">
        <f>-CI4</f>
        <v>1.7</v>
      </c>
      <c r="CJ5" s="397">
        <v>0</v>
      </c>
      <c r="CK5" s="397">
        <f>CK4</f>
        <v>4</v>
      </c>
      <c r="CL5" s="397">
        <v>10</v>
      </c>
    </row>
    <row r="6" spans="1:90">
      <c r="A6" s="361">
        <v>4</v>
      </c>
      <c r="B6" s="397" t="s">
        <v>1131</v>
      </c>
      <c r="C6" s="397">
        <f>C5</f>
        <v>180</v>
      </c>
      <c r="D6" s="397">
        <f t="shared" si="1"/>
        <v>11.05</v>
      </c>
      <c r="E6" s="398">
        <f>-E3</f>
        <v>5.05</v>
      </c>
      <c r="F6" s="397">
        <v>0</v>
      </c>
      <c r="G6" s="397">
        <f t="shared" ref="G6" si="25">G5</f>
        <v>4</v>
      </c>
      <c r="H6" s="397">
        <v>10</v>
      </c>
      <c r="K6" s="361">
        <f t="shared" si="2"/>
        <v>4</v>
      </c>
      <c r="L6" s="363" t="str">
        <f t="shared" si="3"/>
        <v>1_G320_N_30</v>
      </c>
      <c r="M6" s="96">
        <v>90</v>
      </c>
      <c r="N6" s="52">
        <f>N3</f>
        <v>11.05</v>
      </c>
      <c r="O6" s="52">
        <f>-O3</f>
        <v>5.05</v>
      </c>
      <c r="P6" s="99" t="str">
        <f t="shared" si="4"/>
        <v>0,00</v>
      </c>
      <c r="Q6" s="98">
        <f t="shared" si="5"/>
        <v>4</v>
      </c>
      <c r="R6" s="128">
        <f t="shared" si="6"/>
        <v>20</v>
      </c>
      <c r="S6" s="361">
        <v>4</v>
      </c>
      <c r="T6" s="388" t="s">
        <v>1131</v>
      </c>
      <c r="U6" s="388">
        <f>U5</f>
        <v>180</v>
      </c>
      <c r="V6" s="388">
        <f t="shared" si="7"/>
        <v>11.05</v>
      </c>
      <c r="W6" s="388">
        <v>1.01</v>
      </c>
      <c r="X6" s="388">
        <v>0</v>
      </c>
      <c r="Y6" s="388">
        <f t="shared" ref="Y6:Y8" si="26">Y5</f>
        <v>4</v>
      </c>
      <c r="Z6" s="388">
        <v>10</v>
      </c>
      <c r="AA6" s="128"/>
      <c r="AB6" s="128"/>
      <c r="AC6" s="128"/>
      <c r="AD6" s="388" t="s">
        <v>1131</v>
      </c>
      <c r="AE6" s="388">
        <v>0</v>
      </c>
      <c r="AF6" s="388">
        <f t="shared" si="9"/>
        <v>3.58</v>
      </c>
      <c r="AG6" s="388">
        <f t="shared" si="10"/>
        <v>-5.05</v>
      </c>
      <c r="AH6" s="388">
        <v>0</v>
      </c>
      <c r="AI6" s="388">
        <f t="shared" ref="AI6" si="27">AI5</f>
        <v>4</v>
      </c>
      <c r="AJ6" s="388">
        <v>10</v>
      </c>
      <c r="AK6" s="96"/>
      <c r="AL6" s="361">
        <v>4</v>
      </c>
      <c r="AM6" s="395" t="s">
        <v>1131</v>
      </c>
      <c r="AN6" s="395">
        <f>AN5</f>
        <v>180</v>
      </c>
      <c r="AO6" s="395">
        <f t="shared" si="11"/>
        <v>11.05</v>
      </c>
      <c r="AP6" s="396">
        <f>-AP3</f>
        <v>5.05</v>
      </c>
      <c r="AQ6" s="395">
        <v>0</v>
      </c>
      <c r="AR6" s="395">
        <f t="shared" ref="AR6" si="28">AR5</f>
        <v>4</v>
      </c>
      <c r="AS6" s="395">
        <v>10</v>
      </c>
      <c r="AT6" s="96"/>
      <c r="AU6" s="361">
        <f t="shared" si="12"/>
        <v>4</v>
      </c>
      <c r="AV6" s="395" t="s">
        <v>1131</v>
      </c>
      <c r="AW6" s="395">
        <f t="shared" si="13"/>
        <v>180</v>
      </c>
      <c r="AX6" s="395">
        <f t="shared" si="14"/>
        <v>9.0500000000000007</v>
      </c>
      <c r="AY6" s="396">
        <f>-AY3</f>
        <v>5.05</v>
      </c>
      <c r="AZ6" s="395">
        <v>0</v>
      </c>
      <c r="BA6" s="395">
        <f t="shared" ref="BA6:BA8" si="29">BA5</f>
        <v>4</v>
      </c>
      <c r="BB6" s="395">
        <v>10</v>
      </c>
      <c r="BC6" s="371"/>
      <c r="BD6" s="361">
        <f t="shared" si="15"/>
        <v>4</v>
      </c>
      <c r="BE6" s="397" t="s">
        <v>1131</v>
      </c>
      <c r="BF6" s="397">
        <v>0</v>
      </c>
      <c r="BG6" s="397">
        <f t="shared" si="16"/>
        <v>11.05</v>
      </c>
      <c r="BH6" s="398">
        <f>-BH3</f>
        <v>5.05</v>
      </c>
      <c r="BI6" s="397">
        <v>0</v>
      </c>
      <c r="BJ6" s="397">
        <f t="shared" ref="BJ6:BJ8" si="30">BJ5</f>
        <v>4</v>
      </c>
      <c r="BK6" s="397">
        <v>10</v>
      </c>
      <c r="BL6" s="397"/>
      <c r="BM6" s="361">
        <f t="shared" si="17"/>
        <v>4</v>
      </c>
      <c r="BN6" s="397" t="str">
        <f t="shared" si="0"/>
        <v>1_G320_N_K9000,0_30</v>
      </c>
      <c r="BO6" s="397">
        <v>0</v>
      </c>
      <c r="BP6" s="397">
        <f t="shared" si="19"/>
        <v>11.05</v>
      </c>
      <c r="BQ6" s="398">
        <f>-BQ3</f>
        <v>5.05</v>
      </c>
      <c r="BR6" s="397">
        <v>0</v>
      </c>
      <c r="BS6" s="397">
        <f t="shared" ref="BS6:BS8" si="31">BS5</f>
        <v>4</v>
      </c>
      <c r="BT6" s="397">
        <f t="shared" si="20"/>
        <v>30</v>
      </c>
      <c r="BU6" s="362"/>
      <c r="BW6" s="397" t="s">
        <v>1131</v>
      </c>
      <c r="BX6" s="397">
        <f t="shared" si="21"/>
        <v>180</v>
      </c>
      <c r="BY6" s="397">
        <f t="shared" si="22"/>
        <v>11.05</v>
      </c>
      <c r="BZ6" s="398">
        <f>-BZ3</f>
        <v>5.05</v>
      </c>
      <c r="CA6" s="397">
        <v>0</v>
      </c>
      <c r="CB6" s="397">
        <f t="shared" ref="CB6:CB8" si="32">CB5</f>
        <v>4</v>
      </c>
      <c r="CC6" s="397">
        <v>10</v>
      </c>
      <c r="CE6" s="361"/>
      <c r="CF6" s="397" t="s">
        <v>1131</v>
      </c>
      <c r="CG6" s="397">
        <f t="shared" si="23"/>
        <v>180</v>
      </c>
      <c r="CH6" s="397">
        <f t="shared" si="24"/>
        <v>9.0500000000000007</v>
      </c>
      <c r="CI6" s="398">
        <f>-CI3</f>
        <v>5.05</v>
      </c>
      <c r="CJ6" s="397">
        <v>0</v>
      </c>
      <c r="CK6" s="397">
        <f t="shared" ref="CK6:CK8" si="33">CK5</f>
        <v>4</v>
      </c>
      <c r="CL6" s="397">
        <v>10</v>
      </c>
    </row>
    <row r="7" spans="1:90">
      <c r="A7" s="361">
        <v>5</v>
      </c>
      <c r="B7" s="397" t="s">
        <v>1131</v>
      </c>
      <c r="C7" s="397">
        <v>180</v>
      </c>
      <c r="D7" s="397">
        <v>2</v>
      </c>
      <c r="E7" s="398">
        <f>E3</f>
        <v>-5.05</v>
      </c>
      <c r="F7" s="397">
        <v>0</v>
      </c>
      <c r="G7" s="397">
        <f t="shared" ref="G7" si="34">G6</f>
        <v>4</v>
      </c>
      <c r="H7" s="397">
        <v>10</v>
      </c>
      <c r="K7" s="361">
        <f t="shared" si="2"/>
        <v>5</v>
      </c>
      <c r="L7" s="363" t="str">
        <f t="shared" si="3"/>
        <v>1_G320_N_30</v>
      </c>
      <c r="M7" s="96">
        <f>M3</f>
        <v>270</v>
      </c>
      <c r="N7" s="52">
        <v>-3.91</v>
      </c>
      <c r="O7" s="52">
        <f>O3</f>
        <v>-5.05</v>
      </c>
      <c r="P7" s="99" t="str">
        <f t="shared" si="4"/>
        <v>0,00</v>
      </c>
      <c r="Q7" s="98">
        <f t="shared" si="5"/>
        <v>4</v>
      </c>
      <c r="R7" s="128">
        <f t="shared" si="6"/>
        <v>20</v>
      </c>
      <c r="S7" s="361">
        <v>5</v>
      </c>
      <c r="T7" s="388" t="s">
        <v>1131</v>
      </c>
      <c r="U7" s="388">
        <f>U6</f>
        <v>180</v>
      </c>
      <c r="V7" s="388">
        <f t="shared" si="7"/>
        <v>11.05</v>
      </c>
      <c r="W7" s="388">
        <v>3.03</v>
      </c>
      <c r="X7" s="388">
        <v>0</v>
      </c>
      <c r="Y7" s="388">
        <f t="shared" si="26"/>
        <v>4</v>
      </c>
      <c r="Z7" s="388">
        <v>10</v>
      </c>
      <c r="AA7" s="128"/>
      <c r="AB7" s="128"/>
      <c r="AC7" s="128"/>
      <c r="AD7" s="388" t="s">
        <v>1131</v>
      </c>
      <c r="AE7" s="388">
        <v>180</v>
      </c>
      <c r="AF7" s="388">
        <f t="shared" si="9"/>
        <v>1.0899999999999999</v>
      </c>
      <c r="AG7" s="388">
        <f t="shared" si="10"/>
        <v>-5.05</v>
      </c>
      <c r="AH7" s="388">
        <v>0</v>
      </c>
      <c r="AI7" s="388">
        <f t="shared" ref="AI7" si="35">AI6</f>
        <v>4</v>
      </c>
      <c r="AJ7" s="388">
        <v>10</v>
      </c>
      <c r="AK7" s="96"/>
      <c r="AL7" s="361">
        <v>5</v>
      </c>
      <c r="AM7" s="395" t="s">
        <v>1131</v>
      </c>
      <c r="AN7" s="395">
        <v>180</v>
      </c>
      <c r="AO7" s="395">
        <v>3</v>
      </c>
      <c r="AP7" s="396">
        <f>AP3</f>
        <v>-5.05</v>
      </c>
      <c r="AQ7" s="395">
        <v>0</v>
      </c>
      <c r="AR7" s="395">
        <f t="shared" ref="AR7" si="36">AR6</f>
        <v>4</v>
      </c>
      <c r="AS7" s="395">
        <v>10</v>
      </c>
      <c r="AT7" s="96"/>
      <c r="AU7" s="361">
        <f t="shared" si="12"/>
        <v>5</v>
      </c>
      <c r="AV7" s="395" t="s">
        <v>1131</v>
      </c>
      <c r="AW7" s="395">
        <v>180</v>
      </c>
      <c r="AX7" s="395">
        <f>AX3-2</f>
        <v>7.0500000000000007</v>
      </c>
      <c r="AY7" s="396">
        <f>AY3</f>
        <v>-5.05</v>
      </c>
      <c r="AZ7" s="395">
        <v>0</v>
      </c>
      <c r="BA7" s="395">
        <f t="shared" si="29"/>
        <v>4</v>
      </c>
      <c r="BB7" s="395">
        <v>10</v>
      </c>
      <c r="BC7" s="371"/>
      <c r="BD7" s="361">
        <f t="shared" si="15"/>
        <v>5</v>
      </c>
      <c r="BE7" s="397" t="s">
        <v>1131</v>
      </c>
      <c r="BF7" s="395">
        <v>180</v>
      </c>
      <c r="BG7" s="397">
        <f>BG3-2</f>
        <v>9.0500000000000007</v>
      </c>
      <c r="BH7" s="398">
        <f>BH3</f>
        <v>-5.05</v>
      </c>
      <c r="BI7" s="397">
        <v>0</v>
      </c>
      <c r="BJ7" s="397">
        <f t="shared" si="30"/>
        <v>4</v>
      </c>
      <c r="BK7" s="397">
        <v>10</v>
      </c>
      <c r="BL7" s="397"/>
      <c r="BM7" s="361">
        <f t="shared" si="17"/>
        <v>5</v>
      </c>
      <c r="BN7" s="397" t="str">
        <f t="shared" si="0"/>
        <v>1_G320_N_K9000,0_30</v>
      </c>
      <c r="BO7" s="395">
        <v>180</v>
      </c>
      <c r="BP7" s="397">
        <f>BP3-2</f>
        <v>9.0500000000000007</v>
      </c>
      <c r="BQ7" s="398">
        <f>BQ3</f>
        <v>-5.05</v>
      </c>
      <c r="BR7" s="397">
        <v>0</v>
      </c>
      <c r="BS7" s="397">
        <f t="shared" si="31"/>
        <v>4</v>
      </c>
      <c r="BT7" s="397">
        <f t="shared" si="20"/>
        <v>30</v>
      </c>
      <c r="BU7" s="362"/>
      <c r="BW7" s="397" t="s">
        <v>1131</v>
      </c>
      <c r="BX7" s="395">
        <v>180</v>
      </c>
      <c r="BY7" s="397">
        <f>BY3-2</f>
        <v>9.0500000000000007</v>
      </c>
      <c r="BZ7" s="398">
        <f>BZ3</f>
        <v>-5.05</v>
      </c>
      <c r="CA7" s="397">
        <v>0</v>
      </c>
      <c r="CB7" s="397">
        <f t="shared" si="32"/>
        <v>4</v>
      </c>
      <c r="CC7" s="397">
        <v>10</v>
      </c>
      <c r="CE7" s="361"/>
      <c r="CF7" s="397" t="s">
        <v>1131</v>
      </c>
      <c r="CG7" s="397">
        <v>180</v>
      </c>
      <c r="CH7" s="397">
        <f>CH3-2</f>
        <v>7.0500000000000007</v>
      </c>
      <c r="CI7" s="398">
        <f>CI3</f>
        <v>-5.05</v>
      </c>
      <c r="CJ7" s="397">
        <v>0</v>
      </c>
      <c r="CK7" s="397">
        <f t="shared" si="33"/>
        <v>4</v>
      </c>
      <c r="CL7" s="397">
        <v>10</v>
      </c>
    </row>
    <row r="8" spans="1:90">
      <c r="A8" s="361">
        <v>6</v>
      </c>
      <c r="B8" s="397" t="str">
        <f>B7</f>
        <v>1_G320_N_K4615,0_30</v>
      </c>
      <c r="C8" s="397">
        <f>C3</f>
        <v>180</v>
      </c>
      <c r="D8" s="397">
        <f>D7</f>
        <v>2</v>
      </c>
      <c r="E8" s="398">
        <f t="shared" ref="E8:E10" si="37">E4</f>
        <v>-1.7</v>
      </c>
      <c r="F8" s="397">
        <v>0</v>
      </c>
      <c r="G8" s="397">
        <f t="shared" ref="G8" si="38">G7</f>
        <v>4</v>
      </c>
      <c r="H8" s="397">
        <v>10</v>
      </c>
      <c r="K8" s="361">
        <f t="shared" si="2"/>
        <v>6</v>
      </c>
      <c r="L8" s="363" t="str">
        <f t="shared" si="3"/>
        <v>1_G320_N_30</v>
      </c>
      <c r="M8" s="96">
        <v>180</v>
      </c>
      <c r="N8" s="99">
        <f>N7</f>
        <v>-3.91</v>
      </c>
      <c r="O8" s="128">
        <f>O4</f>
        <v>-2</v>
      </c>
      <c r="P8" s="99" t="str">
        <f t="shared" si="4"/>
        <v>0,00</v>
      </c>
      <c r="Q8" s="98">
        <f t="shared" si="5"/>
        <v>4</v>
      </c>
      <c r="R8" s="128">
        <f t="shared" si="6"/>
        <v>20</v>
      </c>
      <c r="S8" s="361">
        <v>6</v>
      </c>
      <c r="T8" s="388" t="s">
        <v>1131</v>
      </c>
      <c r="U8" s="388">
        <f>U7</f>
        <v>180</v>
      </c>
      <c r="V8" s="388">
        <f t="shared" si="7"/>
        <v>11.05</v>
      </c>
      <c r="W8" s="388">
        <v>5.05</v>
      </c>
      <c r="X8" s="388">
        <v>0</v>
      </c>
      <c r="Y8" s="388">
        <f t="shared" si="26"/>
        <v>4</v>
      </c>
      <c r="Z8" s="388">
        <v>10</v>
      </c>
      <c r="AA8" s="128"/>
      <c r="AB8" s="128"/>
      <c r="AC8" s="128"/>
      <c r="AD8" s="388" t="str">
        <f>AD7</f>
        <v>1_G320_N_K4615,0_30</v>
      </c>
      <c r="AE8" s="388">
        <f t="shared" ref="AE8" si="39">AE7</f>
        <v>180</v>
      </c>
      <c r="AF8" s="388">
        <f t="shared" si="9"/>
        <v>-1.4000000000000004</v>
      </c>
      <c r="AG8" s="388">
        <f t="shared" si="10"/>
        <v>-5.05</v>
      </c>
      <c r="AH8" s="388">
        <v>0</v>
      </c>
      <c r="AI8" s="388">
        <f t="shared" ref="AI8" si="40">AI7</f>
        <v>4</v>
      </c>
      <c r="AJ8" s="388">
        <v>10</v>
      </c>
      <c r="AK8" s="96"/>
      <c r="AL8" s="361">
        <v>6</v>
      </c>
      <c r="AM8" s="395" t="str">
        <f>AM7</f>
        <v>1_G320_N_K4615,0_30</v>
      </c>
      <c r="AN8" s="395">
        <f>AN3</f>
        <v>180</v>
      </c>
      <c r="AO8" s="395">
        <f>AO7</f>
        <v>3</v>
      </c>
      <c r="AP8" s="396">
        <f t="shared" ref="AP8:AP10" si="41">AP4</f>
        <v>-1.7</v>
      </c>
      <c r="AQ8" s="395">
        <v>0</v>
      </c>
      <c r="AR8" s="395">
        <f t="shared" ref="AR8" si="42">AR7</f>
        <v>4</v>
      </c>
      <c r="AS8" s="395">
        <v>10</v>
      </c>
      <c r="AT8" s="96"/>
      <c r="AU8" s="361">
        <f t="shared" si="12"/>
        <v>6</v>
      </c>
      <c r="AV8" s="395" t="str">
        <f>AV7</f>
        <v>1_G320_N_K4615,0_30</v>
      </c>
      <c r="AW8" s="395">
        <v>180</v>
      </c>
      <c r="AX8" s="395">
        <f>AX7</f>
        <v>7.0500000000000007</v>
      </c>
      <c r="AY8" s="396">
        <f t="shared" ref="AY8:AY10" si="43">AY4</f>
        <v>-1.7</v>
      </c>
      <c r="AZ8" s="395">
        <v>0</v>
      </c>
      <c r="BA8" s="395">
        <f t="shared" si="29"/>
        <v>4</v>
      </c>
      <c r="BB8" s="395">
        <v>10</v>
      </c>
      <c r="BC8" s="371"/>
      <c r="BD8" s="361">
        <f t="shared" si="15"/>
        <v>6</v>
      </c>
      <c r="BE8" s="397" t="str">
        <f>BE7</f>
        <v>1_G320_N_K4615,0_30</v>
      </c>
      <c r="BF8" s="397">
        <v>180</v>
      </c>
      <c r="BG8" s="397">
        <f>BG7</f>
        <v>9.0500000000000007</v>
      </c>
      <c r="BH8" s="398">
        <f t="shared" ref="BH8:BH10" si="44">BH4</f>
        <v>-1.7</v>
      </c>
      <c r="BI8" s="397">
        <v>0</v>
      </c>
      <c r="BJ8" s="397">
        <f t="shared" si="30"/>
        <v>4</v>
      </c>
      <c r="BK8" s="397">
        <v>10</v>
      </c>
      <c r="BL8" s="397"/>
      <c r="BM8" s="361">
        <f t="shared" si="17"/>
        <v>6</v>
      </c>
      <c r="BN8" s="397" t="str">
        <f t="shared" si="0"/>
        <v>1_G320_N_K9000,0_30</v>
      </c>
      <c r="BO8" s="397">
        <v>180</v>
      </c>
      <c r="BP8" s="397">
        <v>7.05</v>
      </c>
      <c r="BQ8" s="398">
        <f t="shared" ref="BQ8:BQ10" si="45">BQ4</f>
        <v>-1.7</v>
      </c>
      <c r="BR8" s="397">
        <v>0</v>
      </c>
      <c r="BS8" s="397">
        <f t="shared" si="31"/>
        <v>4</v>
      </c>
      <c r="BT8" s="397">
        <f t="shared" si="20"/>
        <v>30</v>
      </c>
      <c r="BU8" s="362"/>
      <c r="BW8" s="397" t="str">
        <f>BW7</f>
        <v>1_G320_N_K4615,0_30</v>
      </c>
      <c r="BX8" s="397">
        <v>180</v>
      </c>
      <c r="BY8" s="397">
        <f>BY7</f>
        <v>9.0500000000000007</v>
      </c>
      <c r="BZ8" s="398">
        <f t="shared" ref="BZ8:BZ10" si="46">BZ4</f>
        <v>-1.7</v>
      </c>
      <c r="CA8" s="397">
        <v>0</v>
      </c>
      <c r="CB8" s="397">
        <f t="shared" si="32"/>
        <v>4</v>
      </c>
      <c r="CC8" s="397">
        <v>10</v>
      </c>
      <c r="CE8" s="361"/>
      <c r="CF8" s="397" t="str">
        <f>CF7</f>
        <v>1_G320_N_K4615,0_30</v>
      </c>
      <c r="CG8" s="397">
        <v>180</v>
      </c>
      <c r="CH8" s="397">
        <f>CH7</f>
        <v>7.0500000000000007</v>
      </c>
      <c r="CI8" s="398">
        <f t="shared" ref="CI8:CI10" si="47">CI4</f>
        <v>-1.7</v>
      </c>
      <c r="CJ8" s="397">
        <v>0</v>
      </c>
      <c r="CK8" s="397">
        <f t="shared" si="33"/>
        <v>4</v>
      </c>
      <c r="CL8" s="397">
        <v>10</v>
      </c>
    </row>
    <row r="9" spans="1:90">
      <c r="A9" s="361">
        <v>7</v>
      </c>
      <c r="B9" s="397" t="str">
        <f t="shared" ref="B9:B23" si="48">B8</f>
        <v>1_G320_N_K4615,0_30</v>
      </c>
      <c r="C9" s="397">
        <f t="shared" ref="C9:C15" si="49">C4</f>
        <v>180</v>
      </c>
      <c r="D9" s="397">
        <f>D8</f>
        <v>2</v>
      </c>
      <c r="E9" s="398">
        <f t="shared" si="37"/>
        <v>1.7</v>
      </c>
      <c r="F9" s="397">
        <f>F8</f>
        <v>0</v>
      </c>
      <c r="G9" s="397">
        <f t="shared" ref="G9:H9" si="50">G8</f>
        <v>4</v>
      </c>
      <c r="H9" s="397">
        <f t="shared" si="50"/>
        <v>10</v>
      </c>
      <c r="K9" s="361">
        <f t="shared" si="2"/>
        <v>7</v>
      </c>
      <c r="L9" s="363" t="str">
        <f t="shared" si="3"/>
        <v>1_G320_N_30</v>
      </c>
      <c r="M9" s="96">
        <f t="shared" si="3"/>
        <v>180</v>
      </c>
      <c r="N9" s="99">
        <f>N8</f>
        <v>-3.91</v>
      </c>
      <c r="O9" s="128">
        <f>O5</f>
        <v>2</v>
      </c>
      <c r="P9" s="99" t="str">
        <f t="shared" si="4"/>
        <v>0,00</v>
      </c>
      <c r="Q9" s="98">
        <f t="shared" si="5"/>
        <v>4</v>
      </c>
      <c r="R9" s="128">
        <f t="shared" si="6"/>
        <v>20</v>
      </c>
      <c r="S9" s="361">
        <v>7</v>
      </c>
      <c r="T9" s="388" t="s">
        <v>1131</v>
      </c>
      <c r="U9" s="388">
        <f>U3</f>
        <v>180</v>
      </c>
      <c r="V9" s="388">
        <f>V3-2.49</f>
        <v>8.56</v>
      </c>
      <c r="W9" s="388">
        <f>W3</f>
        <v>-5.05</v>
      </c>
      <c r="X9" s="388">
        <v>0</v>
      </c>
      <c r="Y9" s="388">
        <f>Y8</f>
        <v>4</v>
      </c>
      <c r="Z9" s="388">
        <v>10</v>
      </c>
      <c r="AA9" s="128"/>
      <c r="AB9" s="128"/>
      <c r="AC9" s="128"/>
      <c r="AD9" s="388" t="str">
        <f t="shared" ref="AD9:AD44" si="51">AD8</f>
        <v>1_G320_N_K4615,0_30</v>
      </c>
      <c r="AE9" s="388">
        <f>AE8</f>
        <v>180</v>
      </c>
      <c r="AF9" s="388">
        <f t="shared" si="9"/>
        <v>-3.8900000000000006</v>
      </c>
      <c r="AG9" s="388">
        <f t="shared" si="10"/>
        <v>-5.05</v>
      </c>
      <c r="AH9" s="388">
        <f>AH8</f>
        <v>0</v>
      </c>
      <c r="AI9" s="388">
        <f t="shared" ref="AI9:AJ11" si="52">AI8</f>
        <v>4</v>
      </c>
      <c r="AJ9" s="388">
        <f t="shared" si="52"/>
        <v>10</v>
      </c>
      <c r="AK9" s="96"/>
      <c r="AL9" s="361">
        <v>7</v>
      </c>
      <c r="AM9" s="395" t="str">
        <f t="shared" ref="AM9:AM24" si="53">AM8</f>
        <v>1_G320_N_K4615,0_30</v>
      </c>
      <c r="AN9" s="395">
        <f t="shared" ref="AN9:AN15" si="54">AN4</f>
        <v>180</v>
      </c>
      <c r="AO9" s="395">
        <f>AO8</f>
        <v>3</v>
      </c>
      <c r="AP9" s="396">
        <f t="shared" si="41"/>
        <v>1.7</v>
      </c>
      <c r="AQ9" s="395">
        <f>AQ8</f>
        <v>0</v>
      </c>
      <c r="AR9" s="395">
        <f t="shared" ref="AR9:AS11" si="55">AR8</f>
        <v>4</v>
      </c>
      <c r="AS9" s="395">
        <f t="shared" si="55"/>
        <v>10</v>
      </c>
      <c r="AT9" s="96"/>
      <c r="AU9" s="361">
        <f t="shared" si="12"/>
        <v>7</v>
      </c>
      <c r="AV9" s="395" t="str">
        <f t="shared" ref="AV9:AW25" si="56">AV8</f>
        <v>1_G320_N_K4615,0_30</v>
      </c>
      <c r="AW9" s="395">
        <f>AW8</f>
        <v>180</v>
      </c>
      <c r="AX9" s="395">
        <f>AX8</f>
        <v>7.0500000000000007</v>
      </c>
      <c r="AY9" s="396">
        <f t="shared" si="43"/>
        <v>1.7</v>
      </c>
      <c r="AZ9" s="395">
        <f>AZ8</f>
        <v>0</v>
      </c>
      <c r="BA9" s="395">
        <f t="shared" ref="BA9:BB9" si="57">BA8</f>
        <v>4</v>
      </c>
      <c r="BB9" s="395">
        <f t="shared" si="57"/>
        <v>10</v>
      </c>
      <c r="BC9" s="371"/>
      <c r="BD9" s="361">
        <f t="shared" si="15"/>
        <v>7</v>
      </c>
      <c r="BE9" s="397" t="str">
        <f t="shared" ref="BE9" si="58">BE8</f>
        <v>1_G320_N_K4615,0_30</v>
      </c>
      <c r="BF9" s="397">
        <f>BF8</f>
        <v>180</v>
      </c>
      <c r="BG9" s="397">
        <f>BG8</f>
        <v>9.0500000000000007</v>
      </c>
      <c r="BH9" s="398">
        <f t="shared" si="44"/>
        <v>1.7</v>
      </c>
      <c r="BI9" s="397">
        <f>BI8</f>
        <v>0</v>
      </c>
      <c r="BJ9" s="397">
        <f t="shared" ref="BJ9:BK11" si="59">BJ8</f>
        <v>4</v>
      </c>
      <c r="BK9" s="397">
        <f t="shared" si="59"/>
        <v>10</v>
      </c>
      <c r="BL9" s="397"/>
      <c r="BM9" s="361">
        <f t="shared" si="17"/>
        <v>7</v>
      </c>
      <c r="BN9" s="397" t="str">
        <f t="shared" si="0"/>
        <v>1_G320_N_K9000,0_30</v>
      </c>
      <c r="BO9" s="397">
        <f>BO8</f>
        <v>180</v>
      </c>
      <c r="BP9" s="397">
        <f>BP8</f>
        <v>7.05</v>
      </c>
      <c r="BQ9" s="398">
        <f t="shared" si="45"/>
        <v>1.7</v>
      </c>
      <c r="BR9" s="397">
        <f>BR8</f>
        <v>0</v>
      </c>
      <c r="BS9" s="397">
        <f t="shared" ref="BS9:BT9" si="60">BS8</f>
        <v>4</v>
      </c>
      <c r="BT9" s="397">
        <f t="shared" si="20"/>
        <v>30</v>
      </c>
      <c r="BU9" s="362"/>
      <c r="BW9" s="397" t="str">
        <f t="shared" ref="BW9" si="61">BW8</f>
        <v>1_G320_N_K4615,0_30</v>
      </c>
      <c r="BX9" s="397">
        <f>BX8</f>
        <v>180</v>
      </c>
      <c r="BY9" s="397">
        <f>BY8</f>
        <v>9.0500000000000007</v>
      </c>
      <c r="BZ9" s="398">
        <f t="shared" si="46"/>
        <v>1.7</v>
      </c>
      <c r="CA9" s="397">
        <f>CA8</f>
        <v>0</v>
      </c>
      <c r="CB9" s="397">
        <f t="shared" ref="CB9:CC9" si="62">CB8</f>
        <v>4</v>
      </c>
      <c r="CC9" s="397">
        <f t="shared" si="62"/>
        <v>10</v>
      </c>
      <c r="CE9" s="361"/>
      <c r="CF9" s="397" t="str">
        <f t="shared" ref="CF9" si="63">CF8</f>
        <v>1_G320_N_K4615,0_30</v>
      </c>
      <c r="CG9" s="397">
        <f>CG8</f>
        <v>180</v>
      </c>
      <c r="CH9" s="397">
        <f>CH8</f>
        <v>7.0500000000000007</v>
      </c>
      <c r="CI9" s="398">
        <f t="shared" si="47"/>
        <v>1.7</v>
      </c>
      <c r="CJ9" s="397">
        <f>CJ8</f>
        <v>0</v>
      </c>
      <c r="CK9" s="397">
        <f t="shared" ref="CK9:CL11" si="64">CK8</f>
        <v>4</v>
      </c>
      <c r="CL9" s="397">
        <f t="shared" si="64"/>
        <v>10</v>
      </c>
    </row>
    <row r="10" spans="1:90">
      <c r="A10" s="361">
        <v>8</v>
      </c>
      <c r="B10" s="397" t="str">
        <f t="shared" si="48"/>
        <v>1_G320_N_K4615,0_30</v>
      </c>
      <c r="C10" s="397">
        <f t="shared" si="49"/>
        <v>180</v>
      </c>
      <c r="D10" s="397">
        <f t="shared" ref="D10" si="65">D9</f>
        <v>2</v>
      </c>
      <c r="E10" s="398">
        <f t="shared" si="37"/>
        <v>5.05</v>
      </c>
      <c r="F10" s="397">
        <f t="shared" ref="F10:F11" si="66">F9</f>
        <v>0</v>
      </c>
      <c r="G10" s="397">
        <v>4</v>
      </c>
      <c r="H10" s="397">
        <f t="shared" ref="H10" si="67">H9</f>
        <v>10</v>
      </c>
      <c r="K10" s="361">
        <f t="shared" si="2"/>
        <v>8</v>
      </c>
      <c r="L10" s="363" t="str">
        <f t="shared" si="3"/>
        <v>1_G320_N_30</v>
      </c>
      <c r="M10" s="96">
        <f>M6</f>
        <v>90</v>
      </c>
      <c r="N10" s="52">
        <f>N9</f>
        <v>-3.91</v>
      </c>
      <c r="O10" s="52">
        <f>O6</f>
        <v>5.05</v>
      </c>
      <c r="P10" s="99" t="str">
        <f t="shared" si="4"/>
        <v>0,00</v>
      </c>
      <c r="Q10" s="98">
        <f t="shared" si="5"/>
        <v>4</v>
      </c>
      <c r="R10" s="128">
        <f t="shared" si="6"/>
        <v>20</v>
      </c>
      <c r="S10" s="361">
        <v>8</v>
      </c>
      <c r="T10" s="388" t="s">
        <v>1131</v>
      </c>
      <c r="U10" s="388">
        <f t="shared" ref="U10:U14" si="68">U4</f>
        <v>180</v>
      </c>
      <c r="V10" s="388">
        <f t="shared" ref="V10:V44" si="69">V4-2.49</f>
        <v>8.56</v>
      </c>
      <c r="W10" s="388">
        <f t="shared" ref="W10:W44" si="70">W4</f>
        <v>-3.03</v>
      </c>
      <c r="X10" s="388">
        <v>0</v>
      </c>
      <c r="Y10" s="388">
        <f t="shared" ref="Y10:Y14" si="71">Y9</f>
        <v>4</v>
      </c>
      <c r="Z10" s="388">
        <v>10</v>
      </c>
      <c r="AA10" s="128"/>
      <c r="AB10" s="128"/>
      <c r="AC10" s="128"/>
      <c r="AD10" s="388" t="str">
        <f t="shared" si="51"/>
        <v>1_G320_N_K4615,0_30</v>
      </c>
      <c r="AE10" s="388">
        <f>AE3</f>
        <v>0</v>
      </c>
      <c r="AF10" s="388">
        <f>AF3</f>
        <v>11.05</v>
      </c>
      <c r="AG10" s="388">
        <f>AG11</f>
        <v>-3.03</v>
      </c>
      <c r="AH10" s="388">
        <f t="shared" ref="AH10:AH11" si="72">AH9</f>
        <v>0</v>
      </c>
      <c r="AI10" s="388">
        <v>4</v>
      </c>
      <c r="AJ10" s="388">
        <f t="shared" si="52"/>
        <v>10</v>
      </c>
      <c r="AK10" s="96"/>
      <c r="AL10" s="361">
        <v>8</v>
      </c>
      <c r="AM10" s="395" t="str">
        <f t="shared" si="53"/>
        <v>1_G320_N_K4615,0_30</v>
      </c>
      <c r="AN10" s="395">
        <f t="shared" si="54"/>
        <v>180</v>
      </c>
      <c r="AO10" s="395">
        <f t="shared" ref="AO10" si="73">AO9</f>
        <v>3</v>
      </c>
      <c r="AP10" s="396">
        <f t="shared" si="41"/>
        <v>5.05</v>
      </c>
      <c r="AQ10" s="395">
        <f t="shared" ref="AQ10:AQ11" si="74">AQ9</f>
        <v>0</v>
      </c>
      <c r="AR10" s="395">
        <v>4</v>
      </c>
      <c r="AS10" s="395">
        <f t="shared" si="55"/>
        <v>10</v>
      </c>
      <c r="AT10" s="96"/>
      <c r="AU10" s="361">
        <f t="shared" si="12"/>
        <v>8</v>
      </c>
      <c r="AV10" s="395" t="str">
        <f t="shared" si="56"/>
        <v>1_G320_N_K4615,0_30</v>
      </c>
      <c r="AW10" s="395">
        <f>AW9</f>
        <v>180</v>
      </c>
      <c r="AX10" s="395">
        <f t="shared" ref="AX10" si="75">AX9</f>
        <v>7.0500000000000007</v>
      </c>
      <c r="AY10" s="396">
        <f t="shared" si="43"/>
        <v>5.05</v>
      </c>
      <c r="AZ10" s="395">
        <f t="shared" ref="AZ10:AZ11" si="76">AZ9</f>
        <v>0</v>
      </c>
      <c r="BA10" s="395">
        <v>4</v>
      </c>
      <c r="BB10" s="395">
        <f t="shared" ref="BB10" si="77">BB9</f>
        <v>10</v>
      </c>
      <c r="BC10" s="371"/>
      <c r="BD10" s="361">
        <f t="shared" si="15"/>
        <v>8</v>
      </c>
      <c r="BE10" s="397" t="str">
        <f t="shared" ref="BE10" si="78">BE9</f>
        <v>1_G320_N_K4615,0_30</v>
      </c>
      <c r="BF10" s="397">
        <v>0</v>
      </c>
      <c r="BG10" s="397">
        <f t="shared" ref="BG10" si="79">BG9</f>
        <v>9.0500000000000007</v>
      </c>
      <c r="BH10" s="398">
        <f t="shared" si="44"/>
        <v>5.05</v>
      </c>
      <c r="BI10" s="397">
        <f t="shared" ref="BI10:BI11" si="80">BI9</f>
        <v>0</v>
      </c>
      <c r="BJ10" s="397">
        <v>4</v>
      </c>
      <c r="BK10" s="397">
        <f t="shared" si="59"/>
        <v>10</v>
      </c>
      <c r="BL10" s="397"/>
      <c r="BM10" s="361">
        <f t="shared" si="17"/>
        <v>8</v>
      </c>
      <c r="BN10" s="397" t="str">
        <f t="shared" si="0"/>
        <v>1_G320_N_K9000,0_30</v>
      </c>
      <c r="BO10" s="397">
        <v>0</v>
      </c>
      <c r="BP10" s="397">
        <f>BP7</f>
        <v>9.0500000000000007</v>
      </c>
      <c r="BQ10" s="398">
        <f t="shared" si="45"/>
        <v>5.05</v>
      </c>
      <c r="BR10" s="397">
        <f t="shared" ref="BR10:BR11" si="81">BR9</f>
        <v>0</v>
      </c>
      <c r="BS10" s="397">
        <v>4</v>
      </c>
      <c r="BT10" s="397">
        <f t="shared" si="20"/>
        <v>30</v>
      </c>
      <c r="BU10" s="362"/>
      <c r="BW10" s="397" t="str">
        <f t="shared" ref="BW10" si="82">BW9</f>
        <v>1_G320_N_K4615,0_30</v>
      </c>
      <c r="BX10" s="397">
        <f>BX9</f>
        <v>180</v>
      </c>
      <c r="BY10" s="397">
        <f t="shared" ref="BY10" si="83">BY9</f>
        <v>9.0500000000000007</v>
      </c>
      <c r="BZ10" s="398">
        <f t="shared" si="46"/>
        <v>5.05</v>
      </c>
      <c r="CA10" s="397">
        <f t="shared" ref="CA10:CA11" si="84">CA9</f>
        <v>0</v>
      </c>
      <c r="CB10" s="397">
        <v>4</v>
      </c>
      <c r="CC10" s="397">
        <f t="shared" ref="CC10" si="85">CC9</f>
        <v>10</v>
      </c>
      <c r="CE10" s="361"/>
      <c r="CF10" s="397" t="str">
        <f t="shared" ref="CF10" si="86">CF9</f>
        <v>1_G320_N_K4615,0_30</v>
      </c>
      <c r="CG10" s="397">
        <f>CG9</f>
        <v>180</v>
      </c>
      <c r="CH10" s="397">
        <f t="shared" ref="CH10" si="87">CH9</f>
        <v>7.0500000000000007</v>
      </c>
      <c r="CI10" s="398">
        <f t="shared" si="47"/>
        <v>5.05</v>
      </c>
      <c r="CJ10" s="397">
        <f t="shared" ref="CJ10:CJ11" si="88">CJ9</f>
        <v>0</v>
      </c>
      <c r="CK10" s="397">
        <v>4</v>
      </c>
      <c r="CL10" s="397">
        <f t="shared" si="64"/>
        <v>10</v>
      </c>
    </row>
    <row r="11" spans="1:90">
      <c r="A11" s="361">
        <v>9</v>
      </c>
      <c r="B11" s="397" t="str">
        <f t="shared" si="48"/>
        <v>1_G320_N_K4615,0_30</v>
      </c>
      <c r="C11" s="397">
        <v>0</v>
      </c>
      <c r="D11" s="397">
        <v>-1.9</v>
      </c>
      <c r="E11" s="398">
        <v>-3.35</v>
      </c>
      <c r="F11" s="397">
        <f t="shared" si="66"/>
        <v>0</v>
      </c>
      <c r="G11" s="397">
        <v>4</v>
      </c>
      <c r="H11" s="397">
        <f t="shared" ref="H11" si="89">H10</f>
        <v>10</v>
      </c>
      <c r="L11" s="361"/>
      <c r="M11" s="362"/>
      <c r="N11" s="362"/>
      <c r="O11" s="362"/>
      <c r="P11" s="362"/>
      <c r="Q11" s="362"/>
      <c r="R11" s="362"/>
      <c r="S11" s="361">
        <v>9</v>
      </c>
      <c r="T11" s="388" t="s">
        <v>1131</v>
      </c>
      <c r="U11" s="388">
        <f t="shared" si="68"/>
        <v>180</v>
      </c>
      <c r="V11" s="388">
        <f t="shared" si="69"/>
        <v>8.56</v>
      </c>
      <c r="W11" s="388">
        <f t="shared" si="70"/>
        <v>-1.01</v>
      </c>
      <c r="X11" s="388">
        <v>0</v>
      </c>
      <c r="Y11" s="388">
        <f t="shared" si="71"/>
        <v>4</v>
      </c>
      <c r="Z11" s="388">
        <v>10</v>
      </c>
      <c r="AA11" s="362"/>
      <c r="AB11" s="362"/>
      <c r="AC11" s="362"/>
      <c r="AD11" s="388" t="str">
        <f t="shared" si="51"/>
        <v>1_G320_N_K4615,0_30</v>
      </c>
      <c r="AE11" s="388">
        <f t="shared" ref="AE11:AE44" si="90">AE4</f>
        <v>0</v>
      </c>
      <c r="AF11" s="388">
        <f t="shared" ref="AF11:AF16" si="91">AF4</f>
        <v>8.56</v>
      </c>
      <c r="AG11" s="388">
        <f>AG12</f>
        <v>-3.03</v>
      </c>
      <c r="AH11" s="388">
        <f t="shared" si="72"/>
        <v>0</v>
      </c>
      <c r="AI11" s="388">
        <f>AI10</f>
        <v>4</v>
      </c>
      <c r="AJ11" s="388">
        <f t="shared" si="52"/>
        <v>10</v>
      </c>
      <c r="AK11" s="96"/>
      <c r="AL11" s="361">
        <v>9</v>
      </c>
      <c r="AM11" s="395" t="str">
        <f t="shared" si="53"/>
        <v>1_G320_N_K4615,0_30</v>
      </c>
      <c r="AN11" s="395">
        <v>180</v>
      </c>
      <c r="AO11" s="395">
        <v>-1.9</v>
      </c>
      <c r="AP11" s="396">
        <v>-3.35</v>
      </c>
      <c r="AQ11" s="395">
        <f t="shared" si="74"/>
        <v>0</v>
      </c>
      <c r="AR11" s="395">
        <v>4</v>
      </c>
      <c r="AS11" s="395">
        <f t="shared" si="55"/>
        <v>10</v>
      </c>
      <c r="AT11" s="96"/>
      <c r="AU11" s="361">
        <f t="shared" si="12"/>
        <v>9</v>
      </c>
      <c r="AV11" s="395" t="str">
        <f t="shared" si="56"/>
        <v>1_G320_N_K4615,0_30</v>
      </c>
      <c r="AW11" s="395">
        <v>180</v>
      </c>
      <c r="AX11" s="395">
        <v>-3.9</v>
      </c>
      <c r="AY11" s="396">
        <v>-3.35</v>
      </c>
      <c r="AZ11" s="395">
        <f t="shared" si="76"/>
        <v>0</v>
      </c>
      <c r="BA11" s="395">
        <v>4</v>
      </c>
      <c r="BB11" s="395">
        <f t="shared" ref="BB11" si="92">BB10</f>
        <v>10</v>
      </c>
      <c r="BC11" s="371"/>
      <c r="BD11" s="361">
        <f t="shared" si="15"/>
        <v>9</v>
      </c>
      <c r="BE11" s="397" t="str">
        <f t="shared" ref="BE11" si="93">BE10</f>
        <v>1_G320_N_K4615,0_30</v>
      </c>
      <c r="BF11" s="397">
        <v>180</v>
      </c>
      <c r="BG11" s="397">
        <v>-3.9</v>
      </c>
      <c r="BH11" s="398">
        <v>-3.35</v>
      </c>
      <c r="BI11" s="397">
        <f t="shared" si="80"/>
        <v>0</v>
      </c>
      <c r="BJ11" s="397">
        <v>4</v>
      </c>
      <c r="BK11" s="397">
        <f t="shared" si="59"/>
        <v>10</v>
      </c>
      <c r="BL11" s="397"/>
      <c r="BM11" s="361">
        <f t="shared" si="17"/>
        <v>9</v>
      </c>
      <c r="BN11" s="397" t="str">
        <f t="shared" si="0"/>
        <v>1_G320_N_K9000,0_30</v>
      </c>
      <c r="BO11" s="397">
        <v>180</v>
      </c>
      <c r="BP11" s="397">
        <v>-3.9</v>
      </c>
      <c r="BQ11" s="398">
        <v>-3.35</v>
      </c>
      <c r="BR11" s="397">
        <f t="shared" si="81"/>
        <v>0</v>
      </c>
      <c r="BS11" s="397">
        <v>4</v>
      </c>
      <c r="BT11" s="397">
        <f t="shared" si="20"/>
        <v>30</v>
      </c>
      <c r="BU11" s="362"/>
      <c r="BW11" s="397" t="str">
        <f t="shared" ref="BW11" si="94">BW10</f>
        <v>1_G320_N_K4615,0_30</v>
      </c>
      <c r="BX11" s="397">
        <v>180</v>
      </c>
      <c r="BY11" s="397">
        <v>-3.9</v>
      </c>
      <c r="BZ11" s="398">
        <v>-3.35</v>
      </c>
      <c r="CA11" s="397">
        <f t="shared" si="84"/>
        <v>0</v>
      </c>
      <c r="CB11" s="397">
        <v>4</v>
      </c>
      <c r="CC11" s="397">
        <f t="shared" ref="CC11" si="95">CC10</f>
        <v>10</v>
      </c>
      <c r="CE11" s="361"/>
      <c r="CF11" s="397" t="str">
        <f t="shared" ref="CF11" si="96">CF10</f>
        <v>1_G320_N_K4615,0_30</v>
      </c>
      <c r="CG11" s="397">
        <v>180</v>
      </c>
      <c r="CH11" s="397">
        <v>-3.9</v>
      </c>
      <c r="CI11" s="398">
        <v>-3.35</v>
      </c>
      <c r="CJ11" s="397">
        <f t="shared" si="88"/>
        <v>0</v>
      </c>
      <c r="CK11" s="397">
        <v>4</v>
      </c>
      <c r="CL11" s="397">
        <f t="shared" si="64"/>
        <v>10</v>
      </c>
    </row>
    <row r="12" spans="1:90">
      <c r="A12" s="361">
        <v>10</v>
      </c>
      <c r="B12" s="397" t="str">
        <f t="shared" si="48"/>
        <v>1_G320_N_K4615,0_30</v>
      </c>
      <c r="C12" s="397">
        <f>C11</f>
        <v>0</v>
      </c>
      <c r="D12" s="397">
        <f t="shared" ref="D12" si="97">D11</f>
        <v>-1.9</v>
      </c>
      <c r="E12" s="398">
        <v>0</v>
      </c>
      <c r="F12" s="397">
        <v>0</v>
      </c>
      <c r="G12" s="397">
        <f>G11</f>
        <v>4</v>
      </c>
      <c r="H12" s="397">
        <v>10</v>
      </c>
      <c r="L12" s="361"/>
      <c r="M12" s="362"/>
      <c r="N12" s="362"/>
      <c r="O12" s="362"/>
      <c r="P12" s="362"/>
      <c r="Q12" s="362"/>
      <c r="R12" s="362"/>
      <c r="S12" s="361">
        <v>10</v>
      </c>
      <c r="T12" s="388" t="s">
        <v>1131</v>
      </c>
      <c r="U12" s="388">
        <f t="shared" si="68"/>
        <v>180</v>
      </c>
      <c r="V12" s="388">
        <f t="shared" si="69"/>
        <v>8.56</v>
      </c>
      <c r="W12" s="388">
        <f t="shared" si="70"/>
        <v>1.01</v>
      </c>
      <c r="X12" s="388">
        <v>0</v>
      </c>
      <c r="Y12" s="388">
        <f t="shared" si="71"/>
        <v>4</v>
      </c>
      <c r="Z12" s="388">
        <v>10</v>
      </c>
      <c r="AA12" s="362"/>
      <c r="AB12" s="362"/>
      <c r="AC12" s="362"/>
      <c r="AD12" s="388" t="str">
        <f t="shared" si="51"/>
        <v>1_G320_N_K4615,0_30</v>
      </c>
      <c r="AE12" s="388">
        <f t="shared" si="90"/>
        <v>0</v>
      </c>
      <c r="AF12" s="388">
        <f t="shared" si="91"/>
        <v>6.07</v>
      </c>
      <c r="AG12" s="388">
        <f>AG5+2.02</f>
        <v>-3.03</v>
      </c>
      <c r="AH12" s="388">
        <v>0</v>
      </c>
      <c r="AI12" s="388">
        <f>AI11</f>
        <v>4</v>
      </c>
      <c r="AJ12" s="388">
        <v>10</v>
      </c>
      <c r="AK12" s="96"/>
      <c r="AL12" s="361">
        <v>10</v>
      </c>
      <c r="AM12" s="395" t="str">
        <f t="shared" si="53"/>
        <v>1_G320_N_K4615,0_30</v>
      </c>
      <c r="AN12" s="395">
        <f>AN11</f>
        <v>180</v>
      </c>
      <c r="AO12" s="395">
        <f t="shared" ref="AO12" si="98">AO11</f>
        <v>-1.9</v>
      </c>
      <c r="AP12" s="396">
        <v>0</v>
      </c>
      <c r="AQ12" s="395">
        <v>0</v>
      </c>
      <c r="AR12" s="395">
        <f>AR11</f>
        <v>4</v>
      </c>
      <c r="AS12" s="395">
        <v>10</v>
      </c>
      <c r="AT12" s="96"/>
      <c r="AU12" s="361">
        <f t="shared" si="12"/>
        <v>10</v>
      </c>
      <c r="AV12" s="395" t="str">
        <f t="shared" si="56"/>
        <v>1_G320_N_K4615,0_30</v>
      </c>
      <c r="AW12" s="395">
        <f>AW11</f>
        <v>180</v>
      </c>
      <c r="AX12" s="395">
        <f t="shared" ref="AX12" si="99">AX11</f>
        <v>-3.9</v>
      </c>
      <c r="AY12" s="396">
        <v>0</v>
      </c>
      <c r="AZ12" s="395">
        <v>0</v>
      </c>
      <c r="BA12" s="395">
        <f>BA11</f>
        <v>4</v>
      </c>
      <c r="BB12" s="395">
        <v>10</v>
      </c>
      <c r="BC12" s="371"/>
      <c r="BD12" s="361">
        <f t="shared" si="15"/>
        <v>10</v>
      </c>
      <c r="BE12" s="397" t="str">
        <f t="shared" ref="BE12" si="100">BE11</f>
        <v>1_G320_N_K4615,0_30</v>
      </c>
      <c r="BF12" s="397">
        <f>BF11</f>
        <v>180</v>
      </c>
      <c r="BG12" s="397">
        <f t="shared" ref="BG12" si="101">BG11</f>
        <v>-3.9</v>
      </c>
      <c r="BH12" s="398">
        <v>0</v>
      </c>
      <c r="BI12" s="397">
        <v>0</v>
      </c>
      <c r="BJ12" s="397">
        <f>BJ11</f>
        <v>4</v>
      </c>
      <c r="BK12" s="397">
        <v>10</v>
      </c>
      <c r="BL12" s="397"/>
      <c r="BM12" s="361">
        <f t="shared" si="17"/>
        <v>10</v>
      </c>
      <c r="BN12" s="397" t="str">
        <f t="shared" si="0"/>
        <v>1_G320_N_K9000,0_30</v>
      </c>
      <c r="BO12" s="397">
        <f>BO11</f>
        <v>180</v>
      </c>
      <c r="BP12" s="397">
        <f t="shared" ref="BP12" si="102">BP11</f>
        <v>-3.9</v>
      </c>
      <c r="BQ12" s="398">
        <v>0</v>
      </c>
      <c r="BR12" s="397">
        <v>0</v>
      </c>
      <c r="BS12" s="397">
        <f>BS11</f>
        <v>4</v>
      </c>
      <c r="BT12" s="397">
        <f t="shared" si="20"/>
        <v>30</v>
      </c>
      <c r="BU12" s="362"/>
      <c r="BW12" s="397" t="str">
        <f t="shared" ref="BW12" si="103">BW11</f>
        <v>1_G320_N_K4615,0_30</v>
      </c>
      <c r="BX12" s="397">
        <f>BX11</f>
        <v>180</v>
      </c>
      <c r="BY12" s="397">
        <f t="shared" ref="BY12" si="104">BY11</f>
        <v>-3.9</v>
      </c>
      <c r="BZ12" s="398">
        <v>0</v>
      </c>
      <c r="CA12" s="397">
        <v>0</v>
      </c>
      <c r="CB12" s="397">
        <f>CB11</f>
        <v>4</v>
      </c>
      <c r="CC12" s="397">
        <v>10</v>
      </c>
      <c r="CE12" s="361"/>
      <c r="CF12" s="397" t="str">
        <f t="shared" ref="CF12" si="105">CF11</f>
        <v>1_G320_N_K4615,0_30</v>
      </c>
      <c r="CG12" s="397">
        <f>CG11</f>
        <v>180</v>
      </c>
      <c r="CH12" s="397">
        <f t="shared" ref="CH12" si="106">CH11</f>
        <v>-3.9</v>
      </c>
      <c r="CI12" s="398">
        <v>0</v>
      </c>
      <c r="CJ12" s="397">
        <v>0</v>
      </c>
      <c r="CK12" s="397">
        <f>CK11</f>
        <v>4</v>
      </c>
      <c r="CL12" s="397">
        <v>10</v>
      </c>
    </row>
    <row r="13" spans="1:90">
      <c r="A13" s="361">
        <v>11</v>
      </c>
      <c r="B13" s="397" t="str">
        <f t="shared" si="48"/>
        <v>1_G320_N_K4615,0_30</v>
      </c>
      <c r="C13" s="397">
        <f>C12</f>
        <v>0</v>
      </c>
      <c r="D13" s="397">
        <f>D12</f>
        <v>-1.9</v>
      </c>
      <c r="E13" s="398">
        <f>-E11</f>
        <v>3.35</v>
      </c>
      <c r="F13" s="397">
        <v>0</v>
      </c>
      <c r="G13" s="397">
        <f t="shared" ref="G13:G16" si="107">G12</f>
        <v>4</v>
      </c>
      <c r="H13" s="397">
        <v>10</v>
      </c>
      <c r="L13" s="361"/>
      <c r="M13" s="362"/>
      <c r="N13" s="362"/>
      <c r="O13" s="362"/>
      <c r="P13" s="362"/>
      <c r="Q13" s="362"/>
      <c r="R13" s="362"/>
      <c r="S13" s="361">
        <v>11</v>
      </c>
      <c r="T13" s="388" t="s">
        <v>1131</v>
      </c>
      <c r="U13" s="388">
        <f t="shared" si="68"/>
        <v>180</v>
      </c>
      <c r="V13" s="388">
        <f t="shared" si="69"/>
        <v>8.56</v>
      </c>
      <c r="W13" s="388">
        <f t="shared" si="70"/>
        <v>3.03</v>
      </c>
      <c r="X13" s="388">
        <v>0</v>
      </c>
      <c r="Y13" s="388">
        <f t="shared" si="71"/>
        <v>4</v>
      </c>
      <c r="Z13" s="388">
        <v>10</v>
      </c>
      <c r="AA13" s="362"/>
      <c r="AB13" s="362"/>
      <c r="AC13" s="362"/>
      <c r="AD13" s="388" t="str">
        <f t="shared" si="51"/>
        <v>1_G320_N_K4615,0_30</v>
      </c>
      <c r="AE13" s="388">
        <f t="shared" si="90"/>
        <v>0</v>
      </c>
      <c r="AF13" s="388">
        <f t="shared" si="91"/>
        <v>3.58</v>
      </c>
      <c r="AG13" s="388">
        <f>AG6+2.02</f>
        <v>-3.03</v>
      </c>
      <c r="AH13" s="388">
        <v>0</v>
      </c>
      <c r="AI13" s="388">
        <f t="shared" ref="AI13:AI16" si="108">AI12</f>
        <v>4</v>
      </c>
      <c r="AJ13" s="388">
        <v>10</v>
      </c>
      <c r="AK13" s="96"/>
      <c r="AL13" s="361">
        <v>11</v>
      </c>
      <c r="AM13" s="395" t="str">
        <f t="shared" si="53"/>
        <v>1_G320_N_K4615,0_30</v>
      </c>
      <c r="AN13" s="395">
        <f>AN12</f>
        <v>180</v>
      </c>
      <c r="AO13" s="395">
        <f>AO12</f>
        <v>-1.9</v>
      </c>
      <c r="AP13" s="396">
        <f>-AP11</f>
        <v>3.35</v>
      </c>
      <c r="AQ13" s="395">
        <v>0</v>
      </c>
      <c r="AR13" s="395">
        <f t="shared" ref="AR13:AR16" si="109">AR12</f>
        <v>4</v>
      </c>
      <c r="AS13" s="395">
        <v>10</v>
      </c>
      <c r="AT13" s="96"/>
      <c r="AU13" s="361">
        <f t="shared" si="12"/>
        <v>11</v>
      </c>
      <c r="AV13" s="395" t="str">
        <f t="shared" si="56"/>
        <v>1_G320_N_K4615,0_30</v>
      </c>
      <c r="AW13" s="395">
        <v>180</v>
      </c>
      <c r="AX13" s="395">
        <f>AX12</f>
        <v>-3.9</v>
      </c>
      <c r="AY13" s="396">
        <f>-AY11</f>
        <v>3.35</v>
      </c>
      <c r="AZ13" s="395">
        <v>0</v>
      </c>
      <c r="BA13" s="395">
        <f t="shared" ref="BA13:BA16" si="110">BA12</f>
        <v>4</v>
      </c>
      <c r="BB13" s="395">
        <v>10</v>
      </c>
      <c r="BC13" s="371"/>
      <c r="BD13" s="361">
        <f t="shared" si="15"/>
        <v>11</v>
      </c>
      <c r="BE13" s="397" t="str">
        <f t="shared" ref="BE13" si="111">BE12</f>
        <v>1_G320_N_K4615,0_30</v>
      </c>
      <c r="BF13" s="397">
        <f>BF12</f>
        <v>180</v>
      </c>
      <c r="BG13" s="397">
        <f>BG12</f>
        <v>-3.9</v>
      </c>
      <c r="BH13" s="398">
        <f>-BH11</f>
        <v>3.35</v>
      </c>
      <c r="BI13" s="397">
        <v>0</v>
      </c>
      <c r="BJ13" s="397">
        <f t="shared" ref="BJ13:BJ16" si="112">BJ12</f>
        <v>4</v>
      </c>
      <c r="BK13" s="397">
        <v>10</v>
      </c>
      <c r="BL13" s="397"/>
      <c r="BM13" s="361">
        <f t="shared" si="17"/>
        <v>11</v>
      </c>
      <c r="BN13" s="397" t="str">
        <f t="shared" si="0"/>
        <v>1_G320_N_K9000,0_30</v>
      </c>
      <c r="BO13" s="397">
        <f>BO12</f>
        <v>180</v>
      </c>
      <c r="BP13" s="397">
        <f>BP12</f>
        <v>-3.9</v>
      </c>
      <c r="BQ13" s="398">
        <f>-BQ11</f>
        <v>3.35</v>
      </c>
      <c r="BR13" s="397">
        <v>0</v>
      </c>
      <c r="BS13" s="397">
        <f t="shared" ref="BS13:BS16" si="113">BS12</f>
        <v>4</v>
      </c>
      <c r="BT13" s="397">
        <f t="shared" si="20"/>
        <v>30</v>
      </c>
      <c r="BU13" s="362"/>
      <c r="BW13" s="397" t="str">
        <f t="shared" ref="BW13" si="114">BW12</f>
        <v>1_G320_N_K4615,0_30</v>
      </c>
      <c r="BX13" s="397">
        <f>BX12</f>
        <v>180</v>
      </c>
      <c r="BY13" s="397">
        <f>BY12</f>
        <v>-3.9</v>
      </c>
      <c r="BZ13" s="398">
        <f>-BZ11</f>
        <v>3.35</v>
      </c>
      <c r="CA13" s="397">
        <v>0</v>
      </c>
      <c r="CB13" s="397">
        <f t="shared" ref="CB13:CB16" si="115">CB12</f>
        <v>4</v>
      </c>
      <c r="CC13" s="397">
        <v>10</v>
      </c>
      <c r="CE13" s="361"/>
      <c r="CF13" s="397" t="str">
        <f t="shared" ref="CF13" si="116">CF12</f>
        <v>1_G320_N_K4615,0_30</v>
      </c>
      <c r="CG13" s="397">
        <f>CG12</f>
        <v>180</v>
      </c>
      <c r="CH13" s="397">
        <f>CH12</f>
        <v>-3.9</v>
      </c>
      <c r="CI13" s="398">
        <f>-CI11</f>
        <v>3.35</v>
      </c>
      <c r="CJ13" s="397">
        <v>0</v>
      </c>
      <c r="CK13" s="397">
        <f t="shared" ref="CK13:CK16" si="117">CK12</f>
        <v>4</v>
      </c>
      <c r="CL13" s="397">
        <v>10</v>
      </c>
    </row>
    <row r="14" spans="1:90">
      <c r="A14" s="361">
        <v>12</v>
      </c>
      <c r="B14" s="397" t="str">
        <f t="shared" si="48"/>
        <v>1_G320_N_K4615,0_30</v>
      </c>
      <c r="C14" s="397">
        <f t="shared" si="49"/>
        <v>180</v>
      </c>
      <c r="D14" s="397">
        <v>0</v>
      </c>
      <c r="E14" s="398">
        <f>E3</f>
        <v>-5.05</v>
      </c>
      <c r="F14" s="397">
        <v>0</v>
      </c>
      <c r="G14" s="397">
        <v>4</v>
      </c>
      <c r="H14" s="397">
        <v>10</v>
      </c>
      <c r="L14" s="361"/>
      <c r="M14" s="362"/>
      <c r="N14" s="362"/>
      <c r="O14" s="362"/>
      <c r="P14" s="362"/>
      <c r="Q14" s="362"/>
      <c r="R14" s="362"/>
      <c r="S14" s="361">
        <v>12</v>
      </c>
      <c r="T14" s="388" t="s">
        <v>1131</v>
      </c>
      <c r="U14" s="388">
        <f t="shared" si="68"/>
        <v>180</v>
      </c>
      <c r="V14" s="388">
        <f t="shared" si="69"/>
        <v>8.56</v>
      </c>
      <c r="W14" s="388">
        <f t="shared" si="70"/>
        <v>5.05</v>
      </c>
      <c r="X14" s="388">
        <v>0</v>
      </c>
      <c r="Y14" s="388">
        <f t="shared" si="71"/>
        <v>4</v>
      </c>
      <c r="Z14" s="388">
        <v>10</v>
      </c>
      <c r="AA14" s="362"/>
      <c r="AB14" s="362"/>
      <c r="AC14" s="362"/>
      <c r="AD14" s="388" t="str">
        <f t="shared" si="51"/>
        <v>1_G320_N_K4615,0_30</v>
      </c>
      <c r="AE14" s="388">
        <f t="shared" si="90"/>
        <v>180</v>
      </c>
      <c r="AF14" s="388">
        <f t="shared" si="91"/>
        <v>1.0899999999999999</v>
      </c>
      <c r="AG14" s="388">
        <f>AG7+2.02</f>
        <v>-3.03</v>
      </c>
      <c r="AH14" s="388">
        <v>0</v>
      </c>
      <c r="AI14" s="388">
        <f t="shared" si="108"/>
        <v>4</v>
      </c>
      <c r="AJ14" s="388">
        <v>10</v>
      </c>
      <c r="AK14" s="96"/>
      <c r="AL14" s="361">
        <v>12</v>
      </c>
      <c r="AM14" s="395" t="str">
        <f t="shared" si="53"/>
        <v>1_G320_N_K4615,0_30</v>
      </c>
      <c r="AN14" s="395">
        <f t="shared" si="54"/>
        <v>180</v>
      </c>
      <c r="AO14" s="395">
        <v>-1.9</v>
      </c>
      <c r="AP14" s="396">
        <f>AP3</f>
        <v>-5.05</v>
      </c>
      <c r="AQ14" s="395">
        <v>0</v>
      </c>
      <c r="AR14" s="395">
        <v>4</v>
      </c>
      <c r="AS14" s="395">
        <v>10</v>
      </c>
      <c r="AT14" s="96"/>
      <c r="AU14" s="361">
        <f t="shared" si="12"/>
        <v>12</v>
      </c>
      <c r="AV14" s="395" t="str">
        <f t="shared" si="56"/>
        <v>1_G320_N_K4615,0_30</v>
      </c>
      <c r="AW14" s="395">
        <v>180</v>
      </c>
      <c r="AX14" s="395">
        <v>-3.9</v>
      </c>
      <c r="AY14" s="396">
        <f>AY3</f>
        <v>-5.05</v>
      </c>
      <c r="AZ14" s="395">
        <v>0</v>
      </c>
      <c r="BA14" s="395">
        <v>4</v>
      </c>
      <c r="BB14" s="395">
        <v>10</v>
      </c>
      <c r="BC14" s="371"/>
      <c r="BD14" s="361">
        <f t="shared" si="15"/>
        <v>12</v>
      </c>
      <c r="BE14" s="397" t="str">
        <f t="shared" ref="BE14" si="118">BE13</f>
        <v>1_G320_N_K4615,0_30</v>
      </c>
      <c r="BF14" s="397">
        <v>180</v>
      </c>
      <c r="BG14" s="397">
        <v>-3.9</v>
      </c>
      <c r="BH14" s="398">
        <f>BH3</f>
        <v>-5.05</v>
      </c>
      <c r="BI14" s="397">
        <v>0</v>
      </c>
      <c r="BJ14" s="397">
        <v>4</v>
      </c>
      <c r="BK14" s="397">
        <v>10</v>
      </c>
      <c r="BL14" s="397"/>
      <c r="BM14" s="361">
        <f t="shared" si="17"/>
        <v>12</v>
      </c>
      <c r="BN14" s="397" t="str">
        <f t="shared" si="0"/>
        <v>1_G320_N_K9000,0_30</v>
      </c>
      <c r="BO14" s="397">
        <v>180</v>
      </c>
      <c r="BP14" s="397">
        <v>-3.9</v>
      </c>
      <c r="BQ14" s="398">
        <f>BQ3</f>
        <v>-5.05</v>
      </c>
      <c r="BR14" s="397">
        <v>0</v>
      </c>
      <c r="BS14" s="397">
        <v>4</v>
      </c>
      <c r="BT14" s="397">
        <f t="shared" si="20"/>
        <v>30</v>
      </c>
      <c r="BU14" s="362"/>
      <c r="BW14" s="397" t="str">
        <f t="shared" ref="BW14" si="119">BW13</f>
        <v>1_G320_N_K4615,0_30</v>
      </c>
      <c r="BX14" s="397">
        <v>180</v>
      </c>
      <c r="BY14" s="397">
        <v>-3.9</v>
      </c>
      <c r="BZ14" s="398">
        <f>BZ3</f>
        <v>-5.05</v>
      </c>
      <c r="CA14" s="397">
        <v>0</v>
      </c>
      <c r="CB14" s="397">
        <v>4</v>
      </c>
      <c r="CC14" s="397">
        <v>10</v>
      </c>
      <c r="CE14" s="361"/>
      <c r="CF14" s="397" t="str">
        <f t="shared" ref="CF14" si="120">CF13</f>
        <v>1_G320_N_K4615,0_30</v>
      </c>
      <c r="CG14" s="397">
        <v>180</v>
      </c>
      <c r="CH14" s="397">
        <v>-3.9</v>
      </c>
      <c r="CI14" s="398">
        <f>CI3</f>
        <v>-5.05</v>
      </c>
      <c r="CJ14" s="397">
        <v>0</v>
      </c>
      <c r="CK14" s="397">
        <v>4</v>
      </c>
      <c r="CL14" s="397">
        <v>10</v>
      </c>
    </row>
    <row r="15" spans="1:90">
      <c r="A15" s="361">
        <v>13</v>
      </c>
      <c r="B15" s="397" t="str">
        <f t="shared" si="48"/>
        <v>1_G320_N_K4615,0_30</v>
      </c>
      <c r="C15" s="397">
        <f t="shared" si="49"/>
        <v>180</v>
      </c>
      <c r="D15" s="397">
        <f>D14</f>
        <v>0</v>
      </c>
      <c r="E15" s="398">
        <f t="shared" ref="E15:E17" si="121">E4</f>
        <v>-1.7</v>
      </c>
      <c r="F15" s="397">
        <v>0</v>
      </c>
      <c r="G15" s="397">
        <f t="shared" si="107"/>
        <v>4</v>
      </c>
      <c r="H15" s="397">
        <v>10</v>
      </c>
      <c r="L15" s="361"/>
      <c r="M15" s="362"/>
      <c r="N15" s="362"/>
      <c r="O15" s="362"/>
      <c r="P15" s="362"/>
      <c r="Q15" s="362"/>
      <c r="R15" s="362"/>
      <c r="S15" s="361">
        <v>13</v>
      </c>
      <c r="T15" s="388" t="s">
        <v>1131</v>
      </c>
      <c r="U15" s="388">
        <v>180</v>
      </c>
      <c r="V15" s="388">
        <f t="shared" si="69"/>
        <v>6.07</v>
      </c>
      <c r="W15" s="388">
        <f t="shared" si="70"/>
        <v>-5.05</v>
      </c>
      <c r="X15" s="388">
        <v>0</v>
      </c>
      <c r="Y15" s="388">
        <v>4</v>
      </c>
      <c r="Z15" s="388">
        <v>10</v>
      </c>
      <c r="AA15" s="362"/>
      <c r="AB15" s="362"/>
      <c r="AC15" s="362"/>
      <c r="AD15" s="388" t="str">
        <f t="shared" si="51"/>
        <v>1_G320_N_K4615,0_30</v>
      </c>
      <c r="AE15" s="388">
        <f t="shared" si="90"/>
        <v>180</v>
      </c>
      <c r="AF15" s="388">
        <f t="shared" si="91"/>
        <v>-1.4000000000000004</v>
      </c>
      <c r="AG15" s="388">
        <f>AG8+2.02</f>
        <v>-3.03</v>
      </c>
      <c r="AH15" s="388">
        <v>0</v>
      </c>
      <c r="AI15" s="388">
        <f t="shared" si="108"/>
        <v>4</v>
      </c>
      <c r="AJ15" s="388">
        <v>10</v>
      </c>
      <c r="AK15" s="96"/>
      <c r="AL15" s="361">
        <v>13</v>
      </c>
      <c r="AM15" s="395" t="str">
        <f t="shared" si="53"/>
        <v>1_G320_N_K4615,0_30</v>
      </c>
      <c r="AN15" s="395">
        <f t="shared" si="54"/>
        <v>180</v>
      </c>
      <c r="AO15" s="395">
        <f>AO14</f>
        <v>-1.9</v>
      </c>
      <c r="AP15" s="396">
        <f t="shared" ref="AP15:AP17" si="122">AP4</f>
        <v>-1.7</v>
      </c>
      <c r="AQ15" s="395">
        <v>0</v>
      </c>
      <c r="AR15" s="395">
        <f t="shared" si="109"/>
        <v>4</v>
      </c>
      <c r="AS15" s="395">
        <v>10</v>
      </c>
      <c r="AT15" s="96"/>
      <c r="AU15" s="361">
        <f t="shared" si="12"/>
        <v>13</v>
      </c>
      <c r="AV15" s="395" t="str">
        <f t="shared" si="56"/>
        <v>1_G320_N_K4615,0_30</v>
      </c>
      <c r="AW15" s="395">
        <v>180</v>
      </c>
      <c r="AX15" s="395">
        <f>AX14</f>
        <v>-3.9</v>
      </c>
      <c r="AY15" s="396">
        <f t="shared" ref="AY15:AY17" si="123">AY4</f>
        <v>-1.7</v>
      </c>
      <c r="AZ15" s="395">
        <v>0</v>
      </c>
      <c r="BA15" s="395">
        <f t="shared" si="110"/>
        <v>4</v>
      </c>
      <c r="BB15" s="395">
        <v>10</v>
      </c>
      <c r="BC15" s="371"/>
      <c r="BD15" s="361">
        <f t="shared" si="15"/>
        <v>13</v>
      </c>
      <c r="BE15" s="397" t="str">
        <f t="shared" ref="BE15" si="124">BE14</f>
        <v>1_G320_N_K4615,0_30</v>
      </c>
      <c r="BF15" s="397">
        <v>180</v>
      </c>
      <c r="BG15" s="397">
        <f>BG14</f>
        <v>-3.9</v>
      </c>
      <c r="BH15" s="398">
        <f t="shared" ref="BH15:BH17" si="125">BH4</f>
        <v>-1.7</v>
      </c>
      <c r="BI15" s="397">
        <v>0</v>
      </c>
      <c r="BJ15" s="397">
        <f t="shared" si="112"/>
        <v>4</v>
      </c>
      <c r="BK15" s="397">
        <v>10</v>
      </c>
      <c r="BL15" s="397"/>
      <c r="BM15" s="361">
        <f t="shared" si="17"/>
        <v>13</v>
      </c>
      <c r="BN15" s="397" t="str">
        <f t="shared" si="0"/>
        <v>1_G320_N_K9000,0_30</v>
      </c>
      <c r="BO15" s="397">
        <v>180</v>
      </c>
      <c r="BP15" s="397">
        <f>BP14</f>
        <v>-3.9</v>
      </c>
      <c r="BQ15" s="398">
        <f t="shared" ref="BQ15:BQ17" si="126">BQ4</f>
        <v>-1.7</v>
      </c>
      <c r="BR15" s="397">
        <v>0</v>
      </c>
      <c r="BS15" s="397">
        <f t="shared" si="113"/>
        <v>4</v>
      </c>
      <c r="BT15" s="397">
        <f t="shared" si="20"/>
        <v>30</v>
      </c>
      <c r="BU15" s="362"/>
      <c r="BW15" s="397" t="str">
        <f t="shared" ref="BW15" si="127">BW14</f>
        <v>1_G320_N_K4615,0_30</v>
      </c>
      <c r="BX15" s="397">
        <v>180</v>
      </c>
      <c r="BY15" s="397">
        <f>BY14</f>
        <v>-3.9</v>
      </c>
      <c r="BZ15" s="398">
        <f t="shared" ref="BZ15:BZ17" si="128">BZ4</f>
        <v>-1.7</v>
      </c>
      <c r="CA15" s="397">
        <v>0</v>
      </c>
      <c r="CB15" s="397">
        <f t="shared" si="115"/>
        <v>4</v>
      </c>
      <c r="CC15" s="397">
        <v>10</v>
      </c>
      <c r="CE15" s="361"/>
      <c r="CF15" s="397" t="str">
        <f t="shared" ref="CF15" si="129">CF14</f>
        <v>1_G320_N_K4615,0_30</v>
      </c>
      <c r="CG15" s="397">
        <v>180</v>
      </c>
      <c r="CH15" s="397">
        <f>CH14</f>
        <v>-3.9</v>
      </c>
      <c r="CI15" s="398">
        <f t="shared" ref="CI15:CI17" si="130">CI4</f>
        <v>-1.7</v>
      </c>
      <c r="CJ15" s="397">
        <v>0</v>
      </c>
      <c r="CK15" s="397">
        <f t="shared" si="117"/>
        <v>4</v>
      </c>
      <c r="CL15" s="397">
        <v>10</v>
      </c>
    </row>
    <row r="16" spans="1:90">
      <c r="A16" s="361">
        <v>14</v>
      </c>
      <c r="B16" s="397" t="str">
        <f t="shared" si="48"/>
        <v>1_G320_N_K4615,0_30</v>
      </c>
      <c r="C16" s="397">
        <f>C15</f>
        <v>180</v>
      </c>
      <c r="D16" s="397">
        <f t="shared" ref="D16:D17" si="131">D15</f>
        <v>0</v>
      </c>
      <c r="E16" s="398">
        <f t="shared" si="121"/>
        <v>1.7</v>
      </c>
      <c r="F16" s="397">
        <v>0</v>
      </c>
      <c r="G16" s="397">
        <f t="shared" si="107"/>
        <v>4</v>
      </c>
      <c r="H16" s="397">
        <v>10</v>
      </c>
      <c r="L16" s="361"/>
      <c r="M16" s="362"/>
      <c r="N16" s="362"/>
      <c r="O16" s="362"/>
      <c r="P16" s="362"/>
      <c r="Q16" s="362"/>
      <c r="R16" s="362"/>
      <c r="S16" s="361">
        <v>14</v>
      </c>
      <c r="T16" s="388" t="s">
        <v>1131</v>
      </c>
      <c r="U16" s="388">
        <f>U15</f>
        <v>180</v>
      </c>
      <c r="V16" s="388">
        <f t="shared" si="69"/>
        <v>6.07</v>
      </c>
      <c r="W16" s="388">
        <f t="shared" si="70"/>
        <v>-3.03</v>
      </c>
      <c r="X16" s="388">
        <v>0</v>
      </c>
      <c r="Y16" s="388">
        <f>Y15</f>
        <v>4</v>
      </c>
      <c r="Z16" s="388">
        <v>10</v>
      </c>
      <c r="AA16" s="362"/>
      <c r="AB16" s="362"/>
      <c r="AC16" s="362"/>
      <c r="AD16" s="388" t="str">
        <f t="shared" si="51"/>
        <v>1_G320_N_K4615,0_30</v>
      </c>
      <c r="AE16" s="388">
        <f t="shared" si="90"/>
        <v>180</v>
      </c>
      <c r="AF16" s="388">
        <f t="shared" si="91"/>
        <v>-3.8900000000000006</v>
      </c>
      <c r="AG16" s="388">
        <f>AG9+2.02</f>
        <v>-3.03</v>
      </c>
      <c r="AH16" s="388">
        <v>0</v>
      </c>
      <c r="AI16" s="388">
        <f t="shared" si="108"/>
        <v>4</v>
      </c>
      <c r="AJ16" s="388">
        <v>10</v>
      </c>
      <c r="AK16" s="96"/>
      <c r="AL16" s="361">
        <v>14</v>
      </c>
      <c r="AM16" s="395" t="str">
        <f t="shared" si="53"/>
        <v>1_G320_N_K4615,0_30</v>
      </c>
      <c r="AN16" s="395">
        <f>AN15</f>
        <v>180</v>
      </c>
      <c r="AO16" s="395">
        <f t="shared" ref="AO16:AO17" si="132">AO15</f>
        <v>-1.9</v>
      </c>
      <c r="AP16" s="396">
        <f t="shared" si="122"/>
        <v>1.7</v>
      </c>
      <c r="AQ16" s="395">
        <v>0</v>
      </c>
      <c r="AR16" s="395">
        <f t="shared" si="109"/>
        <v>4</v>
      </c>
      <c r="AS16" s="395">
        <v>10</v>
      </c>
      <c r="AT16" s="96"/>
      <c r="AU16" s="361">
        <f t="shared" si="12"/>
        <v>14</v>
      </c>
      <c r="AV16" s="395" t="str">
        <f t="shared" si="56"/>
        <v>1_G320_N_K4615,0_30</v>
      </c>
      <c r="AW16" s="395">
        <v>180</v>
      </c>
      <c r="AX16" s="395">
        <f t="shared" ref="AX16:AX17" si="133">AX15</f>
        <v>-3.9</v>
      </c>
      <c r="AY16" s="396">
        <f t="shared" si="123"/>
        <v>1.7</v>
      </c>
      <c r="AZ16" s="395">
        <v>0</v>
      </c>
      <c r="BA16" s="395">
        <f t="shared" si="110"/>
        <v>4</v>
      </c>
      <c r="BB16" s="395">
        <v>10</v>
      </c>
      <c r="BC16" s="371"/>
      <c r="BD16" s="361">
        <f t="shared" si="15"/>
        <v>14</v>
      </c>
      <c r="BE16" s="397" t="str">
        <f t="shared" ref="BE16" si="134">BE15</f>
        <v>1_G320_N_K4615,0_30</v>
      </c>
      <c r="BF16" s="397">
        <v>180</v>
      </c>
      <c r="BG16" s="397">
        <f t="shared" ref="BG16:BG17" si="135">BG15</f>
        <v>-3.9</v>
      </c>
      <c r="BH16" s="398">
        <f t="shared" si="125"/>
        <v>1.7</v>
      </c>
      <c r="BI16" s="397">
        <v>0</v>
      </c>
      <c r="BJ16" s="397">
        <f t="shared" si="112"/>
        <v>4</v>
      </c>
      <c r="BK16" s="397">
        <v>10</v>
      </c>
      <c r="BL16" s="397"/>
      <c r="BM16" s="361">
        <f t="shared" si="17"/>
        <v>14</v>
      </c>
      <c r="BN16" s="397" t="str">
        <f t="shared" si="0"/>
        <v>1_G320_N_K9000,0_30</v>
      </c>
      <c r="BO16" s="397">
        <v>180</v>
      </c>
      <c r="BP16" s="397">
        <f t="shared" ref="BP16:BP17" si="136">BP15</f>
        <v>-3.9</v>
      </c>
      <c r="BQ16" s="398">
        <f t="shared" si="126"/>
        <v>1.7</v>
      </c>
      <c r="BR16" s="397">
        <v>0</v>
      </c>
      <c r="BS16" s="397">
        <f t="shared" si="113"/>
        <v>4</v>
      </c>
      <c r="BT16" s="397">
        <f t="shared" si="20"/>
        <v>30</v>
      </c>
      <c r="BU16" s="362"/>
      <c r="BW16" s="397" t="str">
        <f t="shared" ref="BW16" si="137">BW15</f>
        <v>1_G320_N_K4615,0_30</v>
      </c>
      <c r="BX16" s="397">
        <v>180</v>
      </c>
      <c r="BY16" s="397">
        <f t="shared" ref="BY16:BY17" si="138">BY15</f>
        <v>-3.9</v>
      </c>
      <c r="BZ16" s="398">
        <f t="shared" si="128"/>
        <v>1.7</v>
      </c>
      <c r="CA16" s="397">
        <v>0</v>
      </c>
      <c r="CB16" s="397">
        <f t="shared" si="115"/>
        <v>4</v>
      </c>
      <c r="CC16" s="397">
        <v>10</v>
      </c>
      <c r="CE16" s="361"/>
      <c r="CF16" s="397" t="str">
        <f t="shared" ref="CF16" si="139">CF15</f>
        <v>1_G320_N_K4615,0_30</v>
      </c>
      <c r="CG16" s="397">
        <v>180</v>
      </c>
      <c r="CH16" s="397">
        <f t="shared" ref="CH16:CH17" si="140">CH15</f>
        <v>-3.9</v>
      </c>
      <c r="CI16" s="398">
        <f t="shared" si="130"/>
        <v>1.7</v>
      </c>
      <c r="CJ16" s="397">
        <v>0</v>
      </c>
      <c r="CK16" s="397">
        <f t="shared" si="117"/>
        <v>4</v>
      </c>
      <c r="CL16" s="397">
        <v>10</v>
      </c>
    </row>
    <row r="17" spans="1:90">
      <c r="A17" s="361">
        <v>15</v>
      </c>
      <c r="B17" s="397" t="str">
        <f t="shared" si="48"/>
        <v>1_G320_N_K4615,0_30</v>
      </c>
      <c r="C17" s="397">
        <v>180</v>
      </c>
      <c r="D17" s="397">
        <f t="shared" si="131"/>
        <v>0</v>
      </c>
      <c r="E17" s="398">
        <f t="shared" si="121"/>
        <v>5.05</v>
      </c>
      <c r="F17" s="397">
        <v>0</v>
      </c>
      <c r="G17" s="397">
        <f>G3</f>
        <v>4</v>
      </c>
      <c r="H17" s="397">
        <v>10</v>
      </c>
      <c r="L17" s="361"/>
      <c r="M17" s="362"/>
      <c r="N17" s="362"/>
      <c r="O17" s="362"/>
      <c r="P17" s="362"/>
      <c r="Q17" s="362"/>
      <c r="R17" s="362"/>
      <c r="S17" s="361">
        <v>15</v>
      </c>
      <c r="T17" s="388" t="s">
        <v>1131</v>
      </c>
      <c r="U17" s="388">
        <f t="shared" ref="U17:U20" si="141">U16</f>
        <v>180</v>
      </c>
      <c r="V17" s="388">
        <f t="shared" si="69"/>
        <v>6.07</v>
      </c>
      <c r="W17" s="388">
        <f t="shared" si="70"/>
        <v>-1.01</v>
      </c>
      <c r="X17" s="388">
        <v>0</v>
      </c>
      <c r="Y17" s="388">
        <f t="shared" ref="Y17:Y20" si="142">Y16</f>
        <v>4</v>
      </c>
      <c r="Z17" s="388">
        <v>10</v>
      </c>
      <c r="AA17" s="362"/>
      <c r="AB17" s="362"/>
      <c r="AC17" s="362"/>
      <c r="AD17" s="388" t="str">
        <f t="shared" si="51"/>
        <v>1_G320_N_K4615,0_30</v>
      </c>
      <c r="AE17" s="388">
        <f t="shared" si="90"/>
        <v>0</v>
      </c>
      <c r="AF17" s="388">
        <f t="shared" ref="AF17:AF23" si="143">AF3</f>
        <v>11.05</v>
      </c>
      <c r="AG17" s="388">
        <f t="shared" ref="AG17:AG23" si="144">AG3+2.02*2</f>
        <v>-1.0099999999999998</v>
      </c>
      <c r="AH17" s="388">
        <v>0</v>
      </c>
      <c r="AI17" s="388">
        <f>AI3</f>
        <v>4</v>
      </c>
      <c r="AJ17" s="388">
        <v>10</v>
      </c>
      <c r="AK17" s="96"/>
      <c r="AL17" s="361">
        <v>15</v>
      </c>
      <c r="AM17" s="395" t="str">
        <f t="shared" si="53"/>
        <v>1_G320_N_K4615,0_30</v>
      </c>
      <c r="AN17" s="395">
        <f>AN16</f>
        <v>180</v>
      </c>
      <c r="AO17" s="395">
        <f t="shared" si="132"/>
        <v>-1.9</v>
      </c>
      <c r="AP17" s="396">
        <f t="shared" si="122"/>
        <v>5.05</v>
      </c>
      <c r="AQ17" s="395">
        <v>0</v>
      </c>
      <c r="AR17" s="395">
        <f>AR3</f>
        <v>4</v>
      </c>
      <c r="AS17" s="395">
        <v>10</v>
      </c>
      <c r="AT17" s="96"/>
      <c r="AU17" s="361">
        <f t="shared" si="12"/>
        <v>15</v>
      </c>
      <c r="AV17" s="395" t="str">
        <f t="shared" si="56"/>
        <v>1_G320_N_K4615,0_30</v>
      </c>
      <c r="AW17" s="395">
        <v>180</v>
      </c>
      <c r="AX17" s="395">
        <f t="shared" si="133"/>
        <v>-3.9</v>
      </c>
      <c r="AY17" s="396">
        <f t="shared" si="123"/>
        <v>5.05</v>
      </c>
      <c r="AZ17" s="395">
        <v>0</v>
      </c>
      <c r="BA17" s="395">
        <f>BA3</f>
        <v>4</v>
      </c>
      <c r="BB17" s="395">
        <v>10</v>
      </c>
      <c r="BC17" s="371"/>
      <c r="BD17" s="361">
        <f t="shared" si="15"/>
        <v>15</v>
      </c>
      <c r="BE17" s="397" t="str">
        <f t="shared" ref="BE17" si="145">BE16</f>
        <v>1_G320_N_K4615,0_30</v>
      </c>
      <c r="BF17" s="397">
        <v>180</v>
      </c>
      <c r="BG17" s="397">
        <f t="shared" si="135"/>
        <v>-3.9</v>
      </c>
      <c r="BH17" s="398">
        <f t="shared" si="125"/>
        <v>5.05</v>
      </c>
      <c r="BI17" s="397">
        <v>0</v>
      </c>
      <c r="BJ17" s="397">
        <f>BJ3</f>
        <v>4</v>
      </c>
      <c r="BK17" s="397">
        <v>10</v>
      </c>
      <c r="BL17" s="397"/>
      <c r="BM17" s="361">
        <f t="shared" si="17"/>
        <v>15</v>
      </c>
      <c r="BN17" s="397" t="str">
        <f t="shared" si="0"/>
        <v>1_G320_N_K9000,0_30</v>
      </c>
      <c r="BO17" s="397">
        <v>180</v>
      </c>
      <c r="BP17" s="397">
        <f t="shared" si="136"/>
        <v>-3.9</v>
      </c>
      <c r="BQ17" s="398">
        <f t="shared" si="126"/>
        <v>5.05</v>
      </c>
      <c r="BR17" s="397">
        <v>0</v>
      </c>
      <c r="BS17" s="397">
        <f>BS3</f>
        <v>4</v>
      </c>
      <c r="BT17" s="397">
        <f t="shared" si="20"/>
        <v>30</v>
      </c>
      <c r="BU17" s="362"/>
      <c r="BW17" s="397" t="str">
        <f t="shared" ref="BW17" si="146">BW16</f>
        <v>1_G320_N_K4615,0_30</v>
      </c>
      <c r="BX17" s="397">
        <v>180</v>
      </c>
      <c r="BY17" s="397">
        <f t="shared" si="138"/>
        <v>-3.9</v>
      </c>
      <c r="BZ17" s="398">
        <f t="shared" si="128"/>
        <v>5.05</v>
      </c>
      <c r="CA17" s="397">
        <v>0</v>
      </c>
      <c r="CB17" s="397">
        <f>CB3</f>
        <v>4</v>
      </c>
      <c r="CC17" s="397">
        <v>10</v>
      </c>
      <c r="CE17" s="361"/>
      <c r="CF17" s="397" t="str">
        <f t="shared" ref="CF17" si="147">CF16</f>
        <v>1_G320_N_K4615,0_30</v>
      </c>
      <c r="CG17" s="397">
        <v>180</v>
      </c>
      <c r="CH17" s="397">
        <f t="shared" si="140"/>
        <v>-3.9</v>
      </c>
      <c r="CI17" s="398">
        <f t="shared" si="130"/>
        <v>5.05</v>
      </c>
      <c r="CJ17" s="397">
        <v>0</v>
      </c>
      <c r="CK17" s="397">
        <f>CK3</f>
        <v>4</v>
      </c>
      <c r="CL17" s="397">
        <v>10</v>
      </c>
    </row>
    <row r="18" spans="1:90">
      <c r="A18" s="361">
        <v>16</v>
      </c>
      <c r="B18" s="397" t="str">
        <f t="shared" si="48"/>
        <v>1_G320_N_K4615,0_30</v>
      </c>
      <c r="C18" s="397">
        <f>C11</f>
        <v>0</v>
      </c>
      <c r="D18" s="397">
        <v>-3.9</v>
      </c>
      <c r="E18" s="398">
        <f>E11</f>
        <v>-3.35</v>
      </c>
      <c r="F18" s="397">
        <v>0</v>
      </c>
      <c r="G18" s="397">
        <v>4</v>
      </c>
      <c r="H18" s="397">
        <v>10</v>
      </c>
      <c r="L18" s="361"/>
      <c r="M18" s="362"/>
      <c r="N18" s="362"/>
      <c r="O18" s="362"/>
      <c r="P18" s="362"/>
      <c r="Q18" s="362"/>
      <c r="R18" s="362"/>
      <c r="S18" s="361">
        <v>16</v>
      </c>
      <c r="T18" s="388" t="s">
        <v>1131</v>
      </c>
      <c r="U18" s="388">
        <f t="shared" si="141"/>
        <v>180</v>
      </c>
      <c r="V18" s="388">
        <f t="shared" si="69"/>
        <v>6.07</v>
      </c>
      <c r="W18" s="388">
        <f t="shared" si="70"/>
        <v>1.01</v>
      </c>
      <c r="X18" s="388">
        <v>0</v>
      </c>
      <c r="Y18" s="388">
        <f t="shared" si="142"/>
        <v>4</v>
      </c>
      <c r="Z18" s="388">
        <v>10</v>
      </c>
      <c r="AA18" s="362"/>
      <c r="AB18" s="362"/>
      <c r="AC18" s="362"/>
      <c r="AD18" s="388" t="str">
        <f t="shared" si="51"/>
        <v>1_G320_N_K4615,0_30</v>
      </c>
      <c r="AE18" s="388">
        <f t="shared" si="90"/>
        <v>0</v>
      </c>
      <c r="AF18" s="388">
        <f t="shared" si="143"/>
        <v>8.56</v>
      </c>
      <c r="AG18" s="388">
        <f t="shared" si="144"/>
        <v>-1.0099999999999998</v>
      </c>
      <c r="AH18" s="388">
        <v>0</v>
      </c>
      <c r="AI18" s="388">
        <f>AI17</f>
        <v>4</v>
      </c>
      <c r="AJ18" s="388">
        <v>10</v>
      </c>
      <c r="AK18" s="96"/>
      <c r="AL18" s="361">
        <v>16</v>
      </c>
      <c r="AM18" s="395" t="str">
        <f t="shared" si="53"/>
        <v>1_G320_N_K4615,0_30</v>
      </c>
      <c r="AN18" s="395">
        <f>AN11</f>
        <v>180</v>
      </c>
      <c r="AO18" s="395">
        <v>-3.9</v>
      </c>
      <c r="AP18" s="396">
        <f>AP11</f>
        <v>-3.35</v>
      </c>
      <c r="AQ18" s="395">
        <v>0</v>
      </c>
      <c r="AR18" s="395">
        <v>4</v>
      </c>
      <c r="AS18" s="395">
        <v>10</v>
      </c>
      <c r="AT18" s="96"/>
      <c r="AU18" s="361">
        <f t="shared" si="12"/>
        <v>16</v>
      </c>
      <c r="AV18" s="395" t="str">
        <f t="shared" si="56"/>
        <v>1_G320_N_K4615,0_30</v>
      </c>
      <c r="AW18" s="395">
        <v>180</v>
      </c>
      <c r="AX18" s="395">
        <v>1</v>
      </c>
      <c r="AY18" s="396">
        <v>-5.05</v>
      </c>
      <c r="AZ18" s="395">
        <v>0</v>
      </c>
      <c r="BA18" s="395">
        <v>4</v>
      </c>
      <c r="BB18" s="395">
        <v>10</v>
      </c>
      <c r="BC18" s="371"/>
      <c r="BD18" s="361">
        <f t="shared" si="15"/>
        <v>16</v>
      </c>
      <c r="BE18" s="397" t="str">
        <f t="shared" ref="BE18" si="148">BE17</f>
        <v>1_G320_N_K4615,0_30</v>
      </c>
      <c r="BF18" s="397">
        <v>180</v>
      </c>
      <c r="BG18" s="397">
        <v>1</v>
      </c>
      <c r="BH18" s="398">
        <v>-5.05</v>
      </c>
      <c r="BI18" s="397">
        <v>0</v>
      </c>
      <c r="BJ18" s="397">
        <v>4</v>
      </c>
      <c r="BK18" s="397">
        <v>10</v>
      </c>
      <c r="BL18" s="397"/>
      <c r="BM18" s="361">
        <f t="shared" si="17"/>
        <v>16</v>
      </c>
      <c r="BN18" s="397" t="str">
        <f t="shared" si="0"/>
        <v>1_G320_N_K9000,0_30</v>
      </c>
      <c r="BO18" s="397">
        <v>180</v>
      </c>
      <c r="BP18" s="397">
        <v>0</v>
      </c>
      <c r="BQ18" s="398">
        <v>-5.05</v>
      </c>
      <c r="BR18" s="397">
        <v>0</v>
      </c>
      <c r="BS18" s="397">
        <v>4</v>
      </c>
      <c r="BT18" s="397">
        <f t="shared" si="20"/>
        <v>30</v>
      </c>
      <c r="BU18" s="362"/>
      <c r="BW18" s="397" t="str">
        <f t="shared" ref="BW18" si="149">BW17</f>
        <v>1_G320_N_K4615,0_30</v>
      </c>
      <c r="BX18" s="397">
        <v>180</v>
      </c>
      <c r="BY18" s="397">
        <v>1</v>
      </c>
      <c r="BZ18" s="398">
        <v>-3.35</v>
      </c>
      <c r="CA18" s="397">
        <v>0</v>
      </c>
      <c r="CB18" s="397">
        <v>4</v>
      </c>
      <c r="CC18" s="397">
        <v>10</v>
      </c>
      <c r="CE18" s="361"/>
      <c r="CF18" s="397" t="str">
        <f t="shared" ref="CF18" si="150">CF17</f>
        <v>1_G320_N_K4615,0_30</v>
      </c>
      <c r="CG18" s="397">
        <v>180</v>
      </c>
      <c r="CH18" s="397">
        <v>1</v>
      </c>
      <c r="CI18" s="398">
        <v>-3.35</v>
      </c>
      <c r="CJ18" s="397">
        <v>0</v>
      </c>
      <c r="CK18" s="397">
        <v>4</v>
      </c>
      <c r="CL18" s="397">
        <v>10</v>
      </c>
    </row>
    <row r="19" spans="1:90">
      <c r="A19" s="361">
        <v>17</v>
      </c>
      <c r="B19" s="397" t="str">
        <f t="shared" si="48"/>
        <v>1_G320_N_K4615,0_30</v>
      </c>
      <c r="C19" s="397">
        <f t="shared" ref="C19:C23" si="151">C12</f>
        <v>0</v>
      </c>
      <c r="D19" s="397">
        <f>D18</f>
        <v>-3.9</v>
      </c>
      <c r="E19" s="398">
        <f t="shared" ref="E19:E24" si="152">E12</f>
        <v>0</v>
      </c>
      <c r="F19" s="397">
        <v>0</v>
      </c>
      <c r="G19" s="397">
        <f t="shared" ref="G19:G23" si="153">G18</f>
        <v>4</v>
      </c>
      <c r="H19" s="397">
        <v>10</v>
      </c>
      <c r="L19" s="361"/>
      <c r="M19" s="362"/>
      <c r="N19" s="362"/>
      <c r="O19" s="362"/>
      <c r="P19" s="362"/>
      <c r="Q19" s="362"/>
      <c r="R19" s="362"/>
      <c r="S19" s="361">
        <v>17</v>
      </c>
      <c r="T19" s="388" t="s">
        <v>1131</v>
      </c>
      <c r="U19" s="388">
        <f t="shared" si="141"/>
        <v>180</v>
      </c>
      <c r="V19" s="388">
        <f t="shared" si="69"/>
        <v>6.07</v>
      </c>
      <c r="W19" s="388">
        <f t="shared" si="70"/>
        <v>3.03</v>
      </c>
      <c r="X19" s="388">
        <v>0</v>
      </c>
      <c r="Y19" s="388">
        <f t="shared" si="142"/>
        <v>4</v>
      </c>
      <c r="Z19" s="388">
        <v>10</v>
      </c>
      <c r="AA19" s="362"/>
      <c r="AB19" s="362"/>
      <c r="AC19" s="362"/>
      <c r="AD19" s="388" t="str">
        <f t="shared" si="51"/>
        <v>1_G320_N_K4615,0_30</v>
      </c>
      <c r="AE19" s="388">
        <f t="shared" si="90"/>
        <v>0</v>
      </c>
      <c r="AF19" s="388">
        <f t="shared" si="143"/>
        <v>6.07</v>
      </c>
      <c r="AG19" s="388">
        <f t="shared" si="144"/>
        <v>-1.0099999999999998</v>
      </c>
      <c r="AH19" s="388">
        <v>0</v>
      </c>
      <c r="AI19" s="388">
        <f t="shared" ref="AI19:AI30" si="154">AI18</f>
        <v>4</v>
      </c>
      <c r="AJ19" s="388">
        <v>10</v>
      </c>
      <c r="AK19" s="96"/>
      <c r="AL19" s="361">
        <v>17</v>
      </c>
      <c r="AM19" s="395" t="str">
        <f t="shared" si="53"/>
        <v>1_G320_N_K4615,0_30</v>
      </c>
      <c r="AN19" s="395">
        <f t="shared" ref="AN19:AN24" si="155">AN12</f>
        <v>180</v>
      </c>
      <c r="AO19" s="395">
        <f>AO18</f>
        <v>-3.9</v>
      </c>
      <c r="AP19" s="396">
        <f t="shared" ref="AP19:AP24" si="156">AP12</f>
        <v>0</v>
      </c>
      <c r="AQ19" s="395">
        <v>0</v>
      </c>
      <c r="AR19" s="395">
        <f t="shared" ref="AR19:AR24" si="157">AR18</f>
        <v>4</v>
      </c>
      <c r="AS19" s="395">
        <v>10</v>
      </c>
      <c r="AT19" s="96"/>
      <c r="AU19" s="361">
        <f t="shared" si="12"/>
        <v>17</v>
      </c>
      <c r="AV19" s="395" t="str">
        <f t="shared" si="56"/>
        <v>1_G320_N_K4615,0_30</v>
      </c>
      <c r="AW19" s="395">
        <f>AW18</f>
        <v>180</v>
      </c>
      <c r="AX19" s="395">
        <f>AX18-2</f>
        <v>-1</v>
      </c>
      <c r="AY19" s="396">
        <f>AY18</f>
        <v>-5.05</v>
      </c>
      <c r="AZ19" s="395">
        <v>0</v>
      </c>
      <c r="BA19" s="395">
        <f t="shared" ref="BA19:BA20" si="158">BA18</f>
        <v>4</v>
      </c>
      <c r="BB19" s="395">
        <v>10</v>
      </c>
      <c r="BC19" s="371"/>
      <c r="BD19" s="361">
        <f t="shared" si="15"/>
        <v>17</v>
      </c>
      <c r="BE19" s="397" t="str">
        <f t="shared" ref="BE19" si="159">BE18</f>
        <v>1_G320_N_K4615,0_30</v>
      </c>
      <c r="BF19" s="397">
        <f>BF18</f>
        <v>180</v>
      </c>
      <c r="BG19" s="397">
        <f>BG18-2</f>
        <v>-1</v>
      </c>
      <c r="BH19" s="398">
        <f>BH18</f>
        <v>-5.05</v>
      </c>
      <c r="BI19" s="397">
        <v>0</v>
      </c>
      <c r="BJ19" s="397">
        <f t="shared" ref="BJ19" si="160">BJ18</f>
        <v>4</v>
      </c>
      <c r="BK19" s="397">
        <v>10</v>
      </c>
      <c r="BL19" s="397"/>
      <c r="BM19" s="361">
        <f t="shared" si="17"/>
        <v>17</v>
      </c>
      <c r="BN19" s="397" t="str">
        <f t="shared" si="0"/>
        <v>1_G320_N_K9000,0_30</v>
      </c>
      <c r="BO19" s="397">
        <f>BO18</f>
        <v>180</v>
      </c>
      <c r="BP19" s="397">
        <v>2</v>
      </c>
      <c r="BQ19" s="398">
        <f>BQ18</f>
        <v>-5.05</v>
      </c>
      <c r="BR19" s="397">
        <v>0</v>
      </c>
      <c r="BS19" s="397">
        <f t="shared" ref="BS19" si="161">BS18</f>
        <v>4</v>
      </c>
      <c r="BT19" s="397">
        <f t="shared" si="20"/>
        <v>30</v>
      </c>
      <c r="BU19" s="362"/>
      <c r="BW19" s="397" t="str">
        <f t="shared" ref="BW19" si="162">BW18</f>
        <v>1_G320_N_K4615,0_30</v>
      </c>
      <c r="BX19" s="397">
        <f>BX18</f>
        <v>180</v>
      </c>
      <c r="BY19" s="397">
        <f>BY18-2</f>
        <v>-1</v>
      </c>
      <c r="BZ19" s="398">
        <f>BZ18</f>
        <v>-3.35</v>
      </c>
      <c r="CA19" s="397">
        <v>0</v>
      </c>
      <c r="CB19" s="397">
        <f t="shared" ref="CB19" si="163">CB18</f>
        <v>4</v>
      </c>
      <c r="CC19" s="397">
        <v>10</v>
      </c>
      <c r="CE19" s="361"/>
      <c r="CF19" s="397" t="str">
        <f t="shared" ref="CF19" si="164">CF18</f>
        <v>1_G320_N_K4615,0_30</v>
      </c>
      <c r="CG19" s="397">
        <f>CG18</f>
        <v>180</v>
      </c>
      <c r="CH19" s="397">
        <f>CH18-2</f>
        <v>-1</v>
      </c>
      <c r="CI19" s="398">
        <f>CI18</f>
        <v>-3.35</v>
      </c>
      <c r="CJ19" s="397">
        <v>0</v>
      </c>
      <c r="CK19" s="397">
        <f t="shared" ref="CK19" si="165">CK18</f>
        <v>4</v>
      </c>
      <c r="CL19" s="397">
        <v>10</v>
      </c>
    </row>
    <row r="20" spans="1:90">
      <c r="A20" s="361">
        <v>18</v>
      </c>
      <c r="B20" s="397" t="str">
        <f t="shared" si="48"/>
        <v>1_G320_N_K4615,0_30</v>
      </c>
      <c r="C20" s="397">
        <f t="shared" si="151"/>
        <v>0</v>
      </c>
      <c r="D20" s="397">
        <f>D19</f>
        <v>-3.9</v>
      </c>
      <c r="E20" s="398">
        <f t="shared" si="152"/>
        <v>3.35</v>
      </c>
      <c r="F20" s="397">
        <v>0</v>
      </c>
      <c r="G20" s="397">
        <f t="shared" si="153"/>
        <v>4</v>
      </c>
      <c r="H20" s="397">
        <v>10</v>
      </c>
      <c r="L20" s="361"/>
      <c r="M20" s="362"/>
      <c r="N20" s="362"/>
      <c r="O20" s="362"/>
      <c r="P20" s="362"/>
      <c r="Q20" s="362"/>
      <c r="R20" s="362"/>
      <c r="S20" s="361">
        <v>18</v>
      </c>
      <c r="T20" s="388" t="s">
        <v>1131</v>
      </c>
      <c r="U20" s="388">
        <f t="shared" si="141"/>
        <v>180</v>
      </c>
      <c r="V20" s="388">
        <f t="shared" si="69"/>
        <v>6.07</v>
      </c>
      <c r="W20" s="388">
        <f t="shared" si="70"/>
        <v>5.05</v>
      </c>
      <c r="X20" s="388">
        <v>0</v>
      </c>
      <c r="Y20" s="388">
        <f t="shared" si="142"/>
        <v>4</v>
      </c>
      <c r="Z20" s="388">
        <v>10</v>
      </c>
      <c r="AA20" s="362"/>
      <c r="AB20" s="362"/>
      <c r="AC20" s="362"/>
      <c r="AD20" s="388" t="str">
        <f t="shared" si="51"/>
        <v>1_G320_N_K4615,0_30</v>
      </c>
      <c r="AE20" s="388">
        <f t="shared" si="90"/>
        <v>0</v>
      </c>
      <c r="AF20" s="388">
        <f t="shared" si="143"/>
        <v>3.58</v>
      </c>
      <c r="AG20" s="388">
        <f t="shared" si="144"/>
        <v>-1.0099999999999998</v>
      </c>
      <c r="AH20" s="388">
        <v>0</v>
      </c>
      <c r="AI20" s="388">
        <f t="shared" si="154"/>
        <v>4</v>
      </c>
      <c r="AJ20" s="388">
        <v>10</v>
      </c>
      <c r="AK20" s="96"/>
      <c r="AL20" s="361">
        <v>18</v>
      </c>
      <c r="AM20" s="395" t="str">
        <f t="shared" si="53"/>
        <v>1_G320_N_K4615,0_30</v>
      </c>
      <c r="AN20" s="395">
        <f t="shared" si="155"/>
        <v>180</v>
      </c>
      <c r="AO20" s="395">
        <f>AO19</f>
        <v>-3.9</v>
      </c>
      <c r="AP20" s="396">
        <f t="shared" si="156"/>
        <v>3.35</v>
      </c>
      <c r="AQ20" s="395">
        <v>0</v>
      </c>
      <c r="AR20" s="395">
        <f t="shared" si="157"/>
        <v>4</v>
      </c>
      <c r="AS20" s="395">
        <v>10</v>
      </c>
      <c r="AT20" s="96"/>
      <c r="AU20" s="361">
        <f t="shared" si="12"/>
        <v>18</v>
      </c>
      <c r="AV20" s="395" t="str">
        <f t="shared" si="56"/>
        <v>1_G320_N_K4615,0_30</v>
      </c>
      <c r="AW20" s="395">
        <v>0</v>
      </c>
      <c r="AX20" s="395">
        <f>AX18</f>
        <v>1</v>
      </c>
      <c r="AY20" s="396">
        <f>-AY18</f>
        <v>5.05</v>
      </c>
      <c r="AZ20" s="395">
        <v>0</v>
      </c>
      <c r="BA20" s="395">
        <f t="shared" si="158"/>
        <v>4</v>
      </c>
      <c r="BB20" s="395">
        <v>10</v>
      </c>
      <c r="BC20" s="371"/>
      <c r="BD20" s="361">
        <f t="shared" si="15"/>
        <v>18</v>
      </c>
      <c r="BE20" s="397" t="str">
        <f t="shared" ref="BE20" si="166">BE19</f>
        <v>1_G320_N_K4615,0_30</v>
      </c>
      <c r="BF20" s="397">
        <v>0</v>
      </c>
      <c r="BG20" s="397">
        <f>BG18</f>
        <v>1</v>
      </c>
      <c r="BH20" s="398">
        <f>-BH18</f>
        <v>5.05</v>
      </c>
      <c r="BI20" s="397">
        <v>0</v>
      </c>
      <c r="BJ20" s="397">
        <f t="shared" ref="BJ20:BJ23" si="167">BJ19</f>
        <v>4</v>
      </c>
      <c r="BK20" s="397">
        <v>10</v>
      </c>
      <c r="BL20" s="397"/>
      <c r="BM20" s="361">
        <f t="shared" si="17"/>
        <v>18</v>
      </c>
      <c r="BN20" s="397" t="str">
        <f t="shared" si="0"/>
        <v>1_G320_N_K9000,0_30</v>
      </c>
      <c r="BO20" s="397">
        <v>0</v>
      </c>
      <c r="BP20" s="397">
        <f>BP18</f>
        <v>0</v>
      </c>
      <c r="BQ20" s="398">
        <f>-BQ18</f>
        <v>5.05</v>
      </c>
      <c r="BR20" s="397">
        <v>0</v>
      </c>
      <c r="BS20" s="397">
        <f t="shared" ref="BS20" si="168">BS19</f>
        <v>4</v>
      </c>
      <c r="BT20" s="397">
        <f t="shared" si="20"/>
        <v>30</v>
      </c>
      <c r="BU20" s="362"/>
      <c r="BW20" s="397" t="str">
        <f t="shared" ref="BW20" si="169">BW19</f>
        <v>1_G320_N_K4615,0_30</v>
      </c>
      <c r="BX20" s="397">
        <v>0</v>
      </c>
      <c r="BY20" s="397">
        <f>BY18</f>
        <v>1</v>
      </c>
      <c r="BZ20" s="398">
        <f>-BZ18</f>
        <v>3.35</v>
      </c>
      <c r="CA20" s="397">
        <v>0</v>
      </c>
      <c r="CB20" s="397">
        <f t="shared" ref="CB20" si="170">CB19</f>
        <v>4</v>
      </c>
      <c r="CC20" s="397">
        <v>10</v>
      </c>
      <c r="CE20" s="361"/>
      <c r="CF20" s="397" t="str">
        <f t="shared" ref="CF20" si="171">CF19</f>
        <v>1_G320_N_K4615,0_30</v>
      </c>
      <c r="CG20" s="397">
        <v>0</v>
      </c>
      <c r="CH20" s="397">
        <f>CH18</f>
        <v>1</v>
      </c>
      <c r="CI20" s="398">
        <f>-CI18</f>
        <v>3.35</v>
      </c>
      <c r="CJ20" s="397">
        <v>0</v>
      </c>
      <c r="CK20" s="397">
        <f t="shared" ref="CK20" si="172">CK19</f>
        <v>4</v>
      </c>
      <c r="CL20" s="397">
        <v>10</v>
      </c>
    </row>
    <row r="21" spans="1:90">
      <c r="A21" s="361">
        <v>19</v>
      </c>
      <c r="B21" s="397" t="str">
        <f t="shared" si="48"/>
        <v>1_G320_N_K4615,0_30</v>
      </c>
      <c r="C21" s="397">
        <f t="shared" si="151"/>
        <v>180</v>
      </c>
      <c r="D21" s="397">
        <v>-2</v>
      </c>
      <c r="E21" s="398">
        <f t="shared" si="152"/>
        <v>-5.05</v>
      </c>
      <c r="F21" s="397">
        <v>0</v>
      </c>
      <c r="G21" s="397">
        <v>4</v>
      </c>
      <c r="H21" s="397">
        <v>10</v>
      </c>
      <c r="L21" s="361"/>
      <c r="M21" s="362"/>
      <c r="N21" s="362"/>
      <c r="O21" s="362"/>
      <c r="P21" s="362"/>
      <c r="Q21" s="362"/>
      <c r="R21" s="362"/>
      <c r="S21" s="361">
        <v>19</v>
      </c>
      <c r="T21" s="388" t="s">
        <v>1131</v>
      </c>
      <c r="U21" s="388">
        <v>180</v>
      </c>
      <c r="V21" s="388">
        <f t="shared" si="69"/>
        <v>3.58</v>
      </c>
      <c r="W21" s="388">
        <f t="shared" si="70"/>
        <v>-5.05</v>
      </c>
      <c r="X21" s="388">
        <v>0</v>
      </c>
      <c r="Y21" s="388">
        <v>4</v>
      </c>
      <c r="Z21" s="388">
        <v>10</v>
      </c>
      <c r="AA21" s="362"/>
      <c r="AB21" s="362"/>
      <c r="AC21" s="362"/>
      <c r="AD21" s="388" t="str">
        <f t="shared" si="51"/>
        <v>1_G320_N_K4615,0_30</v>
      </c>
      <c r="AE21" s="388">
        <f t="shared" si="90"/>
        <v>180</v>
      </c>
      <c r="AF21" s="388">
        <f t="shared" si="143"/>
        <v>1.0899999999999999</v>
      </c>
      <c r="AG21" s="388">
        <f t="shared" si="144"/>
        <v>-1.0099999999999998</v>
      </c>
      <c r="AH21" s="388">
        <v>0</v>
      </c>
      <c r="AI21" s="388">
        <f t="shared" si="154"/>
        <v>4</v>
      </c>
      <c r="AJ21" s="388">
        <v>10</v>
      </c>
      <c r="AK21" s="96"/>
      <c r="AL21" s="361">
        <v>19</v>
      </c>
      <c r="AM21" s="395" t="str">
        <f t="shared" si="53"/>
        <v>1_G320_N_K4615,0_30</v>
      </c>
      <c r="AN21" s="395">
        <f t="shared" si="155"/>
        <v>180</v>
      </c>
      <c r="AO21" s="395">
        <v>-3.9</v>
      </c>
      <c r="AP21" s="396">
        <f t="shared" si="156"/>
        <v>-5.05</v>
      </c>
      <c r="AQ21" s="395">
        <v>0</v>
      </c>
      <c r="AR21" s="395">
        <v>4</v>
      </c>
      <c r="AS21" s="395">
        <v>10</v>
      </c>
      <c r="AT21" s="96"/>
      <c r="AU21" s="361">
        <f t="shared" si="12"/>
        <v>19</v>
      </c>
      <c r="AV21" s="395" t="str">
        <f t="shared" si="56"/>
        <v>1_G320_N_K4615,0_30</v>
      </c>
      <c r="AW21" s="395">
        <f t="shared" si="56"/>
        <v>0</v>
      </c>
      <c r="AX21" s="395">
        <f>AX19</f>
        <v>-1</v>
      </c>
      <c r="AY21" s="396">
        <f>-AY19</f>
        <v>5.05</v>
      </c>
      <c r="AZ21" s="395">
        <f>AZ20</f>
        <v>0</v>
      </c>
      <c r="BA21" s="395">
        <f t="shared" ref="BA21:BB23" si="173">BA20</f>
        <v>4</v>
      </c>
      <c r="BB21" s="395">
        <f t="shared" si="173"/>
        <v>10</v>
      </c>
      <c r="BC21" s="371"/>
      <c r="BD21" s="361">
        <f t="shared" si="15"/>
        <v>19</v>
      </c>
      <c r="BE21" s="397" t="str">
        <f t="shared" ref="BE21:BF21" si="174">BE20</f>
        <v>1_G320_N_K4615,0_30</v>
      </c>
      <c r="BF21" s="397">
        <f t="shared" si="174"/>
        <v>0</v>
      </c>
      <c r="BG21" s="397">
        <f>BG19</f>
        <v>-1</v>
      </c>
      <c r="BH21" s="398">
        <f>-BH19</f>
        <v>5.05</v>
      </c>
      <c r="BI21" s="397">
        <f>BI20</f>
        <v>0</v>
      </c>
      <c r="BJ21" s="397">
        <f t="shared" si="167"/>
        <v>4</v>
      </c>
      <c r="BK21" s="397">
        <f t="shared" ref="BK21:BK23" si="175">BK20</f>
        <v>10</v>
      </c>
      <c r="BL21" s="397"/>
      <c r="BM21" s="361">
        <f t="shared" si="17"/>
        <v>19</v>
      </c>
      <c r="BN21" s="397" t="str">
        <f t="shared" si="0"/>
        <v>1_G320_N_K9000,0_30</v>
      </c>
      <c r="BO21" s="397">
        <f t="shared" ref="BN21:BO21" si="176">BO20</f>
        <v>0</v>
      </c>
      <c r="BP21" s="397">
        <f>BP19</f>
        <v>2</v>
      </c>
      <c r="BQ21" s="398">
        <f>-BQ19</f>
        <v>5.05</v>
      </c>
      <c r="BR21" s="397">
        <f>BR20</f>
        <v>0</v>
      </c>
      <c r="BS21" s="397">
        <f t="shared" ref="BS21" si="177">BS20</f>
        <v>4</v>
      </c>
      <c r="BT21" s="397">
        <f t="shared" si="20"/>
        <v>30</v>
      </c>
      <c r="BU21" s="362"/>
      <c r="BW21" s="397" t="str">
        <f t="shared" ref="BW21:BX21" si="178">BW20</f>
        <v>1_G320_N_K4615,0_30</v>
      </c>
      <c r="BX21" s="397">
        <f t="shared" si="178"/>
        <v>0</v>
      </c>
      <c r="BY21" s="397">
        <f>BY19</f>
        <v>-1</v>
      </c>
      <c r="BZ21" s="398">
        <f>-BZ19</f>
        <v>3.35</v>
      </c>
      <c r="CA21" s="397">
        <f>CA20</f>
        <v>0</v>
      </c>
      <c r="CB21" s="397">
        <f t="shared" ref="CB21" si="179">CB20</f>
        <v>4</v>
      </c>
      <c r="CC21" s="397">
        <f t="shared" ref="CC21:CC23" si="180">CC20</f>
        <v>10</v>
      </c>
      <c r="CE21" s="361"/>
      <c r="CF21" s="397" t="str">
        <f t="shared" ref="CF21:CG21" si="181">CF20</f>
        <v>1_G320_N_K4615,0_30</v>
      </c>
      <c r="CG21" s="397">
        <f t="shared" si="181"/>
        <v>0</v>
      </c>
      <c r="CH21" s="397">
        <f>CH19</f>
        <v>-1</v>
      </c>
      <c r="CI21" s="398">
        <f>-CI19</f>
        <v>3.35</v>
      </c>
      <c r="CJ21" s="397">
        <f>CJ20</f>
        <v>0</v>
      </c>
      <c r="CK21" s="397">
        <f t="shared" ref="CK21:CK23" si="182">CK20</f>
        <v>4</v>
      </c>
      <c r="CL21" s="397">
        <f t="shared" ref="CL21:CL23" si="183">CL20</f>
        <v>10</v>
      </c>
    </row>
    <row r="22" spans="1:90">
      <c r="A22" s="361">
        <v>20</v>
      </c>
      <c r="B22" s="397" t="str">
        <f t="shared" si="48"/>
        <v>1_G320_N_K4615,0_30</v>
      </c>
      <c r="C22" s="397">
        <f t="shared" si="151"/>
        <v>180</v>
      </c>
      <c r="D22" s="397">
        <f>D21</f>
        <v>-2</v>
      </c>
      <c r="E22" s="398">
        <f t="shared" si="152"/>
        <v>-1.7</v>
      </c>
      <c r="F22" s="397">
        <v>0</v>
      </c>
      <c r="G22" s="397">
        <f t="shared" si="153"/>
        <v>4</v>
      </c>
      <c r="H22" s="397">
        <v>10</v>
      </c>
      <c r="L22" s="361"/>
      <c r="M22" s="362"/>
      <c r="N22" s="362"/>
      <c r="O22" s="362"/>
      <c r="P22" s="362"/>
      <c r="Q22" s="362"/>
      <c r="R22" s="362"/>
      <c r="S22" s="361">
        <v>20</v>
      </c>
      <c r="T22" s="388" t="s">
        <v>1131</v>
      </c>
      <c r="U22" s="388">
        <f>U21</f>
        <v>180</v>
      </c>
      <c r="V22" s="388">
        <f t="shared" si="69"/>
        <v>3.58</v>
      </c>
      <c r="W22" s="388">
        <f t="shared" si="70"/>
        <v>-3.03</v>
      </c>
      <c r="X22" s="388">
        <v>0</v>
      </c>
      <c r="Y22" s="388">
        <v>4</v>
      </c>
      <c r="Z22" s="388">
        <v>10</v>
      </c>
      <c r="AA22" s="362"/>
      <c r="AB22" s="362"/>
      <c r="AC22" s="362"/>
      <c r="AD22" s="388" t="str">
        <f t="shared" si="51"/>
        <v>1_G320_N_K4615,0_30</v>
      </c>
      <c r="AE22" s="388">
        <f t="shared" si="90"/>
        <v>180</v>
      </c>
      <c r="AF22" s="388">
        <f t="shared" si="143"/>
        <v>-1.4000000000000004</v>
      </c>
      <c r="AG22" s="388">
        <f t="shared" si="144"/>
        <v>-1.0099999999999998</v>
      </c>
      <c r="AH22" s="388">
        <v>0</v>
      </c>
      <c r="AI22" s="388">
        <f t="shared" si="154"/>
        <v>4</v>
      </c>
      <c r="AJ22" s="388">
        <v>10</v>
      </c>
      <c r="AK22" s="96"/>
      <c r="AL22" s="361">
        <v>20</v>
      </c>
      <c r="AM22" s="395" t="str">
        <f t="shared" si="53"/>
        <v>1_G320_N_K4615,0_30</v>
      </c>
      <c r="AN22" s="395">
        <f t="shared" si="155"/>
        <v>180</v>
      </c>
      <c r="AO22" s="395">
        <f>AO21</f>
        <v>-3.9</v>
      </c>
      <c r="AP22" s="396">
        <f t="shared" si="156"/>
        <v>-1.7</v>
      </c>
      <c r="AQ22" s="395">
        <v>0</v>
      </c>
      <c r="AR22" s="395">
        <f t="shared" si="157"/>
        <v>4</v>
      </c>
      <c r="AS22" s="395">
        <v>10</v>
      </c>
      <c r="AT22" s="96"/>
      <c r="AU22" s="361">
        <f t="shared" si="12"/>
        <v>20</v>
      </c>
      <c r="AV22" s="395" t="str">
        <f t="shared" si="56"/>
        <v>1_G320_N_K4615,0_30</v>
      </c>
      <c r="AW22" s="402">
        <v>270</v>
      </c>
      <c r="AX22" s="402">
        <v>4.9000000000000004</v>
      </c>
      <c r="AY22" s="402">
        <v>-1</v>
      </c>
      <c r="AZ22" s="395">
        <f t="shared" ref="AZ22:AZ23" si="184">AZ21</f>
        <v>0</v>
      </c>
      <c r="BA22" s="395">
        <f t="shared" si="173"/>
        <v>4</v>
      </c>
      <c r="BB22" s="395">
        <f t="shared" si="173"/>
        <v>10</v>
      </c>
      <c r="BC22" s="371"/>
      <c r="BD22" s="361">
        <f t="shared" si="15"/>
        <v>20</v>
      </c>
      <c r="BE22" s="397" t="str">
        <f t="shared" ref="BE22" si="185">BE21</f>
        <v>1_G320_N_K4615,0_30</v>
      </c>
      <c r="BF22" s="44">
        <v>270</v>
      </c>
      <c r="BG22" s="44">
        <v>4.9000000000000004</v>
      </c>
      <c r="BH22" s="44">
        <v>-1</v>
      </c>
      <c r="BI22" s="397">
        <f t="shared" ref="BI22:BI23" si="186">BI21</f>
        <v>0</v>
      </c>
      <c r="BJ22" s="397">
        <f t="shared" si="167"/>
        <v>4</v>
      </c>
      <c r="BK22" s="397">
        <f t="shared" si="175"/>
        <v>10</v>
      </c>
      <c r="BL22" s="397"/>
      <c r="BM22" s="361">
        <f t="shared" si="17"/>
        <v>20</v>
      </c>
      <c r="BN22" s="397" t="str">
        <f t="shared" si="0"/>
        <v>1_G320_N_K9000,0_30</v>
      </c>
      <c r="BO22" s="44">
        <v>270</v>
      </c>
      <c r="BP22" s="44">
        <v>4.5</v>
      </c>
      <c r="BQ22" s="44">
        <v>-5.05</v>
      </c>
      <c r="BR22" s="397">
        <f t="shared" ref="BR22:BS23" si="187">BR21</f>
        <v>0</v>
      </c>
      <c r="BS22" s="397">
        <f t="shared" si="187"/>
        <v>4</v>
      </c>
      <c r="BT22" s="397">
        <f t="shared" si="20"/>
        <v>30</v>
      </c>
      <c r="BU22" s="362"/>
      <c r="BW22" s="397" t="str">
        <f t="shared" ref="BW22" si="188">BW21</f>
        <v>1_G320_N_K4615,0_30</v>
      </c>
      <c r="BX22" s="44">
        <v>270</v>
      </c>
      <c r="BY22" s="44">
        <v>4.9000000000000004</v>
      </c>
      <c r="BZ22" s="44">
        <v>-1</v>
      </c>
      <c r="CA22" s="397">
        <f t="shared" ref="CA22:CB23" si="189">CA21</f>
        <v>0</v>
      </c>
      <c r="CB22" s="397">
        <f t="shared" si="189"/>
        <v>4</v>
      </c>
      <c r="CC22" s="397">
        <f t="shared" si="180"/>
        <v>10</v>
      </c>
      <c r="CE22" s="361"/>
      <c r="CF22" s="397" t="str">
        <f t="shared" ref="CF22" si="190">CF21</f>
        <v>1_G320_N_K4615,0_30</v>
      </c>
      <c r="CG22" s="44">
        <v>270</v>
      </c>
      <c r="CH22" s="44">
        <v>4.9000000000000004</v>
      </c>
      <c r="CI22" s="44">
        <v>-1</v>
      </c>
      <c r="CJ22" s="397">
        <f t="shared" ref="CJ22:CJ23" si="191">CJ21</f>
        <v>0</v>
      </c>
      <c r="CK22" s="397">
        <f t="shared" si="182"/>
        <v>4</v>
      </c>
      <c r="CL22" s="397">
        <f t="shared" si="183"/>
        <v>10</v>
      </c>
    </row>
    <row r="23" spans="1:90">
      <c r="A23" s="361">
        <v>21</v>
      </c>
      <c r="B23" s="397" t="str">
        <f t="shared" si="48"/>
        <v>1_G320_N_K4615,0_30</v>
      </c>
      <c r="C23" s="397">
        <f t="shared" si="151"/>
        <v>180</v>
      </c>
      <c r="D23" s="397">
        <f>D22</f>
        <v>-2</v>
      </c>
      <c r="E23" s="398">
        <f t="shared" si="152"/>
        <v>1.7</v>
      </c>
      <c r="F23" s="397">
        <v>0</v>
      </c>
      <c r="G23" s="397">
        <f t="shared" si="153"/>
        <v>4</v>
      </c>
      <c r="H23" s="397">
        <v>10</v>
      </c>
      <c r="L23" s="361"/>
      <c r="M23" s="362"/>
      <c r="N23" s="362"/>
      <c r="O23" s="362"/>
      <c r="P23" s="362"/>
      <c r="Q23" s="362"/>
      <c r="R23" s="362"/>
      <c r="S23" s="361">
        <v>21</v>
      </c>
      <c r="T23" s="388" t="s">
        <v>1131</v>
      </c>
      <c r="U23" s="388">
        <f t="shared" ref="U23:U25" si="192">U22</f>
        <v>180</v>
      </c>
      <c r="V23" s="388">
        <f t="shared" si="69"/>
        <v>3.58</v>
      </c>
      <c r="W23" s="388">
        <f t="shared" si="70"/>
        <v>-1.01</v>
      </c>
      <c r="X23" s="388">
        <v>0</v>
      </c>
      <c r="Y23" s="388">
        <v>4</v>
      </c>
      <c r="Z23" s="388">
        <v>10</v>
      </c>
      <c r="AA23" s="362"/>
      <c r="AB23" s="362"/>
      <c r="AC23" s="362"/>
      <c r="AD23" s="388" t="str">
        <f t="shared" si="51"/>
        <v>1_G320_N_K4615,0_30</v>
      </c>
      <c r="AE23" s="388">
        <f t="shared" si="90"/>
        <v>180</v>
      </c>
      <c r="AF23" s="388">
        <f t="shared" si="143"/>
        <v>-3.8900000000000006</v>
      </c>
      <c r="AG23" s="388">
        <f t="shared" si="144"/>
        <v>-1.0099999999999998</v>
      </c>
      <c r="AH23" s="388">
        <v>0</v>
      </c>
      <c r="AI23" s="388">
        <f t="shared" si="154"/>
        <v>4</v>
      </c>
      <c r="AJ23" s="388">
        <v>10</v>
      </c>
      <c r="AK23" s="96"/>
      <c r="AL23" s="361">
        <v>21</v>
      </c>
      <c r="AM23" s="395" t="str">
        <f t="shared" si="53"/>
        <v>1_G320_N_K4615,0_30</v>
      </c>
      <c r="AN23" s="395">
        <f t="shared" si="155"/>
        <v>180</v>
      </c>
      <c r="AO23" s="395">
        <f>AO22</f>
        <v>-3.9</v>
      </c>
      <c r="AP23" s="396">
        <f t="shared" si="156"/>
        <v>1.7</v>
      </c>
      <c r="AQ23" s="395">
        <v>0</v>
      </c>
      <c r="AR23" s="395">
        <f t="shared" si="157"/>
        <v>4</v>
      </c>
      <c r="AS23" s="395">
        <v>10</v>
      </c>
      <c r="AT23" s="96"/>
      <c r="AU23" s="361">
        <f t="shared" si="12"/>
        <v>21</v>
      </c>
      <c r="AV23" s="395" t="str">
        <f t="shared" si="56"/>
        <v>1_G320_N_K4615,0_30</v>
      </c>
      <c r="AW23" s="402">
        <f>AW22</f>
        <v>270</v>
      </c>
      <c r="AX23" s="402">
        <f t="shared" ref="AX23" si="193">AX22</f>
        <v>4.9000000000000004</v>
      </c>
      <c r="AY23" s="402">
        <v>1</v>
      </c>
      <c r="AZ23" s="402">
        <f t="shared" si="184"/>
        <v>0</v>
      </c>
      <c r="BA23" s="402">
        <f t="shared" si="173"/>
        <v>4</v>
      </c>
      <c r="BB23" s="402">
        <f t="shared" si="173"/>
        <v>10</v>
      </c>
      <c r="BC23" s="371"/>
      <c r="BD23" s="361">
        <f t="shared" si="15"/>
        <v>21</v>
      </c>
      <c r="BE23" s="397" t="str">
        <f t="shared" ref="BE23" si="194">BE22</f>
        <v>1_G320_N_K4615,0_30</v>
      </c>
      <c r="BF23" s="44">
        <f>BF22</f>
        <v>270</v>
      </c>
      <c r="BG23" s="44">
        <f t="shared" ref="BG23" si="195">BG22</f>
        <v>4.9000000000000004</v>
      </c>
      <c r="BH23" s="44">
        <v>1</v>
      </c>
      <c r="BI23" s="44">
        <f t="shared" si="186"/>
        <v>0</v>
      </c>
      <c r="BJ23" s="44">
        <f t="shared" si="167"/>
        <v>4</v>
      </c>
      <c r="BK23" s="44">
        <f t="shared" si="175"/>
        <v>10</v>
      </c>
      <c r="BL23" s="44"/>
      <c r="BM23" s="361">
        <f t="shared" si="17"/>
        <v>21</v>
      </c>
      <c r="BN23" s="397" t="str">
        <f t="shared" si="0"/>
        <v>1_G320_N_K9000,0_30</v>
      </c>
      <c r="BO23" s="402">
        <v>0</v>
      </c>
      <c r="BP23" s="44">
        <f t="shared" ref="BP23" si="196">BP22</f>
        <v>4.5</v>
      </c>
      <c r="BQ23" s="44">
        <f>-BQ22</f>
        <v>5.05</v>
      </c>
      <c r="BR23" s="44">
        <f t="shared" si="187"/>
        <v>0</v>
      </c>
      <c r="BS23" s="44">
        <f t="shared" si="187"/>
        <v>4</v>
      </c>
      <c r="BT23" s="397">
        <f t="shared" si="20"/>
        <v>30</v>
      </c>
      <c r="BU23" s="362"/>
      <c r="BW23" s="397" t="str">
        <f t="shared" ref="BW23" si="197">BW22</f>
        <v>1_G320_N_K4615,0_30</v>
      </c>
      <c r="BX23" s="44">
        <f>BX22</f>
        <v>270</v>
      </c>
      <c r="BY23" s="44">
        <f t="shared" ref="BY23" si="198">BY22</f>
        <v>4.9000000000000004</v>
      </c>
      <c r="BZ23" s="44">
        <v>1</v>
      </c>
      <c r="CA23" s="44">
        <f t="shared" si="189"/>
        <v>0</v>
      </c>
      <c r="CB23" s="44">
        <f t="shared" si="189"/>
        <v>4</v>
      </c>
      <c r="CC23" s="44">
        <f t="shared" si="180"/>
        <v>10</v>
      </c>
      <c r="CF23" s="397" t="str">
        <f t="shared" ref="CF23" si="199">CF22</f>
        <v>1_G320_N_K4615,0_30</v>
      </c>
      <c r="CG23" s="44">
        <f>CG22</f>
        <v>270</v>
      </c>
      <c r="CH23" s="44">
        <f t="shared" ref="CH23" si="200">CH22</f>
        <v>4.9000000000000004</v>
      </c>
      <c r="CI23" s="44">
        <v>1</v>
      </c>
      <c r="CJ23" s="44">
        <f t="shared" si="191"/>
        <v>0</v>
      </c>
      <c r="CK23" s="44">
        <f t="shared" si="182"/>
        <v>4</v>
      </c>
      <c r="CL23" s="44">
        <f t="shared" si="183"/>
        <v>10</v>
      </c>
    </row>
    <row r="24" spans="1:90">
      <c r="A24" s="361">
        <v>22</v>
      </c>
      <c r="B24" s="397" t="str">
        <f t="shared" ref="B24:B28" si="201">B23</f>
        <v>1_G320_N_K4615,0_30</v>
      </c>
      <c r="C24" s="397">
        <f>C23</f>
        <v>180</v>
      </c>
      <c r="D24" s="397">
        <f>D23</f>
        <v>-2</v>
      </c>
      <c r="E24" s="398">
        <f t="shared" si="152"/>
        <v>5.05</v>
      </c>
      <c r="F24" s="397">
        <f>F23</f>
        <v>0</v>
      </c>
      <c r="G24" s="397">
        <f t="shared" ref="G24:H25" si="202">G23</f>
        <v>4</v>
      </c>
      <c r="H24" s="397">
        <f t="shared" si="202"/>
        <v>10</v>
      </c>
      <c r="L24" s="361"/>
      <c r="M24" s="362"/>
      <c r="N24" s="362"/>
      <c r="O24" s="362"/>
      <c r="P24" s="362"/>
      <c r="Q24" s="362"/>
      <c r="R24" s="362"/>
      <c r="S24" s="361">
        <v>22</v>
      </c>
      <c r="T24" s="388" t="s">
        <v>1131</v>
      </c>
      <c r="U24" s="388">
        <f t="shared" si="192"/>
        <v>180</v>
      </c>
      <c r="V24" s="388">
        <f t="shared" si="69"/>
        <v>3.58</v>
      </c>
      <c r="W24" s="388">
        <f t="shared" si="70"/>
        <v>1.01</v>
      </c>
      <c r="X24" s="388">
        <v>0</v>
      </c>
      <c r="Y24" s="388">
        <v>4</v>
      </c>
      <c r="Z24" s="388">
        <v>10</v>
      </c>
      <c r="AA24" s="362"/>
      <c r="AB24" s="362"/>
      <c r="AC24" s="362"/>
      <c r="AD24" s="388" t="str">
        <f t="shared" si="51"/>
        <v>1_G320_N_K4615,0_30</v>
      </c>
      <c r="AE24" s="388">
        <f t="shared" si="90"/>
        <v>0</v>
      </c>
      <c r="AF24" s="388">
        <f t="shared" ref="AF24:AF30" si="203">AF3</f>
        <v>11.05</v>
      </c>
      <c r="AG24" s="388">
        <f>AG17+2.02</f>
        <v>1.0100000000000002</v>
      </c>
      <c r="AH24" s="388">
        <v>0</v>
      </c>
      <c r="AI24" s="388">
        <f t="shared" si="154"/>
        <v>4</v>
      </c>
      <c r="AJ24" s="388">
        <v>10</v>
      </c>
      <c r="AK24" s="96"/>
      <c r="AL24" s="361">
        <v>22</v>
      </c>
      <c r="AM24" s="395" t="str">
        <f t="shared" si="53"/>
        <v>1_G320_N_K4615,0_30</v>
      </c>
      <c r="AN24" s="395">
        <f t="shared" si="155"/>
        <v>180</v>
      </c>
      <c r="AO24" s="395">
        <f>AO23</f>
        <v>-3.9</v>
      </c>
      <c r="AP24" s="396">
        <f t="shared" si="156"/>
        <v>5.05</v>
      </c>
      <c r="AQ24" s="395">
        <v>0</v>
      </c>
      <c r="AR24" s="395">
        <f t="shared" si="157"/>
        <v>4</v>
      </c>
      <c r="AS24" s="395">
        <v>10</v>
      </c>
      <c r="AT24" s="96"/>
      <c r="AU24" s="361">
        <f t="shared" si="12"/>
        <v>22</v>
      </c>
      <c r="AV24" s="395" t="str">
        <f t="shared" si="56"/>
        <v>1_G320_N_K4615,0_30</v>
      </c>
      <c r="AW24" s="395">
        <v>90</v>
      </c>
      <c r="AX24" s="395">
        <f>-2.9</f>
        <v>-2.9</v>
      </c>
      <c r="AY24" s="396">
        <f>AY22</f>
        <v>-1</v>
      </c>
      <c r="AZ24" s="395">
        <f>AZ22</f>
        <v>0</v>
      </c>
      <c r="BA24" s="395">
        <f>BA22</f>
        <v>4</v>
      </c>
      <c r="BB24" s="395">
        <f>BB22</f>
        <v>10</v>
      </c>
      <c r="BC24" s="371"/>
      <c r="BD24" s="361">
        <f t="shared" si="15"/>
        <v>22</v>
      </c>
      <c r="BE24" s="397" t="str">
        <f t="shared" ref="BE24" si="204">BE23</f>
        <v>1_G320_N_K4615,0_30</v>
      </c>
      <c r="BF24" s="397">
        <v>90</v>
      </c>
      <c r="BG24" s="397">
        <f>-2.9</f>
        <v>-2.9</v>
      </c>
      <c r="BH24" s="398">
        <f>BH22</f>
        <v>-1</v>
      </c>
      <c r="BI24" s="397">
        <f>BI22</f>
        <v>0</v>
      </c>
      <c r="BJ24" s="397">
        <f>BJ22</f>
        <v>4</v>
      </c>
      <c r="BK24" s="397">
        <f>BK22</f>
        <v>10</v>
      </c>
      <c r="BL24" s="397"/>
      <c r="BM24" s="361">
        <f t="shared" si="17"/>
        <v>22</v>
      </c>
      <c r="BN24" s="397" t="str">
        <f t="shared" si="0"/>
        <v>1_G320_N_K9000,0_30</v>
      </c>
      <c r="BO24" s="397">
        <v>180</v>
      </c>
      <c r="BP24" s="397">
        <f>-1.9</f>
        <v>-1.9</v>
      </c>
      <c r="BQ24" s="398">
        <f>BQ22</f>
        <v>-5.05</v>
      </c>
      <c r="BR24" s="397">
        <f>BR22</f>
        <v>0</v>
      </c>
      <c r="BS24" s="397">
        <f>BS22</f>
        <v>4</v>
      </c>
      <c r="BT24" s="397">
        <f t="shared" si="20"/>
        <v>30</v>
      </c>
      <c r="BU24" s="362"/>
      <c r="BW24" s="397" t="str">
        <f t="shared" ref="BW24" si="205">BW23</f>
        <v>1_G320_N_K4615,0_30</v>
      </c>
      <c r="BX24" s="397">
        <v>90</v>
      </c>
      <c r="BY24" s="397">
        <f>-2.9</f>
        <v>-2.9</v>
      </c>
      <c r="BZ24" s="398">
        <f>BZ22</f>
        <v>-1</v>
      </c>
      <c r="CA24" s="397">
        <f>CA22</f>
        <v>0</v>
      </c>
      <c r="CB24" s="397">
        <f>CB22</f>
        <v>4</v>
      </c>
      <c r="CC24" s="397">
        <f>CC22</f>
        <v>10</v>
      </c>
      <c r="CF24" s="397" t="str">
        <f t="shared" ref="CF24" si="206">CF23</f>
        <v>1_G320_N_K4615,0_30</v>
      </c>
      <c r="CG24" s="397">
        <v>90</v>
      </c>
      <c r="CH24" s="397">
        <f>-2.9</f>
        <v>-2.9</v>
      </c>
      <c r="CI24" s="398">
        <f>CI22</f>
        <v>-1</v>
      </c>
      <c r="CJ24" s="397">
        <f>CJ22</f>
        <v>0</v>
      </c>
      <c r="CK24" s="397">
        <f>CK22</f>
        <v>4</v>
      </c>
      <c r="CL24" s="397">
        <f>CL22</f>
        <v>10</v>
      </c>
    </row>
    <row r="25" spans="1:90">
      <c r="A25" s="361">
        <v>23</v>
      </c>
      <c r="B25" s="397" t="str">
        <f t="shared" si="201"/>
        <v>1_G320_N_K4615,0_30</v>
      </c>
      <c r="C25" s="388">
        <v>270</v>
      </c>
      <c r="D25" s="388">
        <v>11.05</v>
      </c>
      <c r="E25" s="394">
        <v>-3.35</v>
      </c>
      <c r="F25" s="397">
        <f>F24</f>
        <v>0</v>
      </c>
      <c r="G25" s="397">
        <f t="shared" si="202"/>
        <v>4</v>
      </c>
      <c r="H25" s="397">
        <f t="shared" si="202"/>
        <v>10</v>
      </c>
      <c r="L25" s="361"/>
      <c r="M25" s="362"/>
      <c r="N25" s="362"/>
      <c r="O25" s="362"/>
      <c r="P25" s="362"/>
      <c r="Q25" s="362"/>
      <c r="R25" s="362"/>
      <c r="S25" s="361">
        <v>23</v>
      </c>
      <c r="T25" s="388" t="s">
        <v>1131</v>
      </c>
      <c r="U25" s="388">
        <f t="shared" si="192"/>
        <v>180</v>
      </c>
      <c r="V25" s="388">
        <f t="shared" si="69"/>
        <v>3.58</v>
      </c>
      <c r="W25" s="388">
        <f t="shared" si="70"/>
        <v>3.03</v>
      </c>
      <c r="X25" s="388">
        <v>0</v>
      </c>
      <c r="Y25" s="388">
        <v>4</v>
      </c>
      <c r="Z25" s="388">
        <v>10</v>
      </c>
      <c r="AA25" s="362"/>
      <c r="AB25" s="362"/>
      <c r="AC25" s="362"/>
      <c r="AD25" s="388" t="str">
        <f t="shared" si="51"/>
        <v>1_G320_N_K4615,0_30</v>
      </c>
      <c r="AE25" s="388">
        <f t="shared" si="90"/>
        <v>0</v>
      </c>
      <c r="AF25" s="388">
        <f t="shared" si="203"/>
        <v>8.56</v>
      </c>
      <c r="AG25" s="388">
        <f t="shared" ref="AG25:AG30" si="207">AG18+2.02</f>
        <v>1.0100000000000002</v>
      </c>
      <c r="AH25" s="388">
        <v>0</v>
      </c>
      <c r="AI25" s="388">
        <f t="shared" si="154"/>
        <v>4</v>
      </c>
      <c r="AJ25" s="388">
        <v>10</v>
      </c>
      <c r="AK25" s="96"/>
      <c r="AL25" s="361">
        <v>23</v>
      </c>
      <c r="AM25" s="388"/>
      <c r="AN25" s="388"/>
      <c r="AO25" s="388"/>
      <c r="AP25" s="388"/>
      <c r="AQ25" s="388"/>
      <c r="AR25" s="388"/>
      <c r="AS25" s="388"/>
      <c r="AT25" s="96"/>
      <c r="AU25" s="361">
        <f t="shared" si="12"/>
        <v>23</v>
      </c>
      <c r="AV25" s="395" t="str">
        <f t="shared" si="56"/>
        <v>1_G320_N_K4615,0_30</v>
      </c>
      <c r="AW25" s="395">
        <f>AW24</f>
        <v>90</v>
      </c>
      <c r="AX25" s="395">
        <v>-2.9</v>
      </c>
      <c r="AY25" s="396">
        <f>AY23</f>
        <v>1</v>
      </c>
      <c r="AZ25" s="395">
        <f t="shared" ref="AZ25:BB28" si="208">AZ24</f>
        <v>0</v>
      </c>
      <c r="BA25" s="395">
        <f t="shared" si="208"/>
        <v>4</v>
      </c>
      <c r="BB25" s="395">
        <f t="shared" si="208"/>
        <v>10</v>
      </c>
      <c r="BC25" s="371"/>
      <c r="BD25" s="361">
        <f t="shared" si="15"/>
        <v>23</v>
      </c>
      <c r="BE25" s="397" t="str">
        <f t="shared" ref="BE25" si="209">BE24</f>
        <v>1_G320_N_K4615,0_30</v>
      </c>
      <c r="BF25" s="397">
        <f>BF24</f>
        <v>90</v>
      </c>
      <c r="BG25" s="397">
        <v>-2.9</v>
      </c>
      <c r="BH25" s="398">
        <f>BH23</f>
        <v>1</v>
      </c>
      <c r="BI25" s="397">
        <f t="shared" ref="BI25:BK26" si="210">BI24</f>
        <v>0</v>
      </c>
      <c r="BJ25" s="397">
        <f t="shared" si="210"/>
        <v>4</v>
      </c>
      <c r="BK25" s="397">
        <f t="shared" si="210"/>
        <v>10</v>
      </c>
      <c r="BL25" s="397"/>
      <c r="BM25" s="361">
        <f t="shared" si="17"/>
        <v>23</v>
      </c>
      <c r="BN25" s="397" t="str">
        <f t="shared" si="0"/>
        <v>1_G320_N_K9000,0_30</v>
      </c>
      <c r="BO25" s="397">
        <v>90</v>
      </c>
      <c r="BP25" s="397">
        <f>BP24</f>
        <v>-1.9</v>
      </c>
      <c r="BQ25" s="398">
        <f>BQ23</f>
        <v>5.05</v>
      </c>
      <c r="BR25" s="397">
        <f t="shared" ref="BR25:BT26" si="211">BR24</f>
        <v>0</v>
      </c>
      <c r="BS25" s="397">
        <f t="shared" si="211"/>
        <v>4</v>
      </c>
      <c r="BT25" s="397">
        <f t="shared" si="20"/>
        <v>30</v>
      </c>
      <c r="BU25" s="362"/>
      <c r="BW25" s="397" t="str">
        <f t="shared" ref="BW25" si="212">BW24</f>
        <v>1_G320_N_K4615,0_30</v>
      </c>
      <c r="BX25" s="397">
        <f>BX24</f>
        <v>90</v>
      </c>
      <c r="BY25" s="397">
        <v>-2.9</v>
      </c>
      <c r="BZ25" s="398">
        <f>BZ23</f>
        <v>1</v>
      </c>
      <c r="CA25" s="397">
        <f t="shared" ref="CA25:CC26" si="213">CA24</f>
        <v>0</v>
      </c>
      <c r="CB25" s="397">
        <f t="shared" si="213"/>
        <v>4</v>
      </c>
      <c r="CC25" s="397">
        <f t="shared" si="213"/>
        <v>10</v>
      </c>
      <c r="CF25" s="397" t="str">
        <f t="shared" ref="CF25" si="214">CF24</f>
        <v>1_G320_N_K4615,0_30</v>
      </c>
      <c r="CG25" s="397">
        <f>CG24</f>
        <v>90</v>
      </c>
      <c r="CH25" s="397">
        <v>-2.9</v>
      </c>
      <c r="CI25" s="398">
        <f>CI23</f>
        <v>1</v>
      </c>
      <c r="CJ25" s="397">
        <f t="shared" ref="CJ25:CL28" si="215">CJ24</f>
        <v>0</v>
      </c>
      <c r="CK25" s="397">
        <f t="shared" si="215"/>
        <v>4</v>
      </c>
      <c r="CL25" s="397">
        <f t="shared" si="215"/>
        <v>10</v>
      </c>
    </row>
    <row r="26" spans="1:90">
      <c r="A26" s="361">
        <v>24</v>
      </c>
      <c r="B26" s="397" t="str">
        <f t="shared" si="201"/>
        <v>1_G320_N_K4615,0_30</v>
      </c>
      <c r="C26" s="388">
        <f>C25</f>
        <v>270</v>
      </c>
      <c r="D26" s="388">
        <f>0</f>
        <v>0</v>
      </c>
      <c r="E26" s="394">
        <f>E25</f>
        <v>-3.35</v>
      </c>
      <c r="F26" s="397">
        <f t="shared" ref="F26:F28" si="216">F25</f>
        <v>0</v>
      </c>
      <c r="G26" s="397">
        <f t="shared" ref="G26:G28" si="217">G25</f>
        <v>4</v>
      </c>
      <c r="H26" s="397">
        <f t="shared" ref="H26:H28" si="218">H25</f>
        <v>10</v>
      </c>
      <c r="L26" s="361"/>
      <c r="M26" s="362"/>
      <c r="N26" s="362"/>
      <c r="O26" s="362"/>
      <c r="P26" s="362"/>
      <c r="Q26" s="362"/>
      <c r="R26" s="362"/>
      <c r="S26" s="361">
        <v>24</v>
      </c>
      <c r="T26" s="388" t="s">
        <v>1131</v>
      </c>
      <c r="U26" s="388">
        <v>180</v>
      </c>
      <c r="V26" s="388">
        <f t="shared" si="69"/>
        <v>3.58</v>
      </c>
      <c r="W26" s="388">
        <f t="shared" si="70"/>
        <v>5.05</v>
      </c>
      <c r="X26" s="388">
        <v>0</v>
      </c>
      <c r="Y26" s="388">
        <v>4</v>
      </c>
      <c r="Z26" s="388">
        <v>10</v>
      </c>
      <c r="AA26" s="362"/>
      <c r="AB26" s="362"/>
      <c r="AC26" s="362"/>
      <c r="AD26" s="388" t="str">
        <f t="shared" si="51"/>
        <v>1_G320_N_K4615,0_30</v>
      </c>
      <c r="AE26" s="388">
        <f t="shared" si="90"/>
        <v>0</v>
      </c>
      <c r="AF26" s="388">
        <f t="shared" si="203"/>
        <v>6.07</v>
      </c>
      <c r="AG26" s="388">
        <f t="shared" si="207"/>
        <v>1.0100000000000002</v>
      </c>
      <c r="AH26" s="388">
        <v>0</v>
      </c>
      <c r="AI26" s="388">
        <f t="shared" si="154"/>
        <v>4</v>
      </c>
      <c r="AJ26" s="388">
        <v>10</v>
      </c>
      <c r="AK26" s="96"/>
      <c r="AL26" s="371"/>
      <c r="AN26" s="361"/>
      <c r="AO26" s="363"/>
      <c r="AP26" s="96"/>
      <c r="AQ26" s="52"/>
      <c r="AR26" s="52"/>
      <c r="AS26" s="52"/>
      <c r="AT26" s="96"/>
      <c r="AU26" s="361">
        <f t="shared" si="12"/>
        <v>24</v>
      </c>
      <c r="AV26" s="395" t="str">
        <f>AV25</f>
        <v>1_G320_N_K4615,0_30</v>
      </c>
      <c r="AW26" s="395">
        <v>180</v>
      </c>
      <c r="AX26" s="395">
        <f>AX3</f>
        <v>9.0500000000000007</v>
      </c>
      <c r="AY26" s="396">
        <f>AY11</f>
        <v>-3.35</v>
      </c>
      <c r="AZ26" s="395">
        <f t="shared" si="208"/>
        <v>0</v>
      </c>
      <c r="BA26" s="395">
        <f t="shared" si="208"/>
        <v>4</v>
      </c>
      <c r="BB26" s="395">
        <f t="shared" si="208"/>
        <v>10</v>
      </c>
      <c r="BC26" s="371"/>
      <c r="BD26" s="361">
        <f t="shared" si="15"/>
        <v>24</v>
      </c>
      <c r="BE26" s="397" t="str">
        <f>BE25</f>
        <v>1_G320_N_K4615,0_30</v>
      </c>
      <c r="BF26" s="397">
        <v>180</v>
      </c>
      <c r="BG26" s="397">
        <f>BG3</f>
        <v>11.05</v>
      </c>
      <c r="BH26" s="398">
        <f>BH11</f>
        <v>-3.35</v>
      </c>
      <c r="BI26" s="397">
        <f t="shared" si="210"/>
        <v>0</v>
      </c>
      <c r="BJ26" s="397">
        <f t="shared" si="210"/>
        <v>4</v>
      </c>
      <c r="BK26" s="397">
        <f t="shared" si="210"/>
        <v>10</v>
      </c>
      <c r="BL26" s="397"/>
      <c r="BM26" s="361">
        <f t="shared" si="17"/>
        <v>24</v>
      </c>
      <c r="BN26" s="397" t="str">
        <f t="shared" si="0"/>
        <v>1_G320_N_K9000,0_30</v>
      </c>
      <c r="BO26" s="397">
        <v>180</v>
      </c>
      <c r="BP26" s="397">
        <f>BP3</f>
        <v>11.05</v>
      </c>
      <c r="BQ26" s="398">
        <f>BQ11</f>
        <v>-3.35</v>
      </c>
      <c r="BR26" s="397">
        <f t="shared" si="211"/>
        <v>0</v>
      </c>
      <c r="BS26" s="397">
        <f t="shared" si="211"/>
        <v>4</v>
      </c>
      <c r="BT26" s="397">
        <f t="shared" si="20"/>
        <v>30</v>
      </c>
      <c r="BU26" s="362"/>
      <c r="BW26" s="397" t="str">
        <f>BW25</f>
        <v>1_G320_N_K4615,0_30</v>
      </c>
      <c r="BX26" s="397">
        <v>180</v>
      </c>
      <c r="BY26" s="397">
        <f>BY3</f>
        <v>11.05</v>
      </c>
      <c r="BZ26" s="398">
        <f>BZ11</f>
        <v>-3.35</v>
      </c>
      <c r="CA26" s="397">
        <f t="shared" si="213"/>
        <v>0</v>
      </c>
      <c r="CB26" s="397">
        <f t="shared" si="213"/>
        <v>4</v>
      </c>
      <c r="CC26" s="397">
        <f t="shared" si="213"/>
        <v>10</v>
      </c>
      <c r="CF26" s="397" t="str">
        <f>CF25</f>
        <v>1_G320_N_K4615,0_30</v>
      </c>
      <c r="CG26" s="397">
        <v>180</v>
      </c>
      <c r="CH26" s="397">
        <f>CH3</f>
        <v>9.0500000000000007</v>
      </c>
      <c r="CI26" s="398">
        <f>CI11</f>
        <v>-3.35</v>
      </c>
      <c r="CJ26" s="397">
        <f t="shared" si="215"/>
        <v>0</v>
      </c>
      <c r="CK26" s="397">
        <f t="shared" si="215"/>
        <v>4</v>
      </c>
      <c r="CL26" s="397">
        <f t="shared" si="215"/>
        <v>10</v>
      </c>
    </row>
    <row r="27" spans="1:90">
      <c r="A27" s="361">
        <v>25</v>
      </c>
      <c r="B27" s="397" t="str">
        <f t="shared" si="201"/>
        <v>1_G320_N_K4615,0_30</v>
      </c>
      <c r="C27" s="388">
        <v>90</v>
      </c>
      <c r="D27" s="388">
        <f>D25</f>
        <v>11.05</v>
      </c>
      <c r="E27" s="394">
        <f>-E25</f>
        <v>3.35</v>
      </c>
      <c r="F27" s="397">
        <f t="shared" si="216"/>
        <v>0</v>
      </c>
      <c r="G27" s="397">
        <f t="shared" si="217"/>
        <v>4</v>
      </c>
      <c r="H27" s="397">
        <f t="shared" si="218"/>
        <v>10</v>
      </c>
      <c r="L27" s="361"/>
      <c r="S27" s="361">
        <v>25</v>
      </c>
      <c r="T27" s="388" t="s">
        <v>1131</v>
      </c>
      <c r="U27" s="388">
        <f>U21</f>
        <v>180</v>
      </c>
      <c r="V27" s="388">
        <f t="shared" si="69"/>
        <v>1.0899999999999999</v>
      </c>
      <c r="W27" s="388">
        <f t="shared" si="70"/>
        <v>-5.05</v>
      </c>
      <c r="X27" s="388">
        <v>0</v>
      </c>
      <c r="Y27" s="388">
        <v>4</v>
      </c>
      <c r="Z27" s="388">
        <v>10</v>
      </c>
      <c r="AD27" s="388" t="str">
        <f t="shared" si="51"/>
        <v>1_G320_N_K4615,0_30</v>
      </c>
      <c r="AE27" s="388">
        <f t="shared" si="90"/>
        <v>0</v>
      </c>
      <c r="AF27" s="388">
        <f t="shared" si="203"/>
        <v>3.58</v>
      </c>
      <c r="AG27" s="388">
        <f t="shared" si="207"/>
        <v>1.0100000000000002</v>
      </c>
      <c r="AH27" s="388">
        <v>0</v>
      </c>
      <c r="AI27" s="388">
        <f t="shared" si="154"/>
        <v>4</v>
      </c>
      <c r="AJ27" s="388">
        <v>10</v>
      </c>
      <c r="AK27" s="96"/>
      <c r="AL27" s="371"/>
      <c r="AN27" s="361"/>
      <c r="AO27" s="363"/>
      <c r="AP27" s="96"/>
      <c r="AQ27" s="52"/>
      <c r="AR27" s="52"/>
      <c r="AS27" s="52"/>
      <c r="AT27" s="96"/>
      <c r="AU27" s="361">
        <f t="shared" si="12"/>
        <v>25</v>
      </c>
      <c r="AV27" s="395" t="str">
        <f t="shared" ref="AV27:AV28" si="219">AV26</f>
        <v>1_G320_N_K4615,0_30</v>
      </c>
      <c r="AW27" s="395">
        <f>AW26</f>
        <v>180</v>
      </c>
      <c r="AX27" s="395">
        <f>AX26</f>
        <v>9.0500000000000007</v>
      </c>
      <c r="AY27" s="396">
        <v>0</v>
      </c>
      <c r="AZ27" s="395">
        <f t="shared" si="208"/>
        <v>0</v>
      </c>
      <c r="BA27" s="395">
        <f t="shared" si="208"/>
        <v>4</v>
      </c>
      <c r="BB27" s="395">
        <f t="shared" si="208"/>
        <v>10</v>
      </c>
      <c r="BC27" s="389"/>
      <c r="BD27" s="361">
        <f t="shared" si="15"/>
        <v>25</v>
      </c>
      <c r="BE27" s="397" t="str">
        <f>BE26</f>
        <v>1_G320_N_K4615,0_30</v>
      </c>
      <c r="BF27" s="397">
        <v>180</v>
      </c>
      <c r="BG27" s="397">
        <f>BG26</f>
        <v>11.05</v>
      </c>
      <c r="BH27" s="398">
        <f>-BH26</f>
        <v>3.35</v>
      </c>
      <c r="BI27" s="397">
        <f>BI26</f>
        <v>0</v>
      </c>
      <c r="BJ27" s="397">
        <f t="shared" ref="BJ27:BK29" si="220">BJ26</f>
        <v>4</v>
      </c>
      <c r="BK27" s="397">
        <f t="shared" si="220"/>
        <v>10</v>
      </c>
      <c r="BL27" s="397"/>
      <c r="BM27" s="361">
        <f t="shared" si="17"/>
        <v>25</v>
      </c>
      <c r="BN27" s="397" t="str">
        <f t="shared" si="0"/>
        <v>1_G320_N_K9000,0_30</v>
      </c>
      <c r="BO27" s="397">
        <v>180</v>
      </c>
      <c r="BP27" s="397">
        <f>BP26</f>
        <v>11.05</v>
      </c>
      <c r="BQ27" s="398">
        <f>-BQ26</f>
        <v>3.35</v>
      </c>
      <c r="BR27" s="397">
        <f>BR26</f>
        <v>0</v>
      </c>
      <c r="BS27" s="397">
        <f t="shared" ref="BS27:BS29" si="221">BS26</f>
        <v>4</v>
      </c>
      <c r="BT27" s="397">
        <f t="shared" si="20"/>
        <v>30</v>
      </c>
      <c r="BU27" s="362"/>
      <c r="BW27" s="397" t="str">
        <f>BW26</f>
        <v>1_G320_N_K4615,0_30</v>
      </c>
      <c r="BX27" s="397">
        <v>0</v>
      </c>
      <c r="BY27" s="397">
        <f>BY26</f>
        <v>11.05</v>
      </c>
      <c r="BZ27" s="398">
        <f>-BZ26</f>
        <v>3.35</v>
      </c>
      <c r="CA27" s="397">
        <f>CA26</f>
        <v>0</v>
      </c>
      <c r="CB27" s="397">
        <f t="shared" ref="CB27:CB29" si="222">CB26</f>
        <v>4</v>
      </c>
      <c r="CC27" s="397">
        <f t="shared" ref="CC27:CC29" si="223">CC26</f>
        <v>10</v>
      </c>
      <c r="CF27" s="397" t="str">
        <f t="shared" ref="CF27:CF28" si="224">CF26</f>
        <v>1_G320_N_K4615,0_30</v>
      </c>
      <c r="CG27" s="397">
        <v>180</v>
      </c>
      <c r="CH27" s="397">
        <f>CH26</f>
        <v>9.0500000000000007</v>
      </c>
      <c r="CI27" s="398">
        <v>0</v>
      </c>
      <c r="CJ27" s="397">
        <f t="shared" si="215"/>
        <v>0</v>
      </c>
      <c r="CK27" s="397">
        <f t="shared" si="215"/>
        <v>4</v>
      </c>
      <c r="CL27" s="397">
        <f t="shared" si="215"/>
        <v>10</v>
      </c>
    </row>
    <row r="28" spans="1:90">
      <c r="A28" s="361">
        <v>26</v>
      </c>
      <c r="B28" s="397" t="str">
        <f t="shared" si="201"/>
        <v>1_G320_N_K4615,0_30</v>
      </c>
      <c r="C28" s="388">
        <f t="shared" ref="C28" si="225">C27</f>
        <v>90</v>
      </c>
      <c r="D28" s="388">
        <f>D26</f>
        <v>0</v>
      </c>
      <c r="E28" s="394">
        <f>-E26</f>
        <v>3.35</v>
      </c>
      <c r="F28" s="397">
        <f t="shared" si="216"/>
        <v>0</v>
      </c>
      <c r="G28" s="397">
        <f t="shared" si="217"/>
        <v>4</v>
      </c>
      <c r="H28" s="397">
        <f t="shared" si="218"/>
        <v>10</v>
      </c>
      <c r="L28" s="361"/>
      <c r="S28" s="361">
        <v>26</v>
      </c>
      <c r="T28" s="388" t="s">
        <v>1131</v>
      </c>
      <c r="U28" s="388">
        <f t="shared" ref="U28:U44" si="226">U22</f>
        <v>180</v>
      </c>
      <c r="V28" s="388">
        <f t="shared" si="69"/>
        <v>1.0899999999999999</v>
      </c>
      <c r="W28" s="388">
        <f t="shared" si="70"/>
        <v>-3.03</v>
      </c>
      <c r="X28" s="388">
        <v>0</v>
      </c>
      <c r="Y28" s="388">
        <v>4</v>
      </c>
      <c r="Z28" s="388">
        <v>10</v>
      </c>
      <c r="AD28" s="388" t="str">
        <f t="shared" si="51"/>
        <v>1_G320_N_K4615,0_30</v>
      </c>
      <c r="AE28" s="388">
        <f t="shared" si="90"/>
        <v>180</v>
      </c>
      <c r="AF28" s="388">
        <f t="shared" si="203"/>
        <v>1.0899999999999999</v>
      </c>
      <c r="AG28" s="388">
        <f t="shared" si="207"/>
        <v>1.0100000000000002</v>
      </c>
      <c r="AH28" s="388">
        <v>0</v>
      </c>
      <c r="AI28" s="388">
        <f t="shared" si="154"/>
        <v>4</v>
      </c>
      <c r="AJ28" s="388">
        <v>10</v>
      </c>
      <c r="AK28" s="96"/>
      <c r="AL28" s="361">
        <v>1</v>
      </c>
      <c r="AM28" s="395" t="s">
        <v>1131</v>
      </c>
      <c r="AN28" s="395">
        <v>180</v>
      </c>
      <c r="AO28" s="395">
        <v>11.05</v>
      </c>
      <c r="AP28" s="396">
        <v>-5.05</v>
      </c>
      <c r="AQ28" s="395">
        <v>0</v>
      </c>
      <c r="AR28" s="395">
        <v>4</v>
      </c>
      <c r="AS28" s="395">
        <v>10</v>
      </c>
      <c r="AT28" s="96"/>
      <c r="AU28" s="361">
        <f t="shared" si="12"/>
        <v>26</v>
      </c>
      <c r="AV28" s="395" t="str">
        <f t="shared" si="219"/>
        <v>1_G320_N_K4615,0_30</v>
      </c>
      <c r="AW28" s="395">
        <f>AW27</f>
        <v>180</v>
      </c>
      <c r="AX28" s="395">
        <f>AX27</f>
        <v>9.0500000000000007</v>
      </c>
      <c r="AY28" s="396">
        <f>-AY26</f>
        <v>3.35</v>
      </c>
      <c r="AZ28" s="395">
        <f t="shared" si="208"/>
        <v>0</v>
      </c>
      <c r="BA28" s="395">
        <f t="shared" si="208"/>
        <v>4</v>
      </c>
      <c r="BB28" s="395">
        <f t="shared" si="208"/>
        <v>10</v>
      </c>
      <c r="BC28" s="389"/>
      <c r="BD28" s="361">
        <f t="shared" si="15"/>
        <v>26</v>
      </c>
      <c r="BE28" s="397" t="str">
        <f t="shared" ref="BE28:BE30" si="227">BE27</f>
        <v>1_G320_N_K4615,0_30</v>
      </c>
      <c r="BF28" s="397">
        <v>180</v>
      </c>
      <c r="BG28">
        <v>0</v>
      </c>
      <c r="BH28">
        <v>-1</v>
      </c>
      <c r="BI28" s="397">
        <f>BI27</f>
        <v>0</v>
      </c>
      <c r="BJ28" s="397">
        <f t="shared" si="220"/>
        <v>4</v>
      </c>
      <c r="BK28" s="397">
        <f t="shared" si="220"/>
        <v>10</v>
      </c>
      <c r="BL28" s="397"/>
      <c r="BM28" s="361">
        <f t="shared" si="17"/>
        <v>26</v>
      </c>
      <c r="BN28" s="397" t="str">
        <f t="shared" si="0"/>
        <v>1_G320_N_K9000,0_30</v>
      </c>
      <c r="BO28" s="397">
        <v>180</v>
      </c>
      <c r="BP28">
        <v>0</v>
      </c>
      <c r="BQ28">
        <v>-1</v>
      </c>
      <c r="BR28" s="397">
        <f>BR27</f>
        <v>0</v>
      </c>
      <c r="BS28" s="397">
        <f t="shared" si="221"/>
        <v>4</v>
      </c>
      <c r="BT28" s="397">
        <f t="shared" si="20"/>
        <v>30</v>
      </c>
      <c r="BU28" s="362"/>
      <c r="BW28" s="397" t="str">
        <f t="shared" ref="BW28:BW30" si="228">BW27</f>
        <v>1_G320_N_K4615,0_30</v>
      </c>
      <c r="BX28" s="397">
        <v>180</v>
      </c>
      <c r="BY28">
        <v>0</v>
      </c>
      <c r="BZ28">
        <v>-1</v>
      </c>
      <c r="CA28" s="397">
        <f>CA27</f>
        <v>0</v>
      </c>
      <c r="CB28" s="397">
        <f t="shared" si="222"/>
        <v>4</v>
      </c>
      <c r="CC28" s="397">
        <f t="shared" si="223"/>
        <v>10</v>
      </c>
      <c r="CF28" s="397" t="str">
        <f t="shared" si="224"/>
        <v>1_G320_N_K4615,0_30</v>
      </c>
      <c r="CG28" s="397">
        <v>0</v>
      </c>
      <c r="CH28" s="397">
        <f>CH27</f>
        <v>9.0500000000000007</v>
      </c>
      <c r="CI28" s="398">
        <f>-CI26</f>
        <v>3.35</v>
      </c>
      <c r="CJ28" s="397">
        <f t="shared" si="215"/>
        <v>0</v>
      </c>
      <c r="CK28" s="397">
        <f t="shared" si="215"/>
        <v>4</v>
      </c>
      <c r="CL28" s="397">
        <f t="shared" si="215"/>
        <v>10</v>
      </c>
    </row>
    <row r="29" spans="1:90">
      <c r="A29" s="361">
        <v>27</v>
      </c>
      <c r="B29" s="388"/>
      <c r="C29" s="388"/>
      <c r="D29" s="388"/>
      <c r="E29" s="394"/>
      <c r="F29" s="388"/>
      <c r="G29" s="388"/>
      <c r="H29" s="388"/>
      <c r="L29" s="361"/>
      <c r="S29" s="361">
        <v>27</v>
      </c>
      <c r="T29" s="388" t="s">
        <v>1131</v>
      </c>
      <c r="U29" s="388">
        <f t="shared" si="226"/>
        <v>180</v>
      </c>
      <c r="V29" s="388">
        <f t="shared" si="69"/>
        <v>1.0899999999999999</v>
      </c>
      <c r="W29" s="388">
        <f t="shared" si="70"/>
        <v>-1.01</v>
      </c>
      <c r="X29" s="388">
        <v>0</v>
      </c>
      <c r="Y29" s="388">
        <v>4</v>
      </c>
      <c r="Z29" s="388">
        <v>10</v>
      </c>
      <c r="AD29" s="388" t="str">
        <f t="shared" si="51"/>
        <v>1_G320_N_K4615,0_30</v>
      </c>
      <c r="AE29" s="388">
        <f t="shared" si="90"/>
        <v>180</v>
      </c>
      <c r="AF29" s="388">
        <f t="shared" si="203"/>
        <v>-1.4000000000000004</v>
      </c>
      <c r="AG29" s="388">
        <f t="shared" si="207"/>
        <v>1.0100000000000002</v>
      </c>
      <c r="AH29" s="388">
        <v>0</v>
      </c>
      <c r="AI29" s="388">
        <f t="shared" si="154"/>
        <v>4</v>
      </c>
      <c r="AJ29" s="388">
        <v>10</v>
      </c>
      <c r="AK29" s="96"/>
      <c r="AL29" s="361">
        <v>2</v>
      </c>
      <c r="AM29" s="395" t="s">
        <v>1131</v>
      </c>
      <c r="AN29" s="395">
        <v>180</v>
      </c>
      <c r="AO29" s="395">
        <f>AO28</f>
        <v>11.05</v>
      </c>
      <c r="AP29" s="396">
        <v>-1.7</v>
      </c>
      <c r="AQ29" s="395">
        <v>0</v>
      </c>
      <c r="AR29" s="395">
        <f>AR28</f>
        <v>4</v>
      </c>
      <c r="AS29" s="395">
        <v>10</v>
      </c>
      <c r="AT29" s="96"/>
      <c r="AU29" s="361">
        <f t="shared" si="12"/>
        <v>27</v>
      </c>
      <c r="AV29" s="397"/>
      <c r="BC29" s="389"/>
      <c r="BD29" s="361">
        <f t="shared" si="15"/>
        <v>27</v>
      </c>
      <c r="BE29" s="397" t="str">
        <f t="shared" si="227"/>
        <v>1_G320_N_K4615,0_30</v>
      </c>
      <c r="BF29" s="397">
        <v>180</v>
      </c>
      <c r="BG29">
        <v>0</v>
      </c>
      <c r="BH29">
        <v>1</v>
      </c>
      <c r="BI29" s="397">
        <f>BI28</f>
        <v>0</v>
      </c>
      <c r="BJ29" s="397">
        <f t="shared" si="220"/>
        <v>4</v>
      </c>
      <c r="BK29" s="397">
        <f t="shared" si="220"/>
        <v>10</v>
      </c>
      <c r="BL29" s="397"/>
      <c r="BM29" s="361">
        <f t="shared" si="17"/>
        <v>27</v>
      </c>
      <c r="BN29" s="397" t="str">
        <f t="shared" si="0"/>
        <v>1_G320_N_K9000,0_30</v>
      </c>
      <c r="BO29" s="397">
        <v>180</v>
      </c>
      <c r="BP29">
        <v>0</v>
      </c>
      <c r="BQ29">
        <v>1</v>
      </c>
      <c r="BR29" s="397">
        <f>BR28</f>
        <v>0</v>
      </c>
      <c r="BS29" s="397">
        <f t="shared" si="221"/>
        <v>4</v>
      </c>
      <c r="BT29" s="397">
        <f t="shared" si="20"/>
        <v>30</v>
      </c>
      <c r="BU29" s="362"/>
      <c r="BW29" s="397" t="str">
        <f t="shared" si="228"/>
        <v>1_G320_N_K4615,0_30</v>
      </c>
      <c r="BX29" s="397">
        <v>180</v>
      </c>
      <c r="BY29">
        <v>0</v>
      </c>
      <c r="BZ29">
        <v>1</v>
      </c>
      <c r="CA29" s="397">
        <f>CA28</f>
        <v>0</v>
      </c>
      <c r="CB29" s="397">
        <f t="shared" si="222"/>
        <v>4</v>
      </c>
      <c r="CC29" s="397">
        <f t="shared" si="223"/>
        <v>10</v>
      </c>
    </row>
    <row r="30" spans="1:90">
      <c r="A30" s="361">
        <v>28</v>
      </c>
      <c r="B30" s="388"/>
      <c r="C30" s="388"/>
      <c r="D30" s="388"/>
      <c r="E30" s="394"/>
      <c r="F30" s="388"/>
      <c r="G30" s="388"/>
      <c r="H30" s="388"/>
      <c r="L30" s="361"/>
      <c r="S30" s="361">
        <v>28</v>
      </c>
      <c r="T30" s="388" t="s">
        <v>1131</v>
      </c>
      <c r="U30" s="388">
        <f t="shared" si="226"/>
        <v>180</v>
      </c>
      <c r="V30" s="388">
        <f t="shared" si="69"/>
        <v>1.0899999999999999</v>
      </c>
      <c r="W30" s="388">
        <f t="shared" si="70"/>
        <v>1.01</v>
      </c>
      <c r="X30" s="388">
        <v>0</v>
      </c>
      <c r="Y30" s="388">
        <v>4</v>
      </c>
      <c r="Z30" s="388">
        <v>10</v>
      </c>
      <c r="AD30" s="388" t="str">
        <f t="shared" si="51"/>
        <v>1_G320_N_K4615,0_30</v>
      </c>
      <c r="AE30" s="388">
        <f t="shared" si="90"/>
        <v>180</v>
      </c>
      <c r="AF30" s="388">
        <f t="shared" si="203"/>
        <v>-3.8900000000000006</v>
      </c>
      <c r="AG30" s="388">
        <f t="shared" si="207"/>
        <v>1.0100000000000002</v>
      </c>
      <c r="AH30" s="388">
        <v>0</v>
      </c>
      <c r="AI30" s="388">
        <f t="shared" si="154"/>
        <v>4</v>
      </c>
      <c r="AJ30" s="388">
        <v>10</v>
      </c>
      <c r="AK30" s="96"/>
      <c r="AL30" s="361">
        <v>3</v>
      </c>
      <c r="AM30" s="395" t="s">
        <v>1131</v>
      </c>
      <c r="AN30" s="395">
        <v>180</v>
      </c>
      <c r="AO30" s="395">
        <f t="shared" ref="AO30:AO31" si="229">AO29</f>
        <v>11.05</v>
      </c>
      <c r="AP30" s="396">
        <f>-AP29</f>
        <v>1.7</v>
      </c>
      <c r="AQ30" s="395">
        <v>0</v>
      </c>
      <c r="AR30" s="395">
        <f>AR29</f>
        <v>4</v>
      </c>
      <c r="AS30" s="395">
        <v>10</v>
      </c>
      <c r="AT30" s="96"/>
      <c r="AU30" s="361">
        <f t="shared" si="12"/>
        <v>28</v>
      </c>
      <c r="AV30" s="397"/>
      <c r="AW30" s="96"/>
      <c r="AX30" s="96"/>
      <c r="AY30" s="96"/>
      <c r="AZ30" s="96"/>
      <c r="BA30" s="96"/>
      <c r="BB30" s="96"/>
      <c r="BC30" s="389"/>
      <c r="BD30" s="361">
        <f t="shared" si="15"/>
        <v>28</v>
      </c>
      <c r="BE30" s="397" t="str">
        <f t="shared" si="227"/>
        <v>1_G320_N_K4615,0_30</v>
      </c>
      <c r="BF30" s="96">
        <v>180</v>
      </c>
      <c r="BG30" s="52">
        <v>7.05</v>
      </c>
      <c r="BH30" s="52">
        <v>-5.05</v>
      </c>
      <c r="BI30" s="397">
        <f>BI27</f>
        <v>0</v>
      </c>
      <c r="BJ30" s="397">
        <f>BJ27</f>
        <v>4</v>
      </c>
      <c r="BK30" s="397">
        <f>BK27</f>
        <v>10</v>
      </c>
      <c r="BL30" s="397"/>
      <c r="BM30" s="361">
        <f t="shared" si="17"/>
        <v>28</v>
      </c>
      <c r="BN30" s="397" t="str">
        <f t="shared" si="0"/>
        <v>1_G320_N_K9000,0_30</v>
      </c>
      <c r="BO30" s="96">
        <v>180</v>
      </c>
      <c r="BP30" s="52">
        <v>7.05</v>
      </c>
      <c r="BQ30" s="52">
        <v>-5.05</v>
      </c>
      <c r="BR30" s="397">
        <f>BR27</f>
        <v>0</v>
      </c>
      <c r="BS30" s="397">
        <f>BS27</f>
        <v>4</v>
      </c>
      <c r="BT30" s="397">
        <f t="shared" si="20"/>
        <v>30</v>
      </c>
      <c r="BW30" s="397" t="str">
        <f t="shared" si="228"/>
        <v>1_G320_N_K4615,0_30</v>
      </c>
      <c r="BX30" s="96">
        <v>180</v>
      </c>
      <c r="BY30" s="52">
        <v>7.05</v>
      </c>
      <c r="BZ30" s="52">
        <f>-BZ31</f>
        <v>-3.35</v>
      </c>
      <c r="CA30" s="397">
        <f>CA27</f>
        <v>0</v>
      </c>
      <c r="CB30" s="397">
        <f>CB27</f>
        <v>4</v>
      </c>
      <c r="CC30" s="397">
        <f>CC27</f>
        <v>10</v>
      </c>
    </row>
    <row r="31" spans="1:90">
      <c r="A31" s="361">
        <v>29</v>
      </c>
      <c r="B31" s="388"/>
      <c r="C31" s="388"/>
      <c r="D31" s="388"/>
      <c r="E31" s="394"/>
      <c r="F31" s="388"/>
      <c r="G31" s="388"/>
      <c r="H31" s="388"/>
      <c r="L31" s="361"/>
      <c r="S31" s="361">
        <v>29</v>
      </c>
      <c r="T31" s="388" t="s">
        <v>1131</v>
      </c>
      <c r="U31" s="388">
        <f t="shared" si="226"/>
        <v>180</v>
      </c>
      <c r="V31" s="388">
        <f t="shared" si="69"/>
        <v>1.0899999999999999</v>
      </c>
      <c r="W31" s="388">
        <f t="shared" si="70"/>
        <v>3.03</v>
      </c>
      <c r="X31" s="388">
        <v>0</v>
      </c>
      <c r="Y31" s="388">
        <v>4</v>
      </c>
      <c r="Z31" s="388">
        <v>10</v>
      </c>
      <c r="AD31" s="388" t="str">
        <f t="shared" si="51"/>
        <v>1_G320_N_K4615,0_30</v>
      </c>
      <c r="AE31" s="388">
        <f t="shared" si="90"/>
        <v>0</v>
      </c>
      <c r="AF31" s="388">
        <f>AF24</f>
        <v>11.05</v>
      </c>
      <c r="AG31" s="388">
        <f>AG32</f>
        <v>3.0300000000000002</v>
      </c>
      <c r="AH31" s="388">
        <f>AH30</f>
        <v>0</v>
      </c>
      <c r="AI31" s="388">
        <f>AI10</f>
        <v>4</v>
      </c>
      <c r="AJ31" s="388">
        <f t="shared" ref="AJ31:AJ32" si="230">AJ30</f>
        <v>10</v>
      </c>
      <c r="AK31" s="96"/>
      <c r="AL31" s="361">
        <v>4</v>
      </c>
      <c r="AM31" s="395" t="s">
        <v>1131</v>
      </c>
      <c r="AN31" s="395">
        <f>AN30</f>
        <v>180</v>
      </c>
      <c r="AO31" s="395">
        <f t="shared" si="229"/>
        <v>11.05</v>
      </c>
      <c r="AP31" s="396">
        <f>-AP28</f>
        <v>5.05</v>
      </c>
      <c r="AQ31" s="395">
        <v>0</v>
      </c>
      <c r="AR31" s="395">
        <f t="shared" ref="AR31" si="231">AR30</f>
        <v>4</v>
      </c>
      <c r="AS31" s="395">
        <v>10</v>
      </c>
      <c r="AT31" s="96"/>
      <c r="AU31" s="96"/>
      <c r="AV31" s="96"/>
      <c r="AW31" s="96"/>
      <c r="AX31" s="96"/>
      <c r="AY31" s="96"/>
      <c r="AZ31" s="96"/>
      <c r="BA31" s="96"/>
      <c r="BB31" s="96"/>
      <c r="BC31" s="371"/>
      <c r="BD31" s="361">
        <f t="shared" si="15"/>
        <v>29</v>
      </c>
      <c r="BE31" s="397" t="str">
        <f>BE30</f>
        <v>1_G320_N_K4615,0_30</v>
      </c>
      <c r="BF31" s="96">
        <v>0</v>
      </c>
      <c r="BG31" s="52">
        <v>7.05</v>
      </c>
      <c r="BH31" s="52">
        <f>-BH30</f>
        <v>5.05</v>
      </c>
      <c r="BI31" s="397">
        <f t="shared" ref="BI31:BK33" si="232">BI30</f>
        <v>0</v>
      </c>
      <c r="BJ31" s="397">
        <f t="shared" si="232"/>
        <v>4</v>
      </c>
      <c r="BK31" s="397">
        <f t="shared" si="232"/>
        <v>10</v>
      </c>
      <c r="BL31" s="397"/>
      <c r="BM31" s="361">
        <f t="shared" si="17"/>
        <v>29</v>
      </c>
      <c r="BN31" s="397" t="str">
        <f t="shared" si="0"/>
        <v>1_G320_N_K9000,0_30</v>
      </c>
      <c r="BO31" s="96">
        <v>0</v>
      </c>
      <c r="BP31" s="52">
        <v>7.05</v>
      </c>
      <c r="BQ31" s="52">
        <f>-BQ30</f>
        <v>5.05</v>
      </c>
      <c r="BR31" s="397">
        <f t="shared" ref="BR31:BT33" si="233">BR30</f>
        <v>0</v>
      </c>
      <c r="BS31" s="397">
        <f t="shared" si="233"/>
        <v>4</v>
      </c>
      <c r="BT31" s="397">
        <f t="shared" si="20"/>
        <v>30</v>
      </c>
      <c r="BW31" s="397" t="str">
        <f>BW30</f>
        <v>1_G320_N_K4615,0_30</v>
      </c>
      <c r="BX31" s="96">
        <v>0</v>
      </c>
      <c r="BY31" s="52">
        <v>7.05</v>
      </c>
      <c r="BZ31" s="52">
        <v>3.35</v>
      </c>
      <c r="CA31" s="397">
        <f t="shared" ref="CA31:CC33" si="234">CA30</f>
        <v>0</v>
      </c>
      <c r="CB31" s="397">
        <f t="shared" si="234"/>
        <v>4</v>
      </c>
      <c r="CC31" s="397">
        <f t="shared" si="234"/>
        <v>10</v>
      </c>
    </row>
    <row r="32" spans="1:90">
      <c r="A32" s="361">
        <v>30</v>
      </c>
      <c r="B32" s="388"/>
      <c r="C32" s="388"/>
      <c r="D32" s="388"/>
      <c r="E32" s="394"/>
      <c r="F32" s="388"/>
      <c r="G32" s="388"/>
      <c r="H32" s="388"/>
      <c r="L32" s="361"/>
      <c r="S32" s="361">
        <v>30</v>
      </c>
      <c r="T32" s="388" t="s">
        <v>1131</v>
      </c>
      <c r="U32" s="388">
        <f t="shared" si="226"/>
        <v>180</v>
      </c>
      <c r="V32" s="388">
        <f t="shared" si="69"/>
        <v>1.0899999999999999</v>
      </c>
      <c r="W32" s="388">
        <f t="shared" si="70"/>
        <v>5.05</v>
      </c>
      <c r="X32" s="388">
        <v>0</v>
      </c>
      <c r="Y32" s="388">
        <v>4</v>
      </c>
      <c r="Z32" s="388">
        <v>10</v>
      </c>
      <c r="AD32" s="388" t="str">
        <f t="shared" si="51"/>
        <v>1_G320_N_K4615,0_30</v>
      </c>
      <c r="AE32" s="388">
        <f t="shared" si="90"/>
        <v>0</v>
      </c>
      <c r="AF32" s="388">
        <f>AF25</f>
        <v>8.56</v>
      </c>
      <c r="AG32" s="388">
        <f>AG33</f>
        <v>3.0300000000000002</v>
      </c>
      <c r="AH32" s="388">
        <f>AH31</f>
        <v>0</v>
      </c>
      <c r="AI32" s="388">
        <f t="shared" ref="AI32:AI37" si="235">AI31</f>
        <v>4</v>
      </c>
      <c r="AJ32" s="388">
        <f t="shared" si="230"/>
        <v>10</v>
      </c>
      <c r="AK32" s="96"/>
      <c r="AL32" s="361">
        <v>5</v>
      </c>
      <c r="AM32" s="395" t="s">
        <v>1131</v>
      </c>
      <c r="AN32" s="395">
        <v>180</v>
      </c>
      <c r="AO32" s="395">
        <v>0.1</v>
      </c>
      <c r="AP32" s="396">
        <f>AP28</f>
        <v>-5.05</v>
      </c>
      <c r="AQ32" s="395">
        <v>0</v>
      </c>
      <c r="AR32" s="395">
        <f t="shared" ref="AR32" si="236">AR31</f>
        <v>4</v>
      </c>
      <c r="AS32" s="395">
        <v>10</v>
      </c>
      <c r="AT32" s="96"/>
      <c r="AU32" s="96"/>
      <c r="AV32" s="96"/>
      <c r="AW32" s="96"/>
      <c r="AX32" s="96"/>
      <c r="AY32" s="96"/>
      <c r="AZ32" s="96"/>
      <c r="BA32" s="96"/>
      <c r="BB32" s="96"/>
      <c r="BC32" s="371"/>
      <c r="BD32" s="361">
        <f t="shared" si="15"/>
        <v>30</v>
      </c>
      <c r="BE32" s="397" t="str">
        <f>BE31</f>
        <v>1_G320_N_K4615,0_30</v>
      </c>
      <c r="BF32" s="96">
        <v>180</v>
      </c>
      <c r="BG32" s="52">
        <v>9.0500000000000007</v>
      </c>
      <c r="BH32" s="52">
        <f>-BH33</f>
        <v>-3.35</v>
      </c>
      <c r="BI32" s="397">
        <f t="shared" si="232"/>
        <v>0</v>
      </c>
      <c r="BJ32" s="397">
        <f t="shared" si="232"/>
        <v>4</v>
      </c>
      <c r="BK32" s="397">
        <f t="shared" si="232"/>
        <v>10</v>
      </c>
      <c r="BL32" s="397"/>
      <c r="BM32" s="361">
        <f t="shared" si="17"/>
        <v>30</v>
      </c>
      <c r="BN32" s="397" t="str">
        <f t="shared" si="0"/>
        <v>1_G320_N_K9000,0_30</v>
      </c>
      <c r="BO32" s="96">
        <v>180</v>
      </c>
      <c r="BP32" s="52">
        <f>BP8</f>
        <v>7.05</v>
      </c>
      <c r="BQ32" s="52">
        <f>-BQ33</f>
        <v>-3.35</v>
      </c>
      <c r="BR32" s="397">
        <f t="shared" si="233"/>
        <v>0</v>
      </c>
      <c r="BS32" s="397">
        <f t="shared" si="233"/>
        <v>4</v>
      </c>
      <c r="BT32" s="397">
        <f t="shared" si="20"/>
        <v>30</v>
      </c>
      <c r="BW32" s="397" t="str">
        <f>BW31</f>
        <v>1_G320_N_K4615,0_30</v>
      </c>
      <c r="BX32" s="96">
        <v>180</v>
      </c>
      <c r="BY32" s="52">
        <v>9.0500000000000007</v>
      </c>
      <c r="BZ32" s="52">
        <f>-BZ33</f>
        <v>-3.35</v>
      </c>
      <c r="CA32" s="397">
        <f t="shared" si="234"/>
        <v>0</v>
      </c>
      <c r="CB32" s="397">
        <f t="shared" si="234"/>
        <v>4</v>
      </c>
      <c r="CC32" s="397">
        <f t="shared" si="234"/>
        <v>10</v>
      </c>
    </row>
    <row r="33" spans="1:81">
      <c r="A33" s="361">
        <v>31</v>
      </c>
      <c r="B33" s="388"/>
      <c r="C33" s="388"/>
      <c r="D33" s="388"/>
      <c r="E33" s="388"/>
      <c r="F33" s="388"/>
      <c r="G33" s="388"/>
      <c r="H33" s="388"/>
      <c r="L33" s="361"/>
      <c r="S33" s="361">
        <v>31</v>
      </c>
      <c r="T33" s="388" t="s">
        <v>1131</v>
      </c>
      <c r="U33" s="388">
        <f t="shared" si="226"/>
        <v>180</v>
      </c>
      <c r="V33" s="388">
        <f t="shared" si="69"/>
        <v>-1.4000000000000004</v>
      </c>
      <c r="W33" s="388">
        <f t="shared" si="70"/>
        <v>-5.05</v>
      </c>
      <c r="X33" s="388">
        <v>0</v>
      </c>
      <c r="Y33" s="388">
        <v>4</v>
      </c>
      <c r="Z33" s="388">
        <v>10</v>
      </c>
      <c r="AD33" s="388" t="str">
        <f t="shared" si="51"/>
        <v>1_G320_N_K4615,0_30</v>
      </c>
      <c r="AE33" s="388">
        <f t="shared" si="90"/>
        <v>0</v>
      </c>
      <c r="AF33" s="388">
        <f t="shared" ref="AF33:AF44" si="237">AF12</f>
        <v>6.07</v>
      </c>
      <c r="AG33" s="388">
        <f>AG24+2.02</f>
        <v>3.0300000000000002</v>
      </c>
      <c r="AH33" s="388">
        <v>0</v>
      </c>
      <c r="AI33" s="388">
        <f t="shared" si="235"/>
        <v>4</v>
      </c>
      <c r="AJ33" s="388">
        <v>10</v>
      </c>
      <c r="AK33" s="96"/>
      <c r="AL33" s="361">
        <v>6</v>
      </c>
      <c r="AM33" s="395" t="str">
        <f>AM32</f>
        <v>1_G320_N_K4615,0_30</v>
      </c>
      <c r="AN33" s="395">
        <f>AN28</f>
        <v>180</v>
      </c>
      <c r="AO33" s="395">
        <f>AO32</f>
        <v>0.1</v>
      </c>
      <c r="AP33" s="396">
        <f t="shared" ref="AP33:AP35" si="238">AP29</f>
        <v>-1.7</v>
      </c>
      <c r="AQ33" s="395">
        <v>0</v>
      </c>
      <c r="AR33" s="395">
        <f t="shared" ref="AR33" si="239">AR32</f>
        <v>4</v>
      </c>
      <c r="AS33" s="395">
        <v>10</v>
      </c>
      <c r="AT33" s="96"/>
      <c r="AU33" s="96"/>
      <c r="AV33" s="96"/>
      <c r="AW33" s="96"/>
      <c r="AX33" s="96"/>
      <c r="AY33" s="96"/>
      <c r="AZ33" s="96"/>
      <c r="BA33" s="96"/>
      <c r="BB33" s="96"/>
      <c r="BC33" s="371"/>
      <c r="BD33" s="361">
        <f t="shared" si="15"/>
        <v>31</v>
      </c>
      <c r="BE33" s="397" t="str">
        <f>BE32</f>
        <v>1_G320_N_K4615,0_30</v>
      </c>
      <c r="BF33" s="96">
        <v>180</v>
      </c>
      <c r="BG33" s="52">
        <f>BG32</f>
        <v>9.0500000000000007</v>
      </c>
      <c r="BH33" s="52">
        <f>-BH26</f>
        <v>3.35</v>
      </c>
      <c r="BI33" s="397">
        <f t="shared" si="232"/>
        <v>0</v>
      </c>
      <c r="BJ33" s="397">
        <f t="shared" si="232"/>
        <v>4</v>
      </c>
      <c r="BK33" s="397">
        <f t="shared" si="232"/>
        <v>10</v>
      </c>
      <c r="BL33" s="397"/>
      <c r="BM33" s="361">
        <f t="shared" si="17"/>
        <v>31</v>
      </c>
      <c r="BN33" s="397" t="str">
        <f t="shared" si="0"/>
        <v>1_G320_N_K9000,0_30</v>
      </c>
      <c r="BO33" s="96">
        <v>180</v>
      </c>
      <c r="BP33" s="52">
        <f>BP32</f>
        <v>7.05</v>
      </c>
      <c r="BQ33" s="52">
        <f>-BQ26</f>
        <v>3.35</v>
      </c>
      <c r="BR33" s="397">
        <f t="shared" si="233"/>
        <v>0</v>
      </c>
      <c r="BS33" s="397">
        <f t="shared" si="233"/>
        <v>4</v>
      </c>
      <c r="BT33" s="397">
        <f t="shared" si="20"/>
        <v>30</v>
      </c>
      <c r="BW33" s="397" t="str">
        <f>BW32</f>
        <v>1_G320_N_K4615,0_30</v>
      </c>
      <c r="BX33" s="96">
        <v>0</v>
      </c>
      <c r="BY33" s="52">
        <f>BY32</f>
        <v>9.0500000000000007</v>
      </c>
      <c r="BZ33" s="52">
        <f>-BZ26</f>
        <v>3.35</v>
      </c>
      <c r="CA33" s="397">
        <f t="shared" si="234"/>
        <v>0</v>
      </c>
      <c r="CB33" s="397">
        <f t="shared" si="234"/>
        <v>4</v>
      </c>
      <c r="CC33" s="397">
        <f t="shared" si="234"/>
        <v>10</v>
      </c>
    </row>
    <row r="34" spans="1:81">
      <c r="A34" s="361">
        <v>32</v>
      </c>
      <c r="B34" s="388"/>
      <c r="C34" s="388"/>
      <c r="D34" s="388"/>
      <c r="E34" s="388"/>
      <c r="F34" s="388"/>
      <c r="G34" s="388"/>
      <c r="H34" s="388"/>
      <c r="L34" s="361"/>
      <c r="S34" s="361">
        <v>32</v>
      </c>
      <c r="T34" s="388" t="s">
        <v>1131</v>
      </c>
      <c r="U34" s="388">
        <f t="shared" si="226"/>
        <v>180</v>
      </c>
      <c r="V34" s="388">
        <f t="shared" si="69"/>
        <v>-1.4000000000000004</v>
      </c>
      <c r="W34" s="388">
        <f t="shared" si="70"/>
        <v>-3.03</v>
      </c>
      <c r="X34" s="388">
        <v>0</v>
      </c>
      <c r="Y34" s="388">
        <v>4</v>
      </c>
      <c r="Z34" s="388">
        <v>10</v>
      </c>
      <c r="AD34" s="388" t="str">
        <f t="shared" si="51"/>
        <v>1_G320_N_K4615,0_30</v>
      </c>
      <c r="AE34" s="388">
        <f t="shared" si="90"/>
        <v>0</v>
      </c>
      <c r="AF34" s="388">
        <f t="shared" si="237"/>
        <v>3.58</v>
      </c>
      <c r="AG34" s="388">
        <f>AG25+2.02</f>
        <v>3.0300000000000002</v>
      </c>
      <c r="AH34" s="388">
        <v>0</v>
      </c>
      <c r="AI34" s="388">
        <f t="shared" si="235"/>
        <v>4</v>
      </c>
      <c r="AJ34" s="388">
        <v>10</v>
      </c>
      <c r="AK34" s="96"/>
      <c r="AL34" s="361">
        <v>7</v>
      </c>
      <c r="AM34" s="395" t="str">
        <f t="shared" ref="AM34:AM66" si="240">AM33</f>
        <v>1_G320_N_K4615,0_30</v>
      </c>
      <c r="AN34" s="395">
        <f t="shared" ref="AN34:AN38" si="241">AN29</f>
        <v>180</v>
      </c>
      <c r="AO34" s="395">
        <f>AO33</f>
        <v>0.1</v>
      </c>
      <c r="AP34" s="396">
        <f t="shared" si="238"/>
        <v>1.7</v>
      </c>
      <c r="AQ34" s="395">
        <f>AQ33</f>
        <v>0</v>
      </c>
      <c r="AR34" s="395">
        <f t="shared" ref="AR34:AS34" si="242">AR33</f>
        <v>4</v>
      </c>
      <c r="AS34" s="395">
        <f t="shared" si="242"/>
        <v>10</v>
      </c>
      <c r="AT34" s="96"/>
      <c r="AU34" s="96"/>
      <c r="AV34" s="96"/>
      <c r="AW34" s="96"/>
      <c r="AX34" s="96"/>
      <c r="AY34" s="96"/>
      <c r="AZ34" s="96"/>
      <c r="BA34" s="96"/>
      <c r="BB34" s="96"/>
      <c r="BC34" s="371"/>
      <c r="BD34" s="361">
        <f t="shared" si="15"/>
        <v>32</v>
      </c>
      <c r="BE34" s="397" t="str">
        <f t="shared" ref="BE34:BE37" si="243">BE33</f>
        <v>1_G320_N_K4615,0_30</v>
      </c>
      <c r="BF34" s="96">
        <v>180</v>
      </c>
      <c r="BG34" s="52">
        <v>-1.9</v>
      </c>
      <c r="BH34" s="52">
        <f>BH32</f>
        <v>-3.35</v>
      </c>
      <c r="BI34" s="397">
        <f t="shared" ref="BI34:BI35" si="244">BI33</f>
        <v>0</v>
      </c>
      <c r="BJ34" s="397">
        <f t="shared" ref="BJ34:BJ35" si="245">BJ33</f>
        <v>4</v>
      </c>
      <c r="BK34" s="397">
        <f t="shared" ref="BK34:BK35" si="246">BK33</f>
        <v>10</v>
      </c>
      <c r="BL34" s="397"/>
      <c r="BM34" s="361">
        <f t="shared" si="17"/>
        <v>32</v>
      </c>
      <c r="BN34" s="397" t="str">
        <f t="shared" si="0"/>
        <v>1_G320_N_K9000,0_30</v>
      </c>
      <c r="BO34" s="96">
        <v>180</v>
      </c>
      <c r="BP34" s="52">
        <v>0</v>
      </c>
      <c r="BQ34" s="52">
        <f>BQ32</f>
        <v>-3.35</v>
      </c>
      <c r="BR34" s="397">
        <f t="shared" ref="BR34:BR37" si="247">BR33</f>
        <v>0</v>
      </c>
      <c r="BS34" s="397">
        <f t="shared" ref="BS34:BS37" si="248">BS33</f>
        <v>4</v>
      </c>
      <c r="BT34" s="397">
        <f t="shared" si="20"/>
        <v>30</v>
      </c>
    </row>
    <row r="35" spans="1:81">
      <c r="A35" s="361">
        <v>33</v>
      </c>
      <c r="B35" s="388"/>
      <c r="C35" s="388"/>
      <c r="D35" s="388"/>
      <c r="E35" s="388"/>
      <c r="F35" s="388"/>
      <c r="G35" s="388"/>
      <c r="H35" s="388"/>
      <c r="L35" s="361"/>
      <c r="S35" s="361">
        <v>33</v>
      </c>
      <c r="T35" s="388" t="s">
        <v>1131</v>
      </c>
      <c r="U35" s="388">
        <f t="shared" si="226"/>
        <v>180</v>
      </c>
      <c r="V35" s="388">
        <f t="shared" si="69"/>
        <v>-1.4000000000000004</v>
      </c>
      <c r="W35" s="388">
        <f t="shared" si="70"/>
        <v>-1.01</v>
      </c>
      <c r="X35" s="388">
        <v>0</v>
      </c>
      <c r="Y35" s="388">
        <v>4</v>
      </c>
      <c r="Z35" s="388">
        <v>10</v>
      </c>
      <c r="AD35" s="388" t="str">
        <f t="shared" si="51"/>
        <v>1_G320_N_K4615,0_30</v>
      </c>
      <c r="AE35" s="388">
        <f t="shared" si="90"/>
        <v>180</v>
      </c>
      <c r="AF35" s="388">
        <f t="shared" si="237"/>
        <v>1.0899999999999999</v>
      </c>
      <c r="AG35" s="388">
        <f>AG26+2.02</f>
        <v>3.0300000000000002</v>
      </c>
      <c r="AH35" s="388">
        <v>0</v>
      </c>
      <c r="AI35" s="388">
        <f t="shared" si="235"/>
        <v>4</v>
      </c>
      <c r="AJ35" s="388">
        <v>10</v>
      </c>
      <c r="AK35" s="96"/>
      <c r="AL35" s="361">
        <v>8</v>
      </c>
      <c r="AM35" s="395" t="str">
        <f t="shared" si="240"/>
        <v>1_G320_N_K4615,0_30</v>
      </c>
      <c r="AN35" s="395">
        <f t="shared" si="241"/>
        <v>180</v>
      </c>
      <c r="AO35" s="395">
        <f t="shared" ref="AO35" si="249">AO34</f>
        <v>0.1</v>
      </c>
      <c r="AP35" s="396">
        <f t="shared" si="238"/>
        <v>5.05</v>
      </c>
      <c r="AQ35" s="395">
        <f t="shared" ref="AQ35" si="250">AQ34</f>
        <v>0</v>
      </c>
      <c r="AR35" s="395">
        <v>4</v>
      </c>
      <c r="AS35" s="395">
        <f t="shared" ref="AS35:AS38" si="251">AS34</f>
        <v>10</v>
      </c>
      <c r="AT35" s="96"/>
      <c r="AU35" s="96"/>
      <c r="AV35" s="96"/>
      <c r="AW35" s="96"/>
      <c r="AX35" s="96"/>
      <c r="AY35" s="96"/>
      <c r="AZ35" s="96"/>
      <c r="BA35" s="96"/>
      <c r="BB35" s="96"/>
      <c r="BC35" s="371"/>
      <c r="BD35" s="361">
        <f t="shared" si="15"/>
        <v>33</v>
      </c>
      <c r="BE35" s="397" t="str">
        <f t="shared" si="243"/>
        <v>1_G320_N_K4615,0_30</v>
      </c>
      <c r="BF35" s="96">
        <f>BF34</f>
        <v>180</v>
      </c>
      <c r="BG35" s="52">
        <f>BG34</f>
        <v>-1.9</v>
      </c>
      <c r="BH35" s="52">
        <f>BH33</f>
        <v>3.35</v>
      </c>
      <c r="BI35" s="397">
        <f t="shared" si="244"/>
        <v>0</v>
      </c>
      <c r="BJ35" s="397">
        <f t="shared" si="245"/>
        <v>4</v>
      </c>
      <c r="BK35" s="397">
        <f t="shared" si="246"/>
        <v>10</v>
      </c>
      <c r="BL35" s="397"/>
      <c r="BM35" s="361">
        <f t="shared" si="17"/>
        <v>33</v>
      </c>
      <c r="BN35" s="397" t="str">
        <f t="shared" si="0"/>
        <v>1_G320_N_K9000,0_30</v>
      </c>
      <c r="BO35" s="96">
        <f>BO34</f>
        <v>180</v>
      </c>
      <c r="BP35" s="52">
        <f>BP34</f>
        <v>0</v>
      </c>
      <c r="BQ35" s="52">
        <f>BQ33</f>
        <v>3.35</v>
      </c>
      <c r="BR35" s="397">
        <f t="shared" si="247"/>
        <v>0</v>
      </c>
      <c r="BS35" s="397">
        <f t="shared" si="248"/>
        <v>4</v>
      </c>
      <c r="BT35" s="397">
        <f t="shared" si="20"/>
        <v>30</v>
      </c>
    </row>
    <row r="36" spans="1:81">
      <c r="A36" s="361">
        <v>34</v>
      </c>
      <c r="B36" s="388"/>
      <c r="C36" s="388"/>
      <c r="D36" s="388"/>
      <c r="E36" s="388"/>
      <c r="F36" s="388"/>
      <c r="G36" s="388"/>
      <c r="H36" s="388"/>
      <c r="L36" s="361"/>
      <c r="S36" s="361">
        <v>34</v>
      </c>
      <c r="T36" s="388" t="s">
        <v>1131</v>
      </c>
      <c r="U36" s="388">
        <f t="shared" si="226"/>
        <v>180</v>
      </c>
      <c r="V36" s="388">
        <f t="shared" si="69"/>
        <v>-1.4000000000000004</v>
      </c>
      <c r="W36" s="388">
        <f t="shared" si="70"/>
        <v>1.01</v>
      </c>
      <c r="X36" s="388">
        <v>0</v>
      </c>
      <c r="Y36" s="388">
        <v>4</v>
      </c>
      <c r="Z36" s="388">
        <v>10</v>
      </c>
      <c r="AD36" s="388" t="str">
        <f t="shared" si="51"/>
        <v>1_G320_N_K4615,0_30</v>
      </c>
      <c r="AE36" s="388">
        <f t="shared" si="90"/>
        <v>180</v>
      </c>
      <c r="AF36" s="388">
        <f t="shared" si="237"/>
        <v>-1.4000000000000004</v>
      </c>
      <c r="AG36" s="388">
        <f>AG27+2.02</f>
        <v>3.0300000000000002</v>
      </c>
      <c r="AH36" s="388">
        <v>0</v>
      </c>
      <c r="AI36" s="388">
        <f t="shared" si="235"/>
        <v>4</v>
      </c>
      <c r="AJ36" s="388">
        <v>10</v>
      </c>
      <c r="AK36" s="96"/>
      <c r="AL36" s="361">
        <v>9</v>
      </c>
      <c r="AM36" s="395" t="str">
        <f t="shared" si="240"/>
        <v>1_G320_N_K4615,0_30</v>
      </c>
      <c r="AN36" s="395">
        <f t="shared" si="241"/>
        <v>180</v>
      </c>
      <c r="AO36" s="395">
        <f>AO35</f>
        <v>0.1</v>
      </c>
      <c r="AP36" s="396">
        <f>AP39</f>
        <v>-3.35</v>
      </c>
      <c r="AQ36" s="395">
        <f>AQ35</f>
        <v>0</v>
      </c>
      <c r="AR36" s="395">
        <f t="shared" ref="AR36" si="252">AR35</f>
        <v>4</v>
      </c>
      <c r="AS36" s="395">
        <f t="shared" si="251"/>
        <v>10</v>
      </c>
      <c r="AT36" s="395"/>
      <c r="AU36" s="96"/>
      <c r="AV36" s="397"/>
      <c r="AW36" s="397"/>
      <c r="AX36" s="397"/>
      <c r="AY36" s="398"/>
      <c r="AZ36" s="397"/>
      <c r="BA36" s="397"/>
      <c r="BB36" s="397"/>
      <c r="BC36" s="371"/>
      <c r="BD36" s="361">
        <f t="shared" si="15"/>
        <v>34</v>
      </c>
      <c r="BE36" s="397" t="str">
        <f t="shared" si="243"/>
        <v>1_G320_N_K4615,0_30</v>
      </c>
      <c r="BF36" s="395">
        <v>180</v>
      </c>
      <c r="BG36" s="395">
        <v>11.05</v>
      </c>
      <c r="BH36" s="395">
        <v>0</v>
      </c>
      <c r="BI36" s="397">
        <f t="shared" ref="BI36:BI37" si="253">BI35</f>
        <v>0</v>
      </c>
      <c r="BJ36" s="397">
        <f t="shared" ref="BJ36:BJ37" si="254">BJ35</f>
        <v>4</v>
      </c>
      <c r="BK36" s="397">
        <f t="shared" ref="BK36:BK37" si="255">BK35</f>
        <v>10</v>
      </c>
      <c r="BL36" s="397"/>
      <c r="BM36" s="361">
        <f t="shared" si="17"/>
        <v>34</v>
      </c>
      <c r="BN36" s="397" t="str">
        <f t="shared" si="0"/>
        <v>1_G320_N_K9000,0_30</v>
      </c>
      <c r="BO36" s="395">
        <v>180</v>
      </c>
      <c r="BP36" s="395">
        <v>11.05</v>
      </c>
      <c r="BQ36" s="395">
        <v>0</v>
      </c>
      <c r="BR36" s="397">
        <f t="shared" si="247"/>
        <v>0</v>
      </c>
      <c r="BS36" s="397">
        <f t="shared" si="248"/>
        <v>4</v>
      </c>
      <c r="BT36" s="397">
        <f t="shared" si="20"/>
        <v>30</v>
      </c>
      <c r="BU36" s="363"/>
      <c r="BV36" s="96"/>
      <c r="BW36" s="52"/>
      <c r="BX36" s="52"/>
      <c r="BY36" s="52"/>
      <c r="BZ36" s="96"/>
      <c r="CA36" s="371"/>
    </row>
    <row r="37" spans="1:81">
      <c r="A37" s="361">
        <v>35</v>
      </c>
      <c r="B37" s="388"/>
      <c r="C37" s="388"/>
      <c r="D37" s="388"/>
      <c r="E37" s="388"/>
      <c r="F37" s="388"/>
      <c r="G37" s="388"/>
      <c r="H37" s="388"/>
      <c r="L37" s="361"/>
      <c r="S37" s="361">
        <v>35</v>
      </c>
      <c r="T37" s="388" t="s">
        <v>1131</v>
      </c>
      <c r="U37" s="388">
        <f t="shared" si="226"/>
        <v>180</v>
      </c>
      <c r="V37" s="388">
        <f t="shared" si="69"/>
        <v>-1.4000000000000004</v>
      </c>
      <c r="W37" s="388">
        <f t="shared" si="70"/>
        <v>3.03</v>
      </c>
      <c r="X37" s="388">
        <v>0</v>
      </c>
      <c r="Y37" s="388">
        <v>4</v>
      </c>
      <c r="Z37" s="388">
        <v>10</v>
      </c>
      <c r="AD37" s="388" t="str">
        <f t="shared" si="51"/>
        <v>1_G320_N_K4615,0_30</v>
      </c>
      <c r="AE37" s="388">
        <f t="shared" si="90"/>
        <v>180</v>
      </c>
      <c r="AF37" s="388">
        <f t="shared" si="237"/>
        <v>-3.8900000000000006</v>
      </c>
      <c r="AG37" s="388">
        <f>AG28+2.02</f>
        <v>3.0300000000000002</v>
      </c>
      <c r="AH37" s="388">
        <v>0</v>
      </c>
      <c r="AI37" s="388">
        <f t="shared" si="235"/>
        <v>4</v>
      </c>
      <c r="AJ37" s="388">
        <v>10</v>
      </c>
      <c r="AK37" s="96"/>
      <c r="AL37" s="361">
        <v>10</v>
      </c>
      <c r="AM37" s="395" t="str">
        <f t="shared" si="240"/>
        <v>1_G320_N_K4615,0_30</v>
      </c>
      <c r="AN37" s="395">
        <f t="shared" si="241"/>
        <v>180</v>
      </c>
      <c r="AO37" s="395">
        <f t="shared" ref="AO37:AO38" si="256">AO36</f>
        <v>0.1</v>
      </c>
      <c r="AP37" s="396">
        <f t="shared" ref="AP37:AP38" si="257">AP40</f>
        <v>0</v>
      </c>
      <c r="AQ37" s="395">
        <f t="shared" ref="AQ37:AQ38" si="258">AQ36</f>
        <v>0</v>
      </c>
      <c r="AR37" s="395">
        <f t="shared" ref="AR37:AR38" si="259">AR36</f>
        <v>4</v>
      </c>
      <c r="AS37" s="395">
        <f t="shared" si="251"/>
        <v>10</v>
      </c>
      <c r="AT37" s="96"/>
      <c r="AU37" s="96"/>
      <c r="AV37" s="397"/>
      <c r="AW37" s="397"/>
      <c r="AX37" s="397"/>
      <c r="AY37" s="398"/>
      <c r="AZ37" s="397"/>
      <c r="BA37" s="397"/>
      <c r="BB37" s="397"/>
      <c r="BC37" s="371"/>
      <c r="BD37" s="361">
        <f t="shared" si="15"/>
        <v>35</v>
      </c>
      <c r="BE37" s="397" t="str">
        <f t="shared" si="243"/>
        <v>1_G320_N_K4615,0_30</v>
      </c>
      <c r="BF37" s="96">
        <v>180</v>
      </c>
      <c r="BG37" s="52">
        <v>9.0500000000000007</v>
      </c>
      <c r="BH37" s="52">
        <v>0</v>
      </c>
      <c r="BI37" s="397">
        <f t="shared" si="253"/>
        <v>0</v>
      </c>
      <c r="BJ37" s="397">
        <f t="shared" si="254"/>
        <v>4</v>
      </c>
      <c r="BK37" s="397">
        <f t="shared" si="255"/>
        <v>10</v>
      </c>
      <c r="BL37" s="397"/>
      <c r="BM37" s="361">
        <f t="shared" si="17"/>
        <v>35</v>
      </c>
      <c r="BN37" s="397" t="str">
        <f t="shared" si="0"/>
        <v>1_G320_N_K9000,0_30</v>
      </c>
      <c r="BO37" s="96">
        <v>180</v>
      </c>
      <c r="BP37" s="52">
        <f>BP32</f>
        <v>7.05</v>
      </c>
      <c r="BQ37" s="52">
        <v>0</v>
      </c>
      <c r="BR37" s="397">
        <f t="shared" si="247"/>
        <v>0</v>
      </c>
      <c r="BS37" s="397">
        <f t="shared" si="248"/>
        <v>4</v>
      </c>
      <c r="BT37" s="397">
        <f t="shared" si="20"/>
        <v>30</v>
      </c>
    </row>
    <row r="38" spans="1:81">
      <c r="A38" s="361">
        <v>36</v>
      </c>
      <c r="B38" s="388"/>
      <c r="C38" s="388"/>
      <c r="D38" s="388"/>
      <c r="E38" s="388"/>
      <c r="F38" s="388"/>
      <c r="G38" s="388"/>
      <c r="H38" s="388"/>
      <c r="L38" s="361"/>
      <c r="S38" s="361">
        <v>36</v>
      </c>
      <c r="T38" s="388" t="s">
        <v>1131</v>
      </c>
      <c r="U38" s="388">
        <f t="shared" si="226"/>
        <v>180</v>
      </c>
      <c r="V38" s="388">
        <f t="shared" si="69"/>
        <v>-1.4000000000000004</v>
      </c>
      <c r="W38" s="388">
        <f t="shared" si="70"/>
        <v>5.05</v>
      </c>
      <c r="X38" s="388">
        <v>0</v>
      </c>
      <c r="Y38" s="388">
        <v>4</v>
      </c>
      <c r="Z38" s="388">
        <v>10</v>
      </c>
      <c r="AD38" s="388" t="str">
        <f t="shared" si="51"/>
        <v>1_G320_N_K4615,0_30</v>
      </c>
      <c r="AE38" s="388">
        <f t="shared" si="90"/>
        <v>0</v>
      </c>
      <c r="AF38" s="388">
        <f t="shared" si="237"/>
        <v>11.05</v>
      </c>
      <c r="AG38" s="388">
        <f>AG33+2.02</f>
        <v>5.0500000000000007</v>
      </c>
      <c r="AH38" s="388">
        <v>0</v>
      </c>
      <c r="AI38" s="388">
        <v>4</v>
      </c>
      <c r="AJ38" s="388">
        <v>10</v>
      </c>
      <c r="AK38" s="96"/>
      <c r="AL38" s="361">
        <v>11</v>
      </c>
      <c r="AM38" s="395" t="str">
        <f t="shared" si="240"/>
        <v>1_G320_N_K4615,0_30</v>
      </c>
      <c r="AN38" s="395">
        <f t="shared" si="241"/>
        <v>180</v>
      </c>
      <c r="AO38" s="395">
        <f t="shared" si="256"/>
        <v>0.1</v>
      </c>
      <c r="AP38" s="396">
        <f t="shared" si="257"/>
        <v>3.35</v>
      </c>
      <c r="AQ38" s="395">
        <f t="shared" si="258"/>
        <v>0</v>
      </c>
      <c r="AR38" s="395">
        <f t="shared" si="259"/>
        <v>4</v>
      </c>
      <c r="AS38" s="395">
        <f t="shared" si="251"/>
        <v>10</v>
      </c>
      <c r="AT38" s="96"/>
      <c r="AU38" s="96"/>
      <c r="AV38" s="397"/>
      <c r="AW38" s="397"/>
      <c r="AX38" s="397"/>
      <c r="AY38" s="398"/>
      <c r="AZ38" s="397"/>
      <c r="BA38" s="397"/>
      <c r="BB38" s="397"/>
      <c r="BC38" s="371"/>
      <c r="BE38" s="363"/>
      <c r="BF38" s="96"/>
      <c r="BG38" s="52"/>
      <c r="BH38" s="52"/>
      <c r="BI38" s="52"/>
      <c r="BJ38" s="96"/>
      <c r="BK38" s="371"/>
      <c r="BL38" s="389"/>
      <c r="BM38" s="389"/>
      <c r="BN38" s="389"/>
      <c r="BO38" s="389"/>
      <c r="BP38" s="389"/>
      <c r="BQ38" s="389"/>
      <c r="BR38" s="389"/>
      <c r="BS38" s="389"/>
      <c r="BT38" s="389"/>
    </row>
    <row r="39" spans="1:81">
      <c r="A39" s="361">
        <v>37</v>
      </c>
      <c r="B39" s="388"/>
      <c r="C39" s="388"/>
      <c r="D39" s="388"/>
      <c r="E39" s="388"/>
      <c r="F39" s="388"/>
      <c r="G39" s="388"/>
      <c r="H39" s="388"/>
      <c r="L39" s="361"/>
      <c r="S39" s="361">
        <v>37</v>
      </c>
      <c r="T39" s="388" t="s">
        <v>1131</v>
      </c>
      <c r="U39" s="388">
        <f t="shared" si="226"/>
        <v>180</v>
      </c>
      <c r="V39" s="388">
        <f t="shared" si="69"/>
        <v>-3.8900000000000006</v>
      </c>
      <c r="W39" s="388">
        <f t="shared" si="70"/>
        <v>-5.05</v>
      </c>
      <c r="X39" s="388">
        <v>0</v>
      </c>
      <c r="Y39" s="388">
        <v>4</v>
      </c>
      <c r="Z39" s="388">
        <v>10</v>
      </c>
      <c r="AD39" s="388" t="str">
        <f t="shared" si="51"/>
        <v>1_G320_N_K4615,0_30</v>
      </c>
      <c r="AE39" s="388">
        <f t="shared" si="90"/>
        <v>0</v>
      </c>
      <c r="AF39" s="388">
        <f t="shared" si="237"/>
        <v>8.56</v>
      </c>
      <c r="AG39" s="388">
        <f>AG38</f>
        <v>5.0500000000000007</v>
      </c>
      <c r="AH39" s="388">
        <v>0</v>
      </c>
      <c r="AI39" s="388">
        <f>AI38</f>
        <v>4</v>
      </c>
      <c r="AJ39" s="388">
        <v>10</v>
      </c>
      <c r="AK39" s="96"/>
      <c r="AL39" s="361">
        <v>12</v>
      </c>
      <c r="AM39" s="395" t="str">
        <f>AM35</f>
        <v>1_G320_N_K4615,0_30</v>
      </c>
      <c r="AN39" s="395">
        <v>180</v>
      </c>
      <c r="AO39" s="395">
        <v>-1.9</v>
      </c>
      <c r="AP39" s="396">
        <v>-3.35</v>
      </c>
      <c r="AQ39" s="395">
        <f>AQ35</f>
        <v>0</v>
      </c>
      <c r="AR39" s="395">
        <v>4</v>
      </c>
      <c r="AS39" s="395">
        <f>AS35</f>
        <v>10</v>
      </c>
      <c r="AT39" s="96"/>
      <c r="AU39" s="96"/>
      <c r="AV39" s="397"/>
      <c r="AW39" s="397"/>
      <c r="AX39" s="397"/>
      <c r="AY39" s="398"/>
      <c r="AZ39" s="397"/>
      <c r="BA39" s="397"/>
      <c r="BB39" s="397"/>
      <c r="BC39" s="371"/>
      <c r="BE39" s="363"/>
      <c r="BF39" s="96"/>
      <c r="BG39" s="52"/>
      <c r="BH39" s="52"/>
      <c r="BI39" s="52"/>
      <c r="BJ39" s="96"/>
      <c r="BK39" s="371"/>
      <c r="BL39" s="389"/>
      <c r="BM39" s="389"/>
      <c r="BN39" s="389"/>
      <c r="BO39" s="389"/>
      <c r="BP39" s="389"/>
      <c r="BQ39" s="389"/>
      <c r="BR39" s="389"/>
      <c r="BS39" s="389"/>
      <c r="BT39" s="389"/>
    </row>
    <row r="40" spans="1:81">
      <c r="A40" s="361">
        <v>38</v>
      </c>
      <c r="B40" s="388"/>
      <c r="C40" s="388"/>
      <c r="D40" s="388"/>
      <c r="E40" s="388"/>
      <c r="F40" s="388"/>
      <c r="G40" s="388"/>
      <c r="H40" s="388"/>
      <c r="L40" s="361"/>
      <c r="S40" s="361">
        <v>38</v>
      </c>
      <c r="T40" s="388" t="s">
        <v>1131</v>
      </c>
      <c r="U40" s="388">
        <f t="shared" si="226"/>
        <v>180</v>
      </c>
      <c r="V40" s="388">
        <f t="shared" si="69"/>
        <v>-3.8900000000000006</v>
      </c>
      <c r="W40" s="388">
        <f t="shared" si="70"/>
        <v>-3.03</v>
      </c>
      <c r="X40" s="388">
        <v>0</v>
      </c>
      <c r="Y40" s="388">
        <v>4</v>
      </c>
      <c r="Z40" s="388">
        <v>10</v>
      </c>
      <c r="AD40" s="388" t="str">
        <f t="shared" si="51"/>
        <v>1_G320_N_K4615,0_30</v>
      </c>
      <c r="AE40" s="388">
        <f t="shared" si="90"/>
        <v>0</v>
      </c>
      <c r="AF40" s="388">
        <f t="shared" si="237"/>
        <v>6.07</v>
      </c>
      <c r="AG40" s="388">
        <f t="shared" ref="AG40:AG44" si="260">AG39</f>
        <v>5.0500000000000007</v>
      </c>
      <c r="AH40" s="388">
        <v>0</v>
      </c>
      <c r="AI40" s="388">
        <f t="shared" ref="AI40:AI44" si="261">AI39</f>
        <v>4</v>
      </c>
      <c r="AJ40" s="388">
        <v>10</v>
      </c>
      <c r="AK40" s="96"/>
      <c r="AL40" s="361">
        <v>13</v>
      </c>
      <c r="AM40" s="395" t="str">
        <f t="shared" si="240"/>
        <v>1_G320_N_K4615,0_30</v>
      </c>
      <c r="AN40" s="395">
        <f>AN39</f>
        <v>180</v>
      </c>
      <c r="AO40" s="395">
        <f t="shared" ref="AO40" si="262">AO39</f>
        <v>-1.9</v>
      </c>
      <c r="AP40" s="396">
        <v>0</v>
      </c>
      <c r="AQ40" s="395">
        <v>0</v>
      </c>
      <c r="AR40" s="395">
        <f>AR39</f>
        <v>4</v>
      </c>
      <c r="AS40" s="395">
        <v>10</v>
      </c>
      <c r="AT40" s="96"/>
      <c r="AU40" s="395"/>
      <c r="AV40" s="397"/>
      <c r="AW40" s="397"/>
      <c r="AX40" s="397"/>
      <c r="AY40" s="398"/>
      <c r="AZ40" s="397"/>
      <c r="BA40" s="397"/>
      <c r="BB40" s="397"/>
      <c r="BC40" s="395"/>
      <c r="BE40" s="363"/>
      <c r="BF40" s="96"/>
      <c r="BG40" s="52"/>
      <c r="BH40" s="52"/>
      <c r="BI40" s="52"/>
      <c r="BJ40" s="96"/>
      <c r="BK40" s="371"/>
      <c r="BL40" s="389"/>
      <c r="BM40" s="389"/>
      <c r="BN40" s="389"/>
      <c r="BO40" s="389"/>
      <c r="BP40" s="389"/>
      <c r="BQ40" s="389"/>
      <c r="BR40" s="389"/>
      <c r="BS40" s="389"/>
      <c r="BT40" s="389"/>
    </row>
    <row r="41" spans="1:81">
      <c r="A41" s="361">
        <v>39</v>
      </c>
      <c r="B41" s="388"/>
      <c r="C41" s="388"/>
      <c r="D41" s="388"/>
      <c r="E41" s="388"/>
      <c r="F41" s="388"/>
      <c r="G41" s="388"/>
      <c r="H41" s="388"/>
      <c r="L41" s="361"/>
      <c r="S41" s="361">
        <v>39</v>
      </c>
      <c r="T41" s="388" t="s">
        <v>1131</v>
      </c>
      <c r="U41" s="388">
        <f t="shared" si="226"/>
        <v>180</v>
      </c>
      <c r="V41" s="388">
        <f t="shared" si="69"/>
        <v>-3.8900000000000006</v>
      </c>
      <c r="W41" s="388">
        <f t="shared" si="70"/>
        <v>-1.01</v>
      </c>
      <c r="X41" s="388">
        <v>0</v>
      </c>
      <c r="Y41" s="388">
        <v>4</v>
      </c>
      <c r="Z41" s="388">
        <v>10</v>
      </c>
      <c r="AD41" s="388" t="str">
        <f t="shared" si="51"/>
        <v>1_G320_N_K4615,0_30</v>
      </c>
      <c r="AE41" s="388">
        <f t="shared" si="90"/>
        <v>0</v>
      </c>
      <c r="AF41" s="388">
        <f t="shared" si="237"/>
        <v>3.58</v>
      </c>
      <c r="AG41" s="388">
        <f t="shared" si="260"/>
        <v>5.0500000000000007</v>
      </c>
      <c r="AH41" s="388">
        <v>0</v>
      </c>
      <c r="AI41" s="388">
        <f t="shared" si="261"/>
        <v>4</v>
      </c>
      <c r="AJ41" s="388">
        <v>10</v>
      </c>
      <c r="AK41" s="96"/>
      <c r="AL41" s="361">
        <v>14</v>
      </c>
      <c r="AM41" s="395" t="str">
        <f t="shared" si="240"/>
        <v>1_G320_N_K4615,0_30</v>
      </c>
      <c r="AN41" s="395">
        <f>AN40</f>
        <v>180</v>
      </c>
      <c r="AO41" s="395">
        <f>AO40</f>
        <v>-1.9</v>
      </c>
      <c r="AP41" s="396">
        <f>-AP39</f>
        <v>3.35</v>
      </c>
      <c r="AQ41" s="395">
        <v>0</v>
      </c>
      <c r="AR41" s="395">
        <f t="shared" ref="AR41:AR44" si="263">AR40</f>
        <v>4</v>
      </c>
      <c r="AS41" s="395">
        <v>10</v>
      </c>
      <c r="AT41" s="96"/>
      <c r="AU41" s="96"/>
      <c r="AV41" s="397"/>
      <c r="AW41" s="397"/>
      <c r="AX41" s="397"/>
      <c r="AY41" s="398"/>
      <c r="AZ41" s="397"/>
      <c r="BA41" s="397"/>
      <c r="BB41" s="397"/>
      <c r="BC41" s="371"/>
      <c r="BE41" s="363"/>
      <c r="BF41" s="96"/>
      <c r="BG41" s="52"/>
      <c r="BH41" s="52"/>
      <c r="BI41" s="52"/>
      <c r="BJ41" s="96"/>
      <c r="BK41" s="371"/>
      <c r="BL41" s="389"/>
      <c r="BM41" s="389"/>
      <c r="BN41" s="389"/>
      <c r="BO41" s="389"/>
      <c r="BP41" s="389"/>
      <c r="BQ41" s="389"/>
      <c r="BR41" s="389"/>
      <c r="BS41" s="389"/>
      <c r="BT41" s="389"/>
    </row>
    <row r="42" spans="1:81">
      <c r="A42" s="361">
        <v>40</v>
      </c>
      <c r="B42" s="388"/>
      <c r="C42" s="388"/>
      <c r="D42" s="388"/>
      <c r="E42" s="388"/>
      <c r="F42" s="388"/>
      <c r="G42" s="388"/>
      <c r="H42" s="388"/>
      <c r="L42" s="361"/>
      <c r="S42" s="361">
        <v>40</v>
      </c>
      <c r="T42" s="388" t="s">
        <v>1131</v>
      </c>
      <c r="U42" s="388">
        <f t="shared" si="226"/>
        <v>180</v>
      </c>
      <c r="V42" s="388">
        <f t="shared" si="69"/>
        <v>-3.8900000000000006</v>
      </c>
      <c r="W42" s="388">
        <f t="shared" si="70"/>
        <v>1.01</v>
      </c>
      <c r="X42" s="388">
        <v>0</v>
      </c>
      <c r="Y42" s="388">
        <v>4</v>
      </c>
      <c r="Z42" s="388">
        <v>10</v>
      </c>
      <c r="AD42" s="388" t="str">
        <f t="shared" si="51"/>
        <v>1_G320_N_K4615,0_30</v>
      </c>
      <c r="AE42" s="388">
        <f t="shared" si="90"/>
        <v>180</v>
      </c>
      <c r="AF42" s="388">
        <f t="shared" si="237"/>
        <v>1.0899999999999999</v>
      </c>
      <c r="AG42" s="388">
        <f t="shared" si="260"/>
        <v>5.0500000000000007</v>
      </c>
      <c r="AH42" s="388">
        <v>0</v>
      </c>
      <c r="AI42" s="388">
        <f t="shared" si="261"/>
        <v>4</v>
      </c>
      <c r="AJ42" s="388">
        <v>10</v>
      </c>
      <c r="AK42" s="96"/>
      <c r="AL42" s="361">
        <v>15</v>
      </c>
      <c r="AM42" s="395" t="str">
        <f t="shared" si="240"/>
        <v>1_G320_N_K4615,0_30</v>
      </c>
      <c r="AN42" s="395">
        <f>AN34</f>
        <v>180</v>
      </c>
      <c r="AO42" s="395">
        <v>-1.9</v>
      </c>
      <c r="AP42" s="396">
        <f>AP28</f>
        <v>-5.05</v>
      </c>
      <c r="AQ42" s="395">
        <v>0</v>
      </c>
      <c r="AR42" s="395">
        <v>4</v>
      </c>
      <c r="AS42" s="395">
        <v>10</v>
      </c>
      <c r="AT42" s="96"/>
      <c r="AU42" s="96"/>
      <c r="AV42" s="397"/>
      <c r="AW42" s="397"/>
      <c r="AX42" s="397"/>
      <c r="AY42" s="398"/>
      <c r="AZ42" s="397"/>
      <c r="BA42" s="397"/>
      <c r="BB42" s="397"/>
      <c r="BC42" s="371"/>
      <c r="BE42" s="363"/>
      <c r="BF42" s="96"/>
      <c r="BG42" s="52"/>
      <c r="BH42" s="52"/>
      <c r="BI42" s="52"/>
      <c r="BJ42" s="96"/>
      <c r="BK42" s="371"/>
      <c r="BL42" s="389"/>
      <c r="BM42" s="389"/>
      <c r="BN42" s="389"/>
      <c r="BO42" s="389"/>
      <c r="BP42" s="389"/>
      <c r="BQ42" s="389"/>
      <c r="BR42" s="389"/>
      <c r="BS42" s="389"/>
      <c r="BT42" s="389"/>
    </row>
    <row r="43" spans="1:81">
      <c r="A43" s="361">
        <v>41</v>
      </c>
      <c r="B43" s="388"/>
      <c r="C43" s="388"/>
      <c r="D43" s="388"/>
      <c r="E43" s="388"/>
      <c r="F43" s="388"/>
      <c r="G43" s="388"/>
      <c r="H43" s="388"/>
      <c r="L43" s="361"/>
      <c r="S43" s="361">
        <v>41</v>
      </c>
      <c r="T43" s="388" t="s">
        <v>1131</v>
      </c>
      <c r="U43" s="388">
        <f t="shared" si="226"/>
        <v>180</v>
      </c>
      <c r="V43" s="388">
        <f t="shared" si="69"/>
        <v>-3.8900000000000006</v>
      </c>
      <c r="W43" s="388">
        <f t="shared" si="70"/>
        <v>3.03</v>
      </c>
      <c r="X43" s="388">
        <v>0</v>
      </c>
      <c r="Y43" s="388">
        <v>4</v>
      </c>
      <c r="Z43" s="388">
        <v>10</v>
      </c>
      <c r="AD43" s="388" t="str">
        <f t="shared" si="51"/>
        <v>1_G320_N_K4615,0_30</v>
      </c>
      <c r="AE43" s="388">
        <f t="shared" si="90"/>
        <v>180</v>
      </c>
      <c r="AF43" s="388">
        <f t="shared" si="237"/>
        <v>-1.4000000000000004</v>
      </c>
      <c r="AG43" s="388">
        <f t="shared" si="260"/>
        <v>5.0500000000000007</v>
      </c>
      <c r="AH43" s="388">
        <v>0</v>
      </c>
      <c r="AI43" s="388">
        <f t="shared" si="261"/>
        <v>4</v>
      </c>
      <c r="AJ43" s="388">
        <v>10</v>
      </c>
      <c r="AK43" s="96"/>
      <c r="AL43" s="361">
        <v>16</v>
      </c>
      <c r="AM43" s="395" t="str">
        <f t="shared" si="240"/>
        <v>1_G320_N_K4615,0_30</v>
      </c>
      <c r="AN43" s="395">
        <f>AN35</f>
        <v>180</v>
      </c>
      <c r="AO43" s="395">
        <f>AO42</f>
        <v>-1.9</v>
      </c>
      <c r="AP43" s="396">
        <f>AP29</f>
        <v>-1.7</v>
      </c>
      <c r="AQ43" s="395">
        <v>0</v>
      </c>
      <c r="AR43" s="395">
        <f t="shared" si="263"/>
        <v>4</v>
      </c>
      <c r="AS43" s="395">
        <v>10</v>
      </c>
      <c r="AT43" s="96"/>
      <c r="AU43" s="96"/>
      <c r="AV43" s="397"/>
      <c r="AW43" s="397"/>
      <c r="AX43" s="397"/>
      <c r="AY43" s="398"/>
      <c r="AZ43" s="397"/>
      <c r="BA43" s="397"/>
      <c r="BB43" s="397"/>
      <c r="BC43" s="371"/>
      <c r="BE43" s="363"/>
      <c r="BF43" s="96"/>
      <c r="BG43" s="52"/>
      <c r="BH43" s="52"/>
      <c r="BI43" s="52"/>
      <c r="BJ43" s="96"/>
      <c r="BK43" s="371"/>
      <c r="BL43" s="389"/>
      <c r="BM43" s="389"/>
      <c r="BN43" s="389"/>
      <c r="BO43" s="389"/>
      <c r="BP43" s="389"/>
      <c r="BQ43" s="389"/>
      <c r="BR43" s="389"/>
      <c r="BS43" s="389"/>
      <c r="BT43" s="389"/>
    </row>
    <row r="44" spans="1:81">
      <c r="A44" s="361">
        <v>42</v>
      </c>
      <c r="B44" s="388"/>
      <c r="C44" s="388"/>
      <c r="D44" s="388"/>
      <c r="E44" s="388"/>
      <c r="F44" s="388"/>
      <c r="G44" s="388"/>
      <c r="H44" s="388"/>
      <c r="L44" s="361"/>
      <c r="S44" s="361">
        <v>42</v>
      </c>
      <c r="T44" s="388" t="s">
        <v>1131</v>
      </c>
      <c r="U44" s="388">
        <f t="shared" si="226"/>
        <v>180</v>
      </c>
      <c r="V44" s="388">
        <f t="shared" si="69"/>
        <v>-3.8900000000000006</v>
      </c>
      <c r="W44" s="388">
        <f t="shared" si="70"/>
        <v>5.05</v>
      </c>
      <c r="X44" s="388">
        <v>0</v>
      </c>
      <c r="Y44" s="388">
        <v>4</v>
      </c>
      <c r="Z44" s="388">
        <v>10</v>
      </c>
      <c r="AD44" s="388" t="str">
        <f t="shared" si="51"/>
        <v>1_G320_N_K4615,0_30</v>
      </c>
      <c r="AE44" s="388">
        <f t="shared" si="90"/>
        <v>180</v>
      </c>
      <c r="AF44" s="388">
        <f t="shared" si="237"/>
        <v>-3.8900000000000006</v>
      </c>
      <c r="AG44" s="388">
        <f t="shared" si="260"/>
        <v>5.0500000000000007</v>
      </c>
      <c r="AH44" s="388">
        <v>0</v>
      </c>
      <c r="AI44" s="388">
        <f t="shared" si="261"/>
        <v>4</v>
      </c>
      <c r="AJ44" s="388">
        <v>10</v>
      </c>
      <c r="AK44" s="96"/>
      <c r="AL44" s="361">
        <v>17</v>
      </c>
      <c r="AM44" s="395" t="str">
        <f t="shared" si="240"/>
        <v>1_G320_N_K4615,0_30</v>
      </c>
      <c r="AN44" s="395">
        <f>AN43</f>
        <v>180</v>
      </c>
      <c r="AO44" s="395">
        <f t="shared" ref="AO44:AO45" si="264">AO43</f>
        <v>-1.9</v>
      </c>
      <c r="AP44" s="396">
        <f>AP30</f>
        <v>1.7</v>
      </c>
      <c r="AQ44" s="395">
        <v>0</v>
      </c>
      <c r="AR44" s="395">
        <f t="shared" si="263"/>
        <v>4</v>
      </c>
      <c r="AS44" s="395">
        <v>10</v>
      </c>
      <c r="AT44" s="96"/>
      <c r="AU44" s="96"/>
      <c r="AV44" s="397"/>
      <c r="AW44" s="397"/>
      <c r="AX44" s="397"/>
      <c r="AY44" s="398"/>
      <c r="AZ44" s="397"/>
      <c r="BA44" s="397"/>
      <c r="BB44" s="397"/>
      <c r="BC44" s="371"/>
      <c r="BE44" s="363"/>
      <c r="BF44" s="96"/>
      <c r="BG44" s="52"/>
      <c r="BH44" s="52"/>
      <c r="BI44" s="52"/>
      <c r="BJ44" s="96"/>
      <c r="BK44" s="371"/>
      <c r="BL44" s="389"/>
      <c r="BM44" s="389"/>
      <c r="BN44" s="389"/>
      <c r="BO44" s="389"/>
      <c r="BP44" s="389"/>
      <c r="BQ44" s="389"/>
      <c r="BR44" s="389"/>
      <c r="BS44" s="389"/>
      <c r="BT44" s="389"/>
    </row>
    <row r="45" spans="1:81">
      <c r="A45" s="361">
        <v>43</v>
      </c>
      <c r="B45" s="388"/>
      <c r="C45" s="388"/>
      <c r="D45" s="388"/>
      <c r="E45" s="388"/>
      <c r="F45" s="388"/>
      <c r="G45" s="388"/>
      <c r="H45" s="388"/>
      <c r="L45" s="361"/>
      <c r="T45" s="363"/>
      <c r="U45" s="96"/>
      <c r="V45" s="52"/>
      <c r="W45" s="52"/>
      <c r="X45" s="52"/>
      <c r="Y45" s="96"/>
      <c r="Z45" s="371"/>
      <c r="AE45" s="361"/>
      <c r="AF45" s="363"/>
      <c r="AG45" s="96"/>
      <c r="AH45" s="52"/>
      <c r="AI45" s="52"/>
      <c r="AJ45" s="52"/>
      <c r="AK45" s="96"/>
      <c r="AL45" s="361">
        <v>18</v>
      </c>
      <c r="AM45" s="395" t="str">
        <f t="shared" si="240"/>
        <v>1_G320_N_K4615,0_30</v>
      </c>
      <c r="AN45" s="395">
        <f>AN44</f>
        <v>180</v>
      </c>
      <c r="AO45" s="395">
        <f t="shared" si="264"/>
        <v>-1.9</v>
      </c>
      <c r="AP45" s="396">
        <f>AP31</f>
        <v>5.05</v>
      </c>
      <c r="AQ45" s="395">
        <v>0</v>
      </c>
      <c r="AR45" s="395">
        <f>AR28</f>
        <v>4</v>
      </c>
      <c r="AS45" s="395">
        <v>10</v>
      </c>
      <c r="AT45" s="96"/>
      <c r="AU45" s="96"/>
      <c r="AV45" s="397"/>
      <c r="AW45" s="397"/>
      <c r="AX45" s="397"/>
      <c r="AY45" s="398"/>
      <c r="AZ45" s="397"/>
      <c r="BA45" s="397"/>
      <c r="BB45" s="397"/>
      <c r="BC45" s="371"/>
    </row>
    <row r="46" spans="1:81">
      <c r="A46" s="361">
        <f t="shared" ref="A46:A68" si="265">A45+1</f>
        <v>44</v>
      </c>
      <c r="B46" s="388"/>
      <c r="C46" s="388"/>
      <c r="D46" s="388"/>
      <c r="E46" s="388"/>
      <c r="F46" s="388"/>
      <c r="G46" s="388"/>
      <c r="H46" s="388"/>
      <c r="L46" s="361"/>
      <c r="T46" s="363"/>
      <c r="U46" s="96"/>
      <c r="V46" s="52"/>
      <c r="W46" s="52"/>
      <c r="X46" s="52"/>
      <c r="Y46" s="96"/>
      <c r="Z46" s="371"/>
      <c r="AE46" s="361"/>
      <c r="AF46" s="363"/>
      <c r="AG46" s="96"/>
      <c r="AH46" s="52"/>
      <c r="AI46" s="52"/>
      <c r="AJ46" s="52"/>
      <c r="AK46" s="96"/>
      <c r="AL46" s="361">
        <v>19</v>
      </c>
      <c r="AM46" s="395" t="str">
        <f t="shared" si="240"/>
        <v>1_G320_N_K4615,0_30</v>
      </c>
      <c r="AN46" s="395">
        <f>AN39</f>
        <v>180</v>
      </c>
      <c r="AO46" s="395">
        <v>-3.9</v>
      </c>
      <c r="AP46" s="396">
        <f>AP39</f>
        <v>-3.35</v>
      </c>
      <c r="AQ46" s="395">
        <v>0</v>
      </c>
      <c r="AR46" s="395">
        <v>4</v>
      </c>
      <c r="AS46" s="395">
        <v>10</v>
      </c>
      <c r="AT46" s="96"/>
      <c r="AU46" s="96"/>
      <c r="AV46" s="397"/>
      <c r="AW46" s="397"/>
      <c r="AX46" s="397"/>
      <c r="AY46" s="398"/>
      <c r="AZ46" s="397"/>
      <c r="BA46" s="397"/>
      <c r="BB46" s="397"/>
      <c r="BC46" s="371"/>
    </row>
    <row r="47" spans="1:81">
      <c r="A47" s="361">
        <f t="shared" si="265"/>
        <v>45</v>
      </c>
      <c r="B47" s="388"/>
      <c r="C47" s="388"/>
      <c r="D47" s="388"/>
      <c r="E47" s="388"/>
      <c r="F47" s="388"/>
      <c r="G47" s="388"/>
      <c r="H47" s="388"/>
      <c r="T47" s="363"/>
      <c r="U47" s="96"/>
      <c r="V47" s="52"/>
      <c r="W47" s="52"/>
      <c r="X47" s="52"/>
      <c r="Y47" s="96"/>
      <c r="Z47" s="371"/>
      <c r="AE47" s="361"/>
      <c r="AF47" s="363"/>
      <c r="AG47" s="96"/>
      <c r="AH47" s="52"/>
      <c r="AI47" s="52"/>
      <c r="AJ47" s="52"/>
      <c r="AK47" s="96"/>
      <c r="AL47" s="361">
        <v>20</v>
      </c>
      <c r="AM47" s="395" t="str">
        <f t="shared" si="240"/>
        <v>1_G320_N_K4615,0_30</v>
      </c>
      <c r="AN47" s="395">
        <f t="shared" ref="AN47:AN66" si="266">AN40</f>
        <v>180</v>
      </c>
      <c r="AO47" s="395">
        <f>AO46</f>
        <v>-3.9</v>
      </c>
      <c r="AP47" s="396">
        <f t="shared" ref="AP47:AP52" si="267">AP40</f>
        <v>0</v>
      </c>
      <c r="AQ47" s="395">
        <v>0</v>
      </c>
      <c r="AR47" s="395">
        <f t="shared" ref="AR47:AS52" si="268">AR46</f>
        <v>4</v>
      </c>
      <c r="AS47" s="395">
        <v>10</v>
      </c>
      <c r="AT47" s="96"/>
      <c r="AU47" s="96"/>
      <c r="AV47" s="397"/>
      <c r="AW47" s="397"/>
      <c r="AX47" s="397"/>
      <c r="AY47" s="398"/>
      <c r="AZ47" s="397"/>
      <c r="BA47" s="397"/>
      <c r="BB47" s="397"/>
      <c r="BC47" s="371"/>
    </row>
    <row r="48" spans="1:81">
      <c r="A48" s="361">
        <f t="shared" si="265"/>
        <v>46</v>
      </c>
      <c r="B48" s="388"/>
      <c r="C48" s="388"/>
      <c r="D48" s="388"/>
      <c r="E48" s="388"/>
      <c r="F48" s="388"/>
      <c r="G48" s="388"/>
      <c r="H48" s="388"/>
      <c r="T48" s="363"/>
      <c r="U48" s="96"/>
      <c r="V48" s="52"/>
      <c r="W48" s="52"/>
      <c r="X48" s="52"/>
      <c r="Y48" s="96"/>
      <c r="Z48" s="371"/>
      <c r="AE48" s="361"/>
      <c r="AF48" s="363"/>
      <c r="AG48" s="96"/>
      <c r="AH48" s="52"/>
      <c r="AI48" s="52"/>
      <c r="AJ48" s="52"/>
      <c r="AK48" s="96"/>
      <c r="AL48" s="361">
        <v>21</v>
      </c>
      <c r="AM48" s="395" t="str">
        <f t="shared" si="240"/>
        <v>1_G320_N_K4615,0_30</v>
      </c>
      <c r="AN48" s="395">
        <f t="shared" si="266"/>
        <v>180</v>
      </c>
      <c r="AO48" s="395">
        <f>AO47</f>
        <v>-3.9</v>
      </c>
      <c r="AP48" s="396">
        <f t="shared" si="267"/>
        <v>3.35</v>
      </c>
      <c r="AQ48" s="395">
        <v>0</v>
      </c>
      <c r="AR48" s="395">
        <f t="shared" si="268"/>
        <v>4</v>
      </c>
      <c r="AS48" s="395">
        <v>10</v>
      </c>
      <c r="AT48" s="96"/>
      <c r="AU48" s="96"/>
      <c r="AV48" s="397"/>
      <c r="AW48" s="397"/>
      <c r="AX48" s="397"/>
      <c r="AY48" s="398"/>
      <c r="AZ48" s="397"/>
      <c r="BA48" s="397"/>
      <c r="BB48" s="397"/>
      <c r="BC48" s="371"/>
    </row>
    <row r="49" spans="1:55">
      <c r="A49" s="361">
        <f t="shared" si="265"/>
        <v>47</v>
      </c>
      <c r="B49" s="388"/>
      <c r="C49" s="388"/>
      <c r="D49" s="388"/>
      <c r="E49" s="388"/>
      <c r="F49" s="388"/>
      <c r="G49" s="388"/>
      <c r="H49" s="388"/>
      <c r="T49" s="363"/>
      <c r="U49" s="96"/>
      <c r="V49" s="52"/>
      <c r="W49" s="52"/>
      <c r="X49" s="52"/>
      <c r="Y49" s="96"/>
      <c r="Z49" s="371"/>
      <c r="AE49" s="361"/>
      <c r="AF49" s="363"/>
      <c r="AG49" s="96"/>
      <c r="AH49" s="52"/>
      <c r="AI49" s="52"/>
      <c r="AJ49" s="52"/>
      <c r="AK49" s="96"/>
      <c r="AL49" s="361">
        <v>22</v>
      </c>
      <c r="AM49" s="395" t="str">
        <f t="shared" si="240"/>
        <v>1_G320_N_K4615,0_30</v>
      </c>
      <c r="AN49" s="395">
        <f t="shared" si="266"/>
        <v>180</v>
      </c>
      <c r="AO49" s="395">
        <v>-3.9</v>
      </c>
      <c r="AP49" s="396">
        <f t="shared" si="267"/>
        <v>-5.05</v>
      </c>
      <c r="AQ49" s="395">
        <v>0</v>
      </c>
      <c r="AR49" s="395">
        <v>4</v>
      </c>
      <c r="AS49" s="395">
        <v>10</v>
      </c>
      <c r="AT49" s="96"/>
      <c r="AU49" s="96"/>
      <c r="AV49" s="397"/>
      <c r="AW49" s="397"/>
      <c r="AX49" s="397"/>
      <c r="AY49" s="398"/>
      <c r="AZ49" s="397"/>
      <c r="BA49" s="397"/>
      <c r="BB49" s="397"/>
      <c r="BC49" s="371"/>
    </row>
    <row r="50" spans="1:55">
      <c r="A50" s="361">
        <f t="shared" si="265"/>
        <v>48</v>
      </c>
      <c r="B50" s="363"/>
      <c r="C50" s="96"/>
      <c r="D50" s="52"/>
      <c r="E50" s="52"/>
      <c r="F50" s="52"/>
      <c r="G50" s="96"/>
      <c r="H50" s="304"/>
      <c r="T50" s="363"/>
      <c r="U50" s="96"/>
      <c r="V50" s="52"/>
      <c r="W50" s="52"/>
      <c r="X50" s="52"/>
      <c r="Y50" s="96"/>
      <c r="Z50" s="371"/>
      <c r="AE50" s="361"/>
      <c r="AF50" s="363"/>
      <c r="AG50" s="96"/>
      <c r="AH50" s="52"/>
      <c r="AI50" s="52"/>
      <c r="AJ50" s="52"/>
      <c r="AK50" s="96"/>
      <c r="AL50" s="361">
        <v>23</v>
      </c>
      <c r="AM50" s="395" t="str">
        <f t="shared" si="240"/>
        <v>1_G320_N_K4615,0_30</v>
      </c>
      <c r="AN50" s="395">
        <f t="shared" si="266"/>
        <v>180</v>
      </c>
      <c r="AO50" s="395">
        <f>AO49</f>
        <v>-3.9</v>
      </c>
      <c r="AP50" s="396">
        <f t="shared" si="267"/>
        <v>-1.7</v>
      </c>
      <c r="AQ50" s="395">
        <v>0</v>
      </c>
      <c r="AR50" s="395">
        <f t="shared" si="268"/>
        <v>4</v>
      </c>
      <c r="AS50" s="395">
        <v>10</v>
      </c>
      <c r="AT50" s="96"/>
      <c r="AU50" s="96"/>
      <c r="AV50" s="397"/>
      <c r="AW50" s="397"/>
      <c r="AX50" s="397"/>
      <c r="AY50" s="398"/>
      <c r="AZ50" s="397"/>
      <c r="BA50" s="397"/>
      <c r="BB50" s="397"/>
      <c r="BC50" s="371"/>
    </row>
    <row r="51" spans="1:55">
      <c r="A51" s="361">
        <f t="shared" si="265"/>
        <v>49</v>
      </c>
      <c r="B51" s="363"/>
      <c r="C51" s="96"/>
      <c r="D51" s="52"/>
      <c r="E51" s="52"/>
      <c r="F51" s="52"/>
      <c r="G51" s="96"/>
      <c r="H51" s="304"/>
      <c r="T51" s="363"/>
      <c r="U51" s="96"/>
      <c r="V51" s="52"/>
      <c r="W51" s="52"/>
      <c r="X51" s="52"/>
      <c r="Y51" s="96"/>
      <c r="Z51" s="371"/>
      <c r="AE51" s="361"/>
      <c r="AF51" s="363"/>
      <c r="AG51" s="96"/>
      <c r="AH51" s="52"/>
      <c r="AI51" s="52"/>
      <c r="AJ51" s="52"/>
      <c r="AK51" s="96"/>
      <c r="AL51" s="361">
        <v>24</v>
      </c>
      <c r="AM51" s="395" t="str">
        <f t="shared" si="240"/>
        <v>1_G320_N_K4615,0_30</v>
      </c>
      <c r="AN51" s="395">
        <f t="shared" si="266"/>
        <v>180</v>
      </c>
      <c r="AO51" s="395">
        <f>AO50</f>
        <v>-3.9</v>
      </c>
      <c r="AP51" s="396">
        <f t="shared" si="267"/>
        <v>1.7</v>
      </c>
      <c r="AQ51" s="395">
        <v>0</v>
      </c>
      <c r="AR51" s="395">
        <f t="shared" si="268"/>
        <v>4</v>
      </c>
      <c r="AS51" s="395">
        <v>10</v>
      </c>
      <c r="AT51" s="96"/>
      <c r="AU51" s="96"/>
      <c r="AV51" s="96"/>
      <c r="AW51" s="96"/>
      <c r="AX51" s="96"/>
      <c r="AY51" s="96"/>
      <c r="AZ51" s="96"/>
      <c r="BA51" s="96"/>
      <c r="BB51" s="96"/>
      <c r="BC51" s="371"/>
    </row>
    <row r="52" spans="1:55">
      <c r="A52" s="361">
        <f t="shared" si="265"/>
        <v>50</v>
      </c>
      <c r="B52" s="363"/>
      <c r="C52" s="96"/>
      <c r="D52" s="52"/>
      <c r="E52" s="52"/>
      <c r="F52" s="52"/>
      <c r="G52" s="96"/>
      <c r="H52" s="304"/>
      <c r="T52" s="363"/>
      <c r="U52" s="96"/>
      <c r="V52" s="52"/>
      <c r="W52" s="52"/>
      <c r="X52" s="52"/>
      <c r="Y52" s="96"/>
      <c r="Z52" s="371"/>
      <c r="AE52" s="361"/>
      <c r="AF52" s="363"/>
      <c r="AG52" s="96"/>
      <c r="AH52" s="52"/>
      <c r="AI52" s="52"/>
      <c r="AJ52" s="52"/>
      <c r="AK52" s="96"/>
      <c r="AL52" s="361">
        <v>25</v>
      </c>
      <c r="AM52" s="395" t="str">
        <f t="shared" si="240"/>
        <v>1_G320_N_K4615,0_30</v>
      </c>
      <c r="AN52" s="395">
        <f t="shared" si="266"/>
        <v>180</v>
      </c>
      <c r="AO52" s="395">
        <f>AO51</f>
        <v>-3.9</v>
      </c>
      <c r="AP52" s="396">
        <f t="shared" si="267"/>
        <v>5.05</v>
      </c>
      <c r="AQ52" s="395">
        <f>AQ51</f>
        <v>0</v>
      </c>
      <c r="AR52" s="395">
        <f t="shared" si="268"/>
        <v>4</v>
      </c>
      <c r="AS52" s="395">
        <f t="shared" si="268"/>
        <v>10</v>
      </c>
      <c r="AT52" s="96"/>
      <c r="AU52" s="96"/>
      <c r="AV52" s="96"/>
      <c r="AW52" s="96"/>
      <c r="AX52" s="96"/>
      <c r="AY52" s="96"/>
      <c r="AZ52" s="96"/>
      <c r="BA52" s="96"/>
      <c r="BB52" s="96"/>
      <c r="BC52" s="371"/>
    </row>
    <row r="53" spans="1:55">
      <c r="A53" s="361">
        <f t="shared" si="265"/>
        <v>51</v>
      </c>
      <c r="B53" s="363"/>
      <c r="C53" s="96"/>
      <c r="D53" s="52"/>
      <c r="E53" s="52"/>
      <c r="F53" s="52"/>
      <c r="G53" s="96"/>
      <c r="H53" s="304"/>
      <c r="T53" s="363"/>
      <c r="U53" s="96"/>
      <c r="V53" s="52"/>
      <c r="W53" s="52"/>
      <c r="X53" s="52"/>
      <c r="Y53" s="96"/>
      <c r="Z53" s="371"/>
      <c r="AE53" s="361"/>
      <c r="AF53" s="363"/>
      <c r="AG53" s="96"/>
      <c r="AH53" s="52"/>
      <c r="AI53" s="52"/>
      <c r="AJ53" s="52"/>
      <c r="AK53" s="96"/>
      <c r="AL53" s="361">
        <v>26</v>
      </c>
      <c r="AM53" s="395" t="str">
        <f t="shared" si="240"/>
        <v>1_G320_N_K4615,0_30</v>
      </c>
      <c r="AN53" s="395">
        <f t="shared" si="266"/>
        <v>180</v>
      </c>
      <c r="AO53" s="395">
        <v>2.1</v>
      </c>
      <c r="AP53" s="396">
        <f>AP46</f>
        <v>-3.35</v>
      </c>
      <c r="AQ53" s="395">
        <f t="shared" ref="AQ53:AS66" si="269">AQ52</f>
        <v>0</v>
      </c>
      <c r="AR53" s="395">
        <f t="shared" si="269"/>
        <v>4</v>
      </c>
      <c r="AS53" s="395">
        <f t="shared" si="269"/>
        <v>10</v>
      </c>
      <c r="AT53" s="96"/>
      <c r="AU53" s="96"/>
      <c r="AV53" s="96"/>
      <c r="AW53" s="96"/>
      <c r="AX53" s="96"/>
      <c r="AY53" s="96"/>
      <c r="AZ53" s="96"/>
      <c r="BA53" s="96"/>
      <c r="BB53" s="96"/>
      <c r="BC53" s="371"/>
    </row>
    <row r="54" spans="1:55">
      <c r="A54" s="361">
        <f t="shared" si="265"/>
        <v>52</v>
      </c>
      <c r="B54" s="363"/>
      <c r="C54" s="96"/>
      <c r="D54" s="52"/>
      <c r="E54" s="52"/>
      <c r="F54" s="52"/>
      <c r="G54" s="96"/>
      <c r="H54" s="304"/>
      <c r="T54" s="363"/>
      <c r="U54" s="96"/>
      <c r="V54" s="52"/>
      <c r="W54" s="52"/>
      <c r="X54" s="52"/>
      <c r="Y54" s="96"/>
      <c r="Z54" s="371"/>
      <c r="AE54" s="361"/>
      <c r="AF54" s="363"/>
      <c r="AG54" s="96"/>
      <c r="AH54" s="52"/>
      <c r="AI54" s="52"/>
      <c r="AJ54" s="52"/>
      <c r="AK54" s="96"/>
      <c r="AL54" s="361">
        <v>27</v>
      </c>
      <c r="AM54" s="395" t="str">
        <f t="shared" si="240"/>
        <v>1_G320_N_K4615,0_30</v>
      </c>
      <c r="AN54" s="395">
        <f t="shared" si="266"/>
        <v>180</v>
      </c>
      <c r="AO54" s="395">
        <f>AO53</f>
        <v>2.1</v>
      </c>
      <c r="AP54" s="396">
        <f t="shared" ref="AP54:AP66" si="270">AP47</f>
        <v>0</v>
      </c>
      <c r="AQ54" s="395">
        <f t="shared" si="269"/>
        <v>0</v>
      </c>
      <c r="AR54" s="395">
        <f t="shared" si="269"/>
        <v>4</v>
      </c>
      <c r="AS54" s="395">
        <f t="shared" si="269"/>
        <v>10</v>
      </c>
      <c r="AT54" s="96"/>
      <c r="AU54" s="96"/>
      <c r="AV54" s="96"/>
      <c r="AW54" s="96"/>
      <c r="AX54" s="96"/>
      <c r="AY54" s="96"/>
      <c r="AZ54" s="96"/>
      <c r="BA54" s="96"/>
      <c r="BB54" s="96"/>
      <c r="BC54" s="371"/>
    </row>
    <row r="55" spans="1:55">
      <c r="A55" s="361">
        <f t="shared" si="265"/>
        <v>53</v>
      </c>
      <c r="B55" s="363"/>
      <c r="C55" s="96"/>
      <c r="D55" s="52"/>
      <c r="E55" s="52"/>
      <c r="F55" s="52"/>
      <c r="G55" s="96"/>
      <c r="H55" s="304"/>
      <c r="T55" s="363"/>
      <c r="U55" s="96"/>
      <c r="V55" s="52"/>
      <c r="W55" s="52"/>
      <c r="X55" s="52"/>
      <c r="Y55" s="96"/>
      <c r="Z55" s="371"/>
      <c r="AE55" s="361"/>
      <c r="AF55" s="363"/>
      <c r="AG55" s="96"/>
      <c r="AH55" s="52"/>
      <c r="AI55" s="52"/>
      <c r="AJ55" s="52"/>
      <c r="AK55" s="96"/>
      <c r="AL55" s="361">
        <v>28</v>
      </c>
      <c r="AM55" s="395" t="str">
        <f t="shared" si="240"/>
        <v>1_G320_N_K4615,0_30</v>
      </c>
      <c r="AN55" s="395">
        <f t="shared" si="266"/>
        <v>180</v>
      </c>
      <c r="AO55" s="395">
        <f t="shared" ref="AO55:AO59" si="271">AO54</f>
        <v>2.1</v>
      </c>
      <c r="AP55" s="396">
        <f t="shared" si="270"/>
        <v>3.35</v>
      </c>
      <c r="AQ55" s="395">
        <f t="shared" si="269"/>
        <v>0</v>
      </c>
      <c r="AR55" s="395">
        <f t="shared" si="269"/>
        <v>4</v>
      </c>
      <c r="AS55" s="395">
        <f t="shared" si="269"/>
        <v>10</v>
      </c>
      <c r="AT55" s="96"/>
      <c r="AU55" s="96"/>
      <c r="AV55" s="96"/>
      <c r="AW55" s="96"/>
      <c r="AX55" s="96"/>
      <c r="AY55" s="96"/>
      <c r="AZ55" s="96"/>
      <c r="BA55" s="96"/>
      <c r="BB55" s="96"/>
      <c r="BC55" s="371"/>
    </row>
    <row r="56" spans="1:55">
      <c r="A56" s="361">
        <f t="shared" si="265"/>
        <v>54</v>
      </c>
      <c r="B56" s="363"/>
      <c r="C56" s="96"/>
      <c r="D56" s="52"/>
      <c r="E56" s="52"/>
      <c r="F56" s="52"/>
      <c r="G56" s="96"/>
      <c r="H56" s="304"/>
      <c r="T56" s="363"/>
      <c r="U56" s="96"/>
      <c r="V56" s="52"/>
      <c r="W56" s="52"/>
      <c r="X56" s="52"/>
      <c r="Y56" s="96"/>
      <c r="Z56" s="371"/>
      <c r="AE56" s="361"/>
      <c r="AF56" s="363"/>
      <c r="AG56" s="96"/>
      <c r="AH56" s="52"/>
      <c r="AI56" s="52"/>
      <c r="AJ56" s="52"/>
      <c r="AK56" s="96"/>
      <c r="AL56" s="361">
        <v>29</v>
      </c>
      <c r="AM56" s="395" t="str">
        <f t="shared" si="240"/>
        <v>1_G320_N_K4615,0_30</v>
      </c>
      <c r="AN56" s="395">
        <f t="shared" si="266"/>
        <v>180</v>
      </c>
      <c r="AO56" s="395">
        <f t="shared" si="271"/>
        <v>2.1</v>
      </c>
      <c r="AP56" s="396">
        <f t="shared" si="270"/>
        <v>-5.05</v>
      </c>
      <c r="AQ56" s="395">
        <f t="shared" si="269"/>
        <v>0</v>
      </c>
      <c r="AR56" s="395">
        <f t="shared" si="269"/>
        <v>4</v>
      </c>
      <c r="AS56" s="395">
        <f t="shared" si="269"/>
        <v>10</v>
      </c>
      <c r="AT56" s="96"/>
      <c r="AU56" s="96"/>
      <c r="AV56" s="96"/>
      <c r="AW56" s="96"/>
      <c r="AX56" s="96"/>
      <c r="AY56" s="96"/>
      <c r="AZ56" s="96"/>
      <c r="BA56" s="96"/>
      <c r="BB56" s="96"/>
      <c r="BC56" s="371"/>
    </row>
    <row r="57" spans="1:55">
      <c r="A57" s="361">
        <f t="shared" si="265"/>
        <v>55</v>
      </c>
      <c r="B57" s="363"/>
      <c r="C57" s="96"/>
      <c r="D57" s="52"/>
      <c r="E57" s="52"/>
      <c r="F57" s="52"/>
      <c r="G57" s="96"/>
      <c r="H57" s="304"/>
      <c r="T57" s="363"/>
      <c r="U57" s="96"/>
      <c r="V57" s="52"/>
      <c r="W57" s="52"/>
      <c r="X57" s="52"/>
      <c r="Y57" s="96"/>
      <c r="Z57" s="371"/>
      <c r="AE57" s="361"/>
      <c r="AF57" s="363"/>
      <c r="AG57" s="96"/>
      <c r="AH57" s="52"/>
      <c r="AI57" s="52"/>
      <c r="AJ57" s="52"/>
      <c r="AK57" s="96"/>
      <c r="AL57" s="361">
        <v>30</v>
      </c>
      <c r="AM57" s="395" t="str">
        <f t="shared" si="240"/>
        <v>1_G320_N_K4615,0_30</v>
      </c>
      <c r="AN57" s="395">
        <f t="shared" si="266"/>
        <v>180</v>
      </c>
      <c r="AO57" s="395">
        <f t="shared" si="271"/>
        <v>2.1</v>
      </c>
      <c r="AP57" s="396">
        <f t="shared" si="270"/>
        <v>-1.7</v>
      </c>
      <c r="AQ57" s="395">
        <f t="shared" si="269"/>
        <v>0</v>
      </c>
      <c r="AR57" s="395">
        <f t="shared" si="269"/>
        <v>4</v>
      </c>
      <c r="AS57" s="395">
        <f t="shared" si="269"/>
        <v>10</v>
      </c>
      <c r="AT57" s="96"/>
      <c r="AU57" s="96"/>
      <c r="AV57" s="96"/>
      <c r="AW57" s="96"/>
      <c r="AX57" s="96"/>
      <c r="AY57" s="96"/>
      <c r="AZ57" s="96"/>
      <c r="BA57" s="96"/>
      <c r="BB57" s="96"/>
      <c r="BC57" s="371"/>
    </row>
    <row r="58" spans="1:55">
      <c r="A58" s="361">
        <f t="shared" si="265"/>
        <v>56</v>
      </c>
      <c r="B58" s="363"/>
      <c r="C58" s="96"/>
      <c r="D58" s="52"/>
      <c r="E58" s="52"/>
      <c r="F58" s="52"/>
      <c r="G58" s="96"/>
      <c r="H58" s="304"/>
      <c r="T58" s="363"/>
      <c r="U58" s="96"/>
      <c r="V58" s="52"/>
      <c r="W58" s="52"/>
      <c r="X58" s="52"/>
      <c r="Y58" s="96"/>
      <c r="Z58" s="371"/>
      <c r="AE58" s="361"/>
      <c r="AF58" s="363"/>
      <c r="AG58" s="96"/>
      <c r="AH58" s="52"/>
      <c r="AI58" s="52"/>
      <c r="AJ58" s="52"/>
      <c r="AK58" s="96"/>
      <c r="AL58" s="361">
        <v>31</v>
      </c>
      <c r="AM58" s="395" t="str">
        <f t="shared" si="240"/>
        <v>1_G320_N_K4615,0_30</v>
      </c>
      <c r="AN58" s="395">
        <f t="shared" si="266"/>
        <v>180</v>
      </c>
      <c r="AO58" s="395">
        <f t="shared" si="271"/>
        <v>2.1</v>
      </c>
      <c r="AP58" s="396">
        <f t="shared" si="270"/>
        <v>1.7</v>
      </c>
      <c r="AQ58" s="395">
        <f t="shared" si="269"/>
        <v>0</v>
      </c>
      <c r="AR58" s="395">
        <f t="shared" si="269"/>
        <v>4</v>
      </c>
      <c r="AS58" s="395">
        <f t="shared" si="269"/>
        <v>10</v>
      </c>
      <c r="AT58" s="96"/>
      <c r="AU58" s="96"/>
      <c r="AV58" s="96"/>
      <c r="AW58" s="96"/>
      <c r="AX58" s="96"/>
      <c r="AY58" s="96"/>
      <c r="AZ58" s="96"/>
      <c r="BA58" s="96"/>
      <c r="BB58" s="96"/>
      <c r="BC58" s="371"/>
    </row>
    <row r="59" spans="1:55">
      <c r="A59" s="361">
        <f t="shared" si="265"/>
        <v>57</v>
      </c>
      <c r="B59" s="363"/>
      <c r="C59" s="96"/>
      <c r="D59" s="52"/>
      <c r="E59" s="52"/>
      <c r="F59" s="52"/>
      <c r="G59" s="96"/>
      <c r="H59" s="304"/>
      <c r="T59" s="363"/>
      <c r="U59" s="96"/>
      <c r="V59" s="52"/>
      <c r="W59" s="52"/>
      <c r="X59" s="52"/>
      <c r="Y59" s="96"/>
      <c r="Z59" s="371"/>
      <c r="AE59" s="361"/>
      <c r="AF59" s="363"/>
      <c r="AG59" s="96"/>
      <c r="AH59" s="52"/>
      <c r="AI59" s="52"/>
      <c r="AJ59" s="52"/>
      <c r="AK59" s="96"/>
      <c r="AL59" s="361">
        <v>32</v>
      </c>
      <c r="AM59" s="395" t="str">
        <f t="shared" si="240"/>
        <v>1_G320_N_K4615,0_30</v>
      </c>
      <c r="AN59" s="395">
        <f t="shared" si="266"/>
        <v>180</v>
      </c>
      <c r="AO59" s="395">
        <f t="shared" si="271"/>
        <v>2.1</v>
      </c>
      <c r="AP59" s="396">
        <f t="shared" si="270"/>
        <v>5.05</v>
      </c>
      <c r="AQ59" s="395">
        <f t="shared" si="269"/>
        <v>0</v>
      </c>
      <c r="AR59" s="395">
        <f t="shared" si="269"/>
        <v>4</v>
      </c>
      <c r="AS59" s="395">
        <f t="shared" si="269"/>
        <v>10</v>
      </c>
      <c r="AT59" s="96"/>
      <c r="AU59" s="96"/>
      <c r="AV59" s="96"/>
      <c r="AW59" s="96"/>
      <c r="AX59" s="96"/>
      <c r="AY59" s="96"/>
      <c r="AZ59" s="96"/>
      <c r="BA59" s="96"/>
      <c r="BB59" s="96"/>
      <c r="BC59" s="371"/>
    </row>
    <row r="60" spans="1:55">
      <c r="A60" s="361">
        <f t="shared" si="265"/>
        <v>58</v>
      </c>
      <c r="B60" s="363"/>
      <c r="C60" s="96"/>
      <c r="D60" s="52"/>
      <c r="E60" s="52"/>
      <c r="F60" s="52"/>
      <c r="G60" s="96"/>
      <c r="H60" s="304"/>
      <c r="T60" s="363"/>
      <c r="U60" s="96"/>
      <c r="V60" s="52"/>
      <c r="W60" s="52"/>
      <c r="X60" s="52"/>
      <c r="Y60" s="96"/>
      <c r="Z60" s="371"/>
      <c r="AE60" s="361"/>
      <c r="AF60" s="363"/>
      <c r="AG60" s="96"/>
      <c r="AH60" s="52"/>
      <c r="AI60" s="52"/>
      <c r="AJ60" s="52"/>
      <c r="AK60" s="96"/>
      <c r="AL60" s="361">
        <v>33</v>
      </c>
      <c r="AM60" s="395" t="str">
        <f t="shared" si="240"/>
        <v>1_G320_N_K4615,0_30</v>
      </c>
      <c r="AN60" s="395">
        <f t="shared" si="266"/>
        <v>180</v>
      </c>
      <c r="AO60" s="363">
        <f>4</f>
        <v>4</v>
      </c>
      <c r="AP60" s="396">
        <f t="shared" si="270"/>
        <v>-3.35</v>
      </c>
      <c r="AQ60" s="395">
        <f t="shared" si="269"/>
        <v>0</v>
      </c>
      <c r="AR60" s="395">
        <v>4</v>
      </c>
      <c r="AS60" s="395">
        <f t="shared" si="269"/>
        <v>10</v>
      </c>
      <c r="AT60" s="96"/>
      <c r="AU60" s="96"/>
      <c r="AV60" s="96"/>
      <c r="AW60" s="96"/>
      <c r="AX60" s="96"/>
      <c r="AY60" s="96"/>
      <c r="AZ60" s="96"/>
      <c r="BA60" s="96"/>
      <c r="BB60" s="96"/>
      <c r="BC60" s="371"/>
    </row>
    <row r="61" spans="1:55">
      <c r="A61" s="361">
        <f t="shared" si="265"/>
        <v>59</v>
      </c>
      <c r="B61" s="363"/>
      <c r="C61" s="96"/>
      <c r="D61" s="52"/>
      <c r="E61" s="52"/>
      <c r="F61" s="52"/>
      <c r="G61" s="96"/>
      <c r="H61" s="304"/>
      <c r="T61" s="363"/>
      <c r="U61" s="96"/>
      <c r="V61" s="52"/>
      <c r="W61" s="52"/>
      <c r="X61" s="52"/>
      <c r="Y61" s="96"/>
      <c r="Z61" s="371"/>
      <c r="AE61" s="361"/>
      <c r="AF61" s="363"/>
      <c r="AG61" s="96"/>
      <c r="AH61" s="52"/>
      <c r="AI61" s="52"/>
      <c r="AJ61" s="52"/>
      <c r="AK61" s="96"/>
      <c r="AL61" s="361">
        <v>34</v>
      </c>
      <c r="AM61" s="395" t="str">
        <f t="shared" si="240"/>
        <v>1_G320_N_K4615,0_30</v>
      </c>
      <c r="AN61" s="395">
        <f t="shared" si="266"/>
        <v>180</v>
      </c>
      <c r="AO61" s="363">
        <f>AO60</f>
        <v>4</v>
      </c>
      <c r="AP61" s="396">
        <f t="shared" si="270"/>
        <v>0</v>
      </c>
      <c r="AQ61" s="395">
        <f t="shared" si="269"/>
        <v>0</v>
      </c>
      <c r="AR61" s="395">
        <f t="shared" si="269"/>
        <v>4</v>
      </c>
      <c r="AS61" s="395">
        <f t="shared" si="269"/>
        <v>10</v>
      </c>
      <c r="AT61" s="96"/>
      <c r="AU61" s="96"/>
      <c r="AV61" s="96"/>
      <c r="AW61" s="96"/>
      <c r="AX61" s="96"/>
      <c r="AY61" s="96"/>
      <c r="AZ61" s="96"/>
      <c r="BA61" s="96"/>
      <c r="BB61" s="96"/>
      <c r="BC61" s="371"/>
    </row>
    <row r="62" spans="1:55">
      <c r="A62" s="361">
        <f t="shared" si="265"/>
        <v>60</v>
      </c>
      <c r="B62" s="363"/>
      <c r="C62" s="96"/>
      <c r="D62" s="52"/>
      <c r="E62" s="52"/>
      <c r="F62" s="52"/>
      <c r="G62" s="96"/>
      <c r="H62" s="304"/>
      <c r="T62" s="363"/>
      <c r="U62" s="96"/>
      <c r="V62" s="52"/>
      <c r="W62" s="52"/>
      <c r="X62" s="52"/>
      <c r="Y62" s="96"/>
      <c r="Z62" s="371"/>
      <c r="AE62" s="361"/>
      <c r="AF62" s="363"/>
      <c r="AG62" s="96"/>
      <c r="AH62" s="52"/>
      <c r="AI62" s="52"/>
      <c r="AJ62" s="52"/>
      <c r="AK62" s="96"/>
      <c r="AL62" s="361">
        <v>35</v>
      </c>
      <c r="AM62" s="395" t="str">
        <f t="shared" si="240"/>
        <v>1_G320_N_K4615,0_30</v>
      </c>
      <c r="AN62" s="395">
        <f t="shared" si="266"/>
        <v>180</v>
      </c>
      <c r="AO62" s="363">
        <f t="shared" ref="AO62:AO66" si="272">AO61</f>
        <v>4</v>
      </c>
      <c r="AP62" s="396">
        <f t="shared" si="270"/>
        <v>3.35</v>
      </c>
      <c r="AQ62" s="395">
        <f t="shared" si="269"/>
        <v>0</v>
      </c>
      <c r="AR62" s="395">
        <f t="shared" si="269"/>
        <v>4</v>
      </c>
      <c r="AS62" s="395">
        <f t="shared" si="269"/>
        <v>10</v>
      </c>
      <c r="AT62" s="96"/>
      <c r="AU62" s="96"/>
      <c r="AV62" s="96"/>
      <c r="AW62" s="96"/>
      <c r="AX62" s="96"/>
      <c r="AY62" s="96"/>
      <c r="AZ62" s="96"/>
      <c r="BA62" s="96"/>
      <c r="BB62" s="96"/>
      <c r="BC62" s="371"/>
    </row>
    <row r="63" spans="1:55">
      <c r="A63" s="361">
        <f t="shared" si="265"/>
        <v>61</v>
      </c>
      <c r="B63" s="363"/>
      <c r="C63" s="96"/>
      <c r="D63" s="52"/>
      <c r="E63" s="52"/>
      <c r="F63" s="52"/>
      <c r="G63" s="96"/>
      <c r="H63" s="304"/>
      <c r="T63" s="363"/>
      <c r="U63" s="96"/>
      <c r="V63" s="52"/>
      <c r="W63" s="52"/>
      <c r="X63" s="52"/>
      <c r="Y63" s="96"/>
      <c r="Z63" s="371"/>
      <c r="AE63" s="361"/>
      <c r="AF63" s="363"/>
      <c r="AG63" s="96"/>
      <c r="AH63" s="52"/>
      <c r="AI63" s="52"/>
      <c r="AJ63" s="52"/>
      <c r="AK63" s="96"/>
      <c r="AL63" s="361">
        <v>36</v>
      </c>
      <c r="AM63" s="395" t="str">
        <f t="shared" si="240"/>
        <v>1_G320_N_K4615,0_30</v>
      </c>
      <c r="AN63" s="395">
        <f t="shared" si="266"/>
        <v>180</v>
      </c>
      <c r="AO63" s="363">
        <f t="shared" si="272"/>
        <v>4</v>
      </c>
      <c r="AP63" s="396">
        <f t="shared" si="270"/>
        <v>-5.05</v>
      </c>
      <c r="AQ63" s="395">
        <f t="shared" si="269"/>
        <v>0</v>
      </c>
      <c r="AR63" s="395">
        <f t="shared" si="269"/>
        <v>4</v>
      </c>
      <c r="AS63" s="395">
        <f t="shared" si="269"/>
        <v>10</v>
      </c>
      <c r="AT63" s="96"/>
      <c r="AU63" s="96"/>
      <c r="AV63" s="96"/>
      <c r="AW63" s="96"/>
      <c r="AX63" s="96"/>
      <c r="AY63" s="96"/>
      <c r="AZ63" s="96"/>
      <c r="BA63" s="96"/>
      <c r="BB63" s="96"/>
      <c r="BC63" s="371"/>
    </row>
    <row r="64" spans="1:55">
      <c r="A64" s="361">
        <f t="shared" si="265"/>
        <v>62</v>
      </c>
      <c r="B64" s="363"/>
      <c r="C64" s="96"/>
      <c r="D64" s="52"/>
      <c r="E64" s="52"/>
      <c r="F64" s="52"/>
      <c r="G64" s="96"/>
      <c r="H64" s="304"/>
      <c r="T64" s="363"/>
      <c r="U64" s="96"/>
      <c r="V64" s="52"/>
      <c r="W64" s="52"/>
      <c r="X64" s="52"/>
      <c r="Y64" s="96"/>
      <c r="Z64" s="371"/>
      <c r="AE64" s="361"/>
      <c r="AF64" s="363"/>
      <c r="AG64" s="96"/>
      <c r="AH64" s="52"/>
      <c r="AI64" s="52"/>
      <c r="AJ64" s="52"/>
      <c r="AK64" s="96"/>
      <c r="AL64" s="361">
        <v>37</v>
      </c>
      <c r="AM64" s="395" t="str">
        <f t="shared" si="240"/>
        <v>1_G320_N_K4615,0_30</v>
      </c>
      <c r="AN64" s="395">
        <f t="shared" si="266"/>
        <v>180</v>
      </c>
      <c r="AO64" s="363">
        <f t="shared" si="272"/>
        <v>4</v>
      </c>
      <c r="AP64" s="396">
        <f t="shared" si="270"/>
        <v>-1.7</v>
      </c>
      <c r="AQ64" s="395">
        <f t="shared" si="269"/>
        <v>0</v>
      </c>
      <c r="AR64" s="395">
        <f t="shared" si="269"/>
        <v>4</v>
      </c>
      <c r="AS64" s="395">
        <f t="shared" si="269"/>
        <v>10</v>
      </c>
      <c r="AT64" s="96"/>
      <c r="AU64" s="96"/>
      <c r="AV64" s="96"/>
      <c r="AW64" s="96"/>
      <c r="AX64" s="96"/>
      <c r="AY64" s="96"/>
      <c r="AZ64" s="96"/>
      <c r="BA64" s="96"/>
      <c r="BB64" s="96"/>
      <c r="BC64" s="371"/>
    </row>
    <row r="65" spans="1:55">
      <c r="A65" s="361">
        <f t="shared" si="265"/>
        <v>63</v>
      </c>
      <c r="B65" s="363"/>
      <c r="C65" s="96"/>
      <c r="D65" s="52"/>
      <c r="E65" s="52"/>
      <c r="F65" s="52"/>
      <c r="G65" s="96"/>
      <c r="H65" s="304"/>
      <c r="T65" s="363"/>
      <c r="U65" s="96"/>
      <c r="V65" s="52"/>
      <c r="W65" s="52"/>
      <c r="X65" s="52"/>
      <c r="Y65" s="96"/>
      <c r="Z65" s="371"/>
      <c r="AE65" s="361"/>
      <c r="AF65" s="363"/>
      <c r="AG65" s="96"/>
      <c r="AH65" s="52"/>
      <c r="AI65" s="52"/>
      <c r="AJ65" s="52"/>
      <c r="AK65" s="96"/>
      <c r="AL65" s="361">
        <v>38</v>
      </c>
      <c r="AM65" s="395" t="str">
        <f t="shared" si="240"/>
        <v>1_G320_N_K4615,0_30</v>
      </c>
      <c r="AN65" s="395">
        <f t="shared" si="266"/>
        <v>180</v>
      </c>
      <c r="AO65" s="363">
        <f t="shared" si="272"/>
        <v>4</v>
      </c>
      <c r="AP65" s="396">
        <f t="shared" si="270"/>
        <v>1.7</v>
      </c>
      <c r="AQ65" s="395">
        <f t="shared" si="269"/>
        <v>0</v>
      </c>
      <c r="AR65" s="395">
        <f t="shared" si="269"/>
        <v>4</v>
      </c>
      <c r="AS65" s="395">
        <f t="shared" si="269"/>
        <v>10</v>
      </c>
      <c r="AT65" s="96"/>
      <c r="AU65" s="96"/>
      <c r="AV65" s="96"/>
      <c r="AW65" s="96"/>
      <c r="AX65" s="96"/>
      <c r="AY65" s="96"/>
      <c r="AZ65" s="96"/>
      <c r="BA65" s="96"/>
      <c r="BB65" s="96"/>
      <c r="BC65" s="371"/>
    </row>
    <row r="66" spans="1:55">
      <c r="A66" s="361">
        <f t="shared" si="265"/>
        <v>64</v>
      </c>
      <c r="B66" s="363"/>
      <c r="C66" s="96"/>
      <c r="D66" s="52"/>
      <c r="E66" s="52"/>
      <c r="F66" s="52"/>
      <c r="G66" s="96"/>
      <c r="H66" s="304"/>
      <c r="T66" s="363"/>
      <c r="U66" s="96"/>
      <c r="V66" s="52"/>
      <c r="W66" s="52"/>
      <c r="X66" s="52"/>
      <c r="Y66" s="96"/>
      <c r="Z66" s="371"/>
      <c r="AE66" s="361"/>
      <c r="AF66" s="363"/>
      <c r="AG66" s="96"/>
      <c r="AH66" s="52"/>
      <c r="AI66" s="52"/>
      <c r="AJ66" s="52"/>
      <c r="AK66" s="96"/>
      <c r="AL66" s="361">
        <v>39</v>
      </c>
      <c r="AM66" s="395" t="str">
        <f t="shared" si="240"/>
        <v>1_G320_N_K4615,0_30</v>
      </c>
      <c r="AN66" s="395">
        <f t="shared" si="266"/>
        <v>180</v>
      </c>
      <c r="AO66" s="363">
        <f t="shared" si="272"/>
        <v>4</v>
      </c>
      <c r="AP66" s="396">
        <f t="shared" si="270"/>
        <v>5.05</v>
      </c>
      <c r="AQ66" s="395">
        <f t="shared" si="269"/>
        <v>0</v>
      </c>
      <c r="AR66" s="395">
        <f t="shared" si="269"/>
        <v>4</v>
      </c>
      <c r="AS66" s="395">
        <f t="shared" si="269"/>
        <v>10</v>
      </c>
      <c r="AT66" s="96"/>
      <c r="AU66" s="96"/>
      <c r="AV66" s="96"/>
      <c r="AW66" s="96"/>
      <c r="AX66" s="96"/>
      <c r="AY66" s="96"/>
      <c r="AZ66" s="96"/>
      <c r="BA66" s="96"/>
      <c r="BB66" s="96"/>
      <c r="BC66" s="371"/>
    </row>
    <row r="67" spans="1:55">
      <c r="A67" s="361">
        <f t="shared" si="265"/>
        <v>65</v>
      </c>
      <c r="B67" s="363"/>
      <c r="C67" s="96"/>
      <c r="D67" s="52"/>
      <c r="E67" s="52"/>
      <c r="F67" s="52"/>
      <c r="G67" s="96"/>
      <c r="H67" s="304"/>
      <c r="T67" s="363"/>
      <c r="U67" s="96"/>
      <c r="V67" s="52"/>
      <c r="W67" s="52"/>
      <c r="X67" s="52"/>
      <c r="Y67" s="96"/>
      <c r="Z67" s="371"/>
      <c r="AE67" s="361"/>
      <c r="AF67" s="363"/>
      <c r="AG67" s="96"/>
      <c r="AH67" s="52"/>
      <c r="AI67" s="52"/>
      <c r="AJ67" s="52"/>
      <c r="AK67" s="96"/>
      <c r="AL67" s="371"/>
      <c r="AM67" s="395"/>
      <c r="AN67" s="361"/>
      <c r="AO67" s="363"/>
      <c r="AP67" s="96"/>
      <c r="AQ67" s="52"/>
      <c r="AR67" s="52"/>
      <c r="AS67" s="52"/>
      <c r="AT67" s="96"/>
      <c r="AU67" s="96"/>
      <c r="AV67" s="96"/>
      <c r="AW67" s="96"/>
      <c r="AX67" s="96"/>
      <c r="AY67" s="96"/>
      <c r="AZ67" s="96"/>
      <c r="BA67" s="96"/>
      <c r="BB67" s="96"/>
      <c r="BC67" s="371"/>
    </row>
    <row r="68" spans="1:55">
      <c r="A68" s="361">
        <f t="shared" si="265"/>
        <v>66</v>
      </c>
      <c r="B68" s="363"/>
      <c r="C68" s="96"/>
      <c r="D68" s="52"/>
      <c r="E68" s="52"/>
      <c r="F68" s="52"/>
      <c r="G68" s="96"/>
      <c r="H68" s="304"/>
      <c r="T68" s="363"/>
      <c r="U68" s="96"/>
      <c r="V68" s="52"/>
      <c r="W68" s="52"/>
      <c r="X68" s="52"/>
      <c r="Y68" s="96"/>
      <c r="Z68" s="371"/>
      <c r="AE68" s="361"/>
      <c r="AF68" s="363"/>
      <c r="AG68" s="96"/>
      <c r="AH68" s="52"/>
      <c r="AI68" s="52"/>
      <c r="AJ68" s="52"/>
      <c r="AK68" s="96"/>
      <c r="AL68" s="371"/>
      <c r="AM68" s="395"/>
      <c r="AN68" s="361"/>
      <c r="AO68" s="363"/>
      <c r="AP68" s="96"/>
      <c r="AQ68" s="52"/>
      <c r="AR68" s="52"/>
      <c r="AS68" s="52"/>
      <c r="AT68" s="96"/>
      <c r="AU68" s="96"/>
      <c r="AV68" s="96"/>
      <c r="AW68" s="96"/>
      <c r="AX68" s="96"/>
      <c r="AY68" s="96"/>
      <c r="AZ68" s="96"/>
      <c r="BA68" s="96"/>
      <c r="BB68" s="96"/>
      <c r="BC68" s="371"/>
    </row>
    <row r="69" spans="1:55">
      <c r="A69" s="361">
        <f t="shared" ref="A69:A96" si="273">A68+1</f>
        <v>67</v>
      </c>
      <c r="B69" s="363"/>
      <c r="C69" s="96"/>
      <c r="D69" s="52"/>
      <c r="E69" s="52"/>
      <c r="F69" s="52"/>
      <c r="G69" s="96"/>
      <c r="H69" s="304"/>
      <c r="T69" s="363"/>
      <c r="U69" s="96"/>
      <c r="V69" s="52"/>
      <c r="W69" s="52"/>
      <c r="X69" s="52"/>
      <c r="Y69" s="96"/>
      <c r="Z69" s="371"/>
      <c r="AE69" s="361"/>
      <c r="AF69" s="363"/>
      <c r="AG69" s="96"/>
      <c r="AH69" s="52"/>
      <c r="AI69" s="52"/>
      <c r="AJ69" s="52"/>
      <c r="AK69" s="96"/>
      <c r="AL69" s="371"/>
      <c r="AM69" s="395" t="s">
        <v>1131</v>
      </c>
      <c r="AN69" s="395">
        <v>180</v>
      </c>
      <c r="AO69" s="395">
        <v>11.05</v>
      </c>
      <c r="AP69" s="396">
        <v>-5.05</v>
      </c>
      <c r="AQ69" s="395">
        <v>0</v>
      </c>
      <c r="AR69" s="395">
        <v>4</v>
      </c>
      <c r="AS69" s="395">
        <v>10</v>
      </c>
      <c r="AT69" s="96"/>
      <c r="AU69" s="96"/>
      <c r="AV69" s="96"/>
      <c r="AW69" s="96"/>
      <c r="AX69" s="96"/>
      <c r="AY69" s="96"/>
      <c r="AZ69" s="96"/>
      <c r="BA69" s="96"/>
      <c r="BB69" s="96"/>
      <c r="BC69" s="371"/>
    </row>
    <row r="70" spans="1:55">
      <c r="A70" s="361">
        <f t="shared" si="273"/>
        <v>68</v>
      </c>
      <c r="B70" s="363"/>
      <c r="C70" s="96"/>
      <c r="D70" s="52"/>
      <c r="E70" s="52"/>
      <c r="F70" s="52"/>
      <c r="G70" s="96"/>
      <c r="H70" s="304"/>
      <c r="T70" s="363"/>
      <c r="U70" s="96"/>
      <c r="V70" s="52"/>
      <c r="W70" s="52"/>
      <c r="X70" s="52"/>
      <c r="Y70" s="96"/>
      <c r="Z70" s="371"/>
      <c r="AE70" s="361"/>
      <c r="AF70" s="363"/>
      <c r="AG70" s="96"/>
      <c r="AH70" s="52"/>
      <c r="AI70" s="52"/>
      <c r="AJ70" s="52"/>
      <c r="AK70" s="96"/>
      <c r="AL70" s="371"/>
      <c r="AM70" s="395" t="s">
        <v>1131</v>
      </c>
      <c r="AN70" s="395">
        <v>180</v>
      </c>
      <c r="AO70" s="395">
        <f>AO69</f>
        <v>11.05</v>
      </c>
      <c r="AP70" s="396">
        <v>-1.7</v>
      </c>
      <c r="AQ70" s="395">
        <v>0</v>
      </c>
      <c r="AR70" s="395">
        <f>AR69</f>
        <v>4</v>
      </c>
      <c r="AS70" s="395">
        <v>10</v>
      </c>
      <c r="AT70" s="96"/>
      <c r="AU70" s="96"/>
      <c r="AV70" s="96"/>
      <c r="AW70" s="96"/>
      <c r="AX70" s="96"/>
      <c r="AY70" s="96"/>
      <c r="AZ70" s="96"/>
      <c r="BA70" s="96"/>
      <c r="BB70" s="96"/>
      <c r="BC70" s="371"/>
    </row>
    <row r="71" spans="1:55">
      <c r="A71" s="361">
        <f t="shared" si="273"/>
        <v>69</v>
      </c>
      <c r="B71" s="363"/>
      <c r="C71" s="96"/>
      <c r="D71" s="52"/>
      <c r="E71" s="52"/>
      <c r="F71" s="52"/>
      <c r="G71" s="96"/>
      <c r="H71" s="304"/>
      <c r="T71" s="363"/>
      <c r="U71" s="96"/>
      <c r="V71" s="52"/>
      <c r="W71" s="52"/>
      <c r="X71" s="52"/>
      <c r="Y71" s="96"/>
      <c r="Z71" s="371"/>
      <c r="AE71" s="361"/>
      <c r="AF71" s="363"/>
      <c r="AG71" s="96"/>
      <c r="AH71" s="52"/>
      <c r="AI71" s="52"/>
      <c r="AJ71" s="52"/>
      <c r="AK71" s="96"/>
      <c r="AL71" s="371"/>
      <c r="AM71" s="395" t="s">
        <v>1131</v>
      </c>
      <c r="AN71" s="395">
        <v>180</v>
      </c>
      <c r="AO71" s="395">
        <f t="shared" ref="AO71:AO72" si="274">AO70</f>
        <v>11.05</v>
      </c>
      <c r="AP71" s="396">
        <f>-AP70</f>
        <v>1.7</v>
      </c>
      <c r="AQ71" s="395">
        <v>0</v>
      </c>
      <c r="AR71" s="395">
        <f>AR70</f>
        <v>4</v>
      </c>
      <c r="AS71" s="395">
        <v>10</v>
      </c>
      <c r="AT71" s="96"/>
      <c r="AU71" s="96"/>
      <c r="AV71" s="96"/>
      <c r="AW71" s="96"/>
      <c r="AX71" s="96"/>
      <c r="AY71" s="96"/>
      <c r="AZ71" s="96"/>
      <c r="BA71" s="96"/>
      <c r="BB71" s="96"/>
      <c r="BC71" s="371"/>
    </row>
    <row r="72" spans="1:55">
      <c r="A72" s="361">
        <f t="shared" si="273"/>
        <v>70</v>
      </c>
      <c r="B72" s="363"/>
      <c r="C72" s="96"/>
      <c r="D72" s="52"/>
      <c r="E72" s="52"/>
      <c r="F72" s="52"/>
      <c r="G72" s="96"/>
      <c r="H72" s="304"/>
      <c r="T72" s="363"/>
      <c r="U72" s="96"/>
      <c r="V72" s="52"/>
      <c r="W72" s="52"/>
      <c r="X72" s="52"/>
      <c r="Y72" s="96"/>
      <c r="Z72" s="371"/>
      <c r="AE72" s="361"/>
      <c r="AF72" s="363"/>
      <c r="AG72" s="96"/>
      <c r="AH72" s="52"/>
      <c r="AI72" s="52"/>
      <c r="AJ72" s="52"/>
      <c r="AK72" s="96"/>
      <c r="AL72" s="371"/>
      <c r="AM72" s="395" t="s">
        <v>1131</v>
      </c>
      <c r="AN72" s="395">
        <f>AN71</f>
        <v>180</v>
      </c>
      <c r="AO72" s="395">
        <f t="shared" si="274"/>
        <v>11.05</v>
      </c>
      <c r="AP72" s="396">
        <f>-AP69</f>
        <v>5.05</v>
      </c>
      <c r="AQ72" s="395">
        <v>0</v>
      </c>
      <c r="AR72" s="395">
        <f t="shared" ref="AR72:AR74" si="275">AR71</f>
        <v>4</v>
      </c>
      <c r="AS72" s="395">
        <v>10</v>
      </c>
      <c r="AT72" s="96"/>
      <c r="AU72" s="96"/>
      <c r="AV72" s="96"/>
      <c r="AW72" s="96"/>
      <c r="AX72" s="96"/>
      <c r="AY72" s="96"/>
      <c r="AZ72" s="96"/>
      <c r="BA72" s="96"/>
      <c r="BB72" s="96"/>
      <c r="BC72" s="371"/>
    </row>
    <row r="73" spans="1:55">
      <c r="A73" s="361">
        <f t="shared" si="273"/>
        <v>71</v>
      </c>
      <c r="B73" s="363"/>
      <c r="C73" s="96"/>
      <c r="D73" s="52"/>
      <c r="E73" s="52"/>
      <c r="F73" s="52"/>
      <c r="G73" s="96"/>
      <c r="H73" s="304"/>
      <c r="T73" s="363"/>
      <c r="U73" s="96"/>
      <c r="V73" s="52"/>
      <c r="W73" s="52"/>
      <c r="X73" s="52"/>
      <c r="Y73" s="96"/>
      <c r="Z73" s="371"/>
      <c r="AE73" s="361"/>
      <c r="AF73" s="363"/>
      <c r="AG73" s="96"/>
      <c r="AH73" s="52"/>
      <c r="AI73" s="52"/>
      <c r="AJ73" s="52"/>
      <c r="AK73" s="96"/>
      <c r="AL73" s="371"/>
      <c r="AM73" s="395" t="s">
        <v>1131</v>
      </c>
      <c r="AN73" s="395">
        <v>180</v>
      </c>
      <c r="AO73" s="395">
        <v>0.1</v>
      </c>
      <c r="AP73" s="396">
        <f>AP69</f>
        <v>-5.05</v>
      </c>
      <c r="AQ73" s="395">
        <v>0</v>
      </c>
      <c r="AR73" s="395">
        <f t="shared" si="275"/>
        <v>4</v>
      </c>
      <c r="AS73" s="395">
        <v>10</v>
      </c>
      <c r="AT73" s="96"/>
      <c r="AU73" s="96"/>
      <c r="AV73" s="96"/>
      <c r="AW73" s="96"/>
      <c r="AX73" s="96"/>
      <c r="AY73" s="96"/>
      <c r="AZ73" s="96"/>
      <c r="BA73" s="96"/>
      <c r="BB73" s="96"/>
      <c r="BC73" s="371"/>
    </row>
    <row r="74" spans="1:55">
      <c r="A74" s="361">
        <f t="shared" si="273"/>
        <v>72</v>
      </c>
      <c r="B74" s="363"/>
      <c r="C74" s="96"/>
      <c r="D74" s="52"/>
      <c r="E74" s="52"/>
      <c r="F74" s="52"/>
      <c r="G74" s="96"/>
      <c r="H74" s="304"/>
      <c r="T74" s="363"/>
      <c r="U74" s="96"/>
      <c r="V74" s="52"/>
      <c r="W74" s="52"/>
      <c r="X74" s="52"/>
      <c r="Y74" s="96"/>
      <c r="Z74" s="371"/>
      <c r="AE74" s="361"/>
      <c r="AF74" s="363"/>
      <c r="AG74" s="96"/>
      <c r="AH74" s="52"/>
      <c r="AI74" s="52"/>
      <c r="AJ74" s="52"/>
      <c r="AK74" s="96"/>
      <c r="AL74" s="371"/>
      <c r="AM74" s="395" t="str">
        <f>AM73</f>
        <v>1_G320_N_K4615,0_30</v>
      </c>
      <c r="AN74" s="395">
        <f>AN69</f>
        <v>180</v>
      </c>
      <c r="AO74" s="395">
        <f>AO73</f>
        <v>0.1</v>
      </c>
      <c r="AP74" s="396">
        <f t="shared" ref="AP74:AP76" si="276">AP70</f>
        <v>-1.7</v>
      </c>
      <c r="AQ74" s="395">
        <v>0</v>
      </c>
      <c r="AR74" s="395">
        <f t="shared" si="275"/>
        <v>4</v>
      </c>
      <c r="AS74" s="395">
        <v>10</v>
      </c>
      <c r="AT74" s="96"/>
      <c r="AU74" s="96"/>
      <c r="AV74" s="96"/>
      <c r="AW74" s="96"/>
      <c r="AX74" s="96"/>
      <c r="AY74" s="96"/>
      <c r="AZ74" s="96"/>
      <c r="BA74" s="96"/>
      <c r="BB74" s="96"/>
      <c r="BC74" s="371"/>
    </row>
    <row r="75" spans="1:55">
      <c r="A75" s="361">
        <f t="shared" si="273"/>
        <v>73</v>
      </c>
      <c r="B75" s="363"/>
      <c r="C75" s="96"/>
      <c r="D75" s="52"/>
      <c r="E75" s="52"/>
      <c r="F75" s="52"/>
      <c r="G75" s="96"/>
      <c r="H75" s="304"/>
      <c r="T75" s="363"/>
      <c r="U75" s="96"/>
      <c r="V75" s="52"/>
      <c r="W75" s="52"/>
      <c r="X75" s="52"/>
      <c r="Y75" s="96"/>
      <c r="Z75" s="371"/>
      <c r="AE75" s="361"/>
      <c r="AF75" s="363"/>
      <c r="AG75" s="96"/>
      <c r="AH75" s="52"/>
      <c r="AI75" s="52"/>
      <c r="AJ75" s="52"/>
      <c r="AK75" s="96"/>
      <c r="AL75" s="371"/>
      <c r="AM75" s="395" t="str">
        <f t="shared" ref="AM75:AM79" si="277">AM74</f>
        <v>1_G320_N_K4615,0_30</v>
      </c>
      <c r="AN75" s="395">
        <f t="shared" ref="AN75:AN79" si="278">AN70</f>
        <v>180</v>
      </c>
      <c r="AO75" s="395">
        <f>AO74</f>
        <v>0.1</v>
      </c>
      <c r="AP75" s="396">
        <f t="shared" si="276"/>
        <v>1.7</v>
      </c>
      <c r="AQ75" s="395">
        <f>AQ74</f>
        <v>0</v>
      </c>
      <c r="AR75" s="395">
        <f t="shared" ref="AR75:AS79" si="279">AR74</f>
        <v>4</v>
      </c>
      <c r="AS75" s="395">
        <f t="shared" si="279"/>
        <v>10</v>
      </c>
      <c r="AT75" s="96"/>
      <c r="AU75" s="96"/>
      <c r="AV75" s="96"/>
      <c r="AW75" s="96"/>
      <c r="AX75" s="96"/>
      <c r="AY75" s="96"/>
      <c r="AZ75" s="96"/>
      <c r="BA75" s="96"/>
      <c r="BB75" s="96"/>
      <c r="BC75" s="371"/>
    </row>
    <row r="76" spans="1:55">
      <c r="A76" s="361">
        <f t="shared" si="273"/>
        <v>74</v>
      </c>
      <c r="B76" s="363"/>
      <c r="C76" s="96"/>
      <c r="D76" s="52"/>
      <c r="E76" s="52"/>
      <c r="F76" s="52"/>
      <c r="G76" s="96"/>
      <c r="H76" s="304"/>
      <c r="T76" s="363"/>
      <c r="U76" s="96"/>
      <c r="V76" s="52"/>
      <c r="W76" s="52"/>
      <c r="X76" s="52"/>
      <c r="Y76" s="96"/>
      <c r="Z76" s="371"/>
      <c r="AE76" s="361"/>
      <c r="AF76" s="363"/>
      <c r="AG76" s="96"/>
      <c r="AH76" s="52"/>
      <c r="AI76" s="52"/>
      <c r="AJ76" s="52"/>
      <c r="AK76" s="96"/>
      <c r="AL76" s="371"/>
      <c r="AM76" s="395" t="str">
        <f t="shared" si="277"/>
        <v>1_G320_N_K4615,0_30</v>
      </c>
      <c r="AN76" s="395">
        <f t="shared" si="278"/>
        <v>180</v>
      </c>
      <c r="AO76" s="395">
        <f t="shared" ref="AO76" si="280">AO75</f>
        <v>0.1</v>
      </c>
      <c r="AP76" s="396">
        <f t="shared" si="276"/>
        <v>5.05</v>
      </c>
      <c r="AQ76" s="395">
        <f t="shared" ref="AQ76" si="281">AQ75</f>
        <v>0</v>
      </c>
      <c r="AR76" s="395">
        <v>4</v>
      </c>
      <c r="AS76" s="395">
        <f t="shared" si="279"/>
        <v>10</v>
      </c>
      <c r="AT76" s="96"/>
      <c r="AU76" s="96"/>
      <c r="AV76" s="96"/>
      <c r="AW76" s="96"/>
      <c r="AX76" s="96"/>
      <c r="AY76" s="96"/>
      <c r="AZ76" s="96"/>
      <c r="BA76" s="96"/>
      <c r="BB76" s="96"/>
      <c r="BC76" s="371"/>
    </row>
    <row r="77" spans="1:55">
      <c r="A77" s="361">
        <f t="shared" si="273"/>
        <v>75</v>
      </c>
      <c r="B77" s="363"/>
      <c r="C77" s="96"/>
      <c r="D77" s="52"/>
      <c r="E77" s="52"/>
      <c r="F77" s="52"/>
      <c r="G77" s="96"/>
      <c r="H77" s="304"/>
      <c r="T77" s="363"/>
      <c r="U77" s="96"/>
      <c r="V77" s="52"/>
      <c r="W77" s="52"/>
      <c r="X77" s="52"/>
      <c r="Y77" s="96"/>
      <c r="Z77" s="371"/>
      <c r="AE77" s="361"/>
      <c r="AF77" s="363"/>
      <c r="AG77" s="96"/>
      <c r="AH77" s="52"/>
      <c r="AI77" s="52"/>
      <c r="AJ77" s="52"/>
      <c r="AK77" s="96"/>
      <c r="AL77" s="371"/>
      <c r="AM77" s="395" t="str">
        <f t="shared" si="277"/>
        <v>1_G320_N_K4615,0_30</v>
      </c>
      <c r="AN77" s="395">
        <f t="shared" si="278"/>
        <v>180</v>
      </c>
      <c r="AO77" s="395">
        <f>AO76</f>
        <v>0.1</v>
      </c>
      <c r="AP77" s="396">
        <f>AP80</f>
        <v>-3.35</v>
      </c>
      <c r="AQ77" s="395">
        <f>AQ76</f>
        <v>0</v>
      </c>
      <c r="AR77" s="395">
        <f t="shared" ref="AR77:AR79" si="282">AR76</f>
        <v>4</v>
      </c>
      <c r="AS77" s="395">
        <f t="shared" si="279"/>
        <v>10</v>
      </c>
      <c r="AT77" s="96"/>
      <c r="AU77" s="96"/>
      <c r="AV77" s="96"/>
      <c r="AW77" s="96"/>
      <c r="AX77" s="96"/>
      <c r="AY77" s="96"/>
      <c r="AZ77" s="96"/>
      <c r="BA77" s="96"/>
      <c r="BB77" s="96"/>
      <c r="BC77" s="371"/>
    </row>
    <row r="78" spans="1:55">
      <c r="A78" s="361">
        <f t="shared" si="273"/>
        <v>76</v>
      </c>
      <c r="B78" s="363"/>
      <c r="C78" s="96"/>
      <c r="D78" s="52"/>
      <c r="E78" s="52"/>
      <c r="F78" s="52"/>
      <c r="G78" s="96"/>
      <c r="H78" s="304"/>
      <c r="T78" s="363"/>
      <c r="U78" s="96"/>
      <c r="V78" s="52"/>
      <c r="W78" s="52"/>
      <c r="X78" s="52"/>
      <c r="Y78" s="96"/>
      <c r="Z78" s="371"/>
      <c r="AE78" s="361"/>
      <c r="AF78" s="363"/>
      <c r="AG78" s="96"/>
      <c r="AH78" s="52"/>
      <c r="AI78" s="52"/>
      <c r="AJ78" s="52"/>
      <c r="AK78" s="96"/>
      <c r="AL78" s="371"/>
      <c r="AM78" s="395" t="str">
        <f t="shared" si="277"/>
        <v>1_G320_N_K4615,0_30</v>
      </c>
      <c r="AN78" s="395">
        <f t="shared" si="278"/>
        <v>180</v>
      </c>
      <c r="AO78" s="395">
        <f t="shared" ref="AO78:AO79" si="283">AO77</f>
        <v>0.1</v>
      </c>
      <c r="AP78" s="396">
        <f t="shared" ref="AP78:AP79" si="284">AP81</f>
        <v>0</v>
      </c>
      <c r="AQ78" s="395">
        <f t="shared" ref="AQ78:AQ79" si="285">AQ77</f>
        <v>0</v>
      </c>
      <c r="AR78" s="395">
        <f t="shared" si="282"/>
        <v>4</v>
      </c>
      <c r="AS78" s="395">
        <f t="shared" si="279"/>
        <v>10</v>
      </c>
      <c r="AT78" s="96"/>
      <c r="AU78" s="96"/>
      <c r="AV78" s="96"/>
      <c r="AW78" s="96"/>
      <c r="AX78" s="96"/>
      <c r="AY78" s="96"/>
      <c r="AZ78" s="96"/>
      <c r="BA78" s="96"/>
      <c r="BB78" s="96"/>
      <c r="BC78" s="371"/>
    </row>
    <row r="79" spans="1:55">
      <c r="A79" s="361">
        <f t="shared" si="273"/>
        <v>77</v>
      </c>
      <c r="B79" s="363"/>
      <c r="C79" s="96"/>
      <c r="D79" s="52"/>
      <c r="E79" s="52"/>
      <c r="F79" s="52"/>
      <c r="G79" s="96"/>
      <c r="H79" s="304"/>
      <c r="T79" s="363"/>
      <c r="U79" s="96"/>
      <c r="V79" s="52"/>
      <c r="W79" s="52"/>
      <c r="X79" s="52"/>
      <c r="Y79" s="96"/>
      <c r="Z79" s="371"/>
      <c r="AE79" s="361"/>
      <c r="AF79" s="363"/>
      <c r="AG79" s="96"/>
      <c r="AH79" s="52"/>
      <c r="AI79" s="52"/>
      <c r="AJ79" s="52"/>
      <c r="AK79" s="96"/>
      <c r="AL79" s="371"/>
      <c r="AM79" s="395" t="str">
        <f t="shared" si="277"/>
        <v>1_G320_N_K4615,0_30</v>
      </c>
      <c r="AN79" s="395">
        <f t="shared" si="278"/>
        <v>180</v>
      </c>
      <c r="AO79" s="395">
        <f t="shared" si="283"/>
        <v>0.1</v>
      </c>
      <c r="AP79" s="396">
        <f t="shared" si="284"/>
        <v>3.35</v>
      </c>
      <c r="AQ79" s="395">
        <f t="shared" si="285"/>
        <v>0</v>
      </c>
      <c r="AR79" s="395">
        <f t="shared" si="282"/>
        <v>4</v>
      </c>
      <c r="AS79" s="395">
        <f t="shared" si="279"/>
        <v>10</v>
      </c>
      <c r="AT79" s="96"/>
      <c r="AU79" s="96"/>
      <c r="AV79" s="96"/>
      <c r="AW79" s="96"/>
      <c r="AX79" s="96"/>
      <c r="AY79" s="96"/>
      <c r="AZ79" s="96"/>
      <c r="BA79" s="96"/>
      <c r="BB79" s="96"/>
      <c r="BC79" s="371"/>
    </row>
    <row r="80" spans="1:55">
      <c r="A80" s="361">
        <f t="shared" si="273"/>
        <v>78</v>
      </c>
      <c r="B80" s="363"/>
      <c r="C80" s="96"/>
      <c r="D80" s="52"/>
      <c r="E80" s="52"/>
      <c r="F80" s="52"/>
      <c r="G80" s="96"/>
      <c r="H80" s="304"/>
      <c r="T80" s="363"/>
      <c r="U80" s="96"/>
      <c r="V80" s="52"/>
      <c r="W80" s="52"/>
      <c r="X80" s="52"/>
      <c r="Y80" s="96"/>
      <c r="Z80" s="371"/>
      <c r="AE80" s="361"/>
      <c r="AF80" s="363"/>
      <c r="AG80" s="96"/>
      <c r="AH80" s="52"/>
      <c r="AI80" s="52"/>
      <c r="AJ80" s="52"/>
      <c r="AK80" s="96"/>
      <c r="AL80" s="371"/>
      <c r="AM80" s="395" t="str">
        <f>AM76</f>
        <v>1_G320_N_K4615,0_30</v>
      </c>
      <c r="AN80" s="395">
        <v>180</v>
      </c>
      <c r="AO80" s="395">
        <v>-1.9</v>
      </c>
      <c r="AP80" s="396">
        <v>-3.35</v>
      </c>
      <c r="AQ80" s="395">
        <f>AQ76</f>
        <v>0</v>
      </c>
      <c r="AR80" s="395">
        <v>4</v>
      </c>
      <c r="AS80" s="395">
        <f>AS76</f>
        <v>10</v>
      </c>
      <c r="AT80" s="96"/>
      <c r="AU80" s="96"/>
      <c r="AV80" s="96"/>
      <c r="AW80" s="96"/>
      <c r="AX80" s="96"/>
      <c r="AY80" s="96"/>
      <c r="AZ80" s="96"/>
      <c r="BA80" s="96"/>
      <c r="BB80" s="96"/>
      <c r="BC80" s="371"/>
    </row>
    <row r="81" spans="1:55">
      <c r="A81" s="361">
        <f t="shared" si="273"/>
        <v>79</v>
      </c>
      <c r="B81" s="363"/>
      <c r="C81" s="96"/>
      <c r="D81" s="52"/>
      <c r="E81" s="52"/>
      <c r="F81" s="52"/>
      <c r="G81" s="96"/>
      <c r="H81" s="304"/>
      <c r="T81" s="363"/>
      <c r="U81" s="96"/>
      <c r="V81" s="52"/>
      <c r="W81" s="52"/>
      <c r="X81" s="52"/>
      <c r="Y81" s="96"/>
      <c r="Z81" s="371"/>
      <c r="AE81" s="361"/>
      <c r="AF81" s="363"/>
      <c r="AG81" s="96"/>
      <c r="AH81" s="52"/>
      <c r="AI81" s="52"/>
      <c r="AJ81" s="52"/>
      <c r="AK81" s="96"/>
      <c r="AL81" s="371"/>
      <c r="AM81" s="395" t="str">
        <f t="shared" ref="AM81:AM93" si="286">AM80</f>
        <v>1_G320_N_K4615,0_30</v>
      </c>
      <c r="AN81" s="395">
        <f>AN80</f>
        <v>180</v>
      </c>
      <c r="AO81" s="395">
        <f t="shared" ref="AO81" si="287">AO80</f>
        <v>-1.9</v>
      </c>
      <c r="AP81" s="396">
        <v>0</v>
      </c>
      <c r="AQ81" s="395">
        <v>0</v>
      </c>
      <c r="AR81" s="395">
        <f>AR80</f>
        <v>4</v>
      </c>
      <c r="AS81" s="395">
        <v>10</v>
      </c>
      <c r="AT81" s="96"/>
      <c r="AU81" s="96"/>
      <c r="AV81" s="96"/>
      <c r="AW81" s="96"/>
      <c r="AX81" s="96"/>
      <c r="AY81" s="96"/>
      <c r="AZ81" s="96"/>
      <c r="BA81" s="96"/>
      <c r="BB81" s="96"/>
      <c r="BC81" s="371"/>
    </row>
    <row r="82" spans="1:55">
      <c r="A82" s="361">
        <f t="shared" si="273"/>
        <v>80</v>
      </c>
      <c r="B82" s="363"/>
      <c r="C82" s="96"/>
      <c r="D82" s="52"/>
      <c r="E82" s="52"/>
      <c r="F82" s="52"/>
      <c r="G82" s="96"/>
      <c r="H82" s="304"/>
      <c r="T82" s="363"/>
      <c r="U82" s="96"/>
      <c r="V82" s="52"/>
      <c r="W82" s="52"/>
      <c r="X82" s="52"/>
      <c r="Y82" s="96"/>
      <c r="Z82" s="371"/>
      <c r="AE82" s="361"/>
      <c r="AF82" s="363"/>
      <c r="AG82" s="96"/>
      <c r="AH82" s="52"/>
      <c r="AI82" s="52"/>
      <c r="AJ82" s="52"/>
      <c r="AK82" s="96"/>
      <c r="AL82" s="371"/>
      <c r="AM82" s="395" t="str">
        <f t="shared" si="286"/>
        <v>1_G320_N_K4615,0_30</v>
      </c>
      <c r="AN82" s="395">
        <f>AN81</f>
        <v>180</v>
      </c>
      <c r="AO82" s="395">
        <f>AO81</f>
        <v>-1.9</v>
      </c>
      <c r="AP82" s="396">
        <f>-AP80</f>
        <v>3.35</v>
      </c>
      <c r="AQ82" s="395">
        <v>0</v>
      </c>
      <c r="AR82" s="395">
        <f t="shared" ref="AR82:AR85" si="288">AR81</f>
        <v>4</v>
      </c>
      <c r="AS82" s="395">
        <v>10</v>
      </c>
      <c r="AT82" s="96"/>
      <c r="AU82" s="96"/>
      <c r="AV82" s="96"/>
      <c r="AW82" s="96"/>
      <c r="AX82" s="96"/>
      <c r="AY82" s="96"/>
      <c r="AZ82" s="96"/>
      <c r="BA82" s="96"/>
      <c r="BB82" s="96"/>
      <c r="BC82" s="371"/>
    </row>
    <row r="83" spans="1:55">
      <c r="A83" s="361">
        <f t="shared" si="273"/>
        <v>81</v>
      </c>
      <c r="B83" s="363"/>
      <c r="C83" s="96"/>
      <c r="D83" s="52"/>
      <c r="E83" s="52"/>
      <c r="F83" s="52"/>
      <c r="G83" s="96"/>
      <c r="H83" s="304"/>
      <c r="T83" s="363"/>
      <c r="U83" s="96"/>
      <c r="V83" s="52"/>
      <c r="W83" s="52"/>
      <c r="X83" s="52"/>
      <c r="Y83" s="96"/>
      <c r="Z83" s="371"/>
      <c r="AE83" s="361"/>
      <c r="AF83" s="363"/>
      <c r="AG83" s="96"/>
      <c r="AH83" s="52"/>
      <c r="AI83" s="52"/>
      <c r="AJ83" s="52"/>
      <c r="AK83" s="96"/>
      <c r="AL83" s="371"/>
      <c r="AM83" s="395" t="str">
        <f t="shared" si="286"/>
        <v>1_G320_N_K4615,0_30</v>
      </c>
      <c r="AN83" s="395">
        <f>AN75</f>
        <v>180</v>
      </c>
      <c r="AO83" s="395">
        <v>-1.9</v>
      </c>
      <c r="AP83" s="396">
        <f>AP69</f>
        <v>-5.05</v>
      </c>
      <c r="AQ83" s="395">
        <v>0</v>
      </c>
      <c r="AR83" s="395">
        <v>4</v>
      </c>
      <c r="AS83" s="395">
        <v>10</v>
      </c>
      <c r="AT83" s="96"/>
      <c r="AU83" s="96"/>
      <c r="AV83" s="96"/>
      <c r="AW83" s="96"/>
      <c r="AX83" s="96"/>
      <c r="AY83" s="96"/>
      <c r="AZ83" s="96"/>
      <c r="BA83" s="96"/>
      <c r="BB83" s="96"/>
      <c r="BC83" s="371"/>
    </row>
    <row r="84" spans="1:55">
      <c r="A84" s="361">
        <f t="shared" si="273"/>
        <v>82</v>
      </c>
      <c r="B84" s="363"/>
      <c r="C84" s="96"/>
      <c r="D84" s="52"/>
      <c r="E84" s="52"/>
      <c r="F84" s="52"/>
      <c r="G84" s="96"/>
      <c r="H84" s="304"/>
      <c r="T84" s="363"/>
      <c r="U84" s="96"/>
      <c r="V84" s="52"/>
      <c r="W84" s="52"/>
      <c r="X84" s="52"/>
      <c r="Y84" s="96"/>
      <c r="Z84" s="371"/>
      <c r="AE84" s="361"/>
      <c r="AF84" s="363"/>
      <c r="AG84" s="96"/>
      <c r="AH84" s="52"/>
      <c r="AI84" s="52"/>
      <c r="AJ84" s="52"/>
      <c r="AK84" s="96"/>
      <c r="AL84" s="371"/>
      <c r="AM84" s="395" t="str">
        <f t="shared" si="286"/>
        <v>1_G320_N_K4615,0_30</v>
      </c>
      <c r="AN84" s="395">
        <f>AN76</f>
        <v>180</v>
      </c>
      <c r="AO84" s="395">
        <f>AO83</f>
        <v>-1.9</v>
      </c>
      <c r="AP84" s="396">
        <f>AP70</f>
        <v>-1.7</v>
      </c>
      <c r="AQ84" s="395">
        <v>0</v>
      </c>
      <c r="AR84" s="395">
        <f t="shared" si="288"/>
        <v>4</v>
      </c>
      <c r="AS84" s="395">
        <v>10</v>
      </c>
      <c r="AT84" s="96"/>
      <c r="AU84" s="96"/>
      <c r="AV84" s="96"/>
      <c r="AW84" s="96"/>
      <c r="AX84" s="96"/>
      <c r="AY84" s="96"/>
      <c r="AZ84" s="96"/>
      <c r="BA84" s="96"/>
      <c r="BB84" s="96"/>
      <c r="BC84" s="371"/>
    </row>
    <row r="85" spans="1:55">
      <c r="A85" s="361">
        <f t="shared" si="273"/>
        <v>83</v>
      </c>
      <c r="B85" s="363"/>
      <c r="C85" s="96"/>
      <c r="D85" s="52"/>
      <c r="E85" s="52"/>
      <c r="F85" s="52"/>
      <c r="G85" s="96"/>
      <c r="H85" s="304"/>
      <c r="T85" s="363"/>
      <c r="U85" s="96"/>
      <c r="V85" s="52"/>
      <c r="W85" s="52"/>
      <c r="X85" s="52"/>
      <c r="Y85" s="96"/>
      <c r="Z85" s="371"/>
      <c r="AE85" s="361"/>
      <c r="AF85" s="363"/>
      <c r="AG85" s="96"/>
      <c r="AH85" s="52"/>
      <c r="AI85" s="52"/>
      <c r="AJ85" s="52"/>
      <c r="AK85" s="96"/>
      <c r="AL85" s="371"/>
      <c r="AM85" s="395" t="str">
        <f t="shared" si="286"/>
        <v>1_G320_N_K4615,0_30</v>
      </c>
      <c r="AN85" s="395">
        <f>AN84</f>
        <v>180</v>
      </c>
      <c r="AO85" s="395">
        <f t="shared" ref="AO85:AO86" si="289">AO84</f>
        <v>-1.9</v>
      </c>
      <c r="AP85" s="396">
        <f>AP71</f>
        <v>1.7</v>
      </c>
      <c r="AQ85" s="395">
        <v>0</v>
      </c>
      <c r="AR85" s="395">
        <f t="shared" si="288"/>
        <v>4</v>
      </c>
      <c r="AS85" s="395">
        <v>10</v>
      </c>
      <c r="AT85" s="96"/>
      <c r="AU85" s="96"/>
      <c r="AV85" s="96"/>
      <c r="AW85" s="96"/>
      <c r="AX85" s="96"/>
      <c r="AY85" s="96"/>
      <c r="AZ85" s="96"/>
      <c r="BA85" s="96"/>
      <c r="BB85" s="96"/>
      <c r="BC85" s="371"/>
    </row>
    <row r="86" spans="1:55">
      <c r="A86" s="361">
        <f t="shared" si="273"/>
        <v>84</v>
      </c>
      <c r="B86" s="363"/>
      <c r="C86" s="96"/>
      <c r="D86" s="52"/>
      <c r="E86" s="52"/>
      <c r="F86" s="52"/>
      <c r="G86" s="96"/>
      <c r="H86" s="304"/>
      <c r="T86" s="363"/>
      <c r="U86" s="96"/>
      <c r="V86" s="52"/>
      <c r="W86" s="52"/>
      <c r="X86" s="52"/>
      <c r="Y86" s="96"/>
      <c r="Z86" s="371"/>
      <c r="AE86" s="361"/>
      <c r="AF86" s="363"/>
      <c r="AG86" s="96"/>
      <c r="AH86" s="52"/>
      <c r="AI86" s="52"/>
      <c r="AJ86" s="52"/>
      <c r="AK86" s="96"/>
      <c r="AL86" s="371"/>
      <c r="AM86" s="395" t="str">
        <f t="shared" si="286"/>
        <v>1_G320_N_K4615,0_30</v>
      </c>
      <c r="AN86" s="395">
        <f>AN85</f>
        <v>180</v>
      </c>
      <c r="AO86" s="395">
        <f t="shared" si="289"/>
        <v>-1.9</v>
      </c>
      <c r="AP86" s="396">
        <f>AP72</f>
        <v>5.05</v>
      </c>
      <c r="AQ86" s="395">
        <v>0</v>
      </c>
      <c r="AR86" s="395">
        <f>AR69</f>
        <v>4</v>
      </c>
      <c r="AS86" s="395">
        <v>10</v>
      </c>
      <c r="AT86" s="96"/>
      <c r="AU86" s="96"/>
      <c r="AV86" s="96"/>
      <c r="AW86" s="96"/>
      <c r="AX86" s="96"/>
      <c r="AY86" s="96"/>
      <c r="AZ86" s="96"/>
      <c r="BA86" s="96"/>
      <c r="BB86" s="96"/>
      <c r="BC86" s="371"/>
    </row>
    <row r="87" spans="1:55">
      <c r="A87" s="361">
        <f t="shared" si="273"/>
        <v>85</v>
      </c>
      <c r="B87" s="363"/>
      <c r="C87" s="96"/>
      <c r="D87" s="52"/>
      <c r="E87" s="52"/>
      <c r="F87" s="52"/>
      <c r="G87" s="96"/>
      <c r="H87" s="304"/>
      <c r="T87" s="363"/>
      <c r="U87" s="96"/>
      <c r="V87" s="52"/>
      <c r="W87" s="52"/>
      <c r="X87" s="52"/>
      <c r="Y87" s="96"/>
      <c r="Z87" s="371"/>
      <c r="AE87" s="361"/>
      <c r="AF87" s="363"/>
      <c r="AG87" s="96"/>
      <c r="AH87" s="52"/>
      <c r="AI87" s="52"/>
      <c r="AJ87" s="52"/>
      <c r="AK87" s="96"/>
      <c r="AL87" s="371"/>
      <c r="AM87" s="395" t="str">
        <f t="shared" si="286"/>
        <v>1_G320_N_K4615,0_30</v>
      </c>
      <c r="AN87" s="395">
        <f>AN80</f>
        <v>180</v>
      </c>
      <c r="AO87" s="395">
        <v>-3.9</v>
      </c>
      <c r="AP87" s="396">
        <f>AP80</f>
        <v>-3.35</v>
      </c>
      <c r="AQ87" s="395">
        <v>0</v>
      </c>
      <c r="AR87" s="395">
        <v>999</v>
      </c>
      <c r="AS87" s="395">
        <v>10</v>
      </c>
      <c r="AT87" s="96"/>
      <c r="AU87" s="96"/>
      <c r="AV87" s="96"/>
      <c r="AW87" s="96"/>
      <c r="AX87" s="96"/>
      <c r="AY87" s="96"/>
      <c r="AZ87" s="96"/>
      <c r="BA87" s="96"/>
      <c r="BB87" s="96"/>
      <c r="BC87" s="371"/>
    </row>
    <row r="88" spans="1:55">
      <c r="A88" s="361">
        <f t="shared" si="273"/>
        <v>86</v>
      </c>
      <c r="B88" s="363"/>
      <c r="C88" s="96"/>
      <c r="D88" s="52"/>
      <c r="E88" s="52"/>
      <c r="F88" s="52"/>
      <c r="G88" s="96"/>
      <c r="H88" s="304"/>
      <c r="T88" s="363"/>
      <c r="U88" s="96"/>
      <c r="V88" s="52"/>
      <c r="W88" s="52"/>
      <c r="X88" s="52"/>
      <c r="Y88" s="96"/>
      <c r="Z88" s="371"/>
      <c r="AE88" s="361"/>
      <c r="AF88" s="363"/>
      <c r="AG88" s="96"/>
      <c r="AH88" s="52"/>
      <c r="AI88" s="52"/>
      <c r="AJ88" s="52"/>
      <c r="AK88" s="96"/>
      <c r="AL88" s="371"/>
      <c r="AM88" s="395" t="str">
        <f t="shared" si="286"/>
        <v>1_G320_N_K4615,0_30</v>
      </c>
      <c r="AN88" s="395">
        <f t="shared" ref="AN88:AN93" si="290">AN81</f>
        <v>180</v>
      </c>
      <c r="AO88" s="395">
        <f>AO87</f>
        <v>-3.9</v>
      </c>
      <c r="AP88" s="396">
        <f t="shared" ref="AP88:AP93" si="291">AP81</f>
        <v>0</v>
      </c>
      <c r="AQ88" s="395">
        <v>0</v>
      </c>
      <c r="AR88" s="395">
        <f t="shared" ref="AR88" si="292">AR87</f>
        <v>999</v>
      </c>
      <c r="AS88" s="395">
        <v>10</v>
      </c>
      <c r="AT88" s="96"/>
      <c r="AU88" s="96"/>
      <c r="AV88" s="96"/>
      <c r="AW88" s="96"/>
      <c r="AX88" s="96"/>
      <c r="AY88" s="96"/>
      <c r="AZ88" s="96"/>
      <c r="BA88" s="96"/>
      <c r="BB88" s="96"/>
      <c r="BC88" s="371"/>
    </row>
    <row r="89" spans="1:55">
      <c r="A89" s="361">
        <f t="shared" si="273"/>
        <v>87</v>
      </c>
      <c r="B89" s="363"/>
      <c r="C89" s="96"/>
      <c r="D89" s="52"/>
      <c r="E89" s="52"/>
      <c r="F89" s="52"/>
      <c r="G89" s="96"/>
      <c r="H89" s="304"/>
      <c r="T89" s="363"/>
      <c r="U89" s="96"/>
      <c r="V89" s="52"/>
      <c r="W89" s="52"/>
      <c r="X89" s="52"/>
      <c r="Y89" s="96"/>
      <c r="Z89" s="371"/>
      <c r="AE89" s="361"/>
      <c r="AF89" s="363"/>
      <c r="AG89" s="96"/>
      <c r="AH89" s="52"/>
      <c r="AI89" s="52"/>
      <c r="AJ89" s="52"/>
      <c r="AK89" s="96"/>
      <c r="AL89" s="371"/>
      <c r="AM89" s="395" t="str">
        <f t="shared" si="286"/>
        <v>1_G320_N_K4615,0_30</v>
      </c>
      <c r="AN89" s="395">
        <f t="shared" si="290"/>
        <v>180</v>
      </c>
      <c r="AO89" s="395">
        <f>AO88</f>
        <v>-3.9</v>
      </c>
      <c r="AP89" s="396">
        <f t="shared" si="291"/>
        <v>3.35</v>
      </c>
      <c r="AQ89" s="395">
        <v>0</v>
      </c>
      <c r="AR89" s="395">
        <f t="shared" ref="AR89" si="293">AR88</f>
        <v>999</v>
      </c>
      <c r="AS89" s="395">
        <v>10</v>
      </c>
      <c r="AT89" s="96"/>
      <c r="AU89" s="96"/>
      <c r="AV89" s="96"/>
      <c r="AW89" s="96"/>
      <c r="AX89" s="96"/>
      <c r="AY89" s="96"/>
      <c r="AZ89" s="96"/>
      <c r="BA89" s="96"/>
      <c r="BB89" s="96"/>
      <c r="BC89" s="371"/>
    </row>
    <row r="90" spans="1:55">
      <c r="A90" s="361">
        <f t="shared" si="273"/>
        <v>88</v>
      </c>
      <c r="B90" s="363"/>
      <c r="C90" s="96"/>
      <c r="D90" s="52"/>
      <c r="E90" s="52"/>
      <c r="F90" s="52"/>
      <c r="G90" s="96"/>
      <c r="H90" s="304"/>
      <c r="T90" s="363"/>
      <c r="U90" s="96"/>
      <c r="V90" s="52"/>
      <c r="W90" s="52"/>
      <c r="X90" s="52"/>
      <c r="Y90" s="96"/>
      <c r="Z90" s="371"/>
      <c r="AE90" s="361"/>
      <c r="AF90" s="363"/>
      <c r="AG90" s="96"/>
      <c r="AH90" s="52"/>
      <c r="AI90" s="52"/>
      <c r="AJ90" s="52"/>
      <c r="AK90" s="96"/>
      <c r="AL90" s="371"/>
      <c r="AM90" s="395" t="str">
        <f t="shared" si="286"/>
        <v>1_G320_N_K4615,0_30</v>
      </c>
      <c r="AN90" s="395">
        <f t="shared" si="290"/>
        <v>180</v>
      </c>
      <c r="AO90" s="395">
        <v>-3.9</v>
      </c>
      <c r="AP90" s="396">
        <f t="shared" si="291"/>
        <v>-5.05</v>
      </c>
      <c r="AQ90" s="395">
        <v>0</v>
      </c>
      <c r="AR90" s="395">
        <f>AR89</f>
        <v>999</v>
      </c>
      <c r="AS90" s="395">
        <v>10</v>
      </c>
      <c r="AT90" s="96"/>
      <c r="AU90" s="96"/>
      <c r="AV90" s="96"/>
      <c r="AW90" s="96"/>
      <c r="AX90" s="96"/>
      <c r="AY90" s="96"/>
      <c r="AZ90" s="96"/>
      <c r="BA90" s="96"/>
      <c r="BB90" s="96"/>
      <c r="BC90" s="371"/>
    </row>
    <row r="91" spans="1:55">
      <c r="A91" s="361">
        <f t="shared" si="273"/>
        <v>89</v>
      </c>
      <c r="B91" s="363"/>
      <c r="C91" s="96"/>
      <c r="D91" s="52"/>
      <c r="E91" s="52"/>
      <c r="F91" s="52"/>
      <c r="G91" s="96"/>
      <c r="H91" s="304"/>
      <c r="AE91" s="361"/>
      <c r="AF91" s="363"/>
      <c r="AG91" s="96"/>
      <c r="AH91" s="52"/>
      <c r="AI91" s="52"/>
      <c r="AJ91" s="52"/>
      <c r="AK91" s="96"/>
      <c r="AL91" s="371"/>
      <c r="AM91" s="395" t="str">
        <f t="shared" si="286"/>
        <v>1_G320_N_K4615,0_30</v>
      </c>
      <c r="AN91" s="395">
        <f t="shared" si="290"/>
        <v>180</v>
      </c>
      <c r="AO91" s="395">
        <f>AO90</f>
        <v>-3.9</v>
      </c>
      <c r="AP91" s="396">
        <f t="shared" si="291"/>
        <v>-1.7</v>
      </c>
      <c r="AQ91" s="395">
        <v>0</v>
      </c>
      <c r="AR91" s="395">
        <f t="shared" ref="AR91" si="294">AR90</f>
        <v>999</v>
      </c>
      <c r="AS91" s="395">
        <v>10</v>
      </c>
      <c r="AT91" s="96"/>
      <c r="AU91" s="96"/>
      <c r="AV91" s="96"/>
      <c r="AW91" s="96"/>
      <c r="AX91" s="96"/>
      <c r="AY91" s="96"/>
      <c r="AZ91" s="96"/>
      <c r="BA91" s="96"/>
      <c r="BB91" s="96"/>
      <c r="BC91" s="371"/>
    </row>
    <row r="92" spans="1:55">
      <c r="A92" s="361">
        <f t="shared" si="273"/>
        <v>90</v>
      </c>
      <c r="B92" s="363"/>
      <c r="C92" s="96"/>
      <c r="D92" s="52"/>
      <c r="E92" s="52"/>
      <c r="F92" s="52"/>
      <c r="G92" s="96"/>
      <c r="H92" s="304"/>
      <c r="AE92" s="361"/>
      <c r="AF92" s="363"/>
      <c r="AG92" s="96"/>
      <c r="AH92" s="52"/>
      <c r="AI92" s="52"/>
      <c r="AJ92" s="52"/>
      <c r="AK92" s="96"/>
      <c r="AL92" s="371"/>
      <c r="AM92" s="395" t="str">
        <f t="shared" si="286"/>
        <v>1_G320_N_K4615,0_30</v>
      </c>
      <c r="AN92" s="395">
        <f t="shared" si="290"/>
        <v>180</v>
      </c>
      <c r="AO92" s="395">
        <f>AO91</f>
        <v>-3.9</v>
      </c>
      <c r="AP92" s="396">
        <f t="shared" si="291"/>
        <v>1.7</v>
      </c>
      <c r="AQ92" s="395">
        <v>0</v>
      </c>
      <c r="AR92" s="395">
        <f t="shared" ref="AR92" si="295">AR91</f>
        <v>999</v>
      </c>
      <c r="AS92" s="395">
        <v>10</v>
      </c>
      <c r="AT92" s="96"/>
      <c r="AU92" s="96"/>
      <c r="AV92" s="96"/>
      <c r="AW92" s="96"/>
      <c r="AX92" s="96"/>
      <c r="AY92" s="96"/>
      <c r="AZ92" s="96"/>
      <c r="BA92" s="96"/>
      <c r="BB92" s="96"/>
      <c r="BC92" s="371"/>
    </row>
    <row r="93" spans="1:55">
      <c r="A93" s="361">
        <f t="shared" si="273"/>
        <v>91</v>
      </c>
      <c r="B93" s="363"/>
      <c r="C93" s="96"/>
      <c r="D93" s="52"/>
      <c r="E93" s="52"/>
      <c r="F93" s="52"/>
      <c r="G93" s="96"/>
      <c r="H93" s="304"/>
      <c r="AE93" s="361"/>
      <c r="AF93" s="363"/>
      <c r="AG93" s="96"/>
      <c r="AH93" s="52"/>
      <c r="AI93" s="52"/>
      <c r="AJ93" s="52"/>
      <c r="AK93" s="96"/>
      <c r="AL93" s="371"/>
      <c r="AM93" s="395" t="str">
        <f t="shared" si="286"/>
        <v>1_G320_N_K4615,0_30</v>
      </c>
      <c r="AN93" s="395">
        <f t="shared" si="290"/>
        <v>180</v>
      </c>
      <c r="AO93" s="395">
        <f>AO92</f>
        <v>-3.9</v>
      </c>
      <c r="AP93" s="396">
        <f t="shared" si="291"/>
        <v>5.05</v>
      </c>
      <c r="AQ93" s="395">
        <f>AQ92</f>
        <v>0</v>
      </c>
      <c r="AR93" s="395">
        <f t="shared" ref="AR93:AS93" si="296">AR92</f>
        <v>999</v>
      </c>
      <c r="AS93" s="395">
        <f t="shared" si="296"/>
        <v>10</v>
      </c>
      <c r="AT93" s="96"/>
      <c r="AU93" s="96"/>
      <c r="AV93" s="96"/>
      <c r="AW93" s="96"/>
      <c r="AX93" s="96"/>
      <c r="AY93" s="96"/>
      <c r="AZ93" s="96"/>
      <c r="BA93" s="96"/>
      <c r="BB93" s="96"/>
      <c r="BC93" s="371"/>
    </row>
    <row r="94" spans="1:55">
      <c r="A94" s="361">
        <f t="shared" si="273"/>
        <v>92</v>
      </c>
      <c r="B94" s="363"/>
      <c r="C94" s="96"/>
      <c r="D94" s="52"/>
      <c r="E94" s="52"/>
      <c r="F94" s="52"/>
      <c r="G94" s="96"/>
      <c r="H94" s="304"/>
      <c r="AE94" s="361"/>
      <c r="AF94" s="363"/>
      <c r="AG94" s="96"/>
      <c r="AH94" s="52"/>
      <c r="AI94" s="52"/>
      <c r="AJ94" s="52"/>
      <c r="AK94" s="96"/>
      <c r="AL94" s="371"/>
      <c r="AM94" s="395"/>
      <c r="AN94" s="395"/>
      <c r="AO94" s="395"/>
      <c r="AP94" s="396"/>
      <c r="AQ94" s="395"/>
      <c r="AR94" s="395"/>
      <c r="AS94" s="395"/>
      <c r="AT94" s="96"/>
      <c r="AU94" s="96"/>
      <c r="AV94" s="96"/>
      <c r="AW94" s="96"/>
      <c r="AX94" s="96"/>
      <c r="AY94" s="96"/>
      <c r="AZ94" s="96"/>
      <c r="BA94" s="96"/>
      <c r="BB94" s="96"/>
      <c r="BC94" s="371"/>
    </row>
    <row r="95" spans="1:55">
      <c r="A95" s="361">
        <f t="shared" si="273"/>
        <v>93</v>
      </c>
      <c r="B95" s="363"/>
      <c r="C95" s="96"/>
      <c r="D95" s="52"/>
      <c r="E95" s="52"/>
      <c r="F95" s="52"/>
      <c r="G95" s="96"/>
      <c r="H95" s="304"/>
      <c r="AE95" s="361"/>
      <c r="AF95" s="363"/>
      <c r="AG95" s="96"/>
      <c r="AH95" s="52"/>
      <c r="AI95" s="52"/>
      <c r="AJ95" s="52"/>
      <c r="AK95" s="96"/>
      <c r="AL95" s="371"/>
      <c r="AM95" s="395"/>
      <c r="AN95" s="395"/>
      <c r="AO95" s="395"/>
      <c r="AP95" s="396"/>
      <c r="AQ95" s="395"/>
      <c r="AR95" s="395"/>
      <c r="AS95" s="395"/>
      <c r="AT95" s="96"/>
      <c r="AU95" s="96"/>
      <c r="AV95" s="96"/>
      <c r="AW95" s="96"/>
      <c r="AX95" s="96"/>
      <c r="AY95" s="96"/>
      <c r="AZ95" s="96"/>
      <c r="BA95" s="96"/>
      <c r="BB95" s="96"/>
      <c r="BC95" s="371"/>
    </row>
    <row r="96" spans="1:55">
      <c r="A96" s="361">
        <f t="shared" si="273"/>
        <v>94</v>
      </c>
      <c r="B96" s="363"/>
      <c r="C96" s="96"/>
      <c r="D96" s="52"/>
      <c r="E96" s="52"/>
      <c r="F96" s="52"/>
      <c r="G96" s="96"/>
      <c r="H96" s="304"/>
      <c r="AE96" s="361"/>
      <c r="AF96" s="363"/>
      <c r="AG96" s="96"/>
      <c r="AH96" s="52"/>
      <c r="AI96" s="52"/>
      <c r="AJ96" s="52"/>
      <c r="AK96" s="96"/>
      <c r="AL96" s="371"/>
      <c r="AM96" s="395"/>
      <c r="AN96" s="395"/>
      <c r="AO96" s="395"/>
      <c r="AP96" s="396"/>
      <c r="AQ96" s="395"/>
      <c r="AR96" s="395"/>
      <c r="AS96" s="395"/>
      <c r="AT96" s="96"/>
      <c r="AU96" s="96"/>
      <c r="AV96" s="96"/>
      <c r="AW96" s="96"/>
      <c r="AX96" s="96"/>
      <c r="AY96" s="96"/>
      <c r="AZ96" s="96"/>
      <c r="BA96" s="96"/>
      <c r="BB96" s="96"/>
      <c r="BC96" s="371"/>
    </row>
    <row r="97" spans="1:55">
      <c r="A97" s="361"/>
      <c r="B97" s="363"/>
      <c r="C97" s="96"/>
      <c r="D97" s="52"/>
      <c r="E97" s="52"/>
      <c r="F97" s="52"/>
      <c r="G97" s="96"/>
      <c r="H97" s="304"/>
      <c r="AE97" s="361"/>
      <c r="AM97" s="395"/>
      <c r="AN97" s="395"/>
      <c r="AO97" s="395"/>
      <c r="AP97" s="396"/>
      <c r="AQ97" s="395"/>
      <c r="AR97" s="395"/>
      <c r="AS97" s="395"/>
      <c r="AU97" s="96"/>
      <c r="AV97" s="96"/>
      <c r="AW97" s="96"/>
      <c r="AX97" s="96"/>
      <c r="AY97" s="96"/>
      <c r="AZ97" s="96"/>
      <c r="BA97" s="96"/>
      <c r="BB97" s="96"/>
      <c r="BC97" s="371"/>
    </row>
    <row r="98" spans="1:55">
      <c r="A98" s="361"/>
      <c r="B98" s="363"/>
      <c r="C98" s="96"/>
      <c r="D98" s="52"/>
      <c r="E98" s="52"/>
      <c r="F98" s="52"/>
      <c r="G98" s="96"/>
      <c r="H98" s="304"/>
      <c r="AE98" s="361"/>
      <c r="AM98" s="395"/>
      <c r="AN98" s="395"/>
      <c r="AO98" s="395"/>
      <c r="AP98" s="396"/>
      <c r="AQ98" s="395"/>
      <c r="AR98" s="395"/>
      <c r="AS98" s="395"/>
      <c r="AU98" s="96"/>
      <c r="AV98" s="96"/>
      <c r="AW98" s="96"/>
      <c r="AX98" s="96"/>
      <c r="AY98" s="96"/>
      <c r="AZ98" s="96"/>
      <c r="BA98" s="96"/>
      <c r="BB98" s="96"/>
      <c r="BC98" s="371"/>
    </row>
    <row r="99" spans="1:55">
      <c r="A99" s="361"/>
      <c r="B99" s="363"/>
      <c r="C99" s="96"/>
      <c r="D99" s="52"/>
      <c r="E99" s="52"/>
      <c r="F99" s="52"/>
      <c r="G99" s="96"/>
      <c r="H99" s="304"/>
      <c r="AE99" s="361"/>
      <c r="AM99" s="395"/>
      <c r="AN99" s="395"/>
      <c r="AO99" s="395"/>
      <c r="AP99" s="396"/>
      <c r="AQ99" s="395"/>
      <c r="AR99" s="395"/>
      <c r="AS99" s="395"/>
      <c r="AU99" s="96"/>
      <c r="AV99" s="96"/>
      <c r="AW99" s="96"/>
      <c r="AX99" s="96"/>
      <c r="AY99" s="96"/>
      <c r="AZ99" s="96"/>
      <c r="BA99" s="96"/>
      <c r="BB99" s="96"/>
      <c r="BC99" s="371"/>
    </row>
    <row r="100" spans="1:55">
      <c r="A100" s="361"/>
      <c r="B100" s="363"/>
      <c r="C100" s="96"/>
      <c r="D100" s="52"/>
      <c r="E100" s="52"/>
      <c r="F100" s="52"/>
      <c r="G100" s="96"/>
      <c r="H100" s="304"/>
      <c r="AE100" s="361"/>
      <c r="AM100" s="395"/>
      <c r="AN100" s="395"/>
      <c r="AO100" s="395"/>
      <c r="AP100" s="396"/>
      <c r="AQ100" s="395"/>
      <c r="AR100" s="395"/>
      <c r="AS100" s="395"/>
      <c r="AU100" s="96"/>
      <c r="AV100" s="96"/>
      <c r="AW100" s="96"/>
      <c r="AX100" s="96"/>
      <c r="AY100" s="96"/>
      <c r="AZ100" s="96"/>
      <c r="BA100" s="96"/>
      <c r="BB100" s="96"/>
      <c r="BC100" s="371"/>
    </row>
    <row r="101" spans="1:55">
      <c r="A101" s="361"/>
      <c r="AE101" s="361"/>
      <c r="AM101" s="395"/>
      <c r="AN101" s="395"/>
      <c r="AO101" s="363"/>
      <c r="AP101" s="396"/>
      <c r="AQ101" s="395"/>
      <c r="AR101" s="395"/>
      <c r="AS101" s="395"/>
    </row>
    <row r="102" spans="1:55">
      <c r="A102" s="361"/>
      <c r="AE102" s="361"/>
      <c r="AM102" s="395"/>
      <c r="AN102" s="395"/>
      <c r="AO102" s="363"/>
      <c r="AP102" s="396"/>
      <c r="AQ102" s="395"/>
      <c r="AR102" s="395"/>
      <c r="AS102" s="395"/>
    </row>
    <row r="103" spans="1:55">
      <c r="A103" s="361"/>
      <c r="AE103" s="361"/>
      <c r="AM103" s="395"/>
      <c r="AN103" s="395"/>
      <c r="AO103" s="363"/>
      <c r="AP103" s="396"/>
      <c r="AQ103" s="395"/>
      <c r="AR103" s="395"/>
      <c r="AS103" s="395"/>
    </row>
    <row r="104" spans="1:55">
      <c r="A104" s="361"/>
      <c r="AE104" s="361"/>
      <c r="AM104" s="395"/>
      <c r="AN104" s="395"/>
      <c r="AO104" s="363"/>
      <c r="AP104" s="396"/>
      <c r="AQ104" s="395"/>
      <c r="AR104" s="395"/>
      <c r="AS104" s="395"/>
    </row>
    <row r="105" spans="1:55">
      <c r="A105" s="361"/>
      <c r="AE105" s="361"/>
      <c r="AM105" s="395"/>
      <c r="AN105" s="395"/>
      <c r="AO105" s="363"/>
      <c r="AP105" s="396"/>
      <c r="AQ105" s="395"/>
      <c r="AR105" s="395"/>
      <c r="AS105" s="395"/>
    </row>
    <row r="106" spans="1:55">
      <c r="A106" s="361"/>
      <c r="AE106" s="361"/>
      <c r="AM106" s="395"/>
      <c r="AN106" s="395"/>
      <c r="AO106" s="363"/>
      <c r="AP106" s="396"/>
      <c r="AQ106" s="395"/>
      <c r="AR106" s="395"/>
      <c r="AS106" s="395"/>
    </row>
    <row r="107" spans="1:55">
      <c r="A107" s="361"/>
      <c r="AE107" s="361"/>
      <c r="AM107" s="395"/>
      <c r="AN107" s="395"/>
      <c r="AO107" s="363"/>
      <c r="AP107" s="396"/>
      <c r="AQ107" s="395"/>
      <c r="AR107" s="395"/>
      <c r="AS107" s="395"/>
    </row>
    <row r="108" spans="1:55">
      <c r="AN108" s="361"/>
    </row>
    <row r="109" spans="1:55">
      <c r="AN109" s="361"/>
    </row>
    <row r="110" spans="1:55">
      <c r="AN110" s="361"/>
    </row>
  </sheetData>
  <phoneticPr fontId="6"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10</vt:i4>
      </vt:variant>
    </vt:vector>
  </HeadingPairs>
  <TitlesOfParts>
    <vt:vector size="26" baseType="lpstr">
      <vt:lpstr>0</vt:lpstr>
      <vt:lpstr>1</vt:lpstr>
      <vt:lpstr>2</vt:lpstr>
      <vt:lpstr>3</vt:lpstr>
      <vt:lpstr>4.1</vt:lpstr>
      <vt:lpstr>4.2</vt:lpstr>
      <vt:lpstr>4.3</vt:lpstr>
      <vt:lpstr>5 Pålgrundläggning</vt:lpstr>
      <vt:lpstr>A1.1</vt:lpstr>
      <vt:lpstr>A1.2</vt:lpstr>
      <vt:lpstr>A1.3</vt:lpstr>
      <vt:lpstr>A1.4</vt:lpstr>
      <vt:lpstr>Eigen_help</vt:lpstr>
      <vt:lpstr>Beam stiffness_help</vt:lpstr>
      <vt:lpstr>CAE_loads_help</vt:lpstr>
      <vt:lpstr>CAE_piles_help</vt:lpstr>
      <vt:lpstr>'1'!Print_Area</vt:lpstr>
      <vt:lpstr>'2'!Print_Area</vt:lpstr>
      <vt:lpstr>'3'!Print_Area</vt:lpstr>
      <vt:lpstr>'4.1'!Print_Area</vt:lpstr>
      <vt:lpstr>'4.2'!Print_Area</vt:lpstr>
      <vt:lpstr>'4.3'!Print_Area</vt:lpstr>
      <vt:lpstr>'5 Pålgrundläggning'!Print_Area</vt:lpstr>
      <vt:lpstr>A1.1!Print_Area</vt:lpstr>
      <vt:lpstr>A1.2!Print_Area</vt:lpstr>
      <vt:lpstr>A1.3!Print_Area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Wolszczak, Łukasz</dc:creator>
  <cp:lastModifiedBy>Wolszczak, Łukasz</cp:lastModifiedBy>
  <cp:lastPrinted>2022-09-20T11:40:00Z</cp:lastPrinted>
  <dcterms:created xsi:type="dcterms:W3CDTF">2022-05-09T09:59:58Z</dcterms:created>
  <dcterms:modified xsi:type="dcterms:W3CDTF">2022-10-21T10:50:29Z</dcterms:modified>
</cp:coreProperties>
</file>