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adminliveunc.sharepoint.com/sites/CARE/Shared Documents/General/Search Builder Workspace/"/>
    </mc:Choice>
  </mc:AlternateContent>
  <xr:revisionPtr revIDLastSave="3070" documentId="8_{9A67A35C-1CD1-4214-A0BF-D925E57F338E}" xr6:coauthVersionLast="47" xr6:coauthVersionMax="47" xr10:uidLastSave="{687692DB-EB04-4DB3-AB52-6D915D1BD09D}"/>
  <bookViews>
    <workbookView xWindow="28680" yWindow="180" windowWidth="25440" windowHeight="15270" tabRatio="766" activeTab="1" xr2:uid="{6AC0C662-5A15-4914-BF84-DC1142397702}"/>
  </bookViews>
  <sheets>
    <sheet name="Changelog" sheetId="9" r:id="rId1"/>
    <sheet name="User Guide" sheetId="10" r:id="rId2"/>
    <sheet name="Keywords" sheetId="1" r:id="rId3"/>
    <sheet name="Controlled Vocabulary" sheetId="2" r:id="rId4"/>
    <sheet name="(WIP) Filters" sheetId="3" r:id="rId5"/>
    <sheet name="Searches ('Yes' terms only)" sheetId="7" r:id="rId6"/>
    <sheet name="Searches (with 'Maybe' terms)" sheetId="8"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8" l="1"/>
  <c r="D6" i="8"/>
  <c r="E6" i="8"/>
  <c r="F6" i="8"/>
  <c r="G6" i="8"/>
  <c r="H6" i="8"/>
  <c r="I6" i="8"/>
  <c r="J6" i="8"/>
  <c r="B6" i="8"/>
  <c r="B6" i="7"/>
  <c r="B2" i="8" a="1"/>
  <c r="B2" i="8" s="1"/>
  <c r="B3" i="8" a="1"/>
  <c r="B3" i="8" s="1"/>
  <c r="B4" i="8" a="1"/>
  <c r="B4" i="8" s="1"/>
  <c r="B5" i="8" a="1"/>
  <c r="B5" i="8" s="1"/>
  <c r="B2" i="7" a="1"/>
  <c r="B2" i="7" s="1"/>
  <c r="C2" i="7" a="1"/>
  <c r="C2" i="7" s="1"/>
  <c r="D2" i="7" a="1"/>
  <c r="D2" i="7" s="1"/>
  <c r="E2" i="7" a="1"/>
  <c r="E2" i="7" s="1"/>
  <c r="F2" i="7" a="1"/>
  <c r="F2" i="7" s="1"/>
  <c r="G2" i="7" a="1"/>
  <c r="G2" i="7" s="1"/>
  <c r="H2" i="7" a="1"/>
  <c r="H2" i="7" s="1"/>
  <c r="I2" i="7" a="1"/>
  <c r="I2" i="7" s="1"/>
  <c r="J2" i="7" a="1"/>
  <c r="J2" i="7" s="1"/>
  <c r="C3" i="7" a="1"/>
  <c r="C3" i="7" s="1"/>
  <c r="D3" i="7" a="1"/>
  <c r="D3" i="7" s="1"/>
  <c r="E3" i="7" a="1"/>
  <c r="E3" i="7" s="1"/>
  <c r="F3" i="7" a="1"/>
  <c r="F3" i="7" s="1"/>
  <c r="G3" i="7" a="1"/>
  <c r="G3" i="7" s="1"/>
  <c r="H3" i="7" a="1"/>
  <c r="H3" i="7" s="1"/>
  <c r="I3" i="7" a="1"/>
  <c r="I3" i="7" s="1"/>
  <c r="J3" i="7" a="1"/>
  <c r="J3" i="7" s="1"/>
  <c r="C4" i="7" a="1"/>
  <c r="C4" i="7" s="1"/>
  <c r="D4" i="7" a="1"/>
  <c r="D4" i="7" s="1"/>
  <c r="E4" i="7" a="1"/>
  <c r="E4" i="7" s="1"/>
  <c r="F4" i="7" a="1"/>
  <c r="F4" i="7" s="1"/>
  <c r="G4" i="7" a="1"/>
  <c r="G4" i="7" s="1"/>
  <c r="H4" i="7" a="1"/>
  <c r="H4" i="7" s="1"/>
  <c r="I4" i="7" a="1"/>
  <c r="I4" i="7" s="1"/>
  <c r="J4" i="7" a="1"/>
  <c r="J4" i="7" s="1"/>
  <c r="C5" i="7" a="1"/>
  <c r="C5" i="7" s="1"/>
  <c r="D5" i="7" a="1"/>
  <c r="D5" i="7" s="1"/>
  <c r="E5" i="7" a="1"/>
  <c r="E5" i="7" s="1"/>
  <c r="F5" i="7" a="1"/>
  <c r="F5" i="7" s="1"/>
  <c r="G5" i="7" a="1"/>
  <c r="G5" i="7" s="1"/>
  <c r="H5" i="7" a="1"/>
  <c r="H5" i="7" s="1"/>
  <c r="I5" i="7" a="1"/>
  <c r="I5" i="7" s="1"/>
  <c r="J5" i="7" a="1"/>
  <c r="J5" i="7" s="1"/>
  <c r="B5" i="7" a="1"/>
  <c r="B5" i="7" s="1"/>
  <c r="B3" i="7" a="1"/>
  <c r="B3" i="7" s="1"/>
  <c r="B4" i="7" a="1"/>
  <c r="B4" i="7" s="1"/>
  <c r="L2" i="7" a="1"/>
  <c r="L2" i="7" s="1"/>
  <c r="F2" i="2" a="1"/>
  <c r="F2" i="2" s="1"/>
  <c r="F3" i="2" a="1"/>
  <c r="F3" i="2" s="1"/>
  <c r="F4" i="2" a="1"/>
  <c r="F4" i="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F16" i="2" a="1"/>
  <c r="F16" i="2" s="1"/>
  <c r="F24" i="1"/>
  <c r="F23" i="1"/>
  <c r="F22" i="1"/>
  <c r="F21" i="1"/>
  <c r="C2" i="8" a="1"/>
  <c r="C2" i="8" s="1"/>
  <c r="D2" i="8" a="1"/>
  <c r="D2" i="8" s="1"/>
  <c r="E2" i="8" a="1"/>
  <c r="E2" i="8" s="1"/>
  <c r="F2" i="8" a="1"/>
  <c r="F2" i="8" s="1"/>
  <c r="G2" i="8" a="1"/>
  <c r="G2" i="8" s="1"/>
  <c r="H2" i="8" a="1"/>
  <c r="H2" i="8" s="1"/>
  <c r="I2" i="8" a="1"/>
  <c r="I2" i="8" s="1"/>
  <c r="J2" i="8" a="1"/>
  <c r="J2" i="8" s="1"/>
  <c r="C3" i="8" a="1"/>
  <c r="C3" i="8" s="1"/>
  <c r="D3" i="8" a="1"/>
  <c r="D3" i="8" s="1"/>
  <c r="E3" i="8" a="1"/>
  <c r="E3" i="8" s="1"/>
  <c r="F3" i="8" a="1"/>
  <c r="F3" i="8" s="1"/>
  <c r="G3" i="8" a="1"/>
  <c r="G3" i="8" s="1"/>
  <c r="H3" i="8" a="1"/>
  <c r="H3" i="8" s="1"/>
  <c r="I3" i="8" a="1"/>
  <c r="I3" i="8" s="1"/>
  <c r="J3" i="8" a="1"/>
  <c r="J3" i="8" s="1"/>
  <c r="C4" i="8" a="1"/>
  <c r="C4" i="8" s="1"/>
  <c r="D4" i="8" a="1"/>
  <c r="D4" i="8" s="1"/>
  <c r="E4" i="8" a="1"/>
  <c r="E4" i="8" s="1"/>
  <c r="F4" i="8" a="1"/>
  <c r="F4" i="8" s="1"/>
  <c r="G4" i="8" a="1"/>
  <c r="G4" i="8" s="1"/>
  <c r="H4" i="8" a="1"/>
  <c r="H4" i="8" s="1"/>
  <c r="I4" i="8" a="1"/>
  <c r="I4" i="8" s="1"/>
  <c r="J4" i="8" a="1"/>
  <c r="J4" i="8" s="1"/>
  <c r="C5" i="8" a="1"/>
  <c r="C5" i="8" s="1"/>
  <c r="D5" i="8" a="1"/>
  <c r="D5" i="8" s="1"/>
  <c r="E5" i="8" a="1"/>
  <c r="E5" i="8" s="1"/>
  <c r="F5" i="8" a="1"/>
  <c r="F5" i="8" s="1"/>
  <c r="G5" i="8" a="1"/>
  <c r="G5" i="8" s="1"/>
  <c r="H5" i="8" a="1"/>
  <c r="H5" i="8" s="1"/>
  <c r="I5" i="8" a="1"/>
  <c r="I5" i="8" s="1"/>
  <c r="J5" i="8" a="1"/>
  <c r="J5" i="8" s="1"/>
  <c r="F2" i="1"/>
  <c r="F3" i="1"/>
  <c r="F4" i="1"/>
  <c r="F5" i="1"/>
  <c r="F6" i="1"/>
  <c r="F7" i="1"/>
  <c r="F8" i="1"/>
  <c r="F9" i="1"/>
  <c r="F10" i="1"/>
  <c r="F11" i="1"/>
  <c r="F12" i="1"/>
  <c r="F13" i="1"/>
  <c r="F14" i="1"/>
  <c r="F15" i="1"/>
  <c r="F16" i="1"/>
  <c r="F17" i="1"/>
  <c r="F18" i="1"/>
  <c r="F19" i="1"/>
  <c r="F20" i="1"/>
  <c r="J6" i="7" l="1"/>
  <c r="G6" i="7" l="1"/>
  <c r="I6" i="7"/>
  <c r="H6" i="7"/>
  <c r="F6" i="7"/>
  <c r="D6" i="7"/>
  <c r="E6" i="7"/>
  <c r="C6"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<sst xmlns="http://schemas.openxmlformats.org/spreadsheetml/2006/main" count="256" uniqueCount="136">
  <si>
    <t>Version</t>
  </si>
  <si>
    <t>Date</t>
  </si>
  <si>
    <t>Changes</t>
  </si>
  <si>
    <t>1. First build suitable for outside testing 
2. Added support for IEEE output</t>
  </si>
  <si>
    <t>3. Added parentheses for each concept's output on output sheets
4. Added conditional formatting rule for duplicate keywords</t>
  </si>
  <si>
    <t>Concept</t>
  </si>
  <si>
    <t>Term</t>
  </si>
  <si>
    <t>Quotes?</t>
  </si>
  <si>
    <t>Field(s)</t>
  </si>
  <si>
    <t>Use Term?</t>
  </si>
  <si>
    <t>Notes</t>
  </si>
  <si>
    <t>migraine</t>
  </si>
  <si>
    <t>Title &amp; Abstract</t>
  </si>
  <si>
    <t>migraines</t>
  </si>
  <si>
    <t>migrainous</t>
  </si>
  <si>
    <t>migraneous</t>
  </si>
  <si>
    <t>status migrainosus</t>
  </si>
  <si>
    <t>Yes</t>
  </si>
  <si>
    <t>Maybe</t>
  </si>
  <si>
    <t>hemicrania</t>
  </si>
  <si>
    <t>sick headache</t>
  </si>
  <si>
    <t>cluster headache</t>
  </si>
  <si>
    <t>No</t>
  </si>
  <si>
    <t xml:space="preserve">Out of scope per patron follow-up. </t>
  </si>
  <si>
    <t>sumatriptan</t>
  </si>
  <si>
    <t>imitrex</t>
  </si>
  <si>
    <t>zelrix</t>
  </si>
  <si>
    <t>zecuity</t>
  </si>
  <si>
    <t>imigran</t>
  </si>
  <si>
    <t>zolmitriptan</t>
  </si>
  <si>
    <t>zomig</t>
  </si>
  <si>
    <t>zomigon</t>
  </si>
  <si>
    <t>ascotop</t>
  </si>
  <si>
    <t>zomigoro</t>
  </si>
  <si>
    <t>flezol</t>
  </si>
  <si>
    <t>Database</t>
  </si>
  <si>
    <t>Preview</t>
  </si>
  <si>
    <t>Migraine Disorders</t>
  </si>
  <si>
    <t>PubMed (NLM)</t>
  </si>
  <si>
    <t>Cluster Headache</t>
  </si>
  <si>
    <t>Sumatriptan</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</si>
  <si>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</si>
  <si>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</si>
  <si>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</si>
  <si>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</si>
  <si>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</si>
  <si>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</si>
  <si>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</si>
  <si>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</si>
  <si>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</si>
  <si>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</si>
  <si>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</si>
  <si>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</si>
  <si>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</si>
  <si>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</si>
  <si>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</si>
  <si>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</si>
  <si>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</si>
  <si>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</si>
  <si>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</si>
  <si>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</si>
  <si>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</si>
  <si>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?[MeSH]</t>
  </si>
  <si>
    <t>?[Mesh:NoExp]</t>
  </si>
  <si>
    <t>'</t>
  </si>
  <si>
    <t>?:ti</t>
  </si>
  <si>
    <t>?:ab</t>
  </si>
  <si>
    <t>?:ti,ab</t>
  </si>
  <si>
    <t>?:ti,ab,kw</t>
  </si>
  <si>
    <t>?:jt</t>
  </si>
  <si>
    <t>?/exp</t>
  </si>
  <si>
    <t>?/de</t>
  </si>
  <si>
    <t>TI ?</t>
  </si>
  <si>
    <t>AB ?</t>
  </si>
  <si>
    <t>(TI ? OR AB ?)</t>
  </si>
  <si>
    <t>TX ?</t>
  </si>
  <si>
    <t>JN ?</t>
  </si>
  <si>
    <t>MH ?+</t>
  </si>
  <si>
    <t>MH ?</t>
  </si>
  <si>
    <t>DE ?</t>
  </si>
  <si>
    <t>TITLE(?)</t>
  </si>
  <si>
    <t>ABS(?)</t>
  </si>
  <si>
    <t>TITLE-ABS(?)</t>
  </si>
  <si>
    <t>TITLE-ABS-KEY-AUTH(?)</t>
  </si>
  <si>
    <t>EXACTSRCTITLE(?)</t>
  </si>
  <si>
    <t>?</t>
  </si>
  <si>
    <t>"Document Title":?</t>
  </si>
  <si>
    <t>"Abstract":</t>
  </si>
  <si>
    <t>("Document Title":? OR "Abstract:?)</t>
  </si>
  <si>
    <t>"Full Text &amp; Metadata":?</t>
  </si>
  <si>
    <t>"Publication Title":?</t>
  </si>
  <si>
    <t>"Index Terms":?</t>
  </si>
  <si>
    <t>ABSTRACT(?)</t>
  </si>
  <si>
    <t>(TITLE(?) OR ABSTRACT(?))</t>
  </si>
  <si>
    <t>(TITLE(?) OR SUMMARY(?))</t>
  </si>
  <si>
    <t>JN(?)</t>
  </si>
  <si>
    <t>SUBJECT(?)</t>
  </si>
  <si>
    <t>(?):ti</t>
  </si>
  <si>
    <t>(?):ab</t>
  </si>
  <si>
    <t>(?):ti,ab</t>
  </si>
  <si>
    <t>(?):ti,ab,kw</t>
  </si>
  <si>
    <t>?:so</t>
  </si>
  <si>
    <t>[mh ?]</t>
  </si>
  <si>
    <t>[mh ^?]</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</si>
  <si>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</si>
  <si>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</si>
  <si>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</si>
  <si>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</si>
  <si>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</si>
  <si>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</si>
  <si>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</si>
  <si>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</si>
  <si>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</si>
  <si>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</si>
  <si>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</si>
  <si>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</si>
  <si>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</si>
  <si>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</si>
  <si>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</si>
  <si>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exp ?/</t>
  </si>
  <si>
    <t>?/</t>
  </si>
  <si>
    <t>photophobia</t>
  </si>
  <si>
    <t>photophobic</t>
  </si>
  <si>
    <t>light sensitive</t>
  </si>
  <si>
    <t>light sensitivity</t>
  </si>
  <si>
    <t>Photophobia</t>
  </si>
  <si>
    <t>Mapping</t>
  </si>
  <si>
    <t>Explode</t>
  </si>
  <si>
    <t>No explode</t>
  </si>
  <si>
    <t>?[Supplementary Concept]</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</si>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</sst>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35">
    <xf numFmtId="0" fontId="0" fillId="0" borderId="0" xfId="0"/>
    <xf numFmtId="0" fontId="8" fillId="0" borderId="0" xfId="0" applyFont="1"/>
    <xf numFmtId="0" fontId="8" fillId="0" borderId="0" xfId="0" applyFont="1" applyAlignment="1">
      <alignment wrapText="1"/>
    </xf>
    <xf numFmtId="0" fontId="7" fillId="0" borderId="0" xfId="0" applyFont="1"/>
    <xf numFmtId="0" fontId="9" fillId="0" borderId="0" xfId="0" applyFont="1"/>
    <xf numFmtId="0" fontId="10" fillId="0" borderId="0" xfId="0" applyFont="1"/>
    <xf numFmtId="0" fontId="6" fillId="0" borderId="0" xfId="0" applyFont="1"/>
    <xf numFmtId="0" fontId="11" fillId="0" borderId="0" xfId="0" applyFont="1"/>
    <xf numFmtId="0" fontId="7" fillId="0" borderId="0" xfId="0" applyFont="1" applyProtection="1">
      <protection locked="0"/>
    </xf>
    <xf numFmtId="0" fontId="7" fillId="0" borderId="0" xfId="0" applyFont="1" applyAlignment="1" applyProtection="1">
      <alignment horizontal="left"/>
      <protection locked="0"/>
    </xf>
    <xf numFmtId="0" fontId="5" fillId="0" borderId="0" xfId="0" applyFont="1" applyAlignment="1">
      <alignment vertical="top" wrapText="1"/>
    </xf>
    <xf numFmtId="0" fontId="5" fillId="0" borderId="0" xfId="0" applyFont="1"/>
    <xf numFmtId="0" fontId="5" fillId="0" borderId="0" xfId="0" applyFont="1" applyAlignment="1">
      <alignment vertical="top"/>
    </xf>
    <xf numFmtId="164" fontId="5" fillId="0" borderId="0" xfId="0" applyNumberFormat="1" applyFont="1" applyAlignment="1">
      <alignment vertical="top"/>
    </xf>
    <xf numFmtId="1" fontId="5"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0" fontId="5" fillId="0" borderId="0" xfId="0" applyFont="1" applyProtection="1">
      <protection locked="0"/>
    </xf>
    <xf numFmtId="0" fontId="5" fillId="0" borderId="0" xfId="0" applyFont="1" applyAlignment="1">
      <alignment horizontal="left"/>
    </xf>
    <xf numFmtId="0" fontId="5" fillId="0" borderId="0" xfId="0" quotePrefix="1" applyFont="1"/>
    <xf numFmtId="0" fontId="4" fillId="0" borderId="0" xfId="0" applyFont="1" applyProtection="1">
      <protection locked="0"/>
    </xf>
    <xf numFmtId="0" fontId="4" fillId="0" borderId="0" xfId="0" applyFont="1"/>
    <xf numFmtId="0" fontId="4" fillId="0" borderId="0" xfId="0" applyFont="1" applyAlignment="1" applyProtection="1">
      <alignment horizontal="left"/>
      <protection locked="0"/>
    </xf>
    <xf numFmtId="0" fontId="3" fillId="0" borderId="0" xfId="0" applyFont="1"/>
    <xf numFmtId="0" fontId="3" fillId="0" borderId="0" xfId="0" applyFont="1" applyProtection="1">
      <protection locked="0"/>
    </xf>
    <xf numFmtId="0" fontId="5" fillId="0" borderId="0" xfId="0" applyFont="1" applyAlignment="1">
      <alignment horizontal="left" vertical="top"/>
    </xf>
    <xf numFmtId="0" fontId="5" fillId="0" borderId="1" xfId="0" applyFont="1" applyBorder="1" applyAlignment="1">
      <alignment horizontal="left" vertical="top"/>
    </xf>
    <xf numFmtId="0" fontId="2" fillId="0" borderId="0" xfId="0" applyFont="1"/>
    <xf numFmtId="0" fontId="2" fillId="0" borderId="0" xfId="0" applyFont="1" applyAlignment="1">
      <alignment vertical="top"/>
    </xf>
    <xf numFmtId="164" fontId="2" fillId="0" borderId="0" xfId="0" applyNumberFormat="1" applyFont="1" applyAlignment="1">
      <alignment vertical="top"/>
    </xf>
    <xf numFmtId="0" fontId="1" fillId="0" borderId="0" xfId="0" applyFont="1" applyAlignment="1">
      <alignment vertical="top" wrapText="1"/>
    </xf>
    <xf numFmtId="1" fontId="1" fillId="0" borderId="0" xfId="0" applyNumberFormat="1" applyFont="1" applyAlignment="1" applyProtection="1">
      <alignment horizontal="left"/>
      <protection locked="0"/>
    </xf>
    <xf numFmtId="0" fontId="1" fillId="0" borderId="0" xfId="0" applyFont="1" applyAlignment="1" applyProtection="1">
      <alignment horizontal="left"/>
      <protection locked="0"/>
    </xf>
    <xf numFmtId="0" fontId="1" fillId="0" borderId="0" xfId="0" applyFont="1" applyProtection="1">
      <protection locked="0"/>
    </xf>
    <xf numFmtId="0" fontId="1" fillId="0" borderId="0" xfId="0" applyFont="1"/>
    <xf numFmtId="0" fontId="1" fillId="0" borderId="0" xfId="0" applyFont="1" applyAlignment="1">
      <alignment vertical="top"/>
    </xf>
  </cellXfs>
  <cellStyles count="1">
    <cellStyle name="Normal" xfId="0" builtinId="0"/>
  </cellStyles>
  <dxfs count="101">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1"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0</xdr:colOff>
      <xdr:row>60</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0"/>
          <a:ext cx="10972800" cy="1085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Excel Search Builder v0.6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2024-04-09</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none" spc="0">
              <a:latin typeface="Calibri" panose="020F0502020204030204" pitchFamily="34" charset="0"/>
              <a:ea typeface="Calibri" panose="020F0502020204030204" pitchFamily="34" charset="0"/>
              <a:cs typeface="Calibri" panose="020F0502020204030204" pitchFamily="34" charset="0"/>
            </a:rPr>
            <a:t>Questions</a:t>
          </a:r>
          <a:r>
            <a:rPr lang="en-US" sz="1100" u="none"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candidate</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endParaRPr>
        </a:p>
        <a:p>
          <a:r>
            <a:rPr lang="en-US" sz="1100">
              <a:solidFill>
                <a:schemeClr val="dk1"/>
              </a:solidFill>
              <a:effectLst/>
              <a:latin typeface="+mn-lt"/>
              <a:ea typeface="+mn-ea"/>
              <a:cs typeface="+mn-cs"/>
            </a:rPr>
            <a:t>This work is licensed under CC BY-SA 4.0.</a:t>
          </a:r>
          <a:r>
            <a:rPr lang="en-US" sz="1100" baseline="0">
              <a:solidFill>
                <a:schemeClr val="dk1"/>
              </a:solidFill>
              <a:effectLst/>
              <a:latin typeface="+mn-lt"/>
              <a:ea typeface="+mn-ea"/>
              <a:cs typeface="+mn-cs"/>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Excel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Note</a:t>
          </a:r>
          <a:r>
            <a:rPr lang="en-US" sz="1100" spc="0" baseline="0">
              <a:latin typeface="Calibri" panose="020F0502020204030204" pitchFamily="34" charset="0"/>
              <a:ea typeface="Calibri" panose="020F0502020204030204" pitchFamily="34" charset="0"/>
              <a:cs typeface="Calibri" panose="020F0502020204030204" pitchFamily="34" charset="0"/>
            </a:rPr>
            <a:t>: </a:t>
          </a:r>
        </a:p>
        <a:p>
          <a:r>
            <a:rPr lang="en-US" sz="1100" spc="0" baseline="0">
              <a:latin typeface="Calibri" panose="020F0502020204030204" pitchFamily="34" charset="0"/>
              <a:ea typeface="Calibri" panose="020F0502020204030204" pitchFamily="34" charset="0"/>
              <a:cs typeface="Calibri" panose="020F0502020204030204" pitchFamily="34" charset="0"/>
            </a:rPr>
            <a:t>The example search strategy included in this file is intended to demonstrate Excel Search Builder</a:t>
          </a:r>
          <a:r>
            <a:rPr lang="en-US" sz="1100" i="0" spc="0" baseline="0">
              <a:latin typeface="Calibri" panose="020F0502020204030204" pitchFamily="34" charset="0"/>
              <a:ea typeface="Calibri" panose="020F0502020204030204" pitchFamily="34" charset="0"/>
              <a:cs typeface="Calibri" panose="020F0502020204030204" pitchFamily="34" charset="0"/>
            </a:rPr>
            <a:t>'s key features. It is recommended that users save a blank file (available at github.com/luke-barron/Excel-search-builder) to be copied and renamed for new searches. </a:t>
          </a:r>
          <a:endParaRPr lang="en-US" sz="1100"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functions like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In these sheets, output for each supported database takes up a single column, identified in the top row.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Copy completed searches from the bottom-most cell of the appropriate column and paste into the corresponding database's search bar. Alternatively, copy individual search concepts' strings from the rows above and use them separately.</a:t>
          </a: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Excel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Excel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a:t>
          </a:r>
          <a:r>
            <a:rPr lang="en-US"/>
            <a:t>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7" totalsRowShown="0" headerRowDxfId="100" dataDxfId="99">
  <autoFilter ref="A1:C7" xr:uid="{F5205239-03FF-4445-A67B-7F30CB5C33B5}"/>
  <tableColumns count="3">
    <tableColumn id="1" xr3:uid="{4D6B1C77-E35E-4FC0-9C72-79108BD86606}" name="Version" dataDxfId="98"/>
    <tableColumn id="2" xr3:uid="{31D2197A-9299-486E-BA1B-C557974DF4A9}" name="Date" dataDxfId="97"/>
    <tableColumn id="3" xr3:uid="{161AD9E6-E563-4888-906A-E0F24B6EE98A}" name="Changes" dataDxfId="9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4" totalsRowShown="0" headerRowDxfId="95" dataDxfId="94">
  <autoFilter ref="A1:G24" xr:uid="{CF155DC6-2EA2-4816-9094-3E1DE10273D5}"/>
  <sortState xmlns:xlrd2="http://schemas.microsoft.com/office/spreadsheetml/2017/richdata2" ref="A2:G2">
    <sortCondition ref="A1:A2"/>
  </sortState>
  <tableColumns count="7">
    <tableColumn id="2" xr3:uid="{17BEFD46-9A1D-4DEB-8F09-FBDBC23BB86D}" name="Concept" dataDxfId="93"/>
    <tableColumn id="6" xr3:uid="{B88623B9-5FE3-45E2-9EC3-822DA60996F4}" name="Term" dataDxfId="92"/>
    <tableColumn id="7" xr3:uid="{623935EA-023B-4ECC-A58A-C3DE622A1F13}" name="Quotes?" dataDxfId="91"/>
    <tableColumn id="3" xr3:uid="{D7FD7D6B-A29B-46BA-BD4C-DD3E959A5B29}" name="Field(s)" dataDxfId="90"/>
    <tableColumn id="5" xr3:uid="{B65222E9-B6AD-45EF-B27E-D946D8D80C7F}" name="Use Term?" dataDxfId="89"/>
    <tableColumn id="8" xr3:uid="{65FD7334-11E4-4AB6-9A16-2FD1399EA670}" name="Preview (PubMed syntax)" dataDxfId="88">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87"/>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16" totalsRowShown="0" headerRowDxfId="86" dataDxfId="85">
  <autoFilter ref="A1:G16" xr:uid="{76BA4293-14E3-4EE9-8DC0-9FB9FCF928CF}"/>
  <sortState xmlns:xlrd2="http://schemas.microsoft.com/office/spreadsheetml/2017/richdata2" ref="A2:G16">
    <sortCondition ref="A1:A16"/>
  </sortState>
  <tableColumns count="7">
    <tableColumn id="2" xr3:uid="{27D63950-EFBA-4F8E-90E4-313520CC7089}" name="Concept" dataDxfId="84"/>
    <tableColumn id="7" xr3:uid="{1F9017C5-8390-466E-8B1C-8A164197A6A0}" name="Term" dataDxfId="83"/>
    <tableColumn id="6" xr3:uid="{2E36E7B9-DB4A-421A-B462-A5BB83222784}" name="Database" dataDxfId="82"/>
    <tableColumn id="10" xr3:uid="{93622264-4CE1-4F10-A551-DEF7E8DD599C}" name="Mapping" dataDxfId="81"/>
    <tableColumn id="5" xr3:uid="{AE5A5EF5-669F-4A88-83BE-0A922864F307}" name="Use Term?" dataDxfId="80"/>
    <tableColumn id="8" xr3:uid="{22D09B7E-A364-40A4-B2B9-E598C0BE39CC}" name="Preview" dataDxfId="79">
      <calculatedColumnFormula array="1">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calculatedColumnFormula>
    </tableColumn>
    <tableColumn id="1" xr3:uid="{59E99C58-8882-4A7D-8504-DABE00BE699D}" name="Notes" dataDxfId="7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77" dataDxfId="76">
  <autoFilter ref="A1:D2" xr:uid="{26BEBE74-9B67-45C3-B0C4-EEE69FB4B680}"/>
  <tableColumns count="4">
    <tableColumn id="6" xr3:uid="{C601E46B-E91A-49E4-8053-98364D46C5CD}" name="Filter" dataDxfId="75"/>
    <tableColumn id="3" xr3:uid="{9615267A-7CC6-443C-AB80-E2BD1D0C857D}" name="Field(s)" dataDxfId="74"/>
    <tableColumn id="5" xr3:uid="{AB4E9613-11EC-43E4-A34C-F549FFC4F45F}" name="Use Filter?" dataDxfId="73"/>
    <tableColumn id="1" xr3:uid="{23432DC1-EBC2-46CB-B1BD-9C7F7068836B}" name="Notes" dataDxfId="72"/>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A3BA668-54C9-43A3-AE34-988ABEE578E7}" name="StringCombinationTable" displayName="StringCombinationTable" ref="A1:J6" totalsRowCount="1" headerRowDxfId="71" dataDxfId="70" totalsRowDxfId="69">
  <autoFilter ref="A1:J5" xr:uid="{8A3BA668-54C9-43A3-AE34-988ABEE578E7}"/>
  <tableColumns count="10">
    <tableColumn id="1" xr3:uid="{88DF938C-FE2B-413A-9B61-78CDABEE82B0}" name="Concept" totalsRowLabel="Combined" dataDxfId="68" totalsRowDxfId="67"/>
    <tableColumn id="2" xr3:uid="{E88EE08D-159F-4D52-ACA6-BCBFBB959BE6}" name="PubMed (NLM)" totalsRowFunction="custom" dataDxfId="66" totalsRowDxfId="65">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"("&amp;_xlfn.TEXTJOIN(" AND ",TRUE,StringCombinationTable[PubMed (NLM)])&amp;")"</totalsRowFormula>
    </tableColumn>
    <tableColumn id="3" xr3:uid="{E8A22363-DC96-43AD-8D67-4D8CB62C81C9}" name="Embase (Elsevier)" totalsRowFunction="custom" dataDxfId="64" totalsRowDxfId="63">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
            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(",TRUE,StringCombinationTable[Embase (Elsevier)]),")")</totalsRowFormula>
    </tableColumn>
    <tableColumn id="5" xr3:uid="{2979C5A8-27DD-4014-8141-983BE213A352}" name="Scopus (Elsevier)" totalsRowFunction="custom" dataDxfId="62" totalsRowDxfId="61">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
            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(",TRUE,StringCombinationTable[Scopus (Elsevier)]),")")</totalsRowFormula>
    </tableColumn>
    <tableColumn id="6" xr3:uid="{6B1FD80C-9137-4CD2-A49B-F9407C2F9375}" name="CINAHL (EBSCOhost)" totalsRowFunction="custom" dataDxfId="60" totalsRowDxfId="59">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
            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(",TRUE,StringCombinationTable[CINAHL (EBSCOhost)]),")")</totalsRowFormula>
    </tableColumn>
    <tableColumn id="4" xr3:uid="{C3569D27-CE90-4131-90BF-89B80DAAF4AD}" name="PsycInfo (EBSCOhost)" totalsRowFunction="custom" dataDxfId="58" totalsRowDxfId="57">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
            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(",TRUE,StringCombinationTable[PsycInfo (EBSCOhost)]),")")</totalsRowFormula>
    </tableColumn>
    <tableColumn id="7" xr3:uid="{894E2978-5F7A-4A92-A6D4-9E399C2CD449}" name="CENTRAL (Cochrane)" totalsRowFunction="custom" dataDxfId="56" totalsRowDxfId="55">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
            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(",TRUE,StringCombinationTable[CENTRAL (Cochrane)]),")")</totalsRowFormula>
    </tableColumn>
    <tableColumn id="8" xr3:uid="{F8BBC645-D1BD-4211-A015-F6EEA10C3D9E}" name="ProQuest databases" totalsRowFunction="custom" dataDxfId="54" totalsRowDxfId="53">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
            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(",TRUE,StringCombinationTable[ProQuest databases]),")")</totalsRowFormula>
    </tableColumn>
    <tableColumn id="9" xr3:uid="{220E2933-88BE-45DE-8CBC-1E4BC14C895F}" name="IEEE Xplore" totalsRowFunction="custom" dataDxfId="52" totalsRowDxfId="51">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
            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(",TRUE,StringCombinationTable[IEEE Xplore]),")")</totalsRowFormula>
    </tableColumn>
    <tableColumn id="10" xr3:uid="{9122B351-94C1-406E-8BA4-1D1759E1AEE9}" name="MEDLINE (Ovid)" totalsRowFunction="custom" dataDxfId="50" totalsRowDxfId="49">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
            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(",TRUE,StringCombinationTable[MEDLINE (Ovid)]),")")</totalsRow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FC22DF-1418-4628-932A-68AC2465F257}" name="StringCombinationTableAlt" displayName="StringCombinationTableAlt" ref="A1:J6" totalsRowCount="1" headerRowDxfId="48" dataDxfId="47" totalsRowDxfId="46">
  <autoFilter ref="A1:J5" xr:uid="{8A3BA668-54C9-43A3-AE34-988ABEE578E7}"/>
  <tableColumns count="10">
    <tableColumn id="1" xr3:uid="{CEC869D9-21AA-4B2A-96BB-C795C40D26AC}" name="Concept" totalsRowLabel="Combined" dataDxfId="45" totalsRowDxfId="44"/>
    <tableColumn id="2" xr3:uid="{A2FC606F-354F-488E-A4B9-50F4835FFBCF}" name="PubMed (NLM)" totalsRowFunction="custom" dataDxfId="43" totalsRowDxfId="42">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"("&amp;_xlfn.TEXTJOIN(" AND ",TRUE,StringCombinationTableAlt[PubMed (NLM)])&amp;")"</totalsRowFormula>
    </tableColumn>
    <tableColumn id="3" xr3:uid="{2D95F9F5-6AAA-424B-B955-8EC0A8DBB8A7}" name="Embase (Elsevier)" totalsRowFunction="custom" dataDxfId="41" totalsRowDxfId="40">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
            SUBSTITUTE(
                INDEX(
                    SyntaxTable[],
                    MATCH(
                        C$1,
                        SyntaxTable[[Database]:[Database]],
                        0
                    ),
                    MATCH(
                        IF(
                            ControlledVocabTable[[Mapping]:[Mapping]] = "No",
                            "Controlled Vocabulary (No Explosion)",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",TRUE,StringCombinationTableAlt[Embase (Elsevier)])&amp;")"</totalsRowFormula>
    </tableColumn>
    <tableColumn id="5" xr3:uid="{2C8DDA05-7F51-48CF-B084-CD0F1124576A}" name="Scopus (Elsevier)" totalsRowFunction="custom" dataDxfId="39" totalsRowDxfId="38">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
            SUBSTITUTE(
                INDEX(
                    SyntaxTable[],
                    MATCH(
                        D$1,
                        SyntaxTable[[Database]:[Database]],
                        0
                    ),
                    MATCH(
                        IF(
                            ControlledVocabTable[[Mapping]:[Mapping]] = "No",
                            "Controlled Vocabulary (No Explosion)",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",TRUE,StringCombinationTableAlt[Scopus (Elsevier)])&amp;")"</totalsRowFormula>
    </tableColumn>
    <tableColumn id="6" xr3:uid="{04EBF8D1-F989-4598-90FA-9350A8B98563}" name="CINAHL (EBSCOhost)" totalsRowFunction="custom" dataDxfId="37" totalsRowDxfId="36">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
            SUBSTITUTE(
                INDEX(
                    SyntaxTable[],
                    MATCH(
                        E$1,
                        SyntaxTable[[Database]:[Database]],
                        0
                    ),
                    MATCH(
                        IF(
                            ControlledVocabTable[[Mapping]:[Mapping]] = "No",
                            "Controlled Vocabulary (No Explosion)",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",TRUE,StringCombinationTableAlt[CINAHL (EBSCOhost)])&amp;")"</totalsRowFormula>
    </tableColumn>
    <tableColumn id="4" xr3:uid="{795F7305-2392-47E9-94BA-EB14FC514605}" name="PsycInfo (EBSCOhost)" totalsRowFunction="custom" dataDxfId="35" totalsRowDxfId="34">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
            SUBSTITUTE(
                INDEX(
                    SyntaxTable[],
                    MATCH(
                        F$1,
                        SyntaxTable[[Database]:[Database]],
                        0
                    ),
                    MATCH(
                        IF(
                            ControlledVocabTable[[Mapping]:[Mapping]] = "No",
                            "Controlled Vocabulary (No Explosion)",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",TRUE,StringCombinationTableAlt[PsycInfo (EBSCOhost)])&amp;")"</totalsRowFormula>
    </tableColumn>
    <tableColumn id="7" xr3:uid="{DE1BFB98-1BA8-4352-BC41-40669D32FF37}" name="CENTRAL (Cochrane)" totalsRowFunction="custom" dataDxfId="33" totalsRowDxfId="32">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
            SUBSTITUTE(
                INDEX(
                    SyntaxTable[],
                    MATCH(
                        G$1,
                        SyntaxTable[[Database]:[Database]],
                        0
                    ),
                    MATCH(
                        IF(
                            ControlledVocabTable[[Mapping]:[Mapping]] = "No",
                            "Controlled Vocabulary (No Explosion)",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",TRUE,StringCombinationTableAlt[CENTRAL (Cochrane)])&amp;")"</totalsRowFormula>
    </tableColumn>
    <tableColumn id="8" xr3:uid="{96981AF5-FD9E-476E-968D-567DA0853996}" name="ProQuest databases" totalsRowFunction="custom" dataDxfId="31" totalsRowDxfId="30">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
            SUBSTITUTE(
                INDEX(
                    SyntaxTable[],
                    MATCH(
                        H$1,
                        SyntaxTable[[Database]:[Database]],
                        0
                    ),
                    MATCH(
                        IF(
                            ControlledVocabTable[[Mapping]:[Mapping]] = "No",
                            "Controlled Vocabulary (No Explosion)",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",TRUE,StringCombinationTableAlt[ProQuest databases])&amp;")"</totalsRowFormula>
    </tableColumn>
    <tableColumn id="9" xr3:uid="{335C6B1C-A5E8-425C-A839-F85B943FDEA8}" name="IEEE Xplore" totalsRowFunction="custom" dataDxfId="29" totalsRowDxfId="28">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
            SUBSTITUTE(
                INDEX(
                    SyntaxTable[],
                    MATCH(
                        I$1,
                        SyntaxTable[[Database]:[Database]],
                        0
                    ),
                    MATCH(
                        IF(
                            ControlledVocabTable[[Mapping]:[Mapping]] = "No",
                            "Controlled Vocabulary (No Explosion)",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",TRUE,StringCombinationTableAlt[IEEE Xplore])&amp;")"</totalsRowFormula>
    </tableColumn>
    <tableColumn id="10" xr3:uid="{110FDF5C-37C0-4BCA-B23C-7AC5150240D3}" name="MEDLINE (Ovid)" totalsRowFunction="custom" dataDxfId="27" totalsRowDxfId="26">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
            SUBSTITUTE(
                INDEX(
                    SyntaxTable[],
                    MATCH(
                        J$1,
                        SyntaxTable[[Database]:[Database]],
                        0
                    ),
                    MATCH(
                        IF(
                            ControlledVocabTable[[Mapping]:[Mapping]] = "No",
                            "Controlled Vocabulary (No Explosion)",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",TRUE,StringCombinationTableAlt[MEDLINE (Ovid)])&amp;")"</totalsRow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J10" totalsRowShown="0" headerRowDxfId="25" dataDxfId="24">
  <autoFilter ref="A1:J10" xr:uid="{1463424D-9C7E-4395-8513-54E51FDCAB2F}"/>
  <tableColumns count="10">
    <tableColumn id="1" xr3:uid="{326C313A-B4ED-4C7A-9166-A364DEB05866}" name="Database" dataDxfId="23"/>
    <tableColumn id="7" xr3:uid="{58C71C3D-7DCC-4098-92C5-D99C3C7E2B9E}" name="Quote Style" dataDxfId="22"/>
    <tableColumn id="10" xr3:uid="{A07A693E-CDB8-4987-BED0-F80A7CDA2E03}" name="Title" dataDxfId="21"/>
    <tableColumn id="11" xr3:uid="{114F2E86-E3D3-49B6-A669-205E285488DF}" name="Abstract" dataDxfId="20"/>
    <tableColumn id="12" xr3:uid="{1E8161EF-AC7E-4093-BC76-659A6D90DD63}" name="Title &amp; Abstract" dataDxfId="19"/>
    <tableColumn id="2" xr3:uid="{024523B1-0810-43C1-80C6-A7340345175B}" name="Title, Abstract, &amp; Keyword" dataDxfId="18"/>
    <tableColumn id="3" xr3:uid="{0BD0E69E-C357-41B4-8C45-28228FCF4A7B}" name="Journal" dataDxfId="17"/>
    <tableColumn id="13" xr3:uid="{BBC50691-85A4-410B-A1CC-A552DB87F109}" name="Controlled Vocabulary (Explosion)" dataDxfId="16"/>
    <tableColumn id="4" xr3:uid="{FBBFA61E-6540-4A4F-B8F2-3FC5EFC6511B}" name="Controlled Vocabulary (No Explosion)" dataDxfId="15"/>
    <tableColumn id="5" xr3:uid="{65BA4B85-FC49-4B02-A663-91BC09CF2F6F}" name="Controlled Vocabulary (Supplementary Concept)" dataDxfId="14"/>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7" totalsRowShown="0" headerRowDxfId="13" dataDxfId="12">
  <autoFilter ref="A1:E7" xr:uid="{B46ED044-30C9-4C73-A7E1-4D885257A5A7}"/>
  <tableColumns count="5">
    <tableColumn id="1" xr3:uid="{80F387D1-6FF1-4AC7-A867-FFBCB804FD40}" name="Category (Keywords/Controlled Vocabulary/Limits/Final Strings)" dataDxfId="11"/>
    <tableColumn id="2" xr3:uid="{0F0ACBC4-14A1-46BE-8CF0-84D2997B9E44}" name="Field(s) (Keywords)" dataDxfId="10"/>
    <tableColumn id="3" xr3:uid="{4C346715-45AA-4499-8C56-B5D54D1854D2}" name="Quotes? (Keywords)" dataDxfId="9"/>
    <tableColumn id="5" xr3:uid="{E8FD3DA7-2512-47CE-9486-D57CFF527402}" name="Explode (Controlled Vocabulary)" dataDxfId="8"/>
    <tableColumn id="4" xr3:uid="{182425B1-7CFE-473C-B1C2-213F202201B0}" name="Use Term? (Keywords/Controlled Vocabulary/Limits)" dataDxfId="7"/>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7"/>
  <sheetViews>
    <sheetView workbookViewId="0">
      <selection activeCell="C2" sqref="C2"/>
    </sheetView>
  </sheetViews>
  <sheetFormatPr defaultColWidth="0" defaultRowHeight="14.5" zeroHeight="1" x14ac:dyDescent="0.35"/>
  <cols>
    <col min="1" max="1" width="9.81640625" style="6" bestFit="1" customWidth="1"/>
    <col min="2" max="2" width="10.453125" style="6" bestFit="1" customWidth="1"/>
    <col min="3" max="3" width="118.36328125" style="6" bestFit="1" customWidth="1"/>
    <col min="4" max="16383" width="8.7265625" style="6" hidden="1"/>
    <col min="16384" max="16384" width="1.453125" style="6" hidden="1" customWidth="1"/>
  </cols>
  <sheetData>
    <row r="1" spans="1:3" x14ac:dyDescent="0.35">
      <c r="A1" s="11" t="s">
        <v>0</v>
      </c>
      <c r="B1" s="11" t="s">
        <v>1</v>
      </c>
      <c r="C1" s="11" t="s">
        <v>2</v>
      </c>
    </row>
    <row r="2" spans="1:3" ht="29" x14ac:dyDescent="0.35">
      <c r="A2" s="12">
        <v>0.1</v>
      </c>
      <c r="B2" s="13">
        <v>45342</v>
      </c>
      <c r="C2" s="10" t="s">
        <v>3</v>
      </c>
    </row>
    <row r="3" spans="1:3" ht="29" x14ac:dyDescent="0.35">
      <c r="A3" s="12">
        <v>0.2</v>
      </c>
      <c r="B3" s="13">
        <v>45344</v>
      </c>
      <c r="C3" s="10" t="s">
        <v>4</v>
      </c>
    </row>
    <row r="4" spans="1:3" ht="116" x14ac:dyDescent="0.35">
      <c r="A4" s="12">
        <v>0.3</v>
      </c>
      <c r="B4" s="13">
        <v>45363</v>
      </c>
      <c r="C4" s="29" t="s">
        <v>132</v>
      </c>
    </row>
    <row r="5" spans="1:3" x14ac:dyDescent="0.35">
      <c r="A5" s="12">
        <v>0.4</v>
      </c>
      <c r="B5" s="13">
        <v>45365</v>
      </c>
      <c r="C5" s="34" t="s">
        <v>133</v>
      </c>
    </row>
    <row r="6" spans="1:3" ht="29" x14ac:dyDescent="0.35">
      <c r="A6" s="12">
        <v>0.5</v>
      </c>
      <c r="B6" s="13">
        <v>45377</v>
      </c>
      <c r="C6" s="29" t="s">
        <v>112</v>
      </c>
    </row>
    <row r="7" spans="1:3" ht="43.5" x14ac:dyDescent="0.35">
      <c r="A7" s="27">
        <v>0.6</v>
      </c>
      <c r="B7" s="28">
        <v>45398</v>
      </c>
      <c r="C7" s="29" t="s">
        <v>134</v>
      </c>
    </row>
  </sheetData>
  <sheetProtection algorithmName="SHA-512" hashValue="rHcBuUhEasQHZYccSGB3tDEaKNk1JS6wIvDu+bA4VwTB44nZMnDB0pc0YHz71gyg9Y+02Phcs+zZzDP6hllT+Q==" saltValue="dpmfapKqKZk3LrZkuVzLdg==" spinCount="100000" sheet="1" objects="1" scenarios="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R60"/>
  <sheetViews>
    <sheetView tabSelected="1" topLeftCell="A10" workbookViewId="0">
      <selection activeCell="A60" sqref="A60:XFD60"/>
    </sheetView>
  </sheetViews>
  <sheetFormatPr defaultColWidth="0" defaultRowHeight="14.5" zeroHeight="1" x14ac:dyDescent="0.35"/>
  <cols>
    <col min="1" max="18" width="8.7265625" customWidth="1"/>
    <col min="19"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sheetData>
  <sheetProtection algorithmName="SHA-512" hashValue="QoC3mI23E8+c8o4ic0R/t7ugqIfDGag9P0zHtexiAucGOxikGf9RFxO1FnqgFxOCPMtuEbgv4p+ax4mVbD98nw==" saltValue="M5tjv9pEQ7C2RA06E/xo3Q=="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4"/>
  <sheetViews>
    <sheetView zoomScaleNormal="100" workbookViewId="0">
      <pane ySplit="1" topLeftCell="A2" activePane="bottomLeft" state="frozen"/>
      <selection pane="bottomLeft" activeCell="B25" sqref="B25"/>
    </sheetView>
  </sheetViews>
  <sheetFormatPr defaultColWidth="0" defaultRowHeight="14.5" x14ac:dyDescent="0.35"/>
  <cols>
    <col min="1" max="1" width="10.1796875" style="9" bestFit="1" customWidth="1"/>
    <col min="2" max="2" width="36.453125" style="9" customWidth="1"/>
    <col min="3" max="3" width="9.7265625" style="9" customWidth="1"/>
    <col min="4" max="4" width="23.26953125" style="8" customWidth="1"/>
    <col min="5" max="5" width="12.26953125" style="8" bestFit="1" customWidth="1"/>
    <col min="6" max="6" width="27.26953125" style="8" customWidth="1"/>
    <col min="7" max="7" width="54.54296875" style="8" customWidth="1"/>
    <col min="8" max="8" width="0" style="8" hidden="1" customWidth="1"/>
    <col min="9" max="16384" width="8.7265625" style="8" hidden="1"/>
  </cols>
  <sheetData>
    <row r="1" spans="1:7" s="3" customFormat="1" x14ac:dyDescent="0.35">
      <c r="A1" s="11" t="s">
        <v>5</v>
      </c>
      <c r="B1" s="11" t="s">
        <v>6</v>
      </c>
      <c r="C1" s="11" t="s">
        <v>7</v>
      </c>
      <c r="D1" s="11" t="s">
        <v>8</v>
      </c>
      <c r="E1" s="11" t="s">
        <v>9</v>
      </c>
      <c r="F1" s="22" t="s">
        <v>111</v>
      </c>
      <c r="G1" s="11" t="s">
        <v>10</v>
      </c>
    </row>
    <row r="2" spans="1:7" x14ac:dyDescent="0.35">
      <c r="A2" s="14">
        <v>1</v>
      </c>
      <c r="B2" s="15" t="s">
        <v>11</v>
      </c>
      <c r="C2" s="15"/>
      <c r="D2" s="16" t="s">
        <v>12</v>
      </c>
      <c r="E2" s="16"/>
      <c r="F2"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migraine[TIAB]</v>
      </c>
      <c r="G2" s="16"/>
    </row>
    <row r="3" spans="1:7" x14ac:dyDescent="0.35">
      <c r="A3" s="14">
        <v>1</v>
      </c>
      <c r="B3" s="15" t="s">
        <v>13</v>
      </c>
      <c r="C3" s="15"/>
      <c r="D3" s="16" t="s">
        <v>12</v>
      </c>
      <c r="E3" s="16"/>
      <c r="F3"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migraines[TIAB]</v>
      </c>
      <c r="G3" s="16"/>
    </row>
    <row r="4" spans="1:7" x14ac:dyDescent="0.35">
      <c r="A4" s="14">
        <v>1</v>
      </c>
      <c r="B4" s="15" t="s">
        <v>14</v>
      </c>
      <c r="C4" s="15"/>
      <c r="D4" s="16" t="s">
        <v>12</v>
      </c>
      <c r="E4" s="16"/>
      <c r="F4"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migrainous[TIAB]</v>
      </c>
      <c r="G4" s="16"/>
    </row>
    <row r="5" spans="1:7" x14ac:dyDescent="0.35">
      <c r="A5" s="14">
        <v>1</v>
      </c>
      <c r="B5" s="15" t="s">
        <v>15</v>
      </c>
      <c r="C5" s="15"/>
      <c r="D5" s="16" t="s">
        <v>12</v>
      </c>
      <c r="E5" s="16"/>
      <c r="F5"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migraneous[TIAB]</v>
      </c>
      <c r="G5" s="16"/>
    </row>
    <row r="6" spans="1:7" x14ac:dyDescent="0.35">
      <c r="A6" s="14">
        <v>1</v>
      </c>
      <c r="B6" s="15" t="s">
        <v>16</v>
      </c>
      <c r="C6" s="15" t="s">
        <v>17</v>
      </c>
      <c r="D6" s="16" t="s">
        <v>12</v>
      </c>
      <c r="E6" s="16" t="s">
        <v>18</v>
      </c>
      <c r="F6"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"status migrainosus"[TIAB]</v>
      </c>
      <c r="G6" s="16"/>
    </row>
    <row r="7" spans="1:7" x14ac:dyDescent="0.35">
      <c r="A7" s="14">
        <v>1</v>
      </c>
      <c r="B7" s="15" t="s">
        <v>19</v>
      </c>
      <c r="C7" s="15"/>
      <c r="D7" s="16" t="s">
        <v>12</v>
      </c>
      <c r="E7" s="16" t="s">
        <v>18</v>
      </c>
      <c r="F7"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hemicrania[TIAB]</v>
      </c>
      <c r="G7" s="16"/>
    </row>
    <row r="8" spans="1:7" x14ac:dyDescent="0.35">
      <c r="A8" s="14">
        <v>1</v>
      </c>
      <c r="B8" s="15" t="s">
        <v>20</v>
      </c>
      <c r="C8" s="15" t="s">
        <v>17</v>
      </c>
      <c r="D8" s="16" t="s">
        <v>12</v>
      </c>
      <c r="E8" s="16" t="s">
        <v>18</v>
      </c>
      <c r="F8"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"sick headache"[TIAB]</v>
      </c>
      <c r="G8" s="16"/>
    </row>
    <row r="9" spans="1:7" x14ac:dyDescent="0.35">
      <c r="A9" s="14">
        <v>1</v>
      </c>
      <c r="B9" s="15" t="s">
        <v>21</v>
      </c>
      <c r="C9" s="15" t="s">
        <v>17</v>
      </c>
      <c r="D9" s="16" t="s">
        <v>12</v>
      </c>
      <c r="E9" s="16" t="s">
        <v>22</v>
      </c>
      <c r="F9"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"cluster headache"[TIAB]</v>
      </c>
      <c r="G9" s="16" t="s">
        <v>23</v>
      </c>
    </row>
    <row r="10" spans="1:7" x14ac:dyDescent="0.35">
      <c r="A10" s="14">
        <v>2</v>
      </c>
      <c r="B10" s="15" t="s">
        <v>24</v>
      </c>
      <c r="C10" s="15"/>
      <c r="D10" s="16" t="s">
        <v>52</v>
      </c>
      <c r="E10" s="16"/>
      <c r="F10"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sumatriptan[TW]</v>
      </c>
      <c r="G10" s="16"/>
    </row>
    <row r="11" spans="1:7" x14ac:dyDescent="0.35">
      <c r="A11" s="14">
        <v>2</v>
      </c>
      <c r="B11" s="15" t="s">
        <v>25</v>
      </c>
      <c r="C11" s="15"/>
      <c r="D11" s="16" t="s">
        <v>52</v>
      </c>
      <c r="E11" s="16"/>
      <c r="F11"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imitrex[TW]</v>
      </c>
      <c r="G11" s="16"/>
    </row>
    <row r="12" spans="1:7" x14ac:dyDescent="0.35">
      <c r="A12" s="14">
        <v>2</v>
      </c>
      <c r="B12" s="15" t="s">
        <v>26</v>
      </c>
      <c r="C12" s="15"/>
      <c r="D12" s="16" t="s">
        <v>52</v>
      </c>
      <c r="E12" s="16"/>
      <c r="F12"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zelrix[TW]</v>
      </c>
      <c r="G12" s="16"/>
    </row>
    <row r="13" spans="1:7" x14ac:dyDescent="0.35">
      <c r="A13" s="14">
        <v>2</v>
      </c>
      <c r="B13" s="15" t="s">
        <v>27</v>
      </c>
      <c r="C13" s="15"/>
      <c r="D13" s="16" t="s">
        <v>52</v>
      </c>
      <c r="E13" s="16"/>
      <c r="F13"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zecuity[TW]</v>
      </c>
      <c r="G13" s="16"/>
    </row>
    <row r="14" spans="1:7" x14ac:dyDescent="0.35">
      <c r="A14" s="14">
        <v>2</v>
      </c>
      <c r="B14" s="15" t="s">
        <v>28</v>
      </c>
      <c r="C14" s="15"/>
      <c r="D14" s="16" t="s">
        <v>52</v>
      </c>
      <c r="E14" s="16"/>
      <c r="F14"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imigran[TW]</v>
      </c>
      <c r="G14" s="16"/>
    </row>
    <row r="15" spans="1:7" x14ac:dyDescent="0.35">
      <c r="A15" s="14">
        <v>3</v>
      </c>
      <c r="B15" s="15" t="s">
        <v>29</v>
      </c>
      <c r="C15" s="15"/>
      <c r="D15" s="16" t="s">
        <v>52</v>
      </c>
      <c r="E15" s="16"/>
      <c r="F15"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zolmitriptan[TW]</v>
      </c>
      <c r="G15" s="16"/>
    </row>
    <row r="16" spans="1:7" x14ac:dyDescent="0.35">
      <c r="A16" s="14">
        <v>3</v>
      </c>
      <c r="B16" s="15" t="s">
        <v>30</v>
      </c>
      <c r="C16" s="15"/>
      <c r="D16" s="16" t="s">
        <v>52</v>
      </c>
      <c r="E16" s="16"/>
      <c r="F16"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zomig[TW]</v>
      </c>
      <c r="G16" s="16"/>
    </row>
    <row r="17" spans="1:7" x14ac:dyDescent="0.35">
      <c r="A17" s="14">
        <v>3</v>
      </c>
      <c r="B17" s="15" t="s">
        <v>31</v>
      </c>
      <c r="C17" s="15"/>
      <c r="D17" s="16" t="s">
        <v>52</v>
      </c>
      <c r="F17" s="8"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zomigon[TW]</v>
      </c>
    </row>
    <row r="18" spans="1:7" x14ac:dyDescent="0.35">
      <c r="A18" s="14">
        <v>3</v>
      </c>
      <c r="B18" s="15" t="s">
        <v>32</v>
      </c>
      <c r="C18" s="15"/>
      <c r="D18" s="16" t="s">
        <v>52</v>
      </c>
      <c r="F18" s="8"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ascotop[TW]</v>
      </c>
    </row>
    <row r="19" spans="1:7" x14ac:dyDescent="0.35">
      <c r="A19" s="14">
        <v>3</v>
      </c>
      <c r="B19" s="15" t="s">
        <v>33</v>
      </c>
      <c r="C19" s="15"/>
      <c r="D19" s="16" t="s">
        <v>52</v>
      </c>
      <c r="F19" s="8"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zomigoro[TW]</v>
      </c>
    </row>
    <row r="20" spans="1:7" x14ac:dyDescent="0.35">
      <c r="A20" s="14">
        <v>3</v>
      </c>
      <c r="B20" s="15" t="s">
        <v>34</v>
      </c>
      <c r="C20" s="15"/>
      <c r="D20" s="16" t="s">
        <v>52</v>
      </c>
      <c r="F20" s="8"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flezol[TW]</v>
      </c>
    </row>
    <row r="21" spans="1:7" x14ac:dyDescent="0.35">
      <c r="A21" s="30">
        <v>4</v>
      </c>
      <c r="B21" s="31" t="s">
        <v>121</v>
      </c>
      <c r="C21" s="31"/>
      <c r="D21" s="32" t="s">
        <v>12</v>
      </c>
      <c r="E21" s="32"/>
      <c r="F21" s="3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photophobia[TIAB]</v>
      </c>
      <c r="G21" s="32"/>
    </row>
    <row r="22" spans="1:7" x14ac:dyDescent="0.35">
      <c r="A22" s="30">
        <v>4</v>
      </c>
      <c r="B22" s="31" t="s">
        <v>122</v>
      </c>
      <c r="C22" s="31"/>
      <c r="D22" s="32" t="s">
        <v>12</v>
      </c>
      <c r="E22" s="32"/>
      <c r="F22" s="3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photophobic[TIAB]</v>
      </c>
      <c r="G22" s="32"/>
    </row>
    <row r="23" spans="1:7" x14ac:dyDescent="0.35">
      <c r="A23" s="30">
        <v>4</v>
      </c>
      <c r="B23" s="31" t="s">
        <v>124</v>
      </c>
      <c r="C23" s="31" t="s">
        <v>17</v>
      </c>
      <c r="D23" s="32" t="s">
        <v>12</v>
      </c>
      <c r="E23" s="32"/>
      <c r="F23" s="3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sensitivity"[TIAB]</v>
      </c>
      <c r="G23" s="32"/>
    </row>
    <row r="24" spans="1:7" x14ac:dyDescent="0.35">
      <c r="A24" s="30">
        <v>4</v>
      </c>
      <c r="B24" s="31" t="s">
        <v>123</v>
      </c>
      <c r="C24" s="31" t="s">
        <v>17</v>
      </c>
      <c r="D24" s="32" t="s">
        <v>12</v>
      </c>
      <c r="E24" s="32"/>
      <c r="F24" s="3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sensitive"[TIAB]</v>
      </c>
      <c r="G24" s="32"/>
    </row>
  </sheetData>
  <sheetProtection formatCells="0" formatColumns="0" formatRows="0" insertColumns="0" insertRows="0" insertHyperlinks="0" deleteColumns="0" deleteRows="0" sort="0"/>
  <conditionalFormatting sqref="B2:B1048576">
    <cfRule type="duplicateValues" dxfId="6" priority="1"/>
  </conditionalFormatting>
  <conditionalFormatting sqref="E2:E1048576">
    <cfRule type="containsText" dxfId="5" priority="2" operator="containsText" text="Maybe">
      <formula>NOT(ISERROR(SEARCH("Maybe",E2)))</formula>
    </cfRule>
    <cfRule type="containsText" dxfId="4" priority="3" operator="containsText" text="No">
      <formula>NOT(ISERROR(SEARCH("No",E2)))</formula>
    </cfRule>
  </conditionalFormatting>
  <dataValidations xWindow="302" yWindow="461" count="2">
    <dataValidation allowBlank="1" showInputMessage="1" sqref="A1:C1 B2:B1048576" xr:uid="{1D703411-1CC8-4AEF-9FDC-0A986B5CC4DB}"/>
    <dataValidation allowBlank="1" showErrorMessage="1" prompt="&quot;Yes&quot; or blank: Include term_x000a_&quot;No&quot;: Exclude term_x000a_&quot;Maybe&quot;: Include term in alt. version" sqref="F1:F1048576" xr:uid="{A94D42D9-E7E8-49B8-AEE5-CD2968660A9D}"/>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6">
        <x14:dataValidation type="list" allowBlank="1" showInputMessage="1" showErrorMessage="1" prompt="&quot;Yes&quot; or blank: Include term_x000a_&quot;No&quot;: Exclude term_x000a_&quot;Maybe&quot;: Include term in alt. version" xr:uid="{8A451CAA-7DE1-49CB-B6F2-3D1D67AE1179}">
          <x14:formula1>
            <xm:f>'Backend - List Sources'!$E$2:$E$5</xm:f>
          </x14:formula1>
          <xm:sqref>E3:E1048576</xm:sqref>
        </x14:dataValidation>
        <x14:dataValidation type="list" allowBlank="1" showInputMessage="1" showErrorMessage="1" xr:uid="{77C23820-9981-4AD2-B1FF-A8607BFDC724}">
          <x14:formula1>
            <xm:f>'Backend - List Sources'!$A$2:$A$7</xm:f>
          </x14:formula1>
          <xm:sqref>A2:A1048576</xm:sqref>
        </x14:dataValidation>
        <x14:dataValidation type="list" allowBlank="1" showInputMessage="1" showErrorMessage="1" prompt="If left blank, no field code will be applied" xr:uid="{6DE5B434-839B-4A62-8F4C-B4EC78E2FA5F}">
          <x14:formula1>
            <xm:f>'Backend - List Sources'!$B$2:$B$7</xm:f>
          </x14:formula1>
          <xm:sqref>D3:D1048576 D2</xm:sqref>
        </x14:dataValidation>
        <x14:dataValidation type="list" allowBlank="1" showInputMessage="1" prompt="&quot;Yes&quot;: Enclose in quotes_x000a_&quot;No&quot; or blank: Do not use quotes" xr:uid="{1548BA59-553B-434E-8A0E-9051C9CEFCD8}">
          <x14:formula1>
            <xm:f>'Backend - List Sources'!$C$2:$C$4</xm:f>
          </x14:formula1>
          <xm:sqref>C3:C1048576</xm:sqref>
        </x14:dataValidation>
        <x14:dataValidation type="list" allowBlank="1" showInputMessage="1" prompt="'Yes': Enclose in quotes_x000a_'No' or blank: Do not use quotes" xr:uid="{128186E4-DB5C-4AC3-B1C3-3ECFA180E4F2}">
          <x14:formula1>
            <xm:f>'Backend - List Sources'!$C$2:$C$4</xm:f>
          </x14:formula1>
          <xm:sqref>C2</xm:sqref>
        </x14:dataValidation>
        <x14:dataValidation type="list" allowBlank="1" showInputMessage="1" showErrorMessage="1" prompt="'Yes' or blank: Include term_x000a_'No': Exclude term_x000a_'Maybe': Include term in alt. version" xr:uid="{E489B3AD-31A8-40CD-905A-1CF9AFA07DE4}">
          <x14:formula1>
            <xm:f>'Backend - List Sources'!$E$2:$E$5</xm:f>
          </x14:formula1>
          <xm:sqref>E2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16"/>
  <sheetViews>
    <sheetView zoomScaleNormal="100" workbookViewId="0">
      <pane ySplit="1" topLeftCell="A2" activePane="bottomLeft" state="frozen"/>
      <selection pane="bottomLeft" activeCell="B17" sqref="B17"/>
    </sheetView>
  </sheetViews>
  <sheetFormatPr defaultColWidth="0" defaultRowHeight="14.5" x14ac:dyDescent="0.35"/>
  <cols>
    <col min="1" max="1" width="14.26953125" style="19" bestFit="1" customWidth="1"/>
    <col min="2" max="2" width="25.1796875" style="19" bestFit="1" customWidth="1"/>
    <col min="3" max="3" width="18.453125" style="19" bestFit="1" customWidth="1"/>
    <col min="4" max="4" width="22.7265625" style="19" customWidth="1"/>
    <col min="5" max="5" width="12" style="19" bestFit="1" customWidth="1"/>
    <col min="6" max="6" width="27.26953125" style="19" customWidth="1"/>
    <col min="7" max="7" width="54.54296875" style="19" customWidth="1"/>
    <col min="8" max="10" width="0" style="20" hidden="1" customWidth="1"/>
    <col min="11" max="16384" width="8.7265625" style="20" hidden="1"/>
  </cols>
  <sheetData>
    <row r="1" spans="1:7" x14ac:dyDescent="0.35">
      <c r="A1" s="19" t="s">
        <v>5</v>
      </c>
      <c r="B1" s="19" t="s">
        <v>6</v>
      </c>
      <c r="C1" s="19" t="s">
        <v>35</v>
      </c>
      <c r="D1" s="32" t="s">
        <v>126</v>
      </c>
      <c r="E1" s="19" t="s">
        <v>9</v>
      </c>
      <c r="F1" s="23" t="s">
        <v>36</v>
      </c>
      <c r="G1" s="19" t="s">
        <v>10</v>
      </c>
    </row>
    <row r="2" spans="1:7" x14ac:dyDescent="0.35">
      <c r="A2" s="21">
        <v>1</v>
      </c>
      <c r="B2" s="31" t="s">
        <v>37</v>
      </c>
      <c r="C2" s="21" t="s">
        <v>38</v>
      </c>
      <c r="D2" s="31"/>
      <c r="F2" s="19" t="str" cm="1">
        <f t="array" ref="F2">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"Migraine Disorders"[MeSH]</v>
      </c>
      <c r="G2" s="21"/>
    </row>
    <row r="3" spans="1:7" x14ac:dyDescent="0.35">
      <c r="A3" s="21">
        <v>1</v>
      </c>
      <c r="B3" s="21" t="s">
        <v>39</v>
      </c>
      <c r="C3" s="21" t="s">
        <v>38</v>
      </c>
      <c r="D3" s="21"/>
      <c r="E3" s="19" t="s">
        <v>22</v>
      </c>
      <c r="F3" s="19" t="str" cm="1">
        <f t="array" ref="F3">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"Cluster Headache"[MeSH]</v>
      </c>
      <c r="G3" s="21" t="s">
        <v>23</v>
      </c>
    </row>
    <row r="4" spans="1:7" x14ac:dyDescent="0.35">
      <c r="A4" s="21">
        <v>1</v>
      </c>
      <c r="B4" s="21" t="s">
        <v>37</v>
      </c>
      <c r="C4" s="21" t="s">
        <v>113</v>
      </c>
      <c r="D4" s="21"/>
      <c r="F4" s="19" t="str" cm="1">
        <f t="array" ref="F4">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exp "Migraine Disorders"/</v>
      </c>
      <c r="G4" s="21"/>
    </row>
    <row r="5" spans="1:7" x14ac:dyDescent="0.35">
      <c r="A5" s="21">
        <v>1</v>
      </c>
      <c r="B5" s="21" t="s">
        <v>39</v>
      </c>
      <c r="C5" s="21" t="s">
        <v>113</v>
      </c>
      <c r="D5" s="21"/>
      <c r="E5" s="19" t="s">
        <v>22</v>
      </c>
      <c r="F5" s="19" t="str" cm="1">
        <f t="array" ref="F5">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exp "Cluster Headache"/</v>
      </c>
      <c r="G5" s="21"/>
    </row>
    <row r="6" spans="1:7" x14ac:dyDescent="0.35">
      <c r="A6" s="21">
        <v>1</v>
      </c>
      <c r="B6" s="21" t="s">
        <v>11</v>
      </c>
      <c r="C6" s="21" t="s">
        <v>41</v>
      </c>
      <c r="D6" s="21"/>
      <c r="F6" s="19" t="str" cm="1">
        <f t="array" ref="F6">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'migraine'/exp</v>
      </c>
      <c r="G6" s="21"/>
    </row>
    <row r="7" spans="1:7" x14ac:dyDescent="0.35">
      <c r="A7" s="21">
        <v>1</v>
      </c>
      <c r="B7" s="21" t="s">
        <v>37</v>
      </c>
      <c r="C7" s="21" t="s">
        <v>42</v>
      </c>
      <c r="D7" s="21"/>
      <c r="F7" s="19" t="str" cm="1">
        <f t="array" ref="F7">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[mh "Migraine Disorders"]</v>
      </c>
      <c r="G7" s="21"/>
    </row>
    <row r="8" spans="1:7" x14ac:dyDescent="0.35">
      <c r="A8" s="21">
        <v>2</v>
      </c>
      <c r="B8" s="21" t="s">
        <v>40</v>
      </c>
      <c r="C8" s="21" t="s">
        <v>38</v>
      </c>
      <c r="D8" s="21"/>
      <c r="F8" s="19" t="str" cm="1">
        <f t="array" ref="F8">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"Sumatriptan"[MeSH]</v>
      </c>
      <c r="G8" s="21"/>
    </row>
    <row r="9" spans="1:7" x14ac:dyDescent="0.35">
      <c r="A9" s="21">
        <v>2</v>
      </c>
      <c r="B9" s="21" t="s">
        <v>40</v>
      </c>
      <c r="C9" s="21" t="s">
        <v>113</v>
      </c>
      <c r="D9" s="21"/>
      <c r="F9" s="19" t="str" cm="1">
        <f t="array" ref="F9">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exp "Sumatriptan"/</v>
      </c>
      <c r="G9" s="21"/>
    </row>
    <row r="10" spans="1:7" x14ac:dyDescent="0.35">
      <c r="A10" s="21">
        <v>2</v>
      </c>
      <c r="B10" s="21" t="s">
        <v>24</v>
      </c>
      <c r="C10" s="21" t="s">
        <v>41</v>
      </c>
      <c r="D10" s="21"/>
      <c r="F10" s="19" t="str" cm="1">
        <f t="array" ref="F10">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'sumatriptan'/exp</v>
      </c>
      <c r="G10" s="21"/>
    </row>
    <row r="11" spans="1:7" x14ac:dyDescent="0.35">
      <c r="A11" s="21">
        <v>2</v>
      </c>
      <c r="B11" s="21" t="s">
        <v>40</v>
      </c>
      <c r="C11" s="21" t="s">
        <v>42</v>
      </c>
      <c r="D11" s="21"/>
      <c r="F11" s="19" t="str" cm="1">
        <f t="array" ref="F11">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[mh "Sumatriptan"]</v>
      </c>
      <c r="G11" s="21"/>
    </row>
    <row r="12" spans="1:7" x14ac:dyDescent="0.35">
      <c r="A12" s="21">
        <v>3</v>
      </c>
      <c r="B12" s="21" t="s">
        <v>29</v>
      </c>
      <c r="C12" s="21" t="s">
        <v>41</v>
      </c>
      <c r="D12" s="21"/>
      <c r="F12" s="19" t="str" cm="1">
        <f t="array" ref="F12">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'zolmitriptan'/exp</v>
      </c>
      <c r="G12" s="21"/>
    </row>
    <row r="13" spans="1:7" x14ac:dyDescent="0.35">
      <c r="A13" s="31">
        <v>4</v>
      </c>
      <c r="B13" s="31" t="s">
        <v>125</v>
      </c>
      <c r="C13" s="31" t="s">
        <v>38</v>
      </c>
      <c r="D13" s="31"/>
      <c r="E13" s="32"/>
      <c r="F13" s="32" t="str" cm="1">
        <f t="array" ref="F13">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"Photophobia"[MeSH]</v>
      </c>
      <c r="G13" s="31"/>
    </row>
    <row r="14" spans="1:7" x14ac:dyDescent="0.35">
      <c r="A14" s="31">
        <v>4</v>
      </c>
      <c r="B14" s="31" t="s">
        <v>125</v>
      </c>
      <c r="C14" s="31" t="s">
        <v>113</v>
      </c>
      <c r="D14" s="31"/>
      <c r="E14" s="32"/>
      <c r="F14" s="32" t="str" cm="1">
        <f t="array" ref="F14">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exp "Photophobia"/</v>
      </c>
      <c r="G14" s="31"/>
    </row>
    <row r="15" spans="1:7" x14ac:dyDescent="0.35">
      <c r="A15" s="31">
        <v>4</v>
      </c>
      <c r="B15" s="31" t="s">
        <v>121</v>
      </c>
      <c r="C15" s="31" t="s">
        <v>41</v>
      </c>
      <c r="D15" s="31"/>
      <c r="E15" s="32"/>
      <c r="F15" s="32" t="str" cm="1">
        <f t="array" ref="F15">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'photophobia'/exp</v>
      </c>
      <c r="G15" s="31"/>
    </row>
    <row r="16" spans="1:7" x14ac:dyDescent="0.35">
      <c r="A16" s="21">
        <v>4</v>
      </c>
      <c r="B16" s="31" t="s">
        <v>125</v>
      </c>
      <c r="C16" s="21" t="s">
        <v>42</v>
      </c>
      <c r="D16" s="21"/>
      <c r="F16" s="19" t="str" cm="1">
        <f t="array" ref="F16">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[mh "Photophobia"]</v>
      </c>
      <c r="G16" s="21"/>
    </row>
  </sheetData>
  <sheetProtection formatCells="0" formatColumns="0" formatRows="0" sort="0"/>
  <conditionalFormatting sqref="D1:D1048576">
    <cfRule type="containsText" dxfId="3" priority="2" operator="containsText" text="No explode">
      <formula>NOT(ISERROR(SEARCH("No explode",D1)))</formula>
    </cfRule>
  </conditionalFormatting>
  <conditionalFormatting sqref="D2">
    <cfRule type="containsText" dxfId="2" priority="1" operator="containsText" text="Supplementary concept">
      <formula>NOT(ISERROR(SEARCH("Supplementary concept",D2)))</formula>
    </cfRule>
  </conditionalFormatting>
  <conditionalFormatting sqref="E1:E1048576">
    <cfRule type="containsText" dxfId="1" priority="7" operator="containsText" text="Maybe">
      <formula>NOT(ISERROR(SEARCH("Maybe",E1)))</formula>
    </cfRule>
    <cfRule type="containsText" dxfId="0" priority="8" operator="containsText" text="No">
      <formula>NOT(ISERROR(SEARCH("No",E1)))</formula>
    </cfRule>
  </conditionalFormatting>
  <dataValidations xWindow="473" yWindow="272" count="2">
    <dataValidation allowBlank="1" showInputMessage="1" sqref="A1:D1 B2:B16" xr:uid="{CB15CB61-DE58-4593-9D53-8D898BD8166E}"/>
    <dataValidation allowBlank="1" showErrorMessage="1" sqref="F2:F1048576" xr:uid="{4C894BA5-08E7-47EB-B706-927FE31C4ED2}"/>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6">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prompt="Specify the database in which the term is used for indexing" xr:uid="{41B95B18-3995-4764-A673-F8D7DAAD575A}">
          <x14:formula1>
            <xm:f>'Backend - Syntax Table'!$A$2:$A$10</xm:f>
          </x14:formula1>
          <xm:sqref>C3:C1048576</xm:sqref>
        </x14:dataValidation>
        <x14:dataValidation type="list" allowBlank="1" showInputMessage="1" showErrorMessage="1" prompt="&quot;Explode&quot; or blank: Explode term, if supported by the selected database_x000a_&quot;No explode&quot;: Do not explode term_x000a_&quot;Supplementary concept&quot;: Search as MeSH supplementary concept; supported only for PubMed and Ovid MEDLINE terms" xr:uid="{328B4FDA-FB63-426D-B1D4-0BD400DF21AB}">
          <x14:formula1>
            <xm:f>'Backend - List Sources'!$D$2:$D$5</xm:f>
          </x14:formula1>
          <xm:sqref>D3:D1048576</xm:sqref>
        </x14:dataValidation>
        <x14:dataValidation type="list" allowBlank="1" showInputMessage="1" showErrorMessage="1" prompt="'Explode' or blank: Explode term, if supported by the selected database_x000a_'No explode': Do not explode term_x000a_'Supplementary concept': Search as MeSH supplementary concept; supported only for PubMed and Ovid MEDLINE terms" xr:uid="{B0AFCEF8-CFC7-40B9-99FE-51C92F01C2C5}">
          <x14:formula1>
            <xm:f>'Backend - List Sources'!$D$2:$D$5</xm:f>
          </x14:formula1>
          <xm:sqref>D2</xm:sqref>
        </x14:dataValidation>
        <x14:dataValidation type="list" allowBlank="1" showInputMessage="1" prompt="If left blank, the term will not be included in any search string" xr:uid="{1D1285A0-75F0-4522-8202-E15FFAC0A96A}">
          <x14:formula1>
            <xm:f>'Backend - Syntax Table'!$A$2:$A$10</xm:f>
          </x14:formula1>
          <xm:sqref>C2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265625" defaultRowHeight="14.5" x14ac:dyDescent="0.35"/>
  <cols>
    <col min="1" max="1" width="8.7265625" style="1" customWidth="1"/>
    <col min="2" max="2" width="14.7265625" style="1" bestFit="1" customWidth="1"/>
    <col min="3" max="3" width="11.81640625" style="1" bestFit="1" customWidth="1"/>
    <col min="4" max="7" width="8.7265625" style="1" customWidth="1"/>
    <col min="8" max="16384" width="8.7265625" style="1"/>
  </cols>
  <sheetData>
    <row r="1" spans="1:4" x14ac:dyDescent="0.35">
      <c r="A1" s="22" t="s">
        <v>110</v>
      </c>
      <c r="B1" s="11" t="s">
        <v>8</v>
      </c>
      <c r="C1" s="22" t="s">
        <v>109</v>
      </c>
      <c r="D1" s="11" t="s">
        <v>10</v>
      </c>
    </row>
    <row r="2" spans="1:4" x14ac:dyDescent="0.35">
      <c r="A2" s="17"/>
      <c r="B2" s="11"/>
      <c r="C2" s="11"/>
      <c r="D2" s="11"/>
    </row>
    <row r="3" spans="1:4" x14ac:dyDescent="0.35">
      <c r="A3" s="17"/>
      <c r="B3" s="11"/>
      <c r="C3" s="11"/>
      <c r="D3" s="11"/>
    </row>
    <row r="4" spans="1:4" x14ac:dyDescent="0.35">
      <c r="A4" s="17"/>
      <c r="B4" s="11"/>
      <c r="C4" s="11"/>
      <c r="D4" s="11"/>
    </row>
    <row r="26" spans="7:7" x14ac:dyDescent="0.35">
      <c r="G26" s="7"/>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D21F4-8270-4FFB-8FC3-959224E834B5}">
  <sheetPr>
    <tabColor theme="3" tint="9.9978637043366805E-2"/>
  </sheetPr>
  <dimension ref="A1:L8"/>
  <sheetViews>
    <sheetView zoomScale="80" zoomScaleNormal="80" workbookViewId="0">
      <selection activeCell="B6" sqref="B6"/>
    </sheetView>
  </sheetViews>
  <sheetFormatPr defaultColWidth="27.26953125" defaultRowHeight="14.5" zeroHeight="1" x14ac:dyDescent="0.35"/>
  <cols>
    <col min="1" max="1" width="10.453125" style="1" bestFit="1" customWidth="1"/>
    <col min="2" max="10" width="27.26953125" style="1" customWidth="1"/>
    <col min="11" max="16384" width="27.26953125" style="1"/>
  </cols>
  <sheetData>
    <row r="1" spans="1:12" x14ac:dyDescent="0.35">
      <c r="A1" s="11" t="s">
        <v>5</v>
      </c>
      <c r="B1" s="11" t="s">
        <v>38</v>
      </c>
      <c r="C1" s="11" t="s">
        <v>41</v>
      </c>
      <c r="D1" s="11" t="s">
        <v>43</v>
      </c>
      <c r="E1" s="11" t="s">
        <v>44</v>
      </c>
      <c r="F1" s="11" t="s">
        <v>45</v>
      </c>
      <c r="G1" s="11" t="s">
        <v>42</v>
      </c>
      <c r="H1" s="11" t="s">
        <v>46</v>
      </c>
      <c r="I1" s="11" t="s">
        <v>47</v>
      </c>
      <c r="J1" s="26" t="s">
        <v>113</v>
      </c>
    </row>
    <row r="2" spans="1:12" ht="49.5" customHeight="1" x14ac:dyDescent="0.35">
      <c r="A2" s="24">
        <v>1</v>
      </c>
      <c r="B2" s="10" t="str" cm="1">
        <f t="array" ref="B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(migraine[TIAB] OR migraines[TIAB] OR migrainous[TIAB] OR migraneous[TIAB] OR "Migraine Disorders"[MeSH])</v>
      </c>
      <c r="C2" s="10" t="str" cm="1">
        <f t="array" ref="C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
            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StringCombinationTable[[#This Row],[Concept]:[Concept]]
            ),
            COUNTIF(
                ControlledVocabTable[[Concept]:[Concept]],
                StringCombinationTable[[#This Row],[Concept]:[Concept]]
            ) &gt; 0
        ),
        ")",
        ""
    )
)</f>
        <v>(migraine:ti,ab OR migraines:ti,ab OR migrainous:ti,ab OR migraneous:ti,ab OR 'migraine'/exp)</v>
      </c>
      <c r="D2" s="10" t="str" cm="1">
        <f t="array" ref="D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
            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StringCombinationTable[[#This Row],[Concept]:[Concept]]
            ),
            COUNTIF(
                ControlledVocabTable[[Concept]:[Concept]],
                StringCombinationTable[[#This Row],[Concept]:[Concept]]
            ) &gt; 0
        ),
        ")",
        ""
    )
)</f>
        <v>(TITLE-ABS(migraine) OR TITLE-ABS(migraines) OR TITLE-ABS(migrainous) OR TITLE-ABS(migraneous))</v>
      </c>
      <c r="E2" s="10" t="str" cm="1">
        <f t="array" ref="E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
            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StringCombinationTable[[#This Row],[Concept]:[Concept]]
            ),
            COUNTIF(
                ControlledVocabTable[[Concept]:[Concept]],
                StringCombinationTable[[#This Row],[Concept]:[Concept]]
            ) &gt; 0
        ),
        ")",
        ""
    )
)</f>
        <v>((TI migraine OR AB migraine) OR (TI migraines OR AB migraines) OR (TI migrainous OR AB migrainous) OR (TI migraneous OR AB migraneous))</v>
      </c>
      <c r="F2" s="10" t="str" cm="1">
        <f t="array" ref="F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
            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StringCombinationTable[[#This Row],[Concept]:[Concept]]
            ),
            COUNTIF(
                ControlledVocabTable[[Concept]:[Concept]],
                StringCombinationTable[[#This Row],[Concept]:[Concept]]
            ) &gt; 0
        ),
        ")",
        ""
    )
)</f>
        <v>((TI migraine OR AB migraine) OR (TI migraines OR AB migraines) OR (TI migrainous OR AB migrainous) OR (TI migraneous OR AB migraneous))</v>
      </c>
      <c r="G2" s="10" t="str" cm="1">
        <f t="array" ref="G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
            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StringCombinationTable[[#This Row],[Concept]:[Concept]]
            ),
            COUNTIF(
                ControlledVocabTable[[Concept]:[Concept]],
                StringCombinationTable[[#This Row],[Concept]:[Concept]]
            ) &gt; 0
        ),
        ")",
        ""
    )
)</f>
        <v>((migraine):ti,ab OR (migraines):ti,ab OR (migrainous):ti,ab OR (migraneous):ti,ab OR [mh "Migraine Disorders"])</v>
      </c>
      <c r="H2" s="10" t="str" cm="1">
        <f t="array" ref="H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
            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StringCombinationTable[[#This Row],[Concept]:[Concept]]
            ),
            COUNTIF(
                ControlledVocabTable[[Concept]:[Concept]],
                StringCombinationTable[[#This Row],[Concept]:[Concept]]
            ) &gt; 0
        ),
        ")",
        ""
    )
)</f>
        <v>((TITLE(migraine) OR ABSTRACT(migraine)) OR (TITLE(migraines) OR ABSTRACT(migraines)) OR (TITLE(migrainous) OR ABSTRACT(migrainous)) OR (TITLE(migraneous) OR ABSTRACT(migraneous)))</v>
      </c>
      <c r="I2" s="10" t="str" cm="1">
        <f t="array" ref="I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
            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StringCombinationTable[[#This Row],[Concept]:[Concept]]
            ),
            COUNTIF(
                ControlledVocabTable[[Concept]:[Concept]],
                StringCombinationTable[[#This Row],[Concept]:[Concept]]
            ) &gt; 0
        ),
        ")",
        ""
    )
)</f>
        <v>(("Document Title":migraine OR "Abstract:migraine) OR ("Document Title":migraines OR "Abstract:migraines) OR ("Document Title":migrainous OR "Abstract:migrainous) OR ("Document Title":migraneous OR "Abstract:migraneous))</v>
      </c>
      <c r="J2" s="10" t="str" cm="1">
        <f t="array" ref="J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
            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StringCombinationTable[[#This Row],[Concept]:[Concept]]
            ),
            COUNTIF(
                ControlledVocabTable[[Concept]:[Concept]],
                StringCombinationTable[[#This Row],[Concept]:[Concept]]
            ) &gt; 0
        ),
        ")",
        ""
    )
)</f>
        <v>(migraine.ti,ab. OR migraines.ti,ab. OR migrainous.ti,ab. OR migraneous.ti,ab. OR exp "Migraine Disorders"/)</v>
      </c>
      <c r="L2" s="1" t="str" cm="1">
        <f t="array" ref="L2">_xlfn.IFS(
                           OR(
                                ISBLANK(ControlledVocabTable[[Mapping]:[Mapping]]),
                                ControlledVocabTable[[Mapping]:[Mapping]] = "Explode"
                            ),
                            "Controlled Vocabulary (Explosion)",
                            ControlledVocabTable[[Mapping]:[Mapping]] = "No explode",
                            "Controlled Vocabulary (No Explosion)",
                             ControlledVocabTable[[Mapping]:[Mapping]] = "Supplementary concept",
                            "Controlled Vocabulary (Supplementary Concept)"
                        )</f>
        <v>Controlled Vocabulary (Explosion)</v>
      </c>
    </row>
    <row r="3" spans="1:12" ht="49" customHeight="1" x14ac:dyDescent="0.35">
      <c r="A3" s="24">
        <v>2</v>
      </c>
      <c r="B3" s="10" t="str" cm="1">
        <f t="array" ref="B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(sumatriptan[TW] OR imitrex[TW] OR zelrix[TW] OR zecuity[TW] OR imigran[TW] OR "Sumatriptan"[MeSH])</v>
      </c>
      <c r="C3" s="10" t="str" cm="1">
        <f t="array" ref="C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
            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StringCombinationTable[[#This Row],[Concept]:[Concept]]
            ),
            COUNTIF(
                ControlledVocabTable[[Concept]:[Concept]],
                StringCombinationTable[[#This Row],[Concept]:[Concept]]
            ) &gt; 0
        ),
        ")",
        ""
    )
)</f>
        <v>(sumatriptan:ti,ab,kw OR imitrex:ti,ab,kw OR zelrix:ti,ab,kw OR zecuity:ti,ab,kw OR imigran:ti,ab,kw OR 'sumatriptan'/exp)</v>
      </c>
      <c r="D3" s="10" t="str" cm="1">
        <f t="array" ref="D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
            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StringCombinationTable[[#This Row],[Concept]:[Concept]]
            ),
            COUNTIF(
                ControlledVocabTable[[Concept]:[Concept]],
                StringCombinationTable[[#This Row],[Concept]:[Concept]]
            ) &gt; 0
        ),
        ")",
        ""
    )
)</f>
        <v>(TITLE-ABS-KEY-AUTH(sumatriptan) OR TITLE-ABS-KEY-AUTH(imitrex) OR TITLE-ABS-KEY-AUTH(zelrix) OR TITLE-ABS-KEY-AUTH(zecuity) OR TITLE-ABS-KEY-AUTH(imigran))</v>
      </c>
      <c r="E3" s="10" t="str" cm="1">
        <f t="array" ref="E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
            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StringCombinationTable[[#This Row],[Concept]:[Concept]]
            ),
            COUNTIF(
                ControlledVocabTable[[Concept]:[Concept]],
                StringCombinationTable[[#This Row],[Concept]:[Concept]]
            ) &gt; 0
        ),
        ")",
        ""
    )
)</f>
        <v>(TX sumatriptan OR TX imitrex OR TX zelrix OR TX zecuity OR TX imigran)</v>
      </c>
      <c r="F3" s="10" t="str" cm="1">
        <f t="array" ref="F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
            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StringCombinationTable[[#This Row],[Concept]:[Concept]]
            ),
            COUNTIF(
                ControlledVocabTable[[Concept]:[Concept]],
                StringCombinationTable[[#This Row],[Concept]:[Concept]]
            ) &gt; 0
        ),
        ")",
        ""
    )
)</f>
        <v>(TX sumatriptan OR TX imitrex OR TX zelrix OR TX zecuity OR TX imigran)</v>
      </c>
      <c r="G3" s="10" t="str" cm="1">
        <f t="array" ref="G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
            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StringCombinationTable[[#This Row],[Concept]:[Concept]]
            ),
            COUNTIF(
                ControlledVocabTable[[Concept]:[Concept]],
                StringCombinationTable[[#This Row],[Concept]:[Concept]]
            ) &gt; 0
        ),
        ")",
        ""
    )
)</f>
        <v>((sumatriptan):ti,ab,kw OR (imitrex):ti,ab,kw OR (zelrix):ti,ab,kw OR (zecuity):ti,ab,kw OR (imigran):ti,ab,kw OR [mh "Sumatriptan"])</v>
      </c>
      <c r="H3" s="10" t="str" cm="1">
        <f t="array" ref="H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
            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StringCombinationTable[[#This Row],[Concept]:[Concept]]
            ),
            COUNTIF(
                ControlledVocabTable[[Concept]:[Concept]],
                StringCombinationTable[[#This Row],[Concept]:[Concept]]
            ) &gt; 0
        ),
        ")",
        ""
    )
)</f>
        <v>((TITLE(sumatriptan) OR SUMMARY(sumatriptan)) OR (TITLE(imitrex) OR SUMMARY(imitrex)) OR (TITLE(zelrix) OR SUMMARY(zelrix)) OR (TITLE(zecuity) OR SUMMARY(zecuity)) OR (TITLE(imigran) OR SUMMARY(imigran)))</v>
      </c>
      <c r="I3" s="10" t="str" cm="1">
        <f t="array" ref="I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
            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StringCombinationTable[[#This Row],[Concept]:[Concept]]
            ),
            COUNTIF(
                ControlledVocabTable[[Concept]:[Concept]],
                StringCombinationTable[[#This Row],[Concept]:[Concept]]
            ) &gt; 0
        ),
        ")",
        ""
    )
)</f>
        <v>("Full Text &amp; Metadata":sumatriptan OR "Full Text &amp; Metadata":imitrex OR "Full Text &amp; Metadata":zelrix OR "Full Text &amp; Metadata":zecuity OR "Full Text &amp; Metadata":imigran)</v>
      </c>
      <c r="J3" s="10" t="str" cm="1">
        <f t="array" ref="J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
            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StringCombinationTable[[#This Row],[Concept]:[Concept]]
            ),
            COUNTIF(
                ControlledVocabTable[[Concept]:[Concept]],
                StringCombinationTable[[#This Row],[Concept]:[Concept]]
            ) &gt; 0
        ),
        ")",
        ""
    )
)</f>
        <v>(sumatriptan.mp. OR imitrex.mp. OR zelrix.mp. OR zecuity.mp. OR imigran.mp. OR exp "Sumatriptan"/)</v>
      </c>
    </row>
    <row r="4" spans="1:12" ht="48.5" customHeight="1" x14ac:dyDescent="0.35">
      <c r="A4" s="24">
        <v>3</v>
      </c>
      <c r="B4" s="10" t="str" cm="1">
        <f t="array" ref="B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(zolmitriptan[TW] OR zomig[TW] OR zomigon[TW] OR ascotop[TW] OR zomigoro[TW] OR flezol[TW])</v>
      </c>
      <c r="C4" s="10" t="str" cm="1">
        <f t="array" ref="C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
            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StringCombinationTable[[#This Row],[Concept]:[Concept]]
            ),
            COUNTIF(
                ControlledVocabTable[[Concept]:[Concept]],
                StringCombinationTable[[#This Row],[Concept]:[Concept]]
            ) &gt; 0
        ),
        ")",
        ""
    )
)</f>
        <v>(zolmitriptan:ti,ab,kw OR zomig:ti,ab,kw OR zomigon:ti,ab,kw OR ascotop:ti,ab,kw OR zomigoro:ti,ab,kw OR flezol:ti,ab,kw OR 'zolmitriptan'/exp)</v>
      </c>
      <c r="D4" s="10" t="str" cm="1">
        <f t="array" ref="D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
            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StringCombinationTable[[#This Row],[Concept]:[Concept]]
            ),
            COUNTIF(
                ControlledVocabTable[[Concept]:[Concept]],
                StringCombinationTable[[#This Row],[Concept]:[Concept]]
            ) &gt; 0
        ),
        ")",
        ""
    )
)</f>
        <v>(TITLE-ABS-KEY-AUTH(zolmitriptan) OR TITLE-ABS-KEY-AUTH(zomig) OR TITLE-ABS-KEY-AUTH(zomigon) OR TITLE-ABS-KEY-AUTH(ascotop) OR TITLE-ABS-KEY-AUTH(zomigoro) OR TITLE-ABS-KEY-AUTH(flezol))</v>
      </c>
      <c r="E4" s="10" t="str" cm="1">
        <f t="array" ref="E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
            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StringCombinationTable[[#This Row],[Concept]:[Concept]]
            ),
            COUNTIF(
                ControlledVocabTable[[Concept]:[Concept]],
                StringCombinationTable[[#This Row],[Concept]:[Concept]]
            ) &gt; 0
        ),
        ")",
        ""
    )
)</f>
        <v>(TX zolmitriptan OR TX zomig OR TX zomigon OR TX ascotop OR TX zomigoro OR TX flezol)</v>
      </c>
      <c r="F4" s="10" t="str" cm="1">
        <f t="array" ref="F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
            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StringCombinationTable[[#This Row],[Concept]:[Concept]]
            ),
            COUNTIF(
                ControlledVocabTable[[Concept]:[Concept]],
                StringCombinationTable[[#This Row],[Concept]:[Concept]]
            ) &gt; 0
        ),
        ")",
        ""
    )
)</f>
        <v>(TX zolmitriptan OR TX zomig OR TX zomigon OR TX ascotop OR TX zomigoro OR TX flezol)</v>
      </c>
      <c r="G4" s="10" t="str" cm="1">
        <f t="array" ref="G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
            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StringCombinationTable[[#This Row],[Concept]:[Concept]]
            ),
            COUNTIF(
                ControlledVocabTable[[Concept]:[Concept]],
                StringCombinationTable[[#This Row],[Concept]:[Concept]]
            ) &gt; 0
        ),
        ")",
        ""
    )
)</f>
        <v>((zolmitriptan):ti,ab,kw OR (zomig):ti,ab,kw OR (zomigon):ti,ab,kw OR (ascotop):ti,ab,kw OR (zomigoro):ti,ab,kw OR (flezol):ti,ab,kw)</v>
      </c>
      <c r="H4" s="10" t="str" cm="1">
        <f t="array" ref="H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
            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StringCombinationTable[[#This Row],[Concept]:[Concept]]
            ),
            COUNTIF(
                ControlledVocabTable[[Concept]:[Concept]],
                StringCombinationTable[[#This Row],[Concept]:[Concept]]
            ) &gt; 0
        ),
        ")",
        ""
    )
)</f>
        <v>((TITLE(zolmitriptan) OR SUMMARY(zolmitriptan)) OR (TITLE(zomig) OR SUMMARY(zomig)) OR (TITLE(zomigon) OR SUMMARY(zomigon)) OR (TITLE(ascotop) OR SUMMARY(ascotop)) OR (TITLE(zomigoro) OR SUMMARY(zomigoro)) OR (TITLE(flezol) OR SUMMARY(flezol)))</v>
      </c>
      <c r="I4" s="10" t="str" cm="1">
        <f t="array" ref="I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
            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StringCombinationTable[[#This Row],[Concept]:[Concept]]
            ),
            COUNTIF(
                ControlledVocabTable[[Concept]:[Concept]],
                StringCombinationTable[[#This Row],[Concept]:[Concept]]
            ) &gt; 0
        ),
        ")",
        ""
    )
)</f>
        <v>("Full Text &amp; Metadata":zolmitriptan OR "Full Text &amp; Metadata":zomig OR "Full Text &amp; Metadata":zomigon OR "Full Text &amp; Metadata":ascotop OR "Full Text &amp; Metadata":zomigoro OR "Full Text &amp; Metadata":flezol)</v>
      </c>
      <c r="J4" s="10" t="str" cm="1">
        <f t="array" ref="J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
            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StringCombinationTable[[#This Row],[Concept]:[Concept]]
            ),
            COUNTIF(
                ControlledVocabTable[[Concept]:[Concept]],
                StringCombinationTable[[#This Row],[Concept]:[Concept]]
            ) &gt; 0
        ),
        ")",
        ""
    )
)</f>
        <v>(zolmitriptan.mp. OR zomig.mp. OR zomigon.mp. OR ascotop.mp. OR zomigoro.mp. OR flezol.mp.)</v>
      </c>
    </row>
    <row r="5" spans="1:12" ht="50" customHeight="1" x14ac:dyDescent="0.35">
      <c r="A5" s="24">
        <v>4</v>
      </c>
      <c r="B5" s="10" t="str" cm="1">
        <f t="array" ref="B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"Photophobia"[MeSH])</v>
      </c>
      <c r="C5" s="10" t="str" cm="1">
        <f t="array" ref="C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
            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'photophobia'/exp)</v>
      </c>
      <c r="D5" s="10" t="str" cm="1">
        <f t="array" ref="D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
            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StringCombinationTable[[#This Row],[Concept]:[Concept]]
            ),
            COUNTIF(
                ControlledVocabTable[[Concept]:[Concept]],
                StringCombinationTable[[#This Row],[Concept]:[Concept]]
            ) &gt; 0
        ),
        ")",
        ""
    )
)</f>
        <v>(TITLE-ABS(photophobia) OR TITLE-ABS(photophobic) OR TITLE-ABS("light sensitivity") OR TITLE-ABS("light sensitive"))</v>
      </c>
      <c r="E5" s="10" t="str" cm="1">
        <f t="array" ref="E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
            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StringCombinationTable[[#This Row],[Concept]:[Concept]]
            ),
            COUNTIF(
                ControlledVocabTable[[Concept]:[Concept]],
                StringCombinationTable[[#This Row],[Concept]:[Concept]]
            ) &gt; 0
        ),
        ")",
        ""
    )
)</f>
        <v>((TI photophobia OR AB photophobia) OR (TI photophobic OR AB photophobic) OR (TI "light sensitivity" OR AB "light sensitivity") OR (TI "light sensitive" OR AB "light sensitive"))</v>
      </c>
      <c r="F5" s="10" t="str" cm="1">
        <f t="array" ref="F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
            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StringCombinationTable[[#This Row],[Concept]:[Concept]]
            ),
            COUNTIF(
                ControlledVocabTable[[Concept]:[Concept]],
                StringCombinationTable[[#This Row],[Concept]:[Concept]]
            ) &gt; 0
        ),
        ")",
        ""
    )
)</f>
        <v>((TI photophobia OR AB photophobia) OR (TI photophobic OR AB photophobic) OR (TI "light sensitivity" OR AB "light sensitivity") OR (TI "light sensitive" OR AB "light sensitive"))</v>
      </c>
      <c r="G5" s="10" t="str" cm="1">
        <f t="array" ref="G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
            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[mh "Photophobia"])</v>
      </c>
      <c r="H5" s="10" t="str" cm="1">
        <f t="array" ref="H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
            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StringCombinationTable[[#This Row],[Concept]:[Concept]]
            ),
            COUNTIF(
                ControlledVocabTable[[Concept]:[Concept]],
                StringCombinationTable[[#This Row],[Concept]:[Concept]]
            ) &gt; 0
        ),
        ")",
        ""
    )
)</f>
        <v>((TITLE(photophobia) OR ABSTRACT(photophobia)) OR (TITLE(photophobic) OR ABSTRACT(photophobic)) OR (TITLE("light sensitivity") OR ABSTRACT("light sensitivity")) OR (TITLE("light sensitive") OR ABSTRACT("light sensitive")))</v>
      </c>
      <c r="I5" s="10" t="str" cm="1">
        <f t="array" ref="I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
            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StringCombinationTable[[#This Row],[Concept]:[Concept]]
            ),
            COUNTIF(
                ControlledVocabTable[[Concept]:[Concept]],
                StringCombinationTable[[#This Row],[Concept]:[Concept]]
            ) &gt; 0
        ),
        ")",
        ""
    )
)</f>
        <v>(("Document Title":photophobia OR "Abstract:photophobia) OR ("Document Title":photophobic OR "Abstract:photophobic) OR ("Document Title":"light sensitivity" OR "Abstract:"light sensitivity") OR ("Document Title":"light sensitive" OR "Abstract:"light sensitive"))</v>
      </c>
      <c r="J5" s="10" t="str" cm="1">
        <f t="array" ref="J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
            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exp "Photophobia"/)</v>
      </c>
    </row>
    <row r="6" spans="1:12" s="2" customFormat="1" ht="409.6" customHeight="1" x14ac:dyDescent="0.35">
      <c r="A6" s="29" t="s">
        <v>48</v>
      </c>
      <c r="B6" s="29" t="str">
        <f>"("&amp;_xlfn.TEXTJOIN(" AND ",TRUE,StringCombinationTable[PubMed (NLM)])&amp;")"</f>
        <v>((migraine[TIAB] OR migraines[TIAB] OR migrainous[TIAB] OR migraneous[TIAB]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v>
      </c>
      <c r="C6" s="29" t="str">
        <f>_xlfn.CONCAT("(",_xlfn.TEXTJOIN(") AND (",TRUE,StringCombinationTable[Embase (Elsevier)]),")")</f>
        <v>((migraine:ti,ab OR migraines:ti,ab OR migrainous:ti,ab OR migraneous:ti,ab OR 'migraine'/exp)) AND ((sumatriptan:ti,ab,kw OR imitrex:ti,ab,kw OR zelrix:ti,ab,kw OR zecuity:ti,ab,kw OR imigran:ti,ab,kw OR 'sumatriptan'/exp)) AND ((zolmitriptan:ti,ab,kw OR zomig:ti,ab,kw OR zomigon:ti,ab,kw OR ascotop:ti,ab,kw OR zomigoro:ti,ab,kw OR flezol:ti,ab,kw OR 'zolmitriptan'/exp)) AND ((photophobia:ti,ab OR photophobic:ti,ab OR 'light sensitivity':ti,ab OR 'light sensitive':ti,ab OR 'photophobia'/exp))</v>
      </c>
      <c r="D6" s="29" t="str">
        <f>_xlfn.CONCAT("(",_xlfn.TEXTJOIN(") AND (",TRUE,StringCombinationTable[Scopus (Elsevier)]),")")</f>
        <v>((TITLE-ABS(migraine) OR TITLE-ABS(migraines) OR TITLE-ABS(migrainous) OR TITLE-ABS(migraneous)))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 AND ((TITLE-ABS(photophobia) OR TITLE-ABS(photophobic) OR TITLE-ABS("light sensitivity") OR TITLE-ABS("light sensitive")))</v>
      </c>
      <c r="E6" s="29" t="str">
        <f>_xlfn.CONCAT("(",_xlfn.TEXTJOIN(") AND (",TRUE,StringCombinationTable[CINAHL (EBSCOhost)]),")")</f>
        <v>(((TI migraine OR AB migraine) OR (TI migraines OR AB migraines) OR (TI migrainous OR AB migrainous) OR (TI migraneous OR AB migraneous))) AND ((TX sumatriptan OR TX imitrex OR TX zelrix OR TX zecuity OR TX imigran)) AND ((TX zolmitriptan OR TX zomig OR TX zomigon OR TX ascotop OR TX zomigoro OR TX flezol)) AND (((TI photophobia OR AB photophobia) OR (TI photophobic OR AB photophobic) OR (TI "light sensitivity" OR AB "light sensitivity") OR (TI "light sensitive" OR AB "light sensitive")))</v>
      </c>
      <c r="F6" s="29" t="str">
        <f>_xlfn.CONCAT("(",_xlfn.TEXTJOIN(") AND (",TRUE,StringCombinationTable[PsycInfo (EBSCOhost)]),")")</f>
        <v>(((TI migraine OR AB migraine) OR (TI migraines OR AB migraines) OR (TI migrainous OR AB migrainous) OR (TI migraneous OR AB migraneous))) AND ((TX sumatriptan OR TX imitrex OR TX zelrix OR TX zecuity OR TX imigran)) AND ((TX zolmitriptan OR TX zomig OR TX zomigon OR TX ascotop OR TX zomigoro OR TX flezol)) AND (((TI photophobia OR AB photophobia) OR (TI photophobic OR AB photophobic) OR (TI "light sensitivity" OR AB "light sensitivity") OR (TI "light sensitive" OR AB "light sensitive")))</v>
      </c>
      <c r="G6" s="29" t="str">
        <f>_xlfn.CONCAT("(",_xlfn.TEXTJOIN(") AND (",TRUE,StringCombinationTable[CENTRAL (Cochrane)]),")")</f>
        <v>(((migraine):ti,ab OR (migraines):ti,ab OR (migrainous):ti,ab OR (migraneous):ti,ab OR [mh "Migraine Disorders"])) AND (((sumatriptan):ti,ab,kw OR (imitrex):ti,ab,kw OR (zelrix):ti,ab,kw OR (zecuity):ti,ab,kw OR (imigran):ti,ab,kw OR [mh "Sumatriptan"])) AND (((zolmitriptan):ti,ab,kw OR (zomig):ti,ab,kw OR (zomigon):ti,ab,kw OR (ascotop):ti,ab,kw OR (zomigoro):ti,ab,kw OR (flezol):ti,ab,kw)) AND (((photophobia):ti,ab OR (photophobic):ti,ab OR ("light sensitivity"):ti,ab OR ("light sensitive"):ti,ab OR [mh "Photophobia"]))</v>
      </c>
      <c r="H6" s="29" t="str">
        <f>_xlfn.CONCAT("(",_xlfn.TEXTJOIN(") AND (",TRUE,StringCombinationTable[ProQuest databases]),")")</f>
        <v>(((TITLE(migraine) OR ABSTRACT(migraine)) OR (TITLE(migraines) OR ABSTRACT(migraines)) OR (TITLE(migrainous) OR ABSTRACT(migrainous)) OR (TITLE(migraneous) OR ABSTRACT(migraneous)))) AND (((TITLE(sumatriptan) OR SUMMARY(sumatriptan)) OR (TITLE(imitrex) OR SUMMARY(imitrex)) OR (TITLE(zelrix) OR SUMMARY(zelrix)) OR (TITLE(zecuity) OR SUMMARY(zecuity)) OR (TITLE(imigran) OR SUMMARY(imigran)))) AND (((TITLE(zolmitriptan) OR SUMMARY(zolmitriptan)) OR (TITLE(zomig) OR SUMMARY(zomig)) OR (TITLE(zomigon) OR SUMMARY(zomigon)) OR (TITLE(ascotop) OR SUMMARY(ascotop)) OR (TITLE(zomigoro) OR SUMMARY(zomigoro)) OR (TITLE(flezol) OR SUMMARY(flezol)))) AND (((TITLE(photophobia) OR ABSTRACT(photophobia)) OR (TITLE(photophobic) OR ABSTRACT(photophobic)) OR (TITLE("light sensitivity") OR ABSTRACT("light sensitivity")) OR (TITLE("light sensitive") OR ABSTRACT("light sensitive"))))</v>
      </c>
      <c r="I6" s="29" t="str">
        <f>_xlfn.CONCAT("(",_xlfn.TEXTJOIN(") AND (",TRUE,StringCombinationTable[IEEE Xplore]),")")</f>
        <v>((("Document Title":migraine OR "Abstract:migraine) OR ("Document Title":migraines OR "Abstract:migraines) OR ("Document Title":migrainous OR "Abstract:migrainous) OR ("Document Title":migraneous OR "Abstract:migraneous))) AND (("Full Text &amp; Metadata":sumatriptan OR "Full Text &amp; Metadata":imitrex OR "Full Text &amp; Metadata":zelrix OR "Full Text &amp; Metadata":zecuity OR "Full Text &amp; Metadata":imigran)) AND (("Full Text &amp; Metadata":zolmitriptan OR "Full Text &amp; Metadata":zomig OR "Full Text &amp; Metadata":zomigon OR "Full Text &amp; Metadata":ascotop OR "Full Text &amp; Metadata":zomigoro OR "Full Text &amp; Metadata":flezol)) AND ((("Document Title":photophobia OR "Abstract:photophobia) OR ("Document Title":photophobic OR "Abstract:photophobic) OR ("Document Title":"light sensitivity" OR "Abstract:"light sensitivity") OR ("Document Title":"light sensitive" OR "Abstract:"light sensitive")))</v>
      </c>
      <c r="J6" s="29" t="str">
        <f>_xlfn.CONCAT("(",_xlfn.TEXTJOIN(") AND (",TRUE,StringCombinationTable[MEDLINE (Ovid)]),")")</f>
        <v>((migraine.ti,ab. OR migraines.ti,ab. OR migrainous.ti,ab. OR migraneous.ti,ab. OR exp "Migraine Disorders"/)) AND ((sumatriptan.mp. OR imitrex.mp. OR zelrix.mp. OR zecuity.mp. OR imigran.mp. OR exp "Sumatriptan"/)) AND ((zolmitriptan.mp. OR zomig.mp. OR zomigon.mp. OR ascotop.mp. OR zomigoro.mp. OR flezol.mp.)) AND ((photophobia.ti,ab. OR photophobic.ti,ab. OR "light sensitivity".ti,ab. OR "light sensitive".ti,ab. OR exp "Photophobia"/))</v>
      </c>
    </row>
    <row r="8" spans="1:12" hidden="1" x14ac:dyDescent="0.35">
      <c r="A8" s="11"/>
      <c r="B8" s="11"/>
      <c r="C8" s="11"/>
      <c r="D8" s="11"/>
      <c r="E8" s="11"/>
      <c r="F8" s="11"/>
      <c r="G8" s="11"/>
      <c r="H8" s="11"/>
      <c r="I8" s="11"/>
    </row>
  </sheetData>
  <sheetProtection sheet="1" objects="1" scenarios="1" formatCells="0" formatColumns="0" formatRows="0" sort="0"/>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E45B13CD-C4D5-44A1-8AA7-8DDEFB23085A}">
          <x14:formula1>
            <xm:f>'Backend - Syntax Table'!$A$2:$A$10</xm:f>
          </x14:formula1>
          <xm:sqref>B1:XFD1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D5D8A-C5D9-4419-957D-172FC97B9577}">
  <sheetPr>
    <tabColor theme="3" tint="9.9978637043366805E-2"/>
  </sheetPr>
  <dimension ref="A1:J6"/>
  <sheetViews>
    <sheetView zoomScale="80" zoomScaleNormal="80" workbookViewId="0">
      <selection activeCell="B6" sqref="B6"/>
    </sheetView>
  </sheetViews>
  <sheetFormatPr defaultColWidth="0" defaultRowHeight="14.5" zeroHeight="1" x14ac:dyDescent="0.35"/>
  <cols>
    <col min="1" max="1" width="10.453125" style="1" bestFit="1" customWidth="1"/>
    <col min="2" max="9" width="27.26953125" style="1" customWidth="1"/>
    <col min="10" max="10" width="26.81640625" style="1" customWidth="1"/>
    <col min="11" max="16384" width="26.81640625" style="1" hidden="1"/>
  </cols>
  <sheetData>
    <row r="1" spans="1:10" x14ac:dyDescent="0.35">
      <c r="A1" s="11" t="s">
        <v>5</v>
      </c>
      <c r="B1" s="11" t="s">
        <v>38</v>
      </c>
      <c r="C1" s="11" t="s">
        <v>41</v>
      </c>
      <c r="D1" s="11" t="s">
        <v>43</v>
      </c>
      <c r="E1" s="11" t="s">
        <v>44</v>
      </c>
      <c r="F1" s="11" t="s">
        <v>45</v>
      </c>
      <c r="G1" s="11" t="s">
        <v>42</v>
      </c>
      <c r="H1" s="22" t="s">
        <v>46</v>
      </c>
      <c r="I1" s="22" t="s">
        <v>47</v>
      </c>
      <c r="J1" s="26" t="s">
        <v>113</v>
      </c>
    </row>
    <row r="2" spans="1:10" ht="49" customHeight="1" x14ac:dyDescent="0.35">
      <c r="A2" s="24">
        <v>1</v>
      </c>
      <c r="B2" s="10" t="str" cm="1">
        <f t="array" ref="B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(migraine[TIAB] OR migraines[TIAB] OR migrainous[TIAB] OR migraneous[TIAB] OR "status migrainosus"[TIAB] OR hemicrania[TIAB] OR "sick headache"[TIAB] OR "Migraine Disorders"[MeSH])</v>
      </c>
      <c r="C2" s="10" t="str" cm="1">
        <f t="array" ref="C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
            SUBSTITUTE(
                INDEX(
                    SyntaxTable[],
                    MATCH(
                        C$1,
                        SyntaxTable[[Database]:[Database]],
                        0
                    ),
                    MATCH(
                        IF(
                            ControlledVocabTable[[Mapping]:[Mapping]] = "No",
                            "Controlled Vocabulary (No Explosion)",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StringCombinationTableAlt[[#This Row],[Concept]:[Concept]]
            ),
            COUNTIF(
                ControlledVocabTable[[Concept]:[Concept]],
                StringCombinationTableAlt[[#This Row],[Concept]:[Concept]]
            ) &gt; 0
        ),
        ")",
        ""
    )
)</f>
        <v>(migraine:ti,ab OR migraines:ti,ab OR migrainous:ti,ab OR migraneous:ti,ab OR 'status migrainosus':ti,ab OR hemicrania:ti,ab OR 'sick headache':ti,ab OR 'migraine'/exp)</v>
      </c>
      <c r="D2" s="10" t="str" cm="1">
        <f t="array" ref="D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
            SUBSTITUTE(
                INDEX(
                    SyntaxTable[],
                    MATCH(
                        D$1,
                        SyntaxTable[[Database]:[Database]],
                        0
                    ),
                    MATCH(
                        IF(
                            ControlledVocabTable[[Mapping]:[Mapping]] = "No",
                            "Controlled Vocabulary (No Explosion)",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StringCombinationTableAlt[[#This Row],[Concept]:[Concept]]
            ),
            COUNTIF(
                ControlledVocabTable[[Concept]:[Concept]],
                StringCombinationTableAlt[[#This Row],[Concept]:[Concept]]
            ) &gt; 0
        ),
        ")",
        ""
    )
)</f>
        <v>(TITLE-ABS(migraine) OR TITLE-ABS(migraines) OR TITLE-ABS(migrainous) OR TITLE-ABS(migraneous) OR TITLE-ABS("status migrainosus") OR TITLE-ABS(hemicrania) OR TITLE-ABS("sick headache"))</v>
      </c>
      <c r="E2" s="10" t="str" cm="1">
        <f t="array" ref="E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
            SUBSTITUTE(
                INDEX(
                    SyntaxTable[],
                    MATCH(
                        E$1,
                        SyntaxTable[[Database]:[Database]],
                        0
                    ),
                    MATCH(
                        IF(
                            ControlledVocabTable[[Mapping]:[Mapping]] = "No",
                            "Controlled Vocabulary (No Explosion)",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StringCombinationTableAlt[[#This Row],[Concept]:[Concept]]
            ),
            COUNTIF(
                ControlledVocabTable[[Concept]:[Concept]],
                StringCombinationTableAlt[[#This Row],[Concept]:[Concept]]
            ) &gt; 0
        ),
        ")",
        ""
    )
)</f>
        <v>((TI migraine OR AB migraine) OR (TI migraines OR AB migraines) OR (TI migrainous OR AB migrainous) OR (TI migraneous OR AB migraneous) OR (TI "status migrainosus" OR AB "status migrainosus") OR (TI hemicrania OR AB hemicrania) OR (TI "sick headache" OR AB "sick headache"))</v>
      </c>
      <c r="F2" s="10" t="str" cm="1">
        <f t="array" ref="F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
            SUBSTITUTE(
                INDEX(
                    SyntaxTable[],
                    MATCH(
                        F$1,
                        SyntaxTable[[Database]:[Database]],
                        0
                    ),
                    MATCH(
                        IF(
                            ControlledVocabTable[[Mapping]:[Mapping]] = "No",
                            "Controlled Vocabulary (No Explosion)",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StringCombinationTableAlt[[#This Row],[Concept]:[Concept]]
            ),
            COUNTIF(
                ControlledVocabTable[[Concept]:[Concept]],
                StringCombinationTableAlt[[#This Row],[Concept]:[Concept]]
            ) &gt; 0
        ),
        ")",
        ""
    )
)</f>
        <v>((TI migraine OR AB migraine) OR (TI migraines OR AB migraines) OR (TI migrainous OR AB migrainous) OR (TI migraneous OR AB migraneous) OR (TI "status migrainosus" OR AB "status migrainosus") OR (TI hemicrania OR AB hemicrania) OR (TI "sick headache" OR AB "sick headache"))</v>
      </c>
      <c r="G2" s="10" t="str" cm="1">
        <f t="array" ref="G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
            SUBSTITUTE(
                INDEX(
                    SyntaxTable[],
                    MATCH(
                        G$1,
                        SyntaxTable[[Database]:[Database]],
                        0
                    ),
                    MATCH(
                        IF(
                            ControlledVocabTable[[Mapping]:[Mapping]] = "No",
                            "Controlled Vocabulary (No Explosion)",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StringCombinationTableAlt[[#This Row],[Concept]:[Concept]]
            ),
            COUNTIF(
                ControlledVocabTable[[Concept]:[Concept]],
                StringCombinationTableAlt[[#This Row],[Concept]:[Concept]]
            ) &gt; 0
        ),
        ")",
        ""
    )
)</f>
        <v>((migraine):ti,ab OR (migraines):ti,ab OR (migrainous):ti,ab OR (migraneous):ti,ab OR ("status migrainosus"):ti,ab OR (hemicrania):ti,ab OR ("sick headache"):ti,ab OR [mh "Migraine Disorders"])</v>
      </c>
      <c r="H2" s="10" t="str" cm="1">
        <f t="array" ref="H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
            SUBSTITUTE(
                INDEX(
                    SyntaxTable[],
                    MATCH(
                        H$1,
                        SyntaxTable[[Database]:[Database]],
                        0
                    ),
                    MATCH(
                        IF(
                            ControlledVocabTable[[Mapping]:[Mapping]] = "No",
                            "Controlled Vocabulary (No Explosion)",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StringCombinationTableAlt[[#This Row],[Concept]:[Concept]]
            ),
            COUNTIF(
                ControlledVocabTable[[Concept]:[Concept]],
                StringCombinationTableAlt[[#This Row],[Concept]:[Concept]]
            ) &gt; 0
        ),
        ")",
        ""
    )
)</f>
        <v>((TITLE(migraine) OR ABSTRACT(migraine)) OR (TITLE(migraines) OR ABSTRACT(migraines)) OR (TITLE(migrainous) OR ABSTRACT(migrainous)) OR (TITLE(migraneous) OR ABSTRACT(migraneous)) OR (TITLE("status migrainosus") OR ABSTRACT("status migrainosus")) OR (TITLE(hemicrania) OR ABSTRACT(hemicrania)) OR (TITLE("sick headache") OR ABSTRACT("sick headache")))</v>
      </c>
      <c r="I2" s="10" t="str" cm="1">
        <f t="array" ref="I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
            SUBSTITUTE(
                INDEX(
                    SyntaxTable[],
                    MATCH(
                        I$1,
                        SyntaxTable[[Database]:[Database]],
                        0
                    ),
                    MATCH(
                        IF(
                            ControlledVocabTable[[Mapping]:[Mapping]] = "No",
                            "Controlled Vocabulary (No Explosion)",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StringCombinationTableAlt[[#This Row],[Concept]:[Concept]]
            ),
            COUNTIF(
                ControlledVocabTable[[Concept]:[Concept]],
                StringCombinationTableAlt[[#This Row],[Concept]:[Concept]]
            ) &gt; 0
        ),
        ")",
        ""
    )
)</f>
        <v>(("Document Title":migraine OR "Abstract:migraine) OR ("Document Title":migraines OR "Abstract:migraines) OR ("Document Title":migrainous OR "Abstract:migrainous) OR ("Document Title":migraneous OR "Abstract:migraneous) OR ("Document Title":"status migrainosus" OR "Abstract:"status migrainosus") OR ("Document Title":hemicrania OR "Abstract:hemicrania) OR ("Document Title":"sick headache" OR "Abstract:"sick headache"))</v>
      </c>
      <c r="J2" s="10" t="str" cm="1">
        <f t="array" ref="J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
            SUBSTITUTE(
                INDEX(
                    SyntaxTable[],
                    MATCH(
                        J$1,
                        SyntaxTable[[Database]:[Database]],
                        0
                    ),
                    MATCH(
                        IF(
                            ControlledVocabTable[[Mapping]:[Mapping]] = "No",
                            "Controlled Vocabulary (No Explosion)",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StringCombinationTableAlt[[#This Row],[Concept]:[Concept]]
            ),
            COUNTIF(
                ControlledVocabTable[[Concept]:[Concept]],
                StringCombinationTableAlt[[#This Row],[Concept]:[Concept]]
            ) &gt; 0
        ),
        ")",
        ""
    )
)</f>
        <v>(migraine.ti,ab. OR migraines.ti,ab. OR migrainous.ti,ab. OR migraneous.ti,ab. OR "status migrainosus".ti,ab. OR hemicrania.ti,ab. OR "sick headache".ti,ab. OR exp "Migraine Disorders"/)</v>
      </c>
    </row>
    <row r="3" spans="1:10" ht="48.5" customHeight="1" x14ac:dyDescent="0.35">
      <c r="A3" s="24">
        <v>2</v>
      </c>
      <c r="B3" s="10" t="str" cm="1">
        <f t="array" ref="B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(sumatriptan[TW] OR imitrex[TW] OR zelrix[TW] OR zecuity[TW] OR imigran[TW] OR "Sumatriptan"[MeSH])</v>
      </c>
      <c r="C3" s="10" t="str" cm="1">
        <f t="array" ref="C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
            SUBSTITUTE(
                INDEX(
                    SyntaxTable[],
                    MATCH(
                        C$1,
                        SyntaxTable[[Database]:[Database]],
                        0
                    ),
                    MATCH(
                        IF(
                            ControlledVocabTable[[Mapping]:[Mapping]] = "No",
                            "Controlled Vocabulary (No Explosion)",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StringCombinationTableAlt[[#This Row],[Concept]:[Concept]]
            ),
            COUNTIF(
                ControlledVocabTable[[Concept]:[Concept]],
                StringCombinationTableAlt[[#This Row],[Concept]:[Concept]]
            ) &gt; 0
        ),
        ")",
        ""
    )
)</f>
        <v>(sumatriptan:ti,ab,kw OR imitrex:ti,ab,kw OR zelrix:ti,ab,kw OR zecuity:ti,ab,kw OR imigran:ti,ab,kw OR 'sumatriptan'/exp)</v>
      </c>
      <c r="D3" s="10" t="str" cm="1">
        <f t="array" ref="D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
            SUBSTITUTE(
                INDEX(
                    SyntaxTable[],
                    MATCH(
                        D$1,
                        SyntaxTable[[Database]:[Database]],
                        0
                    ),
                    MATCH(
                        IF(
                            ControlledVocabTable[[Mapping]:[Mapping]] = "No",
                            "Controlled Vocabulary (No Explosion)",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StringCombinationTableAlt[[#This Row],[Concept]:[Concept]]
            ),
            COUNTIF(
                ControlledVocabTable[[Concept]:[Concept]],
                StringCombinationTableAlt[[#This Row],[Concept]:[Concept]]
            ) &gt; 0
        ),
        ")",
        ""
    )
)</f>
        <v>(TITLE-ABS-KEY-AUTH(sumatriptan) OR TITLE-ABS-KEY-AUTH(imitrex) OR TITLE-ABS-KEY-AUTH(zelrix) OR TITLE-ABS-KEY-AUTH(zecuity) OR TITLE-ABS-KEY-AUTH(imigran))</v>
      </c>
      <c r="E3" s="10" t="str" cm="1">
        <f t="array" ref="E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
            SUBSTITUTE(
                INDEX(
                    SyntaxTable[],
                    MATCH(
                        E$1,
                        SyntaxTable[[Database]:[Database]],
                        0
                    ),
                    MATCH(
                        IF(
                            ControlledVocabTable[[Mapping]:[Mapping]] = "No",
                            "Controlled Vocabulary (No Explosion)",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StringCombinationTableAlt[[#This Row],[Concept]:[Concept]]
            ),
            COUNTIF(
                ControlledVocabTable[[Concept]:[Concept]],
                StringCombinationTableAlt[[#This Row],[Concept]:[Concept]]
            ) &gt; 0
        ),
        ")",
        ""
    )
)</f>
        <v>(TX sumatriptan OR TX imitrex OR TX zelrix OR TX zecuity OR TX imigran)</v>
      </c>
      <c r="F3" s="10" t="str" cm="1">
        <f t="array" ref="F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
            SUBSTITUTE(
                INDEX(
                    SyntaxTable[],
                    MATCH(
                        F$1,
                        SyntaxTable[[Database]:[Database]],
                        0
                    ),
                    MATCH(
                        IF(
                            ControlledVocabTable[[Mapping]:[Mapping]] = "No",
                            "Controlled Vocabulary (No Explosion)",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StringCombinationTableAlt[[#This Row],[Concept]:[Concept]]
            ),
            COUNTIF(
                ControlledVocabTable[[Concept]:[Concept]],
                StringCombinationTableAlt[[#This Row],[Concept]:[Concept]]
            ) &gt; 0
        ),
        ")",
        ""
    )
)</f>
        <v>(TX sumatriptan OR TX imitrex OR TX zelrix OR TX zecuity OR TX imigran)</v>
      </c>
      <c r="G3" s="10" t="str" cm="1">
        <f t="array" ref="G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
            SUBSTITUTE(
                INDEX(
                    SyntaxTable[],
                    MATCH(
                        G$1,
                        SyntaxTable[[Database]:[Database]],
                        0
                    ),
                    MATCH(
                        IF(
                            ControlledVocabTable[[Mapping]:[Mapping]] = "No",
                            "Controlled Vocabulary (No Explosion)",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StringCombinationTableAlt[[#This Row],[Concept]:[Concept]]
            ),
            COUNTIF(
                ControlledVocabTable[[Concept]:[Concept]],
                StringCombinationTableAlt[[#This Row],[Concept]:[Concept]]
            ) &gt; 0
        ),
        ")",
        ""
    )
)</f>
        <v>((sumatriptan):ti,ab,kw OR (imitrex):ti,ab,kw OR (zelrix):ti,ab,kw OR (zecuity):ti,ab,kw OR (imigran):ti,ab,kw OR [mh "Sumatriptan"])</v>
      </c>
      <c r="H3" s="10" t="str" cm="1">
        <f t="array" ref="H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
            SUBSTITUTE(
                INDEX(
                    SyntaxTable[],
                    MATCH(
                        H$1,
                        SyntaxTable[[Database]:[Database]],
                        0
                    ),
                    MATCH(
                        IF(
                            ControlledVocabTable[[Mapping]:[Mapping]] = "No",
                            "Controlled Vocabulary (No Explosion)",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StringCombinationTableAlt[[#This Row],[Concept]:[Concept]]
            ),
            COUNTIF(
                ControlledVocabTable[[Concept]:[Concept]],
                StringCombinationTableAlt[[#This Row],[Concept]:[Concept]]
            ) &gt; 0
        ),
        ")",
        ""
    )
)</f>
        <v>((TITLE(sumatriptan) OR SUMMARY(sumatriptan)) OR (TITLE(imitrex) OR SUMMARY(imitrex)) OR (TITLE(zelrix) OR SUMMARY(zelrix)) OR (TITLE(zecuity) OR SUMMARY(zecuity)) OR (TITLE(imigran) OR SUMMARY(imigran)))</v>
      </c>
      <c r="I3" s="10" t="str" cm="1">
        <f t="array" ref="I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
            SUBSTITUTE(
                INDEX(
                    SyntaxTable[],
                    MATCH(
                        I$1,
                        SyntaxTable[[Database]:[Database]],
                        0
                    ),
                    MATCH(
                        IF(
                            ControlledVocabTable[[Mapping]:[Mapping]] = "No",
                            "Controlled Vocabulary (No Explosion)",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StringCombinationTableAlt[[#This Row],[Concept]:[Concept]]
            ),
            COUNTIF(
                ControlledVocabTable[[Concept]:[Concept]],
                StringCombinationTableAlt[[#This Row],[Concept]:[Concept]]
            ) &gt; 0
        ),
        ")",
        ""
    )
)</f>
        <v>("Full Text &amp; Metadata":sumatriptan OR "Full Text &amp; Metadata":imitrex OR "Full Text &amp; Metadata":zelrix OR "Full Text &amp; Metadata":zecuity OR "Full Text &amp; Metadata":imigran)</v>
      </c>
      <c r="J3" s="10" t="str" cm="1">
        <f t="array" ref="J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
            SUBSTITUTE(
                INDEX(
                    SyntaxTable[],
                    MATCH(
                        J$1,
                        SyntaxTable[[Database]:[Database]],
                        0
                    ),
                    MATCH(
                        IF(
                            ControlledVocabTable[[Mapping]:[Mapping]] = "No",
                            "Controlled Vocabulary (No Explosion)",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StringCombinationTableAlt[[#This Row],[Concept]:[Concept]]
            ),
            COUNTIF(
                ControlledVocabTable[[Concept]:[Concept]],
                StringCombinationTableAlt[[#This Row],[Concept]:[Concept]]
            ) &gt; 0
        ),
        ")",
        ""
    )
)</f>
        <v>(sumatriptan.mp. OR imitrex.mp. OR zelrix.mp. OR zecuity.mp. OR imigran.mp. OR exp "Sumatriptan"/)</v>
      </c>
    </row>
    <row r="4" spans="1:10" ht="48.65" customHeight="1" x14ac:dyDescent="0.35">
      <c r="A4" s="24">
        <v>3</v>
      </c>
      <c r="B4" s="10" t="str" cm="1">
        <f t="array" ref="B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(zolmitriptan[TW] OR zomig[TW] OR zomigon[TW] OR ascotop[TW] OR zomigoro[TW] OR flezol[TW])</v>
      </c>
      <c r="C4" s="10" t="str" cm="1">
        <f t="array" ref="C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
            SUBSTITUTE(
                INDEX(
                    SyntaxTable[],
                    MATCH(
                        C$1,
                        SyntaxTable[[Database]:[Database]],
                        0
                    ),
                    MATCH(
                        IF(
                            ControlledVocabTable[[Mapping]:[Mapping]] = "No",
                            "Controlled Vocabulary (No Explosion)",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StringCombinationTableAlt[[#This Row],[Concept]:[Concept]]
            ),
            COUNTIF(
                ControlledVocabTable[[Concept]:[Concept]],
                StringCombinationTableAlt[[#This Row],[Concept]:[Concept]]
            ) &gt; 0
        ),
        ")",
        ""
    )
)</f>
        <v>(zolmitriptan:ti,ab,kw OR zomig:ti,ab,kw OR zomigon:ti,ab,kw OR ascotop:ti,ab,kw OR zomigoro:ti,ab,kw OR flezol:ti,ab,kw OR 'zolmitriptan'/exp)</v>
      </c>
      <c r="D4" s="10" t="str" cm="1">
        <f t="array" ref="D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
            SUBSTITUTE(
                INDEX(
                    SyntaxTable[],
                    MATCH(
                        D$1,
                        SyntaxTable[[Database]:[Database]],
                        0
                    ),
                    MATCH(
                        IF(
                            ControlledVocabTable[[Mapping]:[Mapping]] = "No",
                            "Controlled Vocabulary (No Explosion)",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StringCombinationTableAlt[[#This Row],[Concept]:[Concept]]
            ),
            COUNTIF(
                ControlledVocabTable[[Concept]:[Concept]],
                StringCombinationTableAlt[[#This Row],[Concept]:[Concept]]
            ) &gt; 0
        ),
        ")",
        ""
    )
)</f>
        <v>(TITLE-ABS-KEY-AUTH(zolmitriptan) OR TITLE-ABS-KEY-AUTH(zomig) OR TITLE-ABS-KEY-AUTH(zomigon) OR TITLE-ABS-KEY-AUTH(ascotop) OR TITLE-ABS-KEY-AUTH(zomigoro) OR TITLE-ABS-KEY-AUTH(flezol))</v>
      </c>
      <c r="E4" s="10" t="str" cm="1">
        <f t="array" ref="E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
            SUBSTITUTE(
                INDEX(
                    SyntaxTable[],
                    MATCH(
                        E$1,
                        SyntaxTable[[Database]:[Database]],
                        0
                    ),
                    MATCH(
                        IF(
                            ControlledVocabTable[[Mapping]:[Mapping]] = "No",
                            "Controlled Vocabulary (No Explosion)",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StringCombinationTableAlt[[#This Row],[Concept]:[Concept]]
            ),
            COUNTIF(
                ControlledVocabTable[[Concept]:[Concept]],
                StringCombinationTableAlt[[#This Row],[Concept]:[Concept]]
            ) &gt; 0
        ),
        ")",
        ""
    )
)</f>
        <v>(TX zolmitriptan OR TX zomig OR TX zomigon OR TX ascotop OR TX zomigoro OR TX flezol)</v>
      </c>
      <c r="F4" s="10" t="str" cm="1">
        <f t="array" ref="F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
            SUBSTITUTE(
                INDEX(
                    SyntaxTable[],
                    MATCH(
                        F$1,
                        SyntaxTable[[Database]:[Database]],
                        0
                    ),
                    MATCH(
                        IF(
                            ControlledVocabTable[[Mapping]:[Mapping]] = "No",
                            "Controlled Vocabulary (No Explosion)",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StringCombinationTableAlt[[#This Row],[Concept]:[Concept]]
            ),
            COUNTIF(
                ControlledVocabTable[[Concept]:[Concept]],
                StringCombinationTableAlt[[#This Row],[Concept]:[Concept]]
            ) &gt; 0
        ),
        ")",
        ""
    )
)</f>
        <v>(TX zolmitriptan OR TX zomig OR TX zomigon OR TX ascotop OR TX zomigoro OR TX flezol)</v>
      </c>
      <c r="G4" s="10" t="str" cm="1">
        <f t="array" ref="G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
            SUBSTITUTE(
                INDEX(
                    SyntaxTable[],
                    MATCH(
                        G$1,
                        SyntaxTable[[Database]:[Database]],
                        0
                    ),
                    MATCH(
                        IF(
                            ControlledVocabTable[[Mapping]:[Mapping]] = "No",
                            "Controlled Vocabulary (No Explosion)",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StringCombinationTableAlt[[#This Row],[Concept]:[Concept]]
            ),
            COUNTIF(
                ControlledVocabTable[[Concept]:[Concept]],
                StringCombinationTableAlt[[#This Row],[Concept]:[Concept]]
            ) &gt; 0
        ),
        ")",
        ""
    )
)</f>
        <v>((zolmitriptan):ti,ab,kw OR (zomig):ti,ab,kw OR (zomigon):ti,ab,kw OR (ascotop):ti,ab,kw OR (zomigoro):ti,ab,kw OR (flezol):ti,ab,kw)</v>
      </c>
      <c r="H4" s="10" t="str" cm="1">
        <f t="array" ref="H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
            SUBSTITUTE(
                INDEX(
                    SyntaxTable[],
                    MATCH(
                        H$1,
                        SyntaxTable[[Database]:[Database]],
                        0
                    ),
                    MATCH(
                        IF(
                            ControlledVocabTable[[Mapping]:[Mapping]] = "No",
                            "Controlled Vocabulary (No Explosion)",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StringCombinationTableAlt[[#This Row],[Concept]:[Concept]]
            ),
            COUNTIF(
                ControlledVocabTable[[Concept]:[Concept]],
                StringCombinationTableAlt[[#This Row],[Concept]:[Concept]]
            ) &gt; 0
        ),
        ")",
        ""
    )
)</f>
        <v>((TITLE(zolmitriptan) OR SUMMARY(zolmitriptan)) OR (TITLE(zomig) OR SUMMARY(zomig)) OR (TITLE(zomigon) OR SUMMARY(zomigon)) OR (TITLE(ascotop) OR SUMMARY(ascotop)) OR (TITLE(zomigoro) OR SUMMARY(zomigoro)) OR (TITLE(flezol) OR SUMMARY(flezol)))</v>
      </c>
      <c r="I4" s="10" t="str" cm="1">
        <f t="array" ref="I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
            SUBSTITUTE(
                INDEX(
                    SyntaxTable[],
                    MATCH(
                        I$1,
                        SyntaxTable[[Database]:[Database]],
                        0
                    ),
                    MATCH(
                        IF(
                            ControlledVocabTable[[Mapping]:[Mapping]] = "No",
                            "Controlled Vocabulary (No Explosion)",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StringCombinationTableAlt[[#This Row],[Concept]:[Concept]]
            ),
            COUNTIF(
                ControlledVocabTable[[Concept]:[Concept]],
                StringCombinationTableAlt[[#This Row],[Concept]:[Concept]]
            ) &gt; 0
        ),
        ")",
        ""
    )
)</f>
        <v>("Full Text &amp; Metadata":zolmitriptan OR "Full Text &amp; Metadata":zomig OR "Full Text &amp; Metadata":zomigon OR "Full Text &amp; Metadata":ascotop OR "Full Text &amp; Metadata":zomigoro OR "Full Text &amp; Metadata":flezol)</v>
      </c>
      <c r="J4" s="10" t="str" cm="1">
        <f t="array" ref="J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
            SUBSTITUTE(
                INDEX(
                    SyntaxTable[],
                    MATCH(
                        J$1,
                        SyntaxTable[[Database]:[Database]],
                        0
                    ),
                    MATCH(
                        IF(
                            ControlledVocabTable[[Mapping]:[Mapping]] = "No",
                            "Controlled Vocabulary (No Explosion)",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StringCombinationTableAlt[[#This Row],[Concept]:[Concept]]
            ),
            COUNTIF(
                ControlledVocabTable[[Concept]:[Concept]],
                StringCombinationTableAlt[[#This Row],[Concept]:[Concept]]
            ) &gt; 0
        ),
        ")",
        ""
    )
)</f>
        <v>(zolmitriptan.mp. OR zomig.mp. OR zomigon.mp. OR ascotop.mp. OR zomigoro.mp. OR flezol.mp.)</v>
      </c>
    </row>
    <row r="5" spans="1:10" ht="49" customHeight="1" thickBot="1" x14ac:dyDescent="0.4">
      <c r="A5" s="25">
        <v>4</v>
      </c>
      <c r="B5" s="10" t="str" cm="1">
        <f t="array" ref="B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"Photophobia"[MeSH])</v>
      </c>
      <c r="C5" s="10" t="str" cm="1">
        <f t="array" ref="C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
            SUBSTITUTE(
                INDEX(
                    SyntaxTable[],
                    MATCH(
                        C$1,
                        SyntaxTable[[Database]:[Database]],
                        0
                    ),
                    MATCH(
                        IF(
                            ControlledVocabTable[[Mapping]:[Mapping]] = "No",
                            "Controlled Vocabulary (No Explosion)",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StringCombinationTableAlt[[#This Row],[Concept]:[Concept]]
            ),
            COUNTIF(
                ControlledVocabTable[[Concept]:[Concept]],
                StringCombinationTableAlt[[#This Row],[Concept]:[Concept]]
            ) &gt; 0
        ),
        ")",
        ""
    )
)</f>
        <v>(photophobia:ti,ab OR photophobic:ti,ab OR 'light sensitivity':ti,ab OR 'light sensitive':ti,ab OR 'photophobia'/exp)</v>
      </c>
      <c r="D5" s="10" t="str" cm="1">
        <f t="array" ref="D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
            SUBSTITUTE(
                INDEX(
                    SyntaxTable[],
                    MATCH(
                        D$1,
                        SyntaxTable[[Database]:[Database]],
                        0
                    ),
                    MATCH(
                        IF(
                            ControlledVocabTable[[Mapping]:[Mapping]] = "No",
                            "Controlled Vocabulary (No Explosion)",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StringCombinationTableAlt[[#This Row],[Concept]:[Concept]]
            ),
            COUNTIF(
                ControlledVocabTable[[Concept]:[Concept]],
                StringCombinationTableAlt[[#This Row],[Concept]:[Concept]]
            ) &gt; 0
        ),
        ")",
        ""
    )
)</f>
        <v>(TITLE-ABS(photophobia) OR TITLE-ABS(photophobic) OR TITLE-ABS("light sensitivity") OR TITLE-ABS("light sensitive"))</v>
      </c>
      <c r="E5" s="10" t="str" cm="1">
        <f t="array" ref="E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
            SUBSTITUTE(
                INDEX(
                    SyntaxTable[],
                    MATCH(
                        E$1,
                        SyntaxTable[[Database]:[Database]],
                        0
                    ),
                    MATCH(
                        IF(
                            ControlledVocabTable[[Mapping]:[Mapping]] = "No",
                            "Controlled Vocabulary (No Explosion)",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StringCombinationTableAlt[[#This Row],[Concept]:[Concept]]
            ),
            COUNTIF(
                ControlledVocabTable[[Concept]:[Concept]],
                StringCombinationTableAlt[[#This Row],[Concept]:[Concept]]
            ) &gt; 0
        ),
        ")",
        ""
    )
)</f>
        <v>((TI photophobia OR AB photophobia) OR (TI photophobic OR AB photophobic) OR (TI "light sensitivity" OR AB "light sensitivity") OR (TI "light sensitive" OR AB "light sensitive"))</v>
      </c>
      <c r="F5" s="10" t="str" cm="1">
        <f t="array" ref="F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
            SUBSTITUTE(
                INDEX(
                    SyntaxTable[],
                    MATCH(
                        F$1,
                        SyntaxTable[[Database]:[Database]],
                        0
                    ),
                    MATCH(
                        IF(
                            ControlledVocabTable[[Mapping]:[Mapping]] = "No",
                            "Controlled Vocabulary (No Explosion)",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StringCombinationTableAlt[[#This Row],[Concept]:[Concept]]
            ),
            COUNTIF(
                ControlledVocabTable[[Concept]:[Concept]],
                StringCombinationTableAlt[[#This Row],[Concept]:[Concept]]
            ) &gt; 0
        ),
        ")",
        ""
    )
)</f>
        <v>((TI photophobia OR AB photophobia) OR (TI photophobic OR AB photophobic) OR (TI "light sensitivity" OR AB "light sensitivity") OR (TI "light sensitive" OR AB "light sensitive"))</v>
      </c>
      <c r="G5" s="10" t="str" cm="1">
        <f t="array" ref="G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
            SUBSTITUTE(
                INDEX(
                    SyntaxTable[],
                    MATCH(
                        G$1,
                        SyntaxTable[[Database]:[Database]],
                        0
                    ),
                    MATCH(
                        IF(
                            ControlledVocabTable[[Mapping]:[Mapping]] = "No",
                            "Controlled Vocabulary (No Explosion)",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StringCombinationTableAlt[[#This Row],[Concept]:[Concept]]
            ),
            COUNTIF(
                ControlledVocabTable[[Concept]:[Concept]],
                StringCombinationTableAlt[[#This Row],[Concept]:[Concept]]
            ) &gt; 0
        ),
        ")",
        ""
    )
)</f>
        <v>((photophobia):ti,ab OR (photophobic):ti,ab OR ("light sensitivity"):ti,ab OR ("light sensitive"):ti,ab OR [mh "Photophobia"])</v>
      </c>
      <c r="H5" s="10" t="str" cm="1">
        <f t="array" ref="H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
            SUBSTITUTE(
                INDEX(
                    SyntaxTable[],
                    MATCH(
                        H$1,
                        SyntaxTable[[Database]:[Database]],
                        0
                    ),
                    MATCH(
                        IF(
                            ControlledVocabTable[[Mapping]:[Mapping]] = "No",
                            "Controlled Vocabulary (No Explosion)",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StringCombinationTableAlt[[#This Row],[Concept]:[Concept]]
            ),
            COUNTIF(
                ControlledVocabTable[[Concept]:[Concept]],
                StringCombinationTableAlt[[#This Row],[Concept]:[Concept]]
            ) &gt; 0
        ),
        ")",
        ""
    )
)</f>
        <v>((TITLE(photophobia) OR ABSTRACT(photophobia)) OR (TITLE(photophobic) OR ABSTRACT(photophobic)) OR (TITLE("light sensitivity") OR ABSTRACT("light sensitivity")) OR (TITLE("light sensitive") OR ABSTRACT("light sensitive")))</v>
      </c>
      <c r="I5" s="10" t="str" cm="1">
        <f t="array" ref="I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
            SUBSTITUTE(
                INDEX(
                    SyntaxTable[],
                    MATCH(
                        I$1,
                        SyntaxTable[[Database]:[Database]],
                        0
                    ),
                    MATCH(
                        IF(
                            ControlledVocabTable[[Mapping]:[Mapping]] = "No",
                            "Controlled Vocabulary (No Explosion)",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StringCombinationTableAlt[[#This Row],[Concept]:[Concept]]
            ),
            COUNTIF(
                ControlledVocabTable[[Concept]:[Concept]],
                StringCombinationTableAlt[[#This Row],[Concept]:[Concept]]
            ) &gt; 0
        ),
        ")",
        ""
    )
)</f>
        <v>(("Document Title":photophobia OR "Abstract:photophobia) OR ("Document Title":photophobic OR "Abstract:photophobic) OR ("Document Title":"light sensitivity" OR "Abstract:"light sensitivity") OR ("Document Title":"light sensitive" OR "Abstract:"light sensitive"))</v>
      </c>
      <c r="J5" s="10" t="str" cm="1">
        <f t="array" ref="J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
            SUBSTITUTE(
                INDEX(
                    SyntaxTable[],
                    MATCH(
                        J$1,
                        SyntaxTable[[Database]:[Database]],
                        0
                    ),
                    MATCH(
                        IF(
                            ControlledVocabTable[[Mapping]:[Mapping]] = "No",
                            "Controlled Vocabulary (No Explosion)",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StringCombinationTableAlt[[#This Row],[Concept]:[Concept]]
            ),
            COUNTIF(
                ControlledVocabTable[[Concept]:[Concept]],
                StringCombinationTableAlt[[#This Row],[Concept]:[Concept]]
            ) &gt; 0
        ),
        ")",
        ""
    )
)</f>
        <v>(photophobia.ti,ab. OR photophobic.ti,ab. OR "light sensitivity".ti,ab. OR "light sensitive".ti,ab. OR exp "Photophobia"/)</v>
      </c>
    </row>
    <row r="6" spans="1:10" s="2" customFormat="1" ht="409.6" thickTop="1" x14ac:dyDescent="0.35">
      <c r="A6" s="29" t="s">
        <v>48</v>
      </c>
      <c r="B6" s="29" t="str">
        <f>"("&amp;_xlfn.TEXTJOIN(" AND ",TRUE,StringCombinationTableAlt[PubMed (NLM)])&amp;")"</f>
        <v>((migraine[TIAB] OR migraines[TIAB] OR migrainous[TIAB] OR migraneous[TIAB] OR "status migrainosus"[TIAB] OR hemicrania[TIAB] OR "sick headache"[TIAB]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v>
      </c>
      <c r="C6" s="29" t="str">
        <f>"("&amp;_xlfn.TEXTJOIN(" AND ",TRUE,StringCombinationTableAlt[Embase (Elsevier)])&amp;")"</f>
        <v>((migraine:ti,ab OR migraines:ti,ab OR migrainous:ti,ab OR migraneous:ti,ab OR 'status migrainosus':ti,ab OR hemicrania:ti,ab OR 'sick headache':ti,ab OR 'migraine'/exp) AND (sumatriptan:ti,ab,kw OR imitrex:ti,ab,kw OR zelrix:ti,ab,kw OR zecuity:ti,ab,kw OR imigran:ti,ab,kw OR 'sumatriptan'/exp) AND (zolmitriptan:ti,ab,kw OR zomig:ti,ab,kw OR zomigon:ti,ab,kw OR ascotop:ti,ab,kw OR zomigoro:ti,ab,kw OR flezol:ti,ab,kw OR 'zolmitriptan'/exp) AND (photophobia:ti,ab OR photophobic:ti,ab OR 'light sensitivity':ti,ab OR 'light sensitive':ti,ab OR 'photophobia'/exp))</v>
      </c>
      <c r="D6" s="29" t="str">
        <f>"("&amp;_xlfn.TEXTJOIN(" AND ",TRUE,StringCombinationTableAlt[Scopus (Elsevier)])&amp;")"</f>
        <v>((TITLE-ABS(migraine) OR TITLE-ABS(migraines) OR TITLE-ABS(migrainous) OR TITLE-ABS(migraneous) OR TITLE-ABS("status migrainosus") OR TITLE-ABS(hemicrania) OR TITLE-ABS("sick headache"))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 AND (TITLE-ABS(photophobia) OR TITLE-ABS(photophobic) OR TITLE-ABS("light sensitivity") OR TITLE-ABS("light sensitive")))</v>
      </c>
      <c r="E6" s="29" t="str">
        <f>"("&amp;_xlfn.TEXTJOIN(" AND ",TRUE,StringCombinationTableAlt[CINAHL (EBSCOhost)])&amp;")"</f>
        <v>(((TI migraine OR AB migraine) OR (TI migraines OR AB migraines) OR (TI migrainous OR AB migrainous) OR (TI migraneous OR AB migraneous) OR (TI "status migrainosus" OR AB "status migrainosus") OR (TI hemicrania OR AB hemicrania) OR (TI "sick headache" OR AB "sick headache")) AND (TX sumatriptan OR TX imitrex OR TX zelrix OR TX zecuity OR TX imigran) AND (TX zolmitriptan OR TX zomig OR TX zomigon OR TX ascotop OR TX zomigoro OR TX flezol) AND ((TI photophobia OR AB photophobia) OR (TI photophobic OR AB photophobic) OR (TI "light sensitivity" OR AB "light sensitivity") OR (TI "light sensitive" OR AB "light sensitive")))</v>
      </c>
      <c r="F6" s="29" t="str">
        <f>"("&amp;_xlfn.TEXTJOIN(" AND ",TRUE,StringCombinationTableAlt[PsycInfo (EBSCOhost)])&amp;")"</f>
        <v>(((TI migraine OR AB migraine) OR (TI migraines OR AB migraines) OR (TI migrainous OR AB migrainous) OR (TI migraneous OR AB migraneous) OR (TI "status migrainosus" OR AB "status migrainosus") OR (TI hemicrania OR AB hemicrania) OR (TI "sick headache" OR AB "sick headache")) AND (TX sumatriptan OR TX imitrex OR TX zelrix OR TX zecuity OR TX imigran) AND (TX zolmitriptan OR TX zomig OR TX zomigon OR TX ascotop OR TX zomigoro OR TX flezol) AND ((TI photophobia OR AB photophobia) OR (TI photophobic OR AB photophobic) OR (TI "light sensitivity" OR AB "light sensitivity") OR (TI "light sensitive" OR AB "light sensitive")))</v>
      </c>
      <c r="G6" s="29" t="str">
        <f>"("&amp;_xlfn.TEXTJOIN(" AND ",TRUE,StringCombinationTableAlt[CENTRAL (Cochrane)])&amp;")"</f>
        <v>(((migraine):ti,ab OR (migraines):ti,ab OR (migrainous):ti,ab OR (migraneous):ti,ab OR ("status migrainosus"):ti,ab OR (hemicrania):ti,ab OR ("sick headache"):ti,ab OR [mh "Migraine Disorders"]) AND ((sumatriptan):ti,ab,kw OR (imitrex):ti,ab,kw OR (zelrix):ti,ab,kw OR (zecuity):ti,ab,kw OR (imigran):ti,ab,kw OR [mh "Sumatriptan"]) AND ((zolmitriptan):ti,ab,kw OR (zomig):ti,ab,kw OR (zomigon):ti,ab,kw OR (ascotop):ti,ab,kw OR (zomigoro):ti,ab,kw OR (flezol):ti,ab,kw) AND ((photophobia):ti,ab OR (photophobic):ti,ab OR ("light sensitivity"):ti,ab OR ("light sensitive"):ti,ab OR [mh "Photophobia"]))</v>
      </c>
      <c r="H6" s="29" t="str">
        <f>"("&amp;_xlfn.TEXTJOIN(" AND ",TRUE,StringCombinationTableAlt[ProQuest databases])&amp;")"</f>
        <v>(((TITLE(migraine) OR ABSTRACT(migraine)) OR (TITLE(migraines) OR ABSTRACT(migraines)) OR (TITLE(migrainous) OR ABSTRACT(migrainous)) OR (TITLE(migraneous) OR ABSTRACT(migraneous)) OR (TITLE("status migrainosus") OR ABSTRACT("status migrainosus")) OR (TITLE(hemicrania) OR ABSTRACT(hemicrania)) OR (TITLE("sick headache") OR ABSTRACT("sick headache"))) AND ((TITLE(sumatriptan) OR SUMMARY(sumatriptan)) OR (TITLE(imitrex) OR SUMMARY(imitrex)) OR (TITLE(zelrix) OR SUMMARY(zelrix)) OR (TITLE(zecuity) OR SUMMARY(zecuity)) OR (TITLE(imigran) OR SUMMARY(imigran))) AND ((TITLE(zolmitriptan) OR SUMMARY(zolmitriptan)) OR (TITLE(zomig) OR SUMMARY(zomig)) OR (TITLE(zomigon) OR SUMMARY(zomigon)) OR (TITLE(ascotop) OR SUMMARY(ascotop)) OR (TITLE(zomigoro) OR SUMMARY(zomigoro)) OR (TITLE(flezol) OR SUMMARY(flezol))) AND ((TITLE(photophobia) OR ABSTRACT(photophobia)) OR (TITLE(photophobic) OR ABSTRACT(photophobic)) OR (TITLE("light sensitivity") OR ABSTRACT("light sensitivity")) OR (TITLE("light sensitive") OR ABSTRACT("light sensitive"))))</v>
      </c>
      <c r="I6" s="29" t="str">
        <f>"("&amp;_xlfn.TEXTJOIN(" AND ",TRUE,StringCombinationTableAlt[IEEE Xplore])&amp;")"</f>
        <v>((("Document Title":migraine OR "Abstract:migraine) OR ("Document Title":migraines OR "Abstract:migraines) OR ("Document Title":migrainous OR "Abstract:migrainous) OR ("Document Title":migraneous OR "Abstract:migraneous) OR ("Document Title":"status migrainosus" OR "Abstract:"status migrainosus") OR ("Document Title":hemicrania OR "Abstract:hemicrania) OR ("Document Title":"sick headache" OR "Abstract:"sick headache")) AND ("Full Text &amp; Metadata":sumatriptan OR "Full Text &amp; Metadata":imitrex OR "Full Text &amp; Metadata":zelrix OR "Full Text &amp; Metadata":zecuity OR "Full Text &amp; Metadata":imigran) AND ("Full Text &amp; Metadata":zolmitriptan OR "Full Text &amp; Metadata":zomig OR "Full Text &amp; Metadata":zomigon OR "Full Text &amp; Metadata":ascotop OR "Full Text &amp; Metadata":zomigoro OR "Full Text &amp; Metadata":flezol) AND (("Document Title":photophobia OR "Abstract:photophobia) OR ("Document Title":photophobic OR "Abstract:photophobic) OR ("Document Title":"light sensitivity" OR "Abstract:"light sensitivity") OR ("Document Title":"light sensitive" OR "Abstract:"light sensitive")))</v>
      </c>
      <c r="J6" s="29" t="str">
        <f>"("&amp;_xlfn.TEXTJOIN(" AND ",TRUE,StringCombinationTableAlt[MEDLINE (Ovid)])&amp;")"</f>
        <v>((migraine.ti,ab. OR migraines.ti,ab. OR migrainous.ti,ab. OR migraneous.ti,ab. OR "status migrainosus".ti,ab. OR hemicrania.ti,ab. OR "sick headache".ti,ab. OR exp "Migraine Disorders"/) AND (sumatriptan.mp. OR imitrex.mp. OR zelrix.mp. OR zecuity.mp. OR imigran.mp. OR exp "Sumatriptan"/) AND (zolmitriptan.mp. OR zomig.mp. OR zomigon.mp. OR ascotop.mp. OR zomigoro.mp. OR flezol.mp.) AND (photophobia.ti,ab. OR photophobic.ti,ab. OR "light sensitivity".ti,ab. OR "light sensitive".ti,ab. OR exp "Photophobia"/))</v>
      </c>
    </row>
  </sheetData>
  <sheetProtection sheet="1" formatCells="0" formatColumns="0" formatRows="0" sort="0"/>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907F76BD-4E4B-452E-824B-DBD3A3312F9C}">
          <x14:formula1>
            <xm:f>'Backend - Syntax Table'!$A$2:$A$10</xm:f>
          </x14:formula1>
          <xm:sqref>B1:XFD1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J10"/>
  <sheetViews>
    <sheetView zoomScale="85" zoomScaleNormal="85" workbookViewId="0">
      <selection activeCell="J11" sqref="J11"/>
    </sheetView>
  </sheetViews>
  <sheetFormatPr defaultColWidth="8.7265625" defaultRowHeight="14.5" x14ac:dyDescent="0.35"/>
  <cols>
    <col min="1" max="1" width="18.81640625" style="3" bestFit="1" customWidth="1"/>
    <col min="2" max="2" width="13.1796875" style="3" bestFit="1" customWidth="1"/>
    <col min="3" max="3" width="16.81640625" style="3" bestFit="1" customWidth="1"/>
    <col min="4" max="4" width="11.54296875" style="3" bestFit="1" customWidth="1"/>
    <col min="5" max="5" width="31.54296875" style="3" bestFit="1" customWidth="1"/>
    <col min="6" max="6" width="27" style="3" bestFit="1" customWidth="1"/>
    <col min="7" max="7" width="18.1796875" style="3" bestFit="1" customWidth="1"/>
    <col min="8" max="8" width="32.453125" style="3" bestFit="1" customWidth="1"/>
    <col min="9" max="9" width="35.7265625" style="3" bestFit="1" customWidth="1"/>
    <col min="10" max="10" width="43" style="3" bestFit="1" customWidth="1"/>
    <col min="11" max="16384" width="8.7265625" style="3"/>
  </cols>
  <sheetData>
    <row r="1" spans="1:10" x14ac:dyDescent="0.35">
      <c r="A1" s="11" t="s">
        <v>35</v>
      </c>
      <c r="B1" s="11" t="s">
        <v>49</v>
      </c>
      <c r="C1" s="11" t="s">
        <v>50</v>
      </c>
      <c r="D1" s="11" t="s">
        <v>51</v>
      </c>
      <c r="E1" s="11" t="s">
        <v>12</v>
      </c>
      <c r="F1" s="11" t="s">
        <v>52</v>
      </c>
      <c r="G1" s="11" t="s">
        <v>53</v>
      </c>
      <c r="H1" s="11" t="s">
        <v>54</v>
      </c>
      <c r="I1" s="11" t="s">
        <v>55</v>
      </c>
      <c r="J1" s="33" t="s">
        <v>130</v>
      </c>
    </row>
    <row r="2" spans="1:10" x14ac:dyDescent="0.35">
      <c r="A2" s="11" t="s">
        <v>38</v>
      </c>
      <c r="B2" s="11" t="s">
        <v>56</v>
      </c>
      <c r="C2" s="11" t="s">
        <v>57</v>
      </c>
      <c r="D2" s="11" t="s">
        <v>58</v>
      </c>
      <c r="E2" s="11" t="s">
        <v>59</v>
      </c>
      <c r="F2" s="11" t="s">
        <v>60</v>
      </c>
      <c r="G2" s="11" t="s">
        <v>61</v>
      </c>
      <c r="H2" s="11" t="s">
        <v>62</v>
      </c>
      <c r="I2" s="11" t="s">
        <v>63</v>
      </c>
      <c r="J2" s="33" t="s">
        <v>129</v>
      </c>
    </row>
    <row r="3" spans="1:10" x14ac:dyDescent="0.35">
      <c r="A3" s="11" t="s">
        <v>41</v>
      </c>
      <c r="B3" s="18" t="s">
        <v>64</v>
      </c>
      <c r="C3" s="11" t="s">
        <v>65</v>
      </c>
      <c r="D3" s="11" t="s">
        <v>66</v>
      </c>
      <c r="E3" s="11" t="s">
        <v>67</v>
      </c>
      <c r="F3" s="11" t="s">
        <v>68</v>
      </c>
      <c r="G3" s="11" t="s">
        <v>69</v>
      </c>
      <c r="H3" s="11" t="s">
        <v>70</v>
      </c>
      <c r="I3" s="11" t="s">
        <v>71</v>
      </c>
      <c r="J3" s="33" t="s">
        <v>85</v>
      </c>
    </row>
    <row r="4" spans="1:10" x14ac:dyDescent="0.35">
      <c r="A4" s="11" t="s">
        <v>44</v>
      </c>
      <c r="B4" s="11" t="s">
        <v>56</v>
      </c>
      <c r="C4" s="11" t="s">
        <v>72</v>
      </c>
      <c r="D4" s="11" t="s">
        <v>73</v>
      </c>
      <c r="E4" s="11" t="s">
        <v>74</v>
      </c>
      <c r="F4" s="11" t="s">
        <v>75</v>
      </c>
      <c r="G4" s="11" t="s">
        <v>76</v>
      </c>
      <c r="H4" s="11" t="s">
        <v>77</v>
      </c>
      <c r="I4" s="11" t="s">
        <v>78</v>
      </c>
      <c r="J4" s="33" t="s">
        <v>85</v>
      </c>
    </row>
    <row r="5" spans="1:10" x14ac:dyDescent="0.35">
      <c r="A5" s="11" t="s">
        <v>45</v>
      </c>
      <c r="B5" s="11" t="s">
        <v>56</v>
      </c>
      <c r="C5" s="11" t="s">
        <v>72</v>
      </c>
      <c r="D5" s="11" t="s">
        <v>73</v>
      </c>
      <c r="E5" s="11" t="s">
        <v>74</v>
      </c>
      <c r="F5" s="11" t="s">
        <v>75</v>
      </c>
      <c r="G5" s="11" t="s">
        <v>76</v>
      </c>
      <c r="H5" s="11" t="s">
        <v>79</v>
      </c>
      <c r="I5" s="11" t="s">
        <v>79</v>
      </c>
      <c r="J5" s="33" t="s">
        <v>85</v>
      </c>
    </row>
    <row r="6" spans="1:10" x14ac:dyDescent="0.35">
      <c r="A6" s="11" t="s">
        <v>43</v>
      </c>
      <c r="B6" s="11" t="s">
        <v>56</v>
      </c>
      <c r="C6" s="11" t="s">
        <v>80</v>
      </c>
      <c r="D6" s="11" t="s">
        <v>81</v>
      </c>
      <c r="E6" s="11" t="s">
        <v>82</v>
      </c>
      <c r="F6" s="11" t="s">
        <v>83</v>
      </c>
      <c r="G6" s="11" t="s">
        <v>84</v>
      </c>
      <c r="H6" s="11" t="s">
        <v>85</v>
      </c>
      <c r="I6" s="11" t="s">
        <v>85</v>
      </c>
      <c r="J6" s="33" t="s">
        <v>85</v>
      </c>
    </row>
    <row r="7" spans="1:10" x14ac:dyDescent="0.35">
      <c r="A7" s="11" t="s">
        <v>47</v>
      </c>
      <c r="B7" s="11" t="s">
        <v>56</v>
      </c>
      <c r="C7" s="11" t="s">
        <v>86</v>
      </c>
      <c r="D7" s="11" t="s">
        <v>87</v>
      </c>
      <c r="E7" s="11" t="s">
        <v>88</v>
      </c>
      <c r="F7" s="11" t="s">
        <v>89</v>
      </c>
      <c r="G7" s="11" t="s">
        <v>90</v>
      </c>
      <c r="H7" s="11" t="s">
        <v>91</v>
      </c>
      <c r="I7" s="11" t="s">
        <v>91</v>
      </c>
      <c r="J7" s="33" t="s">
        <v>85</v>
      </c>
    </row>
    <row r="8" spans="1:10" x14ac:dyDescent="0.35">
      <c r="A8" s="11" t="s">
        <v>46</v>
      </c>
      <c r="B8" s="11" t="s">
        <v>56</v>
      </c>
      <c r="C8" s="11" t="s">
        <v>80</v>
      </c>
      <c r="D8" s="11" t="s">
        <v>92</v>
      </c>
      <c r="E8" s="11" t="s">
        <v>93</v>
      </c>
      <c r="F8" s="11" t="s">
        <v>94</v>
      </c>
      <c r="G8" s="11" t="s">
        <v>95</v>
      </c>
      <c r="H8" s="11" t="s">
        <v>96</v>
      </c>
      <c r="I8" s="11" t="s">
        <v>96</v>
      </c>
      <c r="J8" s="33" t="s">
        <v>85</v>
      </c>
    </row>
    <row r="9" spans="1:10" x14ac:dyDescent="0.35">
      <c r="A9" s="11" t="s">
        <v>42</v>
      </c>
      <c r="B9" s="11" t="s">
        <v>56</v>
      </c>
      <c r="C9" s="11" t="s">
        <v>97</v>
      </c>
      <c r="D9" s="11" t="s">
        <v>98</v>
      </c>
      <c r="E9" s="11" t="s">
        <v>99</v>
      </c>
      <c r="F9" s="11" t="s">
        <v>100</v>
      </c>
      <c r="G9" s="11" t="s">
        <v>101</v>
      </c>
      <c r="H9" s="11" t="s">
        <v>102</v>
      </c>
      <c r="I9" s="11" t="s">
        <v>103</v>
      </c>
      <c r="J9" s="33" t="s">
        <v>85</v>
      </c>
    </row>
    <row r="10" spans="1:10" x14ac:dyDescent="0.35">
      <c r="A10" s="26" t="s">
        <v>113</v>
      </c>
      <c r="B10" s="26" t="s">
        <v>56</v>
      </c>
      <c r="C10" s="26" t="s">
        <v>114</v>
      </c>
      <c r="D10" s="26" t="s">
        <v>115</v>
      </c>
      <c r="E10" s="26" t="s">
        <v>116</v>
      </c>
      <c r="F10" s="26" t="s">
        <v>117</v>
      </c>
      <c r="G10" s="26" t="s">
        <v>118</v>
      </c>
      <c r="H10" s="26" t="s">
        <v>119</v>
      </c>
      <c r="I10" s="26" t="s">
        <v>120</v>
      </c>
      <c r="J10" s="33" t="s">
        <v>135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7"/>
  <sheetViews>
    <sheetView workbookViewId="0">
      <pane ySplit="1" topLeftCell="A2" activePane="bottomLeft" state="frozen"/>
      <selection pane="bottomLeft" activeCell="D5" sqref="D5"/>
    </sheetView>
  </sheetViews>
  <sheetFormatPr defaultColWidth="8.7265625" defaultRowHeight="14.5" x14ac:dyDescent="0.35"/>
  <cols>
    <col min="1" max="1" width="57" style="1" customWidth="1"/>
    <col min="2" max="2" width="23.26953125" style="1" bestFit="1" customWidth="1"/>
    <col min="3" max="3" width="20.1796875" style="1" customWidth="1"/>
    <col min="4" max="4" width="33.6328125" style="1" bestFit="1" customWidth="1"/>
    <col min="5" max="5" width="49" style="1" bestFit="1" customWidth="1"/>
    <col min="6" max="16384" width="8.7265625" style="1"/>
  </cols>
  <sheetData>
    <row r="1" spans="1:5" s="5" customFormat="1" x14ac:dyDescent="0.35">
      <c r="A1" s="4" t="s">
        <v>104</v>
      </c>
      <c r="B1" s="4" t="s">
        <v>105</v>
      </c>
      <c r="C1" s="4" t="s">
        <v>106</v>
      </c>
      <c r="D1" s="4" t="s">
        <v>107</v>
      </c>
      <c r="E1" s="4" t="s">
        <v>108</v>
      </c>
    </row>
    <row r="2" spans="1:5" x14ac:dyDescent="0.35">
      <c r="A2" s="11">
        <v>1</v>
      </c>
      <c r="B2" s="11" t="s">
        <v>50</v>
      </c>
      <c r="C2" s="11" t="s">
        <v>17</v>
      </c>
      <c r="D2" s="33" t="s">
        <v>127</v>
      </c>
      <c r="E2" s="11" t="s">
        <v>17</v>
      </c>
    </row>
    <row r="3" spans="1:5" x14ac:dyDescent="0.35">
      <c r="A3" s="11">
        <v>2</v>
      </c>
      <c r="B3" s="11" t="s">
        <v>51</v>
      </c>
      <c r="C3" s="11" t="s">
        <v>22</v>
      </c>
      <c r="D3" s="33" t="s">
        <v>128</v>
      </c>
      <c r="E3" s="11" t="s">
        <v>22</v>
      </c>
    </row>
    <row r="4" spans="1:5" x14ac:dyDescent="0.35">
      <c r="A4" s="11">
        <v>3</v>
      </c>
      <c r="B4" s="11" t="s">
        <v>12</v>
      </c>
      <c r="C4" s="11"/>
      <c r="D4" s="33" t="s">
        <v>131</v>
      </c>
      <c r="E4" s="11" t="s">
        <v>18</v>
      </c>
    </row>
    <row r="5" spans="1:5" x14ac:dyDescent="0.35">
      <c r="A5" s="11">
        <v>4</v>
      </c>
      <c r="B5" s="11" t="s">
        <v>52</v>
      </c>
      <c r="C5" s="11"/>
      <c r="D5" s="11"/>
      <c r="E5" s="11"/>
    </row>
    <row r="6" spans="1:5" x14ac:dyDescent="0.35">
      <c r="A6" s="11"/>
      <c r="B6" s="11" t="s">
        <v>53</v>
      </c>
      <c r="C6" s="11"/>
      <c r="D6" s="11"/>
      <c r="E6" s="11"/>
    </row>
    <row r="7" spans="1:5" x14ac:dyDescent="0.35">
      <c r="A7" s="11"/>
      <c r="B7" s="11"/>
      <c r="C7" s="11"/>
      <c r="D7" s="11"/>
      <c r="E7" s="1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550C9D-4F88-49BD-B5AE-2110CF504F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2024-04-16T16:11:43Z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