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mcevoy/Develop/stevens/f21/dataMining/final/clean_submission/"/>
    </mc:Choice>
  </mc:AlternateContent>
  <xr:revisionPtr revIDLastSave="0" documentId="8_{D4743F7F-6161-A644-8724-8FD7CE834651}" xr6:coauthVersionLast="47" xr6:coauthVersionMax="47" xr10:uidLastSave="{00000000-0000-0000-0000-000000000000}"/>
  <bookViews>
    <workbookView xWindow="0" yWindow="0" windowWidth="35840" windowHeight="22400" activeTab="1" xr2:uid="{8BAF1320-B307-2845-AD24-A728E8F25C4D}"/>
  </bookViews>
  <sheets>
    <sheet name="Problem 1" sheetId="1" r:id="rId1"/>
    <sheet name="Problem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C14" i="1"/>
  <c r="G14" i="1" s="1"/>
  <c r="I14" i="1" s="1"/>
  <c r="H11" i="1"/>
  <c r="C11" i="1"/>
  <c r="G11" i="1" s="1"/>
  <c r="I11" i="1" s="1"/>
  <c r="H8" i="1"/>
  <c r="C8" i="1"/>
  <c r="G8" i="1" s="1"/>
  <c r="H5" i="1"/>
  <c r="C5" i="1"/>
  <c r="G5" i="1" s="1"/>
  <c r="I5" i="1" s="1"/>
  <c r="H2" i="1"/>
  <c r="C2" i="1"/>
  <c r="G2" i="1" s="1"/>
  <c r="I2" i="1" s="1"/>
  <c r="I29" i="2"/>
  <c r="F29" i="2"/>
  <c r="G29" i="2" s="1"/>
  <c r="D29" i="2"/>
  <c r="E29" i="2" s="1"/>
  <c r="B29" i="2"/>
  <c r="C29" i="2" s="1"/>
  <c r="I28" i="2"/>
  <c r="F28" i="2"/>
  <c r="G28" i="2" s="1"/>
  <c r="D28" i="2"/>
  <c r="E28" i="2" s="1"/>
  <c r="B28" i="2"/>
  <c r="C28" i="2" s="1"/>
  <c r="I21" i="2"/>
  <c r="F21" i="2"/>
  <c r="G21" i="2" s="1"/>
  <c r="D21" i="2"/>
  <c r="E21" i="2" s="1"/>
  <c r="B21" i="2"/>
  <c r="C21" i="2" s="1"/>
  <c r="I20" i="2"/>
  <c r="F20" i="2"/>
  <c r="G20" i="2" s="1"/>
  <c r="D20" i="2"/>
  <c r="E20" i="2" s="1"/>
  <c r="B20" i="2"/>
  <c r="C20" i="2" s="1"/>
  <c r="I19" i="2"/>
  <c r="F19" i="2"/>
  <c r="G19" i="2" s="1"/>
  <c r="D19" i="2"/>
  <c r="E19" i="2" s="1"/>
  <c r="B19" i="2"/>
  <c r="C19" i="2" s="1"/>
  <c r="B15" i="2"/>
  <c r="C15" i="2" s="1"/>
  <c r="B14" i="2"/>
  <c r="C14" i="2" s="1"/>
  <c r="B13" i="2"/>
  <c r="C13" i="2" s="1"/>
  <c r="C16" i="2" s="1"/>
  <c r="I8" i="1" l="1"/>
  <c r="H21" i="2"/>
  <c r="J21" i="2" s="1"/>
  <c r="H28" i="2"/>
  <c r="J28" i="2" s="1"/>
  <c r="H19" i="2"/>
  <c r="J19" i="2" s="1"/>
  <c r="H29" i="2"/>
  <c r="J29" i="2" s="1"/>
  <c r="H20" i="2"/>
  <c r="J20" i="2" s="1"/>
  <c r="J30" i="2" l="1"/>
  <c r="J31" i="2" s="1"/>
  <c r="E37" i="2" s="1"/>
  <c r="J22" i="2"/>
  <c r="J23" i="2" s="1"/>
  <c r="E36" i="2" s="1"/>
</calcChain>
</file>

<file path=xl/sharedStrings.xml><?xml version="1.0" encoding="utf-8"?>
<sst xmlns="http://schemas.openxmlformats.org/spreadsheetml/2006/main" count="89" uniqueCount="43">
  <si>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</si>
  <si>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</si>
  <si>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</si>
  <si>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</si>
  <si>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</si>
  <si>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</si>
  <si>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</si>
  <si>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</si>
  <si>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</si>
  <si>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</si>
  <si>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</si>
  <si>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</si>
  <si>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Pj</t>
  </si>
  <si>
    <t>-  (Pj* log(Pj)</t>
    <phoneticPr fontId="0" type="noConversion"/>
  </si>
  <si>
    <t>Total Entropy</t>
  </si>
  <si>
    <t>Percent</t>
  </si>
  <si>
    <t>Per*RowTotal</t>
  </si>
  <si>
    <t>Total</t>
  </si>
  <si>
    <t>Net Gain</t>
  </si>
  <si>
    <t>Candidate Split</t>
    <phoneticPr fontId="0" type="noConversion"/>
  </si>
  <si>
    <t>Child Nodes</t>
    <phoneticPr fontId="0" type="noConversion"/>
  </si>
  <si>
    <t>Information Gain</t>
    <phoneticPr fontId="0" type="noConversion"/>
  </si>
  <si>
    <t>Ethnicity=black    Ethnicity=Hispanic   Ethnicity= white</t>
  </si>
  <si>
    <t xml:space="preserve">Age Category=old   Age Category=young  </t>
  </si>
  <si>
    <t>Split</t>
  </si>
  <si>
    <t>PL</t>
  </si>
  <si>
    <t>PR</t>
  </si>
  <si>
    <t>type</t>
  </si>
  <si>
    <t>P ( j | tL )</t>
  </si>
  <si>
    <t>P ( j | tR )</t>
  </si>
  <si>
    <t>2PLPR</t>
  </si>
  <si>
    <t>Q ( s | t )</t>
  </si>
  <si>
    <t>Φ ( s | t )</t>
  </si>
  <si>
    <t>Ethnicity = Black</t>
  </si>
  <si>
    <t>Ethnicity = Hispanic</t>
  </si>
  <si>
    <t>Ethnicity = White</t>
  </si>
  <si>
    <t>Age Category = Old</t>
  </si>
  <si>
    <t>Age Category = Young</t>
  </si>
  <si>
    <t xml:space="preserve"> </t>
  </si>
  <si>
    <t>Column1</t>
  </si>
  <si>
    <t>-  (Pj* log(Pj)2</t>
  </si>
  <si>
    <t>-  (Pj* log(Pj)3</t>
  </si>
  <si>
    <t>&lt;- First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</si>
</sst>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164" fontId="0" fillId="2" borderId="0" xfId="0" applyNumberFormat="1" applyFill="1"/>
  </cellXfs>
  <cellStyles count="1">
    <cellStyle name="Normal" xfId="0" builtinId="0"/>
  </cellStyles>
  <dxfs count="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9B2AB5-1BB8-CF49-BDC5-6361867A764F}" name="Table10" displayName="Table10" ref="A1:I16" totalsRowShown="0" headerRowDxfId="7">
  <autoFilter ref="A1:I16" xr:uid="{229B2AB5-1BB8-CF49-BDC5-6361867A76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9862B95-EB61-7E49-AE88-FD6C8C2FFBCA}" name="Split"/>
    <tableColumn id="2" xr3:uid="{B56376D7-A909-AB40-913E-00DA35C7C612}" name="PL" dataDxfId="6"/>
    <tableColumn id="3" xr3:uid="{6E9F61C1-EF4F-7F47-8F29-B3A29F8388A6}" name="PR" dataDxfId="5"/>
    <tableColumn id="4" xr3:uid="{64C513C5-F0C6-A041-806E-3968C17BBF62}" name="type"/>
    <tableColumn id="5" xr3:uid="{1281CF3A-178E-4D4F-9804-E1F689EEA125}" name="P ( j | tL )" dataDxfId="4"/>
    <tableColumn id="6" xr3:uid="{40190042-E305-A946-A527-EA252D2FA78B}" name="P ( j | tR )" dataDxfId="3"/>
    <tableColumn id="7" xr3:uid="{3AE2EA7F-2CBF-F545-AB44-1BBC3FF6D51E}" name="2PLPR" dataDxfId="2"/>
    <tableColumn id="8" xr3:uid="{CB62E8EB-97CF-4E47-9F31-DE848FFD479F}" name="Q ( s | t )" dataDxfId="1"/>
    <tableColumn id="9" xr3:uid="{007C8D5A-D752-5E44-B3C3-98F54677649D}" name="Φ ( s | t 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948506-EBF6-F74A-94E4-AF8E03EC2559}" name="Table3" displayName="Table3" ref="A1:F8" totalsRowShown="0">
  <autoFilter ref="A1:F8" xr:uid="{B1948506-EBF6-F74A-94E4-AF8E03EC2559}"/>
  <tableColumns count="6">
    <tableColumn id="1" xr3:uid="{FE095CAA-CBDF-C44E-8D99-17ABB38A10EB}" name="Ethnicity"/>
    <tableColumn id="2" xr3:uid="{8FE0B6B7-68A2-A44D-A1EC-695C49B6AE6F}" name="Age Category"/>
    <tableColumn id="3" xr3:uid="{B44F8E3D-1C6F-DD42-8DE8-F86B783934C4}" name="Alcohol"/>
    <tableColumn id="4" xr3:uid="{E6036B53-2187-4941-A3A0-8FE043FA55DB}" name="Cocaine"/>
    <tableColumn id="5" xr3:uid="{72F5A813-9851-694E-8637-8DDDF3629696}" name="Heroin"/>
    <tableColumn id="6" xr3:uid="{6C4C9A34-6284-C34C-A40E-A4DF2477CE79}" name="Row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2ED49-96E6-C948-BBF8-8C8488BB9824}" name="Table5" displayName="Table5" ref="A12:C16" totalsRowShown="0">
  <autoFilter ref="A12:C16" xr:uid="{6192ED49-96E6-C948-BBF8-8C8488BB9824}">
    <filterColumn colId="0" hiddenButton="1"/>
    <filterColumn colId="1" hiddenButton="1"/>
    <filterColumn colId="2" hiddenButton="1"/>
  </autoFilter>
  <tableColumns count="3">
    <tableColumn id="1" xr3:uid="{C67EC628-2BC2-CD4E-A123-857E0742F549}" name="Column1"/>
    <tableColumn id="2" xr3:uid="{6D89C689-6721-5A43-9EE9-B20DAC1B8A2B}" name="Pj"/>
    <tableColumn id="3" xr3:uid="{DCDF5EEB-1B7B-F446-AB24-F2801EBE532B}" name="-  (Pj* log(Pj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F21C5F-B3F6-2844-B6CC-4745C7CF3A21}" name="Table7" displayName="Table7" ref="A18:J23" totalsRowShown="0">
  <autoFilter ref="A18:J23" xr:uid="{7EF21C5F-B3F6-2844-B6CC-4745C7CF3A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3E53D48-608D-9942-9381-50067F261786}" name="Ethnicity"/>
    <tableColumn id="2" xr3:uid="{29B6ADF7-54E7-3148-B97B-86493CFEAD83}" name="Alcohol"/>
    <tableColumn id="3" xr3:uid="{2B814964-BAF0-2544-AF1E-830B02C91FAB}" name="-  (Pj* log(Pj)"/>
    <tableColumn id="4" xr3:uid="{A2D8C974-F3B0-1546-A998-4DED0898551B}" name="Cocaine"/>
    <tableColumn id="5" xr3:uid="{6F7AC3EC-C2B1-414C-A334-D23E2DE137F9}" name="-  (Pj* log(Pj)2"/>
    <tableColumn id="6" xr3:uid="{CEB30E06-0849-D54C-84AB-21800C5FE5EA}" name="Heroin"/>
    <tableColumn id="7" xr3:uid="{80AB4122-5F6B-EF47-902A-B3CF2D306700}" name="-  (Pj* log(Pj)3"/>
    <tableColumn id="8" xr3:uid="{D86E090E-F205-E74E-9CD0-8A22EC098BC3}" name="Row Total"/>
    <tableColumn id="9" xr3:uid="{FF167EAF-47FE-0B4D-A320-F8ED7DCA8C5C}" name="Percent"/>
    <tableColumn id="10" xr3:uid="{29452FB4-584F-844C-9919-3123B3C263EF}" name="Per*Row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5DC872-4354-264F-BF47-15C75C8351C9}" name="Table8" displayName="Table8" ref="A27:J31" totalsRowShown="0">
  <autoFilter ref="A27:J31" xr:uid="{EC5DC872-4354-264F-BF47-15C75C835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4A4BB8B6-D91E-074A-908A-08F555CB44F7}" name="Age Category"/>
    <tableColumn id="2" xr3:uid="{04162543-8928-864F-B037-FAE87222EAED}" name="Alcohol"/>
    <tableColumn id="3" xr3:uid="{592B3A3F-2640-8540-A70B-E151FCED4B1B}" name="-  (Pj* log(Pj)"/>
    <tableColumn id="4" xr3:uid="{FC6E018C-46B3-AF48-A035-266C2FD3EF25}" name="Cocaine"/>
    <tableColumn id="5" xr3:uid="{98D9C3A4-73C8-6B47-9837-5E31D29C14F4}" name="-  (Pj* log(Pj)2"/>
    <tableColumn id="6" xr3:uid="{FED38DC8-2E48-A34E-B8F9-17B4FA18FEB2}" name="Heroin"/>
    <tableColumn id="7" xr3:uid="{DC4398DE-98E0-E949-8768-A4EBDDC81D61}" name="-  (Pj* log(Pj)3"/>
    <tableColumn id="8" xr3:uid="{627C4A7F-5606-7741-BE90-97D44ABD4FEE}" name="Row Total"/>
    <tableColumn id="9" xr3:uid="{DAD46B60-CDE3-7149-8F25-9D3CC3B4FB95}" name="Percent"/>
    <tableColumn id="10" xr3:uid="{0F2792E6-D5DE-0D44-9A5A-9BFA2FE73782}" name="Per*Row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15302-8D3D-734F-BDA7-1A827FC0349D}" name="Table9" displayName="Table9" ref="A35:E37" headerRowCount="0">
  <tableColumns count="5">
    <tableColumn id="1" xr3:uid="{3A1F4324-8DAD-5040-9296-CA33F3FA74B2}" name="Column1" totalsRowLabel="Total"/>
    <tableColumn id="2" xr3:uid="{2402532A-CF20-4F43-8E5F-7F7E4CC1587D}" name="Column2"/>
    <tableColumn id="3" xr3:uid="{DE57AFB5-0918-CE43-9935-3C73F45AE927}" name="Column3"/>
    <tableColumn id="4" xr3:uid="{C8A56588-A59F-6B4B-AEE9-F2123B358CEA}" name="Column4"/>
    <tableColumn id="5" xr3:uid="{26272BAA-4401-8B4C-B1C2-25887D8DB367}" name="Column5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25BE-54F2-0942-9EDC-2AB0DCA85811}">
  <dimension ref="A1:U34"/>
  <sheetViews>
    <sheetView topLeftCell="A2" workbookViewId="0">
      <selection activeCell="L16" sqref="L16"/>
    </sheetView>
  </sheetViews>
  <sheetFormatPr baseColWidth="10" defaultColWidth="8.83203125" defaultRowHeight="16" x14ac:dyDescent="0.2"/>
  <cols>
    <col min="1" max="1" width="20.1640625" customWidth="1"/>
    <col min="2" max="2" width="7.83203125" customWidth="1"/>
    <col min="3" max="3" width="8" customWidth="1"/>
    <col min="4" max="4" width="8.5" customWidth="1"/>
    <col min="5" max="5" width="11.33203125" customWidth="1"/>
    <col min="6" max="6" width="11.6640625" customWidth="1"/>
    <col min="7" max="7" width="8.5" customWidth="1"/>
    <col min="8" max="8" width="11.1640625" customWidth="1"/>
    <col min="9" max="9" width="11.5" customWidth="1"/>
    <col min="10" max="10" width="13.1640625" bestFit="1" customWidth="1"/>
    <col min="15" max="16" width="12.83203125" customWidth="1"/>
    <col min="17" max="17" width="12.5" customWidth="1"/>
    <col min="18" max="18" width="15.33203125" customWidth="1"/>
    <col min="19" max="19" width="13" customWidth="1"/>
    <col min="20" max="20" width="17.5" customWidth="1"/>
  </cols>
  <sheetData>
    <row r="1" spans="1:21" x14ac:dyDescent="0.2">
      <c r="A1" t="s">
        <v>24</v>
      </c>
      <c r="B1" s="7" t="s">
        <v>25</v>
      </c>
      <c r="C1" s="7" t="s">
        <v>26</v>
      </c>
      <c r="D1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</row>
    <row r="2" spans="1:21" x14ac:dyDescent="0.2">
      <c r="A2" t="s">
        <v>33</v>
      </c>
      <c r="B2" s="7">
        <v>0.51249999999999996</v>
      </c>
      <c r="C2" s="7">
        <f>1-B2</f>
        <v>0.48750000000000004</v>
      </c>
      <c r="D2" t="s">
        <v>2</v>
      </c>
      <c r="E2" s="7">
        <v>0.26829268292682928</v>
      </c>
      <c r="F2" s="7">
        <v>0.517948717948718</v>
      </c>
      <c r="G2" s="7">
        <f>B2*C2*2</f>
        <v>0.49968750000000001</v>
      </c>
      <c r="H2" s="7">
        <f>ABS(E2-F2)+ABS(E3-F3)+ABS(E4-F4)</f>
        <v>0.97585991244527837</v>
      </c>
      <c r="I2" s="11">
        <f>G2*H2</f>
        <v>0.48762500000000003</v>
      </c>
      <c r="J2" t="s">
        <v>42</v>
      </c>
    </row>
    <row r="3" spans="1:21" x14ac:dyDescent="0.2">
      <c r="B3" s="7"/>
      <c r="C3" s="7"/>
      <c r="D3" t="s">
        <v>3</v>
      </c>
      <c r="E3" s="7">
        <v>0.58536585365853655</v>
      </c>
      <c r="F3" s="7">
        <v>9.7435897435897437E-2</v>
      </c>
      <c r="G3" s="7"/>
      <c r="H3" s="7"/>
      <c r="I3" s="7"/>
    </row>
    <row r="4" spans="1:21" x14ac:dyDescent="0.2">
      <c r="B4" s="7"/>
      <c r="C4" s="7"/>
      <c r="D4" t="s">
        <v>4</v>
      </c>
      <c r="E4" s="7">
        <v>0.14634146341463414</v>
      </c>
      <c r="F4" s="7">
        <v>0.38461538461538464</v>
      </c>
      <c r="G4" s="7"/>
      <c r="H4" s="7"/>
      <c r="I4" s="7"/>
    </row>
    <row r="5" spans="1:21" x14ac:dyDescent="0.2">
      <c r="A5" t="s">
        <v>34</v>
      </c>
      <c r="B5" s="7">
        <v>0.115</v>
      </c>
      <c r="C5" s="7">
        <f>1-B5</f>
        <v>0.88500000000000001</v>
      </c>
      <c r="D5" t="s">
        <v>2</v>
      </c>
      <c r="E5" s="7">
        <v>0.32608695652173914</v>
      </c>
      <c r="F5" s="7">
        <v>0.39830508474576271</v>
      </c>
      <c r="G5" s="7">
        <f t="shared" ref="G5" si="0">B5*C5*2</f>
        <v>0.20355000000000001</v>
      </c>
      <c r="H5" s="7">
        <f t="shared" ref="H5" si="1">ABS(E5-F5)+ABS(E6-F6)+ABS(E7-F7)</f>
        <v>0.58585114222549739</v>
      </c>
      <c r="I5" s="7">
        <f t="shared" ref="I5" si="2">G5*H5</f>
        <v>0.11924999999999999</v>
      </c>
    </row>
    <row r="6" spans="1:21" x14ac:dyDescent="0.2">
      <c r="B6" s="7"/>
      <c r="C6" s="7"/>
      <c r="D6" t="s">
        <v>3</v>
      </c>
      <c r="E6" s="7">
        <v>0.15217391304347827</v>
      </c>
      <c r="F6" s="7">
        <v>0.3728813559322034</v>
      </c>
      <c r="G6" s="7"/>
      <c r="H6" s="7"/>
      <c r="I6" s="7"/>
    </row>
    <row r="7" spans="1:21" x14ac:dyDescent="0.2">
      <c r="B7" s="7"/>
      <c r="C7" s="7"/>
      <c r="D7" t="s">
        <v>4</v>
      </c>
      <c r="E7" s="7">
        <v>0.52173913043478259</v>
      </c>
      <c r="F7" s="7">
        <v>0.2288135593220339</v>
      </c>
      <c r="G7" s="7"/>
      <c r="H7" s="7"/>
      <c r="I7" s="7"/>
    </row>
    <row r="8" spans="1:21" x14ac:dyDescent="0.2">
      <c r="A8" t="s">
        <v>35</v>
      </c>
      <c r="B8" s="7">
        <v>0.3725</v>
      </c>
      <c r="C8" s="7">
        <f>1-B8</f>
        <v>0.62749999999999995</v>
      </c>
      <c r="D8" t="s">
        <v>2</v>
      </c>
      <c r="E8" s="7">
        <v>0.57718120805369133</v>
      </c>
      <c r="F8" s="7">
        <v>0.2788844621513944</v>
      </c>
      <c r="G8" s="7">
        <f t="shared" ref="G8" si="3">B8*C8*2</f>
        <v>0.46748749999999994</v>
      </c>
      <c r="H8" s="7">
        <f t="shared" ref="H8" si="4">ABS(E8-F8)+ABS(E9-F9)+ABS(E10-F10)</f>
        <v>0.85087836573170417</v>
      </c>
      <c r="I8" s="7">
        <f t="shared" ref="I8" si="5">G8*H8</f>
        <v>0.39777499999999999</v>
      </c>
    </row>
    <row r="9" spans="1:21" x14ac:dyDescent="0.2">
      <c r="B9" s="7"/>
      <c r="C9" s="7"/>
      <c r="D9" t="s">
        <v>3</v>
      </c>
      <c r="E9" s="7">
        <v>8.0536912751677847E-2</v>
      </c>
      <c r="F9" s="7">
        <v>0.50597609561752988</v>
      </c>
      <c r="G9" s="7"/>
      <c r="H9" s="7"/>
      <c r="I9" s="7"/>
    </row>
    <row r="10" spans="1:21" x14ac:dyDescent="0.2">
      <c r="B10" s="7"/>
      <c r="C10" s="7"/>
      <c r="D10" t="s">
        <v>4</v>
      </c>
      <c r="E10" s="7">
        <v>0.34228187919463088</v>
      </c>
      <c r="F10" s="7">
        <v>0.2151394422310757</v>
      </c>
      <c r="G10" s="7"/>
      <c r="H10" s="7"/>
      <c r="I10" s="7"/>
    </row>
    <row r="11" spans="1:21" x14ac:dyDescent="0.2">
      <c r="A11" t="s">
        <v>36</v>
      </c>
      <c r="B11" s="7">
        <v>0.46500000000000002</v>
      </c>
      <c r="C11" s="7">
        <f>1-B11</f>
        <v>0.53499999999999992</v>
      </c>
      <c r="D11" t="s">
        <v>2</v>
      </c>
      <c r="E11" s="7">
        <v>0.521505376344086</v>
      </c>
      <c r="F11" s="7">
        <v>0.27570093457943923</v>
      </c>
      <c r="G11" s="7">
        <f t="shared" ref="G11" si="6">B11*C11*2</f>
        <v>0.49754999999999994</v>
      </c>
      <c r="H11" s="7">
        <f t="shared" ref="H11" si="7">ABS(E11-F11)+ABS(E12-F12)+ABS(E13-F13)</f>
        <v>0.49160888352929355</v>
      </c>
      <c r="I11" s="7">
        <f t="shared" ref="I11" si="8">G11*H11</f>
        <v>0.24459999999999998</v>
      </c>
    </row>
    <row r="12" spans="1:21" x14ac:dyDescent="0.2">
      <c r="B12" s="7"/>
      <c r="C12" s="7"/>
      <c r="D12" t="s">
        <v>3</v>
      </c>
      <c r="E12" s="7">
        <v>0.26881720430107525</v>
      </c>
      <c r="F12" s="7">
        <v>0.41588785046728971</v>
      </c>
      <c r="G12" s="7"/>
      <c r="H12" s="7"/>
      <c r="I12" s="7"/>
      <c r="N12" s="10"/>
      <c r="O12" s="10"/>
      <c r="P12" s="10"/>
      <c r="Q12" s="10"/>
      <c r="R12" s="10"/>
      <c r="S12" s="10"/>
      <c r="T12" s="10"/>
      <c r="U12" s="10"/>
    </row>
    <row r="13" spans="1:21" x14ac:dyDescent="0.2">
      <c r="B13" s="7"/>
      <c r="C13" s="7"/>
      <c r="D13" t="s">
        <v>4</v>
      </c>
      <c r="E13" s="7">
        <v>0.20967741935483872</v>
      </c>
      <c r="F13" s="7">
        <v>0.30841121495327101</v>
      </c>
      <c r="G13" s="7"/>
      <c r="H13" s="7"/>
      <c r="I13" s="7"/>
      <c r="N13" s="10"/>
      <c r="O13" s="10"/>
      <c r="P13" s="10"/>
      <c r="Q13" s="10"/>
      <c r="R13" s="10"/>
      <c r="S13" s="10"/>
      <c r="T13" s="10"/>
      <c r="U13" s="10"/>
    </row>
    <row r="14" spans="1:21" x14ac:dyDescent="0.2">
      <c r="A14" t="s">
        <v>37</v>
      </c>
      <c r="B14" s="7">
        <v>0.53500000000000003</v>
      </c>
      <c r="C14" s="7">
        <f>1-B14</f>
        <v>0.46499999999999997</v>
      </c>
      <c r="D14" t="s">
        <v>2</v>
      </c>
      <c r="E14" s="7">
        <v>0.27570093457943923</v>
      </c>
      <c r="F14" s="7">
        <v>0.521505376344086</v>
      </c>
      <c r="G14" s="7">
        <f t="shared" ref="G14" si="9">B14*C14*2</f>
        <v>0.49754999999999999</v>
      </c>
      <c r="H14" s="7">
        <f t="shared" ref="H14" si="10">ABS(E14-F14)+ABS(E15-F15)+ABS(E16-F16)</f>
        <v>0.49160888352929355</v>
      </c>
      <c r="I14" s="7">
        <f t="shared" ref="I14" si="11">G14*H14</f>
        <v>0.24460000000000001</v>
      </c>
      <c r="N14" s="10"/>
      <c r="O14" s="10"/>
      <c r="P14" s="10"/>
      <c r="Q14" s="10"/>
      <c r="R14" s="10"/>
      <c r="S14" s="10"/>
      <c r="T14" s="10"/>
      <c r="U14" s="10"/>
    </row>
    <row r="15" spans="1:21" x14ac:dyDescent="0.2">
      <c r="B15" s="7"/>
      <c r="C15" s="7"/>
      <c r="D15" t="s">
        <v>3</v>
      </c>
      <c r="E15" s="7">
        <v>0.41588785046728971</v>
      </c>
      <c r="F15" s="7">
        <v>0.26881720430107525</v>
      </c>
      <c r="G15" s="7"/>
      <c r="H15" s="7"/>
      <c r="I15" s="7"/>
      <c r="N15" s="10"/>
      <c r="O15" s="10"/>
      <c r="P15" s="10"/>
      <c r="Q15" s="10"/>
      <c r="R15" s="10"/>
      <c r="S15" s="10"/>
      <c r="T15" s="10"/>
      <c r="U15" s="10"/>
    </row>
    <row r="16" spans="1:21" x14ac:dyDescent="0.2">
      <c r="B16" s="7"/>
      <c r="C16" s="7"/>
      <c r="D16" t="s">
        <v>4</v>
      </c>
      <c r="E16" s="7">
        <v>0.30841121495327101</v>
      </c>
      <c r="F16" s="7">
        <v>0.20967741935483872</v>
      </c>
      <c r="G16" s="7"/>
      <c r="H16" s="7"/>
      <c r="I16" s="7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26" spans="1:9" x14ac:dyDescent="0.2">
      <c r="G26" s="2"/>
    </row>
    <row r="27" spans="1:9" x14ac:dyDescent="0.2">
      <c r="G27" s="8"/>
    </row>
    <row r="28" spans="1:9" x14ac:dyDescent="0.2">
      <c r="G28" s="2"/>
    </row>
    <row r="29" spans="1:9" x14ac:dyDescent="0.2">
      <c r="G29" s="2"/>
    </row>
    <row r="30" spans="1:9" x14ac:dyDescent="0.2">
      <c r="G30" s="2" t="s">
        <v>38</v>
      </c>
    </row>
    <row r="31" spans="1:9" x14ac:dyDescent="0.2">
      <c r="G31" s="2"/>
    </row>
    <row r="32" spans="1:9" ht="19" x14ac:dyDescent="0.2">
      <c r="G32" s="9"/>
    </row>
    <row r="33" spans="7:7" ht="19" x14ac:dyDescent="0.2">
      <c r="G33" s="9"/>
    </row>
    <row r="34" spans="7:7" ht="19" x14ac:dyDescent="0.2">
      <c r="G34" s="9"/>
    </row>
  </sheetData>
  <mergeCells count="1">
    <mergeCell ref="A17:I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6AEB-BEDD-1740-A147-D4A0F0662CDC}">
  <dimension ref="A1:J51"/>
  <sheetViews>
    <sheetView tabSelected="1" topLeftCell="A17" zoomScaleNormal="120" workbookViewId="0">
      <selection activeCell="F36" sqref="F36"/>
    </sheetView>
  </sheetViews>
  <sheetFormatPr baseColWidth="10" defaultColWidth="8.83203125" defaultRowHeight="16" x14ac:dyDescent="0.2"/>
  <cols>
    <col min="1" max="1" width="14.5" customWidth="1"/>
    <col min="2" max="2" width="19.5" customWidth="1"/>
    <col min="3" max="3" width="15.83203125" customWidth="1"/>
    <col min="4" max="4" width="18.5" customWidth="1"/>
    <col min="5" max="5" width="16.5" customWidth="1"/>
    <col min="6" max="6" width="13.1640625" bestFit="1" customWidth="1"/>
    <col min="7" max="7" width="15.1640625" customWidth="1"/>
    <col min="8" max="8" width="11.83203125" customWidth="1"/>
    <col min="9" max="9" width="9.6640625" customWidth="1"/>
    <col min="10" max="10" width="1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30</v>
      </c>
      <c r="D2">
        <v>48</v>
      </c>
      <c r="E2">
        <v>17</v>
      </c>
      <c r="F2">
        <v>95</v>
      </c>
    </row>
    <row r="3" spans="1:6" x14ac:dyDescent="0.2">
      <c r="B3" t="s">
        <v>8</v>
      </c>
      <c r="C3">
        <v>25</v>
      </c>
      <c r="D3">
        <v>72</v>
      </c>
      <c r="E3">
        <v>13</v>
      </c>
      <c r="F3">
        <v>110</v>
      </c>
    </row>
    <row r="4" spans="1:6" x14ac:dyDescent="0.2">
      <c r="A4" t="s">
        <v>9</v>
      </c>
      <c r="B4" t="s">
        <v>7</v>
      </c>
      <c r="C4">
        <v>7</v>
      </c>
      <c r="D4">
        <v>0</v>
      </c>
      <c r="E4">
        <v>5</v>
      </c>
      <c r="F4">
        <v>12</v>
      </c>
    </row>
    <row r="5" spans="1:6" x14ac:dyDescent="0.2">
      <c r="B5" t="s">
        <v>8</v>
      </c>
      <c r="C5">
        <v>8</v>
      </c>
      <c r="D5">
        <v>7</v>
      </c>
      <c r="E5">
        <v>19</v>
      </c>
      <c r="F5">
        <v>34</v>
      </c>
    </row>
    <row r="6" spans="1:6" x14ac:dyDescent="0.2">
      <c r="A6" t="s">
        <v>10</v>
      </c>
      <c r="B6" t="s">
        <v>7</v>
      </c>
      <c r="C6">
        <v>60</v>
      </c>
      <c r="D6">
        <v>2</v>
      </c>
      <c r="E6">
        <v>17</v>
      </c>
      <c r="F6">
        <v>79</v>
      </c>
    </row>
    <row r="7" spans="1:6" x14ac:dyDescent="0.2">
      <c r="B7" t="s">
        <v>8</v>
      </c>
      <c r="C7">
        <v>26</v>
      </c>
      <c r="D7">
        <v>10</v>
      </c>
      <c r="E7">
        <v>34</v>
      </c>
      <c r="F7">
        <v>70</v>
      </c>
    </row>
    <row r="8" spans="1:6" x14ac:dyDescent="0.2">
      <c r="A8" t="s">
        <v>11</v>
      </c>
      <c r="C8">
        <v>156</v>
      </c>
      <c r="D8">
        <v>139</v>
      </c>
      <c r="E8">
        <v>105</v>
      </c>
      <c r="F8">
        <v>400</v>
      </c>
    </row>
    <row r="12" spans="1:6" x14ac:dyDescent="0.2">
      <c r="A12" t="s">
        <v>39</v>
      </c>
      <c r="B12" t="s">
        <v>12</v>
      </c>
      <c r="C12" s="3" t="s">
        <v>13</v>
      </c>
    </row>
    <row r="13" spans="1:6" x14ac:dyDescent="0.2">
      <c r="A13" t="s">
        <v>2</v>
      </c>
      <c r="B13">
        <f>156/400</f>
        <v>0.39</v>
      </c>
      <c r="C13">
        <f>-(B13*LOG(B13,2))</f>
        <v>0.52979704865586574</v>
      </c>
    </row>
    <row r="14" spans="1:6" x14ac:dyDescent="0.2">
      <c r="A14" t="s">
        <v>3</v>
      </c>
      <c r="B14">
        <f>139/400</f>
        <v>0.34749999999999998</v>
      </c>
      <c r="C14">
        <f>-(B14*LOG(B14,2))</f>
        <v>0.52990800317529796</v>
      </c>
    </row>
    <row r="15" spans="1:6" x14ac:dyDescent="0.2">
      <c r="A15" t="s">
        <v>4</v>
      </c>
      <c r="B15">
        <f>105/400</f>
        <v>0.26250000000000001</v>
      </c>
      <c r="C15">
        <f>-(B15*LOG(B15,2))</f>
        <v>0.50652280142850814</v>
      </c>
    </row>
    <row r="16" spans="1:6" x14ac:dyDescent="0.2">
      <c r="A16" t="s">
        <v>14</v>
      </c>
      <c r="C16">
        <f>SUM(C13:C15)</f>
        <v>1.5662278532596718</v>
      </c>
    </row>
    <row r="18" spans="1:10" x14ac:dyDescent="0.2">
      <c r="A18" t="s">
        <v>0</v>
      </c>
      <c r="B18" t="s">
        <v>2</v>
      </c>
      <c r="C18" s="3" t="s">
        <v>13</v>
      </c>
      <c r="D18" t="s">
        <v>3</v>
      </c>
      <c r="E18" s="3" t="s">
        <v>40</v>
      </c>
      <c r="F18" t="s">
        <v>4</v>
      </c>
      <c r="G18" s="3" t="s">
        <v>41</v>
      </c>
      <c r="H18" t="s">
        <v>5</v>
      </c>
      <c r="I18" t="s">
        <v>15</v>
      </c>
      <c r="J18" t="s">
        <v>16</v>
      </c>
    </row>
    <row r="19" spans="1:10" x14ac:dyDescent="0.2">
      <c r="A19" t="s">
        <v>6</v>
      </c>
      <c r="B19">
        <f>55/205</f>
        <v>0.26829268292682928</v>
      </c>
      <c r="C19">
        <f>-(B19*LOG(B19,2))</f>
        <v>0.50925181087289395</v>
      </c>
      <c r="D19">
        <f>120/205</f>
        <v>0.58536585365853655</v>
      </c>
      <c r="E19">
        <f>-(D19*LOG(D19,2))</f>
        <v>0.45224751447625028</v>
      </c>
      <c r="F19">
        <f>30/205</f>
        <v>0.14634146341463414</v>
      </c>
      <c r="G19">
        <f>-(F19*LOG(F19,2))</f>
        <v>0.40574480544833086</v>
      </c>
      <c r="H19">
        <f>C19+E19+G19</f>
        <v>1.367244130797475</v>
      </c>
      <c r="I19">
        <f>205/400</f>
        <v>0.51249999999999996</v>
      </c>
      <c r="J19">
        <f>H19*I19</f>
        <v>0.70071261703370591</v>
      </c>
    </row>
    <row r="20" spans="1:10" x14ac:dyDescent="0.2">
      <c r="A20" t="s">
        <v>9</v>
      </c>
      <c r="B20">
        <f>15/46</f>
        <v>0.32608695652173914</v>
      </c>
      <c r="C20">
        <f t="shared" ref="C20:C21" si="0">-(B20*LOG(B20,2))</f>
        <v>0.52717544362450908</v>
      </c>
      <c r="D20">
        <f>7/46</f>
        <v>0.15217391304347827</v>
      </c>
      <c r="E20">
        <f t="shared" ref="E20:E21" si="1">-(D20*LOG(D20,2))</f>
        <v>0.41333585299991005</v>
      </c>
      <c r="F20">
        <f>24/46</f>
        <v>0.52173913043478259</v>
      </c>
      <c r="G20">
        <f t="shared" ref="G20:G21" si="2">-(F20*LOG(F20,2))</f>
        <v>0.48970406365349045</v>
      </c>
      <c r="H20">
        <f t="shared" ref="H20:H21" si="3">C20+E20+G20</f>
        <v>1.4302153602779095</v>
      </c>
      <c r="I20">
        <f>46/400</f>
        <v>0.115</v>
      </c>
      <c r="J20">
        <f t="shared" ref="J20:J21" si="4">H20*I20</f>
        <v>0.1644747664319596</v>
      </c>
    </row>
    <row r="21" spans="1:10" x14ac:dyDescent="0.2">
      <c r="A21" t="s">
        <v>10</v>
      </c>
      <c r="B21">
        <f>86/149</f>
        <v>0.57718120805369133</v>
      </c>
      <c r="C21">
        <f t="shared" si="0"/>
        <v>0.45764915339171452</v>
      </c>
      <c r="D21">
        <f>12/149</f>
        <v>8.0536912751677847E-2</v>
      </c>
      <c r="E21">
        <f t="shared" si="1"/>
        <v>0.29268773313350377</v>
      </c>
      <c r="F21">
        <f>51/149</f>
        <v>0.34228187919463088</v>
      </c>
      <c r="G21">
        <f t="shared" si="2"/>
        <v>0.52942216176526147</v>
      </c>
      <c r="H21">
        <f t="shared" si="3"/>
        <v>1.2797590482904797</v>
      </c>
      <c r="I21">
        <f>149/400</f>
        <v>0.3725</v>
      </c>
      <c r="J21">
        <f t="shared" si="4"/>
        <v>0.47671024548820368</v>
      </c>
    </row>
    <row r="22" spans="1:10" x14ac:dyDescent="0.2">
      <c r="A22" t="s">
        <v>17</v>
      </c>
      <c r="J22" s="1">
        <f>J19+J20+J21</f>
        <v>1.3418976289538691</v>
      </c>
    </row>
    <row r="23" spans="1:10" x14ac:dyDescent="0.2">
      <c r="A23" t="s">
        <v>18</v>
      </c>
      <c r="J23" s="1">
        <f>C16-J22</f>
        <v>0.22433022430580274</v>
      </c>
    </row>
    <row r="27" spans="1:10" x14ac:dyDescent="0.2">
      <c r="A27" t="s">
        <v>1</v>
      </c>
      <c r="B27" t="s">
        <v>2</v>
      </c>
      <c r="C27" s="3" t="s">
        <v>13</v>
      </c>
      <c r="D27" t="s">
        <v>3</v>
      </c>
      <c r="E27" s="3" t="s">
        <v>40</v>
      </c>
      <c r="F27" t="s">
        <v>4</v>
      </c>
      <c r="G27" s="3" t="s">
        <v>41</v>
      </c>
      <c r="H27" t="s">
        <v>5</v>
      </c>
      <c r="I27" t="s">
        <v>15</v>
      </c>
      <c r="J27" t="s">
        <v>16</v>
      </c>
    </row>
    <row r="28" spans="1:10" x14ac:dyDescent="0.2">
      <c r="A28" t="s">
        <v>7</v>
      </c>
      <c r="B28">
        <f>97/186</f>
        <v>0.521505376344086</v>
      </c>
      <c r="C28">
        <f>-(B28*LOG(B28,2))</f>
        <v>0.48982182250176159</v>
      </c>
      <c r="D28">
        <f>50/186</f>
        <v>0.26881720430107525</v>
      </c>
      <c r="E28">
        <f>-(D28*LOG(D28,2))</f>
        <v>0.50948995197131897</v>
      </c>
      <c r="F28">
        <f>39/186</f>
        <v>0.20967741935483872</v>
      </c>
      <c r="G28">
        <f>-(F28*LOG(F28,2))</f>
        <v>0.47256186611605133</v>
      </c>
      <c r="H28">
        <f>C28+E28+G28</f>
        <v>1.4718736405891319</v>
      </c>
      <c r="I28">
        <f>186/400</f>
        <v>0.46500000000000002</v>
      </c>
      <c r="J28">
        <f>H28*I28</f>
        <v>0.68442124287394634</v>
      </c>
    </row>
    <row r="29" spans="1:10" x14ac:dyDescent="0.2">
      <c r="A29" t="s">
        <v>8</v>
      </c>
      <c r="B29">
        <f>59/214</f>
        <v>0.27570093457943923</v>
      </c>
      <c r="C29">
        <f>-(B29*LOG(B29,2))</f>
        <v>0.51247949666036929</v>
      </c>
      <c r="D29">
        <f>89/214</f>
        <v>0.41588785046728971</v>
      </c>
      <c r="E29">
        <f>-(D29*LOG(D29,2))</f>
        <v>0.526403207634078</v>
      </c>
      <c r="F29">
        <f>66/214</f>
        <v>0.30841121495327101</v>
      </c>
      <c r="G29">
        <f>-(F29*LOG(F29,2))</f>
        <v>0.52339630478886812</v>
      </c>
      <c r="H29">
        <f>C29+E29+G29</f>
        <v>1.5622790090833154</v>
      </c>
      <c r="I29">
        <f>214/400</f>
        <v>0.53500000000000003</v>
      </c>
      <c r="J29">
        <f>H29*I29</f>
        <v>0.83581926985957378</v>
      </c>
    </row>
    <row r="30" spans="1:10" x14ac:dyDescent="0.2">
      <c r="A30" t="s">
        <v>17</v>
      </c>
      <c r="J30" s="1">
        <f>J28+J29</f>
        <v>1.5202405127335201</v>
      </c>
    </row>
    <row r="31" spans="1:10" x14ac:dyDescent="0.2">
      <c r="A31" t="s">
        <v>18</v>
      </c>
      <c r="J31" s="1">
        <f>C16-J30</f>
        <v>4.5987340526151721E-2</v>
      </c>
    </row>
    <row r="35" spans="1:6" ht="15.75" customHeight="1" x14ac:dyDescent="0.2">
      <c r="A35" t="s">
        <v>19</v>
      </c>
      <c r="B35" t="s">
        <v>20</v>
      </c>
      <c r="E35" t="s">
        <v>21</v>
      </c>
    </row>
    <row r="36" spans="1:6" x14ac:dyDescent="0.2">
      <c r="A36">
        <v>1</v>
      </c>
      <c r="B36" t="s">
        <v>22</v>
      </c>
      <c r="E36" s="1">
        <f>J23</f>
        <v>0.22433022430580274</v>
      </c>
      <c r="F36" t="s">
        <v>42</v>
      </c>
    </row>
    <row r="37" spans="1:6" x14ac:dyDescent="0.2">
      <c r="A37">
        <v>2</v>
      </c>
      <c r="B37" t="s">
        <v>23</v>
      </c>
      <c r="E37" s="1">
        <f>J31</f>
        <v>4.5987340526151721E-2</v>
      </c>
    </row>
    <row r="38" spans="1:6" x14ac:dyDescent="0.2">
      <c r="A38" s="5"/>
      <c r="B38" s="5"/>
      <c r="C38" s="5"/>
      <c r="D38" s="5"/>
      <c r="E38" s="5"/>
    </row>
    <row r="51" spans="5:5" x14ac:dyDescent="0.2">
      <c r="E51" s="6"/>
    </row>
  </sheetData>
  <mergeCells count="1">
    <mergeCell ref="A38:E38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2021-12-15T19:29:23Z</dcterms:created>
  <dcterms:modified xsi:type="dcterms:W3CDTF">2021-12-15T20:24:46Z</dcterms:modified>
</cp:coreProperties>
</file>