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562025" sheetId="1" r:id="rId4"/>
    <sheet state="visible" name="5132025" sheetId="2" r:id="rId5"/>
    <sheet state="visible" name="Data " sheetId="3" r:id="rId6"/>
    <sheet state="visible" name="Sheet4" sheetId="4" r:id="rId7"/>
  </sheets>
  <definedNames>
    <definedName name="Resazurin">'562025'!$A$32:$C$38</definedName>
  </definedNames>
  <calcPr/>
</workbook>
</file>

<file path=xl/sharedStrings.xml><?xml version="1.0" encoding="utf-8"?>
<sst xmlns="http://schemas.openxmlformats.org/spreadsheetml/2006/main" count="368" uniqueCount="135">
  <si>
    <t>Data Collection Crab Immune Response</t>
  </si>
  <si>
    <t>microcenterfuge tubes labels: MH=Mud+heat, H=Heat only, CM=Cold+mud</t>
  </si>
  <si>
    <t>Hemocytometer counts and data 5/6/2025</t>
  </si>
  <si>
    <t>the side of the mesh with the tape on it is the "used" side</t>
  </si>
  <si>
    <t>Treatment</t>
  </si>
  <si>
    <t>Corner Counts</t>
  </si>
  <si>
    <t>Average</t>
  </si>
  <si>
    <t>Calculation: number of cells in 0.1uL, so to get it to ul multiply by 10</t>
  </si>
  <si>
    <t>Mud+Cold 1</t>
  </si>
  <si>
    <t>Crab #</t>
  </si>
  <si>
    <t>Righting Time (sec)</t>
  </si>
  <si>
    <t>Hemolymph (H) or Resazurin (R)</t>
  </si>
  <si>
    <t>Lactate</t>
  </si>
  <si>
    <t>Glucose</t>
  </si>
  <si>
    <t>Triglyceride</t>
  </si>
  <si>
    <t>BCA Protein</t>
  </si>
  <si>
    <t>Haemocyte Count</t>
  </si>
  <si>
    <t>weight</t>
  </si>
  <si>
    <t>Mud + Cold</t>
  </si>
  <si>
    <t>H</t>
  </si>
  <si>
    <t>R</t>
  </si>
  <si>
    <t>See below</t>
  </si>
  <si>
    <t>Mud+ Heat 1</t>
  </si>
  <si>
    <t>Mortality</t>
  </si>
  <si>
    <t>Mud + Heat</t>
  </si>
  <si>
    <t>Mud+heat 2</t>
  </si>
  <si>
    <t>Heat only</t>
  </si>
  <si>
    <t>Heat 1</t>
  </si>
  <si>
    <t>Heat 2</t>
  </si>
  <si>
    <t>Resazurin Position in the sample plate</t>
  </si>
  <si>
    <t>Row 1</t>
  </si>
  <si>
    <t>30min - Mud+heat 1</t>
  </si>
  <si>
    <t>30min - Mud+heat 2</t>
  </si>
  <si>
    <t>60min Mud+Heat 1</t>
  </si>
  <si>
    <t>60min - Mud+ Heat 2</t>
  </si>
  <si>
    <t>90min Mud+Heat 1</t>
  </si>
  <si>
    <t>90min Mud+Heat 2</t>
  </si>
  <si>
    <t>30min - Heat 1</t>
  </si>
  <si>
    <t>30min - Heat 2</t>
  </si>
  <si>
    <t>60min - heat 1</t>
  </si>
  <si>
    <t>60min - heat 2</t>
  </si>
  <si>
    <t>90min - heat 1</t>
  </si>
  <si>
    <t>90min - heat 2</t>
  </si>
  <si>
    <t>Row 2</t>
  </si>
  <si>
    <t>30min - Mud + cold 1</t>
  </si>
  <si>
    <t>30min - Mud + cold 2</t>
  </si>
  <si>
    <t>60min - Mud+cold 1</t>
  </si>
  <si>
    <t>60min - Mud+cold 2</t>
  </si>
  <si>
    <t>90min - Mud+cold 1</t>
  </si>
  <si>
    <t>90min - Mud+cold 2</t>
  </si>
  <si>
    <t>Control 2</t>
  </si>
  <si>
    <t xml:space="preserve">30 min Mud+Heat </t>
  </si>
  <si>
    <t>cup mass: 13.613g</t>
  </si>
  <si>
    <t>Crab</t>
  </si>
  <si>
    <t>Mass (g)</t>
  </si>
  <si>
    <t>60 min Mud+Heat 1</t>
  </si>
  <si>
    <t>Mud+heat 1</t>
  </si>
  <si>
    <t>90 min Mud+Heat 1</t>
  </si>
  <si>
    <t>30 min Mud+Cold</t>
  </si>
  <si>
    <t>No Mud+Heat 1</t>
  </si>
  <si>
    <t>60 min Mud+</t>
  </si>
  <si>
    <t>No Mud+Heat 2</t>
  </si>
  <si>
    <t>Mud+cold 1</t>
  </si>
  <si>
    <t>Mud+cold 2</t>
  </si>
  <si>
    <t>Resazurin Data from Zach (NOTE: It seems like we ordered our spots on the plate in the opposite way, see the second row, how there is a gap on the left instead of the right)</t>
  </si>
  <si>
    <t>Results</t>
  </si>
  <si>
    <t>A</t>
  </si>
  <si>
    <t>B</t>
  </si>
  <si>
    <t>Control ID</t>
  </si>
  <si>
    <t>Weight</t>
  </si>
  <si>
    <t>30min</t>
  </si>
  <si>
    <t>60min</t>
  </si>
  <si>
    <t>90min</t>
  </si>
  <si>
    <t>1 Control tested, information to gather these results listed here</t>
  </si>
  <si>
    <t>1.405g</t>
  </si>
  <si>
    <t>G1</t>
  </si>
  <si>
    <t>G4</t>
  </si>
  <si>
    <t>G7</t>
  </si>
  <si>
    <t>Hemocytometer counts and data 5/13/2025</t>
  </si>
  <si>
    <t>Has bumps on claw</t>
  </si>
  <si>
    <t>weight + cup (g)</t>
  </si>
  <si>
    <t>cup weight (g)</t>
  </si>
  <si>
    <t>Crab Weight (g)</t>
  </si>
  <si>
    <t>Mud+Cold 3</t>
  </si>
  <si>
    <t>Y</t>
  </si>
  <si>
    <t>N</t>
  </si>
  <si>
    <t>R (re tested because of mortality)</t>
  </si>
  <si>
    <t>Mud+heat 3</t>
  </si>
  <si>
    <t>Control Tank</t>
  </si>
  <si>
    <t>Heat 3</t>
  </si>
  <si>
    <t>Control 1</t>
  </si>
  <si>
    <t>Resazurin Plate Layout</t>
  </si>
  <si>
    <t>30min - Mud+heat 4</t>
  </si>
  <si>
    <t>60min - Mud+Heat 4</t>
  </si>
  <si>
    <t>90min - Mud+Heat 4</t>
  </si>
  <si>
    <t>30min - Heat 4</t>
  </si>
  <si>
    <t>60min - Heat 4</t>
  </si>
  <si>
    <t>90min - Heat 4</t>
  </si>
  <si>
    <t>30min - mud+cold 4</t>
  </si>
  <si>
    <t>60min- Mud+cold 4</t>
  </si>
  <si>
    <t>90min - Mud+cold 4</t>
  </si>
  <si>
    <t>60min Mud+Heat 2</t>
  </si>
  <si>
    <t>Week 1</t>
  </si>
  <si>
    <t>Week 2</t>
  </si>
  <si>
    <t>Week1/g</t>
  </si>
  <si>
    <t>Week2/g</t>
  </si>
  <si>
    <t>IBUO-HN</t>
  </si>
  <si>
    <t>IBUO-Control</t>
  </si>
  <si>
    <t>IBUO-Control-Low</t>
  </si>
  <si>
    <t>MUD-5/13-H3</t>
  </si>
  <si>
    <t>IBUO-HE</t>
  </si>
  <si>
    <t>MUD-5/13-C1</t>
  </si>
  <si>
    <t>C</t>
  </si>
  <si>
    <t>MUD-5/6-MC1</t>
  </si>
  <si>
    <t>MUD-5/13-C2</t>
  </si>
  <si>
    <t>D</t>
  </si>
  <si>
    <t>IBUO-HH</t>
  </si>
  <si>
    <t>MUD-5/6-MH1</t>
  </si>
  <si>
    <t>MUD-5/13-MC3</t>
  </si>
  <si>
    <t>E</t>
  </si>
  <si>
    <t>MUD-5/6-MH2</t>
  </si>
  <si>
    <t>F</t>
  </si>
  <si>
    <t>IBUO-AH</t>
  </si>
  <si>
    <t>MUD-5/6-H1</t>
  </si>
  <si>
    <t>MUD-5/6-H1-Low</t>
  </si>
  <si>
    <t>G</t>
  </si>
  <si>
    <t>IBUO-AE</t>
  </si>
  <si>
    <t>MUD-5/6-H2</t>
  </si>
  <si>
    <t>MUD-5/13-MH3</t>
  </si>
  <si>
    <t>UNITS = Glucose (mg/dL)</t>
  </si>
  <si>
    <t>Heat</t>
  </si>
  <si>
    <t>Control</t>
  </si>
  <si>
    <t>AVERAGES</t>
  </si>
  <si>
    <t>Glucose 2</t>
  </si>
  <si>
    <t>MUD-5/13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</si>
</sst>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2.0"/>
      <color rgb="FF000000"/>
      <name val="&quot;Aptos Narrow&quot;"/>
    </font>
    <font>
      <color rgb="FF000000"/>
      <name val="Arial"/>
    </font>
    <font>
      <sz val="12.0"/>
      <color rgb="FF000000"/>
      <name val="Arial"/>
    </font>
    <font>
      <color theme="1"/>
      <name val="Arial"/>
    </font>
  </fonts>
  <fills count="32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AD1DC"/>
        <bgColor rgb="FFEAD1DC"/>
      </patternFill>
    </fill>
    <fill>
      <patternFill patternType="solid">
        <fgColor rgb="FFD3ECDC"/>
        <bgColor rgb="FFD3ECDC"/>
      </patternFill>
    </fill>
    <fill>
      <patternFill patternType="solid">
        <fgColor rgb="FFD1EBDA"/>
        <bgColor rgb="FFD1EBDA"/>
      </patternFill>
    </fill>
    <fill>
      <patternFill patternType="solid">
        <fgColor rgb="FFDAEFE2"/>
        <bgColor rgb="FFDAEFE2"/>
      </patternFill>
    </fill>
    <fill>
      <patternFill patternType="solid">
        <fgColor rgb="FFD9EEE1"/>
        <bgColor rgb="FFD9EEE1"/>
      </patternFill>
    </fill>
    <fill>
      <patternFill patternType="solid">
        <fgColor rgb="FFE1F1E8"/>
        <bgColor rgb="FFE1F1E8"/>
      </patternFill>
    </fill>
    <fill>
      <patternFill patternType="solid">
        <fgColor rgb="FFE0F1E7"/>
        <bgColor rgb="FFE0F1E7"/>
      </patternFill>
    </fill>
    <fill>
      <patternFill patternType="solid">
        <fgColor rgb="FF98D4A9"/>
        <bgColor rgb="FF98D4A9"/>
      </patternFill>
    </fill>
    <fill>
      <patternFill patternType="solid">
        <fgColor rgb="FFC7E7D2"/>
        <bgColor rgb="FFC7E7D2"/>
      </patternFill>
    </fill>
    <fill>
      <patternFill patternType="solid">
        <fgColor rgb="FFB1DEBE"/>
        <bgColor rgb="FFB1DEBE"/>
      </patternFill>
    </fill>
    <fill>
      <patternFill patternType="solid">
        <fgColor rgb="FFC9E7D3"/>
        <bgColor rgb="FFC9E7D3"/>
      </patternFill>
    </fill>
    <fill>
      <patternFill patternType="solid">
        <fgColor rgb="FFDDF0E4"/>
        <bgColor rgb="FFDDF0E4"/>
      </patternFill>
    </fill>
    <fill>
      <patternFill patternType="solid">
        <fgColor rgb="FFFCFCFF"/>
        <bgColor rgb="FFFCFCFF"/>
      </patternFill>
    </fill>
    <fill>
      <patternFill patternType="solid">
        <fgColor rgb="FF63BE7B"/>
        <bgColor rgb="FF63BE7B"/>
      </patternFill>
    </fill>
    <fill>
      <patternFill patternType="solid">
        <fgColor rgb="FFAEDDBC"/>
        <bgColor rgb="FFAEDDBC"/>
      </patternFill>
    </fill>
    <fill>
      <patternFill patternType="solid">
        <fgColor rgb="FF88CD9B"/>
        <bgColor rgb="FF88CD9B"/>
      </patternFill>
    </fill>
    <fill>
      <patternFill patternType="solid">
        <fgColor rgb="FFBCE2C8"/>
        <bgColor rgb="FFBCE2C8"/>
      </patternFill>
    </fill>
    <fill>
      <patternFill patternType="solid">
        <fgColor rgb="FFACDCBA"/>
        <bgColor rgb="FFACDCBA"/>
      </patternFill>
    </fill>
    <fill>
      <patternFill patternType="solid">
        <fgColor rgb="FFCEEAD7"/>
        <bgColor rgb="FFCEEAD7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FBDAD7"/>
        <bgColor rgb="FFFBDAD7"/>
      </patternFill>
    </fill>
    <fill>
      <patternFill patternType="solid">
        <fgColor rgb="FFDAF1F3"/>
        <bgColor rgb="FFDAF1F3"/>
      </patternFill>
    </fill>
    <fill>
      <patternFill patternType="solid">
        <fgColor rgb="FFE6B8AF"/>
        <bgColor rgb="FFE6B8A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Font="1"/>
    <xf borderId="0" fillId="2" fontId="1" numFmtId="0" xfId="0" applyFill="1" applyFont="1"/>
    <xf borderId="0" fillId="2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right" readingOrder="0" shrinkToFit="0" vertical="bottom" wrapText="0"/>
    </xf>
    <xf borderId="3" fillId="0" fontId="3" numFmtId="0" xfId="0" applyAlignment="1" applyBorder="1" applyFont="1">
      <alignment readingOrder="0" shrinkToFit="0" vertical="bottom" wrapText="0"/>
    </xf>
    <xf borderId="1" fillId="4" fontId="3" numFmtId="0" xfId="0" applyAlignment="1" applyBorder="1" applyFill="1" applyFont="1">
      <alignment horizontal="right" readingOrder="0" shrinkToFit="0" vertical="bottom" wrapText="0"/>
    </xf>
    <xf borderId="1" fillId="5" fontId="3" numFmtId="0" xfId="0" applyAlignment="1" applyBorder="1" applyFill="1" applyFont="1">
      <alignment horizontal="right" readingOrder="0" shrinkToFit="0" vertical="bottom" wrapText="0"/>
    </xf>
    <xf borderId="1" fillId="6" fontId="3" numFmtId="0" xfId="0" applyAlignment="1" applyBorder="1" applyFill="1" applyFont="1">
      <alignment horizontal="right" readingOrder="0" shrinkToFit="0" vertical="bottom" wrapText="0"/>
    </xf>
    <xf borderId="1" fillId="7" fontId="3" numFmtId="0" xfId="0" applyAlignment="1" applyBorder="1" applyFill="1" applyFont="1">
      <alignment horizontal="right" readingOrder="0" shrinkToFit="0" vertical="bottom" wrapText="0"/>
    </xf>
    <xf borderId="1" fillId="8" fontId="3" numFmtId="0" xfId="0" applyAlignment="1" applyBorder="1" applyFill="1" applyFont="1">
      <alignment horizontal="right" readingOrder="0" shrinkToFit="0" vertical="bottom" wrapText="0"/>
    </xf>
    <xf borderId="1" fillId="9" fontId="3" numFmtId="0" xfId="0" applyAlignment="1" applyBorder="1" applyFill="1" applyFont="1">
      <alignment horizontal="right" readingOrder="0" shrinkToFit="0" vertical="bottom" wrapText="0"/>
    </xf>
    <xf borderId="1" fillId="10" fontId="3" numFmtId="0" xfId="0" applyAlignment="1" applyBorder="1" applyFill="1" applyFont="1">
      <alignment horizontal="right" readingOrder="0" shrinkToFit="0" vertical="bottom" wrapText="0"/>
    </xf>
    <xf borderId="1" fillId="11" fontId="3" numFmtId="0" xfId="0" applyAlignment="1" applyBorder="1" applyFill="1" applyFont="1">
      <alignment horizontal="right" readingOrder="0" shrinkToFit="0" vertical="bottom" wrapText="0"/>
    </xf>
    <xf borderId="1" fillId="12" fontId="3" numFmtId="0" xfId="0" applyAlignment="1" applyBorder="1" applyFill="1" applyFont="1">
      <alignment horizontal="right" readingOrder="0" shrinkToFit="0" vertical="bottom" wrapText="0"/>
    </xf>
    <xf borderId="1" fillId="13" fontId="3" numFmtId="0" xfId="0" applyAlignment="1" applyBorder="1" applyFill="1" applyFont="1">
      <alignment horizontal="right" readingOrder="0" shrinkToFit="0" vertical="bottom" wrapText="0"/>
    </xf>
    <xf borderId="1" fillId="14" fontId="3" numFmtId="0" xfId="0" applyAlignment="1" applyBorder="1" applyFill="1" applyFont="1">
      <alignment horizontal="right" readingOrder="0" shrinkToFit="0" vertical="bottom" wrapText="0"/>
    </xf>
    <xf borderId="1" fillId="15" fontId="3" numFmtId="0" xfId="0" applyAlignment="1" applyBorder="1" applyFill="1" applyFont="1">
      <alignment horizontal="right" readingOrder="0" shrinkToFit="0" vertical="bottom" wrapText="0"/>
    </xf>
    <xf borderId="1" fillId="16" fontId="3" numFmtId="0" xfId="0" applyAlignment="1" applyBorder="1" applyFill="1" applyFont="1">
      <alignment horizontal="right" readingOrder="0" shrinkToFit="0" vertical="bottom" wrapText="0"/>
    </xf>
    <xf borderId="1" fillId="17" fontId="3" numFmtId="0" xfId="0" applyAlignment="1" applyBorder="1" applyFill="1" applyFont="1">
      <alignment horizontal="right" readingOrder="0" shrinkToFit="0" vertical="bottom" wrapText="0"/>
    </xf>
    <xf borderId="1" fillId="18" fontId="3" numFmtId="0" xfId="0" applyAlignment="1" applyBorder="1" applyFill="1" applyFont="1">
      <alignment horizontal="right" readingOrder="0" shrinkToFit="0" vertical="bottom" wrapText="0"/>
    </xf>
    <xf borderId="1" fillId="19" fontId="3" numFmtId="0" xfId="0" applyAlignment="1" applyBorder="1" applyFill="1" applyFont="1">
      <alignment horizontal="right" readingOrder="0" shrinkToFit="0" vertical="bottom" wrapText="0"/>
    </xf>
    <xf borderId="1" fillId="20" fontId="3" numFmtId="0" xfId="0" applyAlignment="1" applyBorder="1" applyFill="1" applyFont="1">
      <alignment horizontal="right" readingOrder="0" shrinkToFit="0" vertical="bottom" wrapText="0"/>
    </xf>
    <xf borderId="1" fillId="21" fontId="3" numFmtId="0" xfId="0" applyAlignment="1" applyBorder="1" applyFill="1" applyFont="1">
      <alignment horizontal="right" readingOrder="0" shrinkToFit="0" vertical="bottom" wrapText="0"/>
    </xf>
    <xf borderId="1" fillId="22" fontId="3" numFmtId="0" xfId="0" applyAlignment="1" applyBorder="1" applyFill="1" applyFont="1">
      <alignment readingOrder="0" shrinkToFit="0" vertical="bottom" wrapText="0"/>
    </xf>
    <xf borderId="2" fillId="22" fontId="3" numFmtId="0" xfId="0" applyAlignment="1" applyBorder="1" applyFont="1">
      <alignment readingOrder="0" shrinkToFit="0" vertical="bottom" wrapText="0"/>
    </xf>
    <xf borderId="4" fillId="22" fontId="3" numFmtId="0" xfId="0" applyAlignment="1" applyBorder="1" applyFont="1">
      <alignment readingOrder="0" shrinkToFit="0" vertical="bottom" wrapText="0"/>
    </xf>
    <xf borderId="0" fillId="22" fontId="3" numFmtId="0" xfId="0" applyAlignment="1" applyFont="1">
      <alignment shrinkToFit="0" vertical="bottom" wrapText="0"/>
    </xf>
    <xf borderId="3" fillId="22" fontId="3" numFmtId="0" xfId="0" applyAlignment="1" applyBorder="1" applyFont="1">
      <alignment horizontal="right" readingOrder="0" shrinkToFit="0" vertical="bottom" wrapText="0"/>
    </xf>
    <xf borderId="5" fillId="22" fontId="3" numFmtId="0" xfId="0" applyAlignment="1" applyBorder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23" fontId="1" numFmtId="0" xfId="0" applyFill="1" applyFont="1"/>
    <xf borderId="0" fillId="0" fontId="4" numFmtId="0" xfId="0" applyAlignment="1" applyFont="1">
      <alignment readingOrder="0" vertical="bottom"/>
    </xf>
    <xf borderId="0" fillId="24" fontId="5" numFmtId="0" xfId="0" applyAlignment="1" applyFill="1" applyFont="1">
      <alignment readingOrder="0" vertical="bottom"/>
    </xf>
    <xf borderId="0" fillId="24" fontId="5" numFmtId="0" xfId="0" applyAlignment="1" applyFont="1">
      <alignment horizontal="right" readingOrder="0" vertical="bottom"/>
    </xf>
    <xf borderId="0" fillId="25" fontId="5" numFmtId="0" xfId="0" applyAlignment="1" applyFill="1" applyFont="1">
      <alignment readingOrder="0" vertical="bottom"/>
    </xf>
    <xf borderId="0" fillId="25" fontId="5" numFmtId="0" xfId="0" applyAlignment="1" applyFont="1">
      <alignment horizontal="right" readingOrder="0" vertical="bottom"/>
    </xf>
    <xf borderId="1" fillId="26" fontId="6" numFmtId="0" xfId="0" applyAlignment="1" applyBorder="1" applyFill="1" applyFont="1">
      <alignment vertical="bottom"/>
    </xf>
    <xf borderId="1" fillId="27" fontId="6" numFmtId="0" xfId="0" applyAlignment="1" applyBorder="1" applyFill="1" applyFont="1">
      <alignment vertical="bottom"/>
    </xf>
    <xf borderId="1" fillId="28" fontId="6" numFmtId="0" xfId="0" applyAlignment="1" applyBorder="1" applyFill="1" applyFont="1">
      <alignment vertical="bottom"/>
    </xf>
    <xf borderId="1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0" fillId="22" fontId="6" numFmtId="0" xfId="0" applyAlignment="1" applyFont="1">
      <alignment vertical="bottom"/>
    </xf>
    <xf borderId="1" fillId="27" fontId="6" numFmtId="0" xfId="0" applyAlignment="1" applyBorder="1" applyFont="1">
      <alignment horizontal="right" vertical="bottom"/>
    </xf>
    <xf borderId="1" fillId="28" fontId="6" numFmtId="0" xfId="0" applyAlignment="1" applyBorder="1" applyFont="1">
      <alignment horizontal="right" vertical="bottom"/>
    </xf>
    <xf borderId="1" fillId="0" fontId="6" numFmtId="0" xfId="0" applyAlignment="1" applyBorder="1" applyFont="1">
      <alignment horizontal="right" vertical="bottom"/>
    </xf>
    <xf borderId="0" fillId="0" fontId="1" numFmtId="165" xfId="0" applyAlignment="1" applyFont="1" applyNumberFormat="1">
      <alignment readingOrder="0"/>
    </xf>
    <xf borderId="1" fillId="29" fontId="6" numFmtId="0" xfId="0" applyAlignment="1" applyBorder="1" applyFill="1" applyFont="1">
      <alignment horizontal="right" vertical="bottom"/>
    </xf>
    <xf borderId="1" fillId="30" fontId="6" numFmtId="0" xfId="0" applyAlignment="1" applyBorder="1" applyFill="1" applyFont="1">
      <alignment horizontal="right" vertical="bottom"/>
    </xf>
    <xf borderId="1" fillId="30" fontId="6" numFmtId="0" xfId="0" applyAlignment="1" applyBorder="1" applyFont="1">
      <alignment vertical="bottom"/>
    </xf>
    <xf borderId="1" fillId="29" fontId="6" numFmtId="0" xfId="0" applyAlignment="1" applyBorder="1" applyFont="1">
      <alignment vertical="bottom"/>
    </xf>
    <xf borderId="0" fillId="28" fontId="1" numFmtId="0" xfId="0" applyFont="1"/>
    <xf borderId="0" fillId="31" fontId="1" numFmtId="0" xfId="0" applyFill="1" applyFont="1"/>
    <xf borderId="0" fillId="3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49</xdr:row>
      <xdr:rowOff>142875</xdr:rowOff>
    </xdr:from>
    <xdr:ext cx="4876800" cy="30765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657225</xdr:colOff>
      <xdr:row>2</xdr:row>
      <xdr:rowOff>123825</xdr:rowOff>
    </xdr:from>
    <xdr:ext cx="4124325" cy="2476500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22</xdr:row>
      <xdr:rowOff>0</xdr:rowOff>
    </xdr:from>
    <xdr:ext cx="6877050" cy="41910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13"/>
    <col customWidth="1" min="2" max="2" width="16.63"/>
    <col customWidth="1" min="3" max="3" width="16.13"/>
    <col customWidth="1" min="4" max="4" width="26.5"/>
    <col customWidth="1" min="5" max="5" width="16.0"/>
    <col customWidth="1" min="6" max="6" width="14.75"/>
    <col customWidth="1" min="7" max="7" width="16.5"/>
    <col customWidth="1" min="8" max="8" width="15.75"/>
    <col customWidth="1" min="9" max="9" width="16.38"/>
    <col customWidth="1" min="12" max="12" width="20.63"/>
    <col customWidth="1" min="17" max="17" width="16.75"/>
  </cols>
  <sheetData>
    <row r="1">
      <c r="A1" s="1" t="s">
        <v>0</v>
      </c>
      <c r="G1" s="1" t="s">
        <v>1</v>
      </c>
      <c r="Q1" s="1" t="s">
        <v>2</v>
      </c>
    </row>
    <row r="2">
      <c r="D2" s="1" t="s">
        <v>3</v>
      </c>
      <c r="Q2" s="1" t="s">
        <v>4</v>
      </c>
      <c r="R2" s="1" t="s">
        <v>5</v>
      </c>
      <c r="S2" s="1" t="s">
        <v>6</v>
      </c>
      <c r="T2" s="1" t="s">
        <v>7</v>
      </c>
    </row>
    <row r="3">
      <c r="A3" s="2">
        <v>45783.0</v>
      </c>
      <c r="Q3" s="1" t="s">
        <v>8</v>
      </c>
      <c r="R3" s="1">
        <v>27.0</v>
      </c>
      <c r="S3" s="3">
        <f>AVERAGE(R3:R6)</f>
        <v>42.5</v>
      </c>
      <c r="T3" s="3">
        <f>S3*10</f>
        <v>425</v>
      </c>
    </row>
    <row r="4">
      <c r="A4" s="1" t="s">
        <v>4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R4" s="1">
        <v>35.0</v>
      </c>
    </row>
    <row r="5">
      <c r="A5" s="1" t="s">
        <v>18</v>
      </c>
      <c r="B5" s="1">
        <v>1.0</v>
      </c>
      <c r="C5" s="1">
        <v>1.01</v>
      </c>
      <c r="D5" s="1" t="s">
        <v>19</v>
      </c>
      <c r="J5" s="1">
        <f>15.541-A33</f>
        <v>1.928</v>
      </c>
      <c r="R5" s="1">
        <v>64.0</v>
      </c>
    </row>
    <row r="6">
      <c r="A6" s="1" t="s">
        <v>18</v>
      </c>
      <c r="B6" s="1">
        <v>2.0</v>
      </c>
      <c r="C6" s="1">
        <v>1.03</v>
      </c>
      <c r="D6" s="1" t="s">
        <v>20</v>
      </c>
      <c r="E6" s="4"/>
      <c r="F6" s="4"/>
      <c r="G6" s="4"/>
      <c r="H6" s="4"/>
      <c r="I6" s="4"/>
      <c r="J6" s="1" t="s">
        <v>21</v>
      </c>
      <c r="R6" s="1">
        <v>44.0</v>
      </c>
    </row>
    <row r="7">
      <c r="A7" s="1" t="s">
        <v>18</v>
      </c>
      <c r="B7" s="1">
        <v>3.0</v>
      </c>
      <c r="C7" s="1">
        <v>0.63</v>
      </c>
      <c r="D7" s="1" t="s">
        <v>20</v>
      </c>
      <c r="E7" s="4"/>
      <c r="F7" s="4"/>
      <c r="G7" s="4"/>
      <c r="H7" s="4"/>
      <c r="I7" s="4"/>
      <c r="J7" s="1" t="s">
        <v>21</v>
      </c>
      <c r="Q7" s="1" t="s">
        <v>22</v>
      </c>
      <c r="R7" s="1">
        <v>247.0</v>
      </c>
      <c r="S7" s="3">
        <f>AVERAGE(R7:R10)</f>
        <v>180</v>
      </c>
      <c r="T7" s="3">
        <f>S7*10</f>
        <v>1800</v>
      </c>
    </row>
    <row r="8">
      <c r="A8" s="1" t="s">
        <v>18</v>
      </c>
      <c r="B8" s="1">
        <v>4.0</v>
      </c>
      <c r="C8" s="5" t="s">
        <v>23</v>
      </c>
      <c r="D8" s="1" t="s">
        <v>23</v>
      </c>
      <c r="E8" s="4"/>
      <c r="F8" s="4"/>
      <c r="G8" s="4"/>
      <c r="H8" s="4"/>
      <c r="I8" s="4"/>
      <c r="J8" s="4"/>
      <c r="R8" s="1">
        <v>266.0</v>
      </c>
    </row>
    <row r="9">
      <c r="A9" s="1" t="s">
        <v>24</v>
      </c>
      <c r="B9" s="1">
        <v>1.0</v>
      </c>
      <c r="C9" s="1">
        <v>1.71</v>
      </c>
      <c r="D9" s="1" t="s">
        <v>19</v>
      </c>
      <c r="J9" s="3">
        <f>15.959-A33</f>
        <v>2.346</v>
      </c>
      <c r="R9" s="1">
        <v>83.0</v>
      </c>
    </row>
    <row r="10">
      <c r="A10" s="1" t="s">
        <v>24</v>
      </c>
      <c r="B10" s="1">
        <v>2.0</v>
      </c>
      <c r="C10" s="1">
        <v>1.23</v>
      </c>
      <c r="D10" s="1" t="s">
        <v>19</v>
      </c>
      <c r="J10" s="3">
        <f>16.51-A33</f>
        <v>2.897</v>
      </c>
      <c r="R10" s="1">
        <v>124.0</v>
      </c>
    </row>
    <row r="11">
      <c r="A11" s="1" t="s">
        <v>24</v>
      </c>
      <c r="B11" s="1">
        <v>3.0</v>
      </c>
      <c r="C11" s="1">
        <v>0.66</v>
      </c>
      <c r="D11" s="1" t="s">
        <v>20</v>
      </c>
      <c r="E11" s="4"/>
      <c r="F11" s="4"/>
      <c r="G11" s="4"/>
      <c r="H11" s="4"/>
      <c r="I11" s="4"/>
      <c r="J11" s="1" t="s">
        <v>21</v>
      </c>
      <c r="Q11" s="1" t="s">
        <v>25</v>
      </c>
      <c r="R11" s="1">
        <v>184.0</v>
      </c>
      <c r="S11" s="3">
        <f>AVERAGE(R11:R14)</f>
        <v>154</v>
      </c>
      <c r="T11" s="3">
        <f>S11*10</f>
        <v>1540</v>
      </c>
    </row>
    <row r="12">
      <c r="A12" s="1" t="s">
        <v>24</v>
      </c>
      <c r="B12" s="1">
        <v>4.0</v>
      </c>
      <c r="C12" s="1">
        <v>7.53</v>
      </c>
      <c r="D12" s="1" t="s">
        <v>20</v>
      </c>
      <c r="E12" s="4"/>
      <c r="F12" s="4"/>
      <c r="G12" s="4"/>
      <c r="H12" s="4"/>
      <c r="I12" s="4"/>
      <c r="J12" s="1" t="s">
        <v>21</v>
      </c>
      <c r="R12" s="1">
        <v>134.0</v>
      </c>
    </row>
    <row r="13">
      <c r="A13" s="1" t="s">
        <v>26</v>
      </c>
      <c r="B13" s="1">
        <v>1.0</v>
      </c>
      <c r="C13" s="1">
        <v>0.66</v>
      </c>
      <c r="D13" s="1" t="s">
        <v>19</v>
      </c>
      <c r="R13" s="1">
        <v>195.0</v>
      </c>
    </row>
    <row r="14">
      <c r="A14" s="1" t="s">
        <v>26</v>
      </c>
      <c r="B14" s="1">
        <v>2.0</v>
      </c>
      <c r="C14" s="1">
        <v>1.14</v>
      </c>
      <c r="D14" s="1" t="s">
        <v>19</v>
      </c>
      <c r="R14" s="1">
        <v>103.0</v>
      </c>
    </row>
    <row r="15">
      <c r="A15" s="1" t="s">
        <v>26</v>
      </c>
      <c r="B15" s="1">
        <v>3.0</v>
      </c>
      <c r="C15" s="1">
        <v>1.08</v>
      </c>
      <c r="D15" s="1" t="s">
        <v>20</v>
      </c>
      <c r="E15" s="4"/>
      <c r="F15" s="4"/>
      <c r="G15" s="4"/>
      <c r="H15" s="4"/>
      <c r="I15" s="4"/>
      <c r="J15" s="1" t="s">
        <v>21</v>
      </c>
      <c r="Q15" s="1" t="s">
        <v>27</v>
      </c>
      <c r="R15" s="1">
        <v>12.0</v>
      </c>
      <c r="S15" s="3">
        <f>AVERAGE(R15:R18)</f>
        <v>13</v>
      </c>
      <c r="T15" s="3">
        <f>S15*10</f>
        <v>130</v>
      </c>
    </row>
    <row r="16">
      <c r="A16" s="1" t="s">
        <v>26</v>
      </c>
      <c r="B16" s="1">
        <v>4.0</v>
      </c>
      <c r="C16" s="1">
        <v>0.36</v>
      </c>
      <c r="D16" s="1" t="s">
        <v>20</v>
      </c>
      <c r="E16" s="4"/>
      <c r="F16" s="4"/>
      <c r="G16" s="4"/>
      <c r="H16" s="4"/>
      <c r="I16" s="4"/>
      <c r="J16" s="1" t="s">
        <v>21</v>
      </c>
      <c r="R16" s="1">
        <v>13.0</v>
      </c>
    </row>
    <row r="17">
      <c r="A17" s="3"/>
      <c r="D17" s="3"/>
      <c r="R17" s="1">
        <v>16.0</v>
      </c>
    </row>
    <row r="18">
      <c r="A18" s="3"/>
      <c r="D18" s="3"/>
      <c r="R18" s="1">
        <v>11.0</v>
      </c>
    </row>
    <row r="19">
      <c r="Q19" s="1" t="s">
        <v>28</v>
      </c>
      <c r="R19" s="1">
        <v>4.0</v>
      </c>
      <c r="S19" s="3">
        <f>AVERAGE(R19:R22)</f>
        <v>5</v>
      </c>
      <c r="T19" s="3">
        <f>S19*10</f>
        <v>50</v>
      </c>
    </row>
    <row r="20">
      <c r="R20" s="1">
        <v>3.0</v>
      </c>
    </row>
    <row r="21">
      <c r="R21" s="1">
        <v>3.0</v>
      </c>
    </row>
    <row r="22">
      <c r="R22" s="1">
        <v>10.0</v>
      </c>
    </row>
    <row r="25">
      <c r="A25" s="1" t="s">
        <v>29</v>
      </c>
      <c r="B25" s="1">
        <v>1.0</v>
      </c>
      <c r="C25" s="1">
        <v>2.0</v>
      </c>
      <c r="D25" s="1">
        <v>3.0</v>
      </c>
      <c r="E25" s="1">
        <v>4.0</v>
      </c>
      <c r="F25" s="1">
        <v>5.0</v>
      </c>
      <c r="G25" s="1">
        <v>6.0</v>
      </c>
      <c r="H25" s="1">
        <v>7.0</v>
      </c>
      <c r="I25" s="1">
        <v>8.0</v>
      </c>
      <c r="J25" s="1">
        <v>9.0</v>
      </c>
      <c r="K25" s="1">
        <v>10.0</v>
      </c>
      <c r="L25" s="1">
        <v>11.0</v>
      </c>
      <c r="M25" s="1">
        <v>12.0</v>
      </c>
    </row>
    <row r="26">
      <c r="A26" s="1" t="s">
        <v>30</v>
      </c>
      <c r="B26" s="1" t="s">
        <v>31</v>
      </c>
      <c r="C26" s="1" t="s">
        <v>32</v>
      </c>
      <c r="D26" s="1" t="s">
        <v>33</v>
      </c>
      <c r="E26" s="1" t="s">
        <v>34</v>
      </c>
      <c r="F26" s="1" t="s">
        <v>35</v>
      </c>
      <c r="G26" s="1" t="s">
        <v>36</v>
      </c>
      <c r="H26" s="1" t="s">
        <v>37</v>
      </c>
      <c r="I26" s="1" t="s">
        <v>38</v>
      </c>
      <c r="J26" s="1" t="s">
        <v>39</v>
      </c>
      <c r="K26" s="1" t="s">
        <v>40</v>
      </c>
      <c r="L26" s="1" t="s">
        <v>41</v>
      </c>
      <c r="M26" s="1" t="s">
        <v>42</v>
      </c>
    </row>
    <row r="27">
      <c r="A27" s="1" t="s">
        <v>43</v>
      </c>
      <c r="B27" s="1" t="s">
        <v>44</v>
      </c>
      <c r="C27" s="1" t="s">
        <v>45</v>
      </c>
      <c r="D27" s="1" t="s">
        <v>46</v>
      </c>
      <c r="E27" s="1" t="s">
        <v>47</v>
      </c>
      <c r="F27" s="1" t="s">
        <v>48</v>
      </c>
      <c r="G27" s="1" t="s">
        <v>49</v>
      </c>
      <c r="Q27" s="1" t="s">
        <v>50</v>
      </c>
    </row>
    <row r="31">
      <c r="N31" s="1" t="s">
        <v>51</v>
      </c>
      <c r="P31" s="1">
        <v>403.0</v>
      </c>
      <c r="Q31" s="1">
        <v>655.0</v>
      </c>
    </row>
    <row r="32">
      <c r="A32" s="6" t="s">
        <v>52</v>
      </c>
      <c r="B32" s="6" t="s">
        <v>53</v>
      </c>
      <c r="C32" s="6" t="s">
        <v>54</v>
      </c>
      <c r="N32" s="1" t="s">
        <v>55</v>
      </c>
      <c r="P32" s="1">
        <v>552.0</v>
      </c>
      <c r="Q32" s="1">
        <v>955.0</v>
      </c>
    </row>
    <row r="33">
      <c r="A33" s="6">
        <v>13.613</v>
      </c>
      <c r="B33" s="6" t="s">
        <v>56</v>
      </c>
      <c r="C33" s="6">
        <f> 16.302-A33</f>
        <v>2.689</v>
      </c>
      <c r="N33" s="1" t="s">
        <v>57</v>
      </c>
      <c r="P33" s="1">
        <v>669.0</v>
      </c>
      <c r="Q33" s="1">
        <v>1263.0</v>
      </c>
    </row>
    <row r="34">
      <c r="A34" s="7"/>
      <c r="B34" s="6" t="s">
        <v>25</v>
      </c>
      <c r="C34" s="6">
        <f>18.908-A33</f>
        <v>5.295</v>
      </c>
      <c r="N34" s="1" t="s">
        <v>58</v>
      </c>
      <c r="P34" s="1">
        <v>589.0</v>
      </c>
      <c r="Q34" s="1">
        <v>1011.0</v>
      </c>
    </row>
    <row r="35">
      <c r="A35" s="7"/>
      <c r="B35" s="6" t="s">
        <v>59</v>
      </c>
      <c r="C35" s="6">
        <f>15.246-A33</f>
        <v>1.633</v>
      </c>
      <c r="N35" s="1" t="s">
        <v>60</v>
      </c>
    </row>
    <row r="36">
      <c r="A36" s="7"/>
      <c r="B36" s="6" t="s">
        <v>61</v>
      </c>
      <c r="C36" s="6">
        <f>15.482-A33</f>
        <v>1.869</v>
      </c>
    </row>
    <row r="37">
      <c r="A37" s="7"/>
      <c r="B37" s="6" t="s">
        <v>62</v>
      </c>
      <c r="C37" s="6">
        <f>16.974-A33</f>
        <v>3.361</v>
      </c>
    </row>
    <row r="38">
      <c r="A38" s="7"/>
      <c r="B38" s="6" t="s">
        <v>63</v>
      </c>
      <c r="C38" s="6">
        <f>16.458-A33</f>
        <v>2.845</v>
      </c>
    </row>
    <row r="41">
      <c r="A41" s="1" t="s">
        <v>64</v>
      </c>
    </row>
    <row r="42">
      <c r="A42" s="8" t="s">
        <v>65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</row>
    <row r="43">
      <c r="A43" s="10"/>
      <c r="B43" s="11">
        <v>1.0</v>
      </c>
      <c r="C43" s="11">
        <v>2.0</v>
      </c>
      <c r="D43" s="11">
        <v>3.0</v>
      </c>
      <c r="E43" s="11">
        <v>4.0</v>
      </c>
      <c r="F43" s="11">
        <v>5.0</v>
      </c>
      <c r="G43" s="11">
        <v>6.0</v>
      </c>
      <c r="H43" s="11">
        <v>7.0</v>
      </c>
      <c r="I43" s="11">
        <v>8.0</v>
      </c>
      <c r="J43" s="11">
        <v>9.0</v>
      </c>
      <c r="K43" s="11">
        <v>10.0</v>
      </c>
      <c r="L43" s="11">
        <v>11.0</v>
      </c>
      <c r="M43" s="11">
        <v>12.0</v>
      </c>
    </row>
    <row r="44">
      <c r="A44" s="12" t="s">
        <v>66</v>
      </c>
      <c r="B44" s="13">
        <v>521.0</v>
      </c>
      <c r="C44" s="14">
        <v>553.0</v>
      </c>
      <c r="D44" s="15">
        <v>435.0</v>
      </c>
      <c r="E44" s="16">
        <v>451.0</v>
      </c>
      <c r="F44" s="17">
        <v>343.0</v>
      </c>
      <c r="G44" s="18">
        <v>358.0</v>
      </c>
      <c r="H44" s="19">
        <v>1263.0</v>
      </c>
      <c r="I44" s="20">
        <v>669.0</v>
      </c>
      <c r="J44" s="21">
        <v>955.0</v>
      </c>
      <c r="K44" s="14">
        <v>552.0</v>
      </c>
      <c r="L44" s="22">
        <v>655.0</v>
      </c>
      <c r="M44" s="23">
        <v>403.0</v>
      </c>
    </row>
    <row r="45">
      <c r="A45" s="12" t="s">
        <v>67</v>
      </c>
      <c r="B45" s="24">
        <v>0.0</v>
      </c>
      <c r="C45" s="24">
        <v>0.0</v>
      </c>
      <c r="D45" s="24">
        <v>1.0</v>
      </c>
      <c r="E45" s="24">
        <v>1.0</v>
      </c>
      <c r="F45" s="24">
        <v>0.0</v>
      </c>
      <c r="G45" s="24">
        <v>6.0</v>
      </c>
      <c r="H45" s="25">
        <v>1929.0</v>
      </c>
      <c r="I45" s="26">
        <v>991.0</v>
      </c>
      <c r="J45" s="27">
        <v>1468.0</v>
      </c>
      <c r="K45" s="28">
        <v>815.0</v>
      </c>
      <c r="L45" s="29">
        <v>1011.0</v>
      </c>
      <c r="M45" s="30">
        <v>589.0</v>
      </c>
    </row>
    <row r="47">
      <c r="A47" s="31" t="s">
        <v>68</v>
      </c>
      <c r="B47" s="32" t="s">
        <v>69</v>
      </c>
      <c r="C47" s="32" t="s">
        <v>70</v>
      </c>
      <c r="D47" s="32" t="s">
        <v>71</v>
      </c>
      <c r="E47" s="32" t="s">
        <v>72</v>
      </c>
      <c r="F47" s="33" t="s">
        <v>73</v>
      </c>
      <c r="G47" s="34"/>
      <c r="H47" s="34"/>
      <c r="I47" s="34"/>
      <c r="J47" s="34"/>
    </row>
    <row r="48">
      <c r="A48" s="35">
        <v>3.0</v>
      </c>
      <c r="B48" s="36" t="s">
        <v>74</v>
      </c>
      <c r="C48" s="36" t="s">
        <v>75</v>
      </c>
      <c r="D48" s="36" t="s">
        <v>76</v>
      </c>
      <c r="E48" s="36" t="s">
        <v>77</v>
      </c>
      <c r="F48" s="9"/>
      <c r="G48" s="9"/>
      <c r="H48" s="9"/>
      <c r="I48" s="9"/>
      <c r="J48" s="9"/>
    </row>
  </sheetData>
  <dataValidations>
    <dataValidation type="list" allowBlank="1" showErrorMessage="1" sqref="A5:A18">
      <formula1>"Mud + Heat,Mud + Cold,Heat only,Control Tank"</formula1>
    </dataValidation>
    <dataValidation type="list" allowBlank="1" showErrorMessage="1" sqref="D5:D18">
      <formula1>"H,R,Mortality"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4" width="15.75"/>
    <col customWidth="1" min="5" max="5" width="27.0"/>
    <col customWidth="1" min="6" max="6" width="21.63"/>
    <col customWidth="1" min="7" max="7" width="17.25"/>
    <col customWidth="1" min="8" max="8" width="17.5"/>
    <col customWidth="1" min="9" max="9" width="17.38"/>
    <col customWidth="1" min="10" max="10" width="16.88"/>
  </cols>
  <sheetData>
    <row r="2">
      <c r="R2" s="1" t="s">
        <v>78</v>
      </c>
    </row>
    <row r="3">
      <c r="A3" s="37">
        <v>45790.0</v>
      </c>
      <c r="R3" s="1" t="s">
        <v>4</v>
      </c>
      <c r="S3" s="1" t="s">
        <v>5</v>
      </c>
      <c r="T3" s="1" t="s">
        <v>6</v>
      </c>
      <c r="U3" s="1" t="s">
        <v>7</v>
      </c>
    </row>
    <row r="4">
      <c r="A4" s="1" t="s">
        <v>4</v>
      </c>
      <c r="B4" s="1" t="s">
        <v>9</v>
      </c>
      <c r="C4" s="1" t="s">
        <v>10</v>
      </c>
      <c r="D4" s="1" t="s">
        <v>79</v>
      </c>
      <c r="E4" s="1" t="s">
        <v>11</v>
      </c>
      <c r="F4" s="1" t="s">
        <v>12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80</v>
      </c>
      <c r="L4" s="1" t="s">
        <v>81</v>
      </c>
      <c r="M4" s="1" t="s">
        <v>82</v>
      </c>
      <c r="R4" s="1" t="s">
        <v>83</v>
      </c>
      <c r="S4" s="1">
        <v>45.0</v>
      </c>
      <c r="T4" s="3">
        <f>AVERAGE(S4:S7)</f>
        <v>29</v>
      </c>
      <c r="U4" s="3">
        <f>T4*10</f>
        <v>290</v>
      </c>
    </row>
    <row r="5">
      <c r="A5" s="1" t="s">
        <v>18</v>
      </c>
      <c r="B5" s="1">
        <v>3.0</v>
      </c>
      <c r="C5" s="1">
        <v>0.91</v>
      </c>
      <c r="D5" s="1" t="s">
        <v>84</v>
      </c>
      <c r="E5" s="1" t="s">
        <v>19</v>
      </c>
      <c r="K5" s="1">
        <v>16.674</v>
      </c>
      <c r="L5" s="1">
        <v>13.726</v>
      </c>
      <c r="M5" s="3">
        <f t="shared" ref="M5:M12" si="1">K5-L5</f>
        <v>2.948</v>
      </c>
      <c r="S5" s="1">
        <v>32.0</v>
      </c>
    </row>
    <row r="6">
      <c r="A6" s="1" t="s">
        <v>18</v>
      </c>
      <c r="B6" s="1">
        <v>4.0</v>
      </c>
      <c r="C6" s="1">
        <v>6.44</v>
      </c>
      <c r="D6" s="1" t="s">
        <v>85</v>
      </c>
      <c r="E6" s="1" t="s">
        <v>20</v>
      </c>
      <c r="F6" s="38"/>
      <c r="G6" s="38"/>
      <c r="H6" s="38"/>
      <c r="I6" s="38"/>
      <c r="J6" s="38"/>
      <c r="K6" s="1">
        <v>17.183</v>
      </c>
      <c r="L6" s="1">
        <v>13.726</v>
      </c>
      <c r="M6" s="3">
        <f t="shared" si="1"/>
        <v>3.457</v>
      </c>
      <c r="S6" s="1">
        <v>21.0</v>
      </c>
    </row>
    <row r="7">
      <c r="A7" s="1" t="s">
        <v>24</v>
      </c>
      <c r="B7" s="1">
        <v>3.0</v>
      </c>
      <c r="C7" s="1">
        <v>0.78</v>
      </c>
      <c r="D7" s="1" t="s">
        <v>84</v>
      </c>
      <c r="E7" s="1" t="s">
        <v>19</v>
      </c>
      <c r="K7" s="1">
        <v>17.735</v>
      </c>
      <c r="L7" s="1">
        <v>13.726</v>
      </c>
      <c r="M7" s="3">
        <f t="shared" si="1"/>
        <v>4.009</v>
      </c>
      <c r="S7" s="1">
        <v>18.0</v>
      </c>
    </row>
    <row r="8">
      <c r="A8" s="1" t="s">
        <v>24</v>
      </c>
      <c r="B8" s="1">
        <v>4.0</v>
      </c>
      <c r="C8" s="1">
        <v>6.78</v>
      </c>
      <c r="D8" s="1" t="s">
        <v>84</v>
      </c>
      <c r="E8" s="1" t="s">
        <v>86</v>
      </c>
      <c r="F8" s="38"/>
      <c r="G8" s="38"/>
      <c r="H8" s="38"/>
      <c r="I8" s="38"/>
      <c r="J8" s="38"/>
      <c r="K8" s="1">
        <v>18.65</v>
      </c>
      <c r="L8" s="1">
        <v>13.726</v>
      </c>
      <c r="M8" s="3">
        <f t="shared" si="1"/>
        <v>4.924</v>
      </c>
      <c r="R8" s="1" t="s">
        <v>87</v>
      </c>
      <c r="S8" s="1">
        <v>55.0</v>
      </c>
      <c r="T8" s="3">
        <f>AVERAGE(S8:S11)</f>
        <v>59.75</v>
      </c>
      <c r="U8" s="3">
        <f>T8*10</f>
        <v>597.5</v>
      </c>
    </row>
    <row r="9">
      <c r="A9" s="1" t="s">
        <v>26</v>
      </c>
      <c r="B9" s="1">
        <v>3.0</v>
      </c>
      <c r="C9" s="1">
        <v>1.41</v>
      </c>
      <c r="D9" s="1" t="s">
        <v>84</v>
      </c>
      <c r="E9" s="1" t="s">
        <v>19</v>
      </c>
      <c r="K9" s="1">
        <v>17.205</v>
      </c>
      <c r="L9" s="1">
        <v>13.726</v>
      </c>
      <c r="M9" s="3">
        <f t="shared" si="1"/>
        <v>3.479</v>
      </c>
      <c r="S9" s="1">
        <v>62.0</v>
      </c>
    </row>
    <row r="10">
      <c r="A10" s="1" t="s">
        <v>26</v>
      </c>
      <c r="B10" s="1">
        <v>4.0</v>
      </c>
      <c r="C10" s="1">
        <v>1.14</v>
      </c>
      <c r="D10" s="1" t="s">
        <v>85</v>
      </c>
      <c r="E10" s="1" t="s">
        <v>20</v>
      </c>
      <c r="F10" s="38"/>
      <c r="G10" s="38"/>
      <c r="H10" s="38"/>
      <c r="I10" s="38"/>
      <c r="J10" s="38"/>
      <c r="K10" s="1">
        <v>15.79</v>
      </c>
      <c r="L10" s="1">
        <v>13.726</v>
      </c>
      <c r="M10" s="3">
        <f t="shared" si="1"/>
        <v>2.064</v>
      </c>
      <c r="S10" s="1">
        <v>68.0</v>
      </c>
    </row>
    <row r="11">
      <c r="A11" s="1" t="s">
        <v>88</v>
      </c>
      <c r="B11" s="1">
        <v>1.0</v>
      </c>
      <c r="C11" s="1">
        <v>1.21</v>
      </c>
      <c r="D11" s="1"/>
      <c r="E11" s="1" t="s">
        <v>19</v>
      </c>
      <c r="K11" s="1">
        <v>15.23</v>
      </c>
      <c r="L11" s="1">
        <v>13.801</v>
      </c>
      <c r="M11" s="3">
        <f t="shared" si="1"/>
        <v>1.429</v>
      </c>
      <c r="S11" s="1">
        <v>54.0</v>
      </c>
    </row>
    <row r="12">
      <c r="A12" s="1" t="s">
        <v>88</v>
      </c>
      <c r="B12" s="1">
        <v>2.0</v>
      </c>
      <c r="C12" s="1">
        <v>1.98</v>
      </c>
      <c r="D12" s="1"/>
      <c r="E12" s="1" t="s">
        <v>19</v>
      </c>
      <c r="K12" s="1">
        <v>17.056</v>
      </c>
      <c r="L12" s="1">
        <v>15.06</v>
      </c>
      <c r="M12" s="3">
        <f t="shared" si="1"/>
        <v>1.996</v>
      </c>
      <c r="R12" s="1" t="s">
        <v>89</v>
      </c>
      <c r="S12" s="1">
        <v>47.0</v>
      </c>
      <c r="T12" s="3">
        <f>AVERAGE(S12:S15)</f>
        <v>35.75</v>
      </c>
      <c r="U12" s="3">
        <f>T12*10</f>
        <v>357.5</v>
      </c>
    </row>
    <row r="13">
      <c r="A13" s="3"/>
      <c r="S13" s="1">
        <v>55.0</v>
      </c>
    </row>
    <row r="14">
      <c r="A14" s="3"/>
      <c r="S14" s="1">
        <v>17.0</v>
      </c>
    </row>
    <row r="15">
      <c r="S15" s="1">
        <v>24.0</v>
      </c>
    </row>
    <row r="16">
      <c r="R16" s="1" t="s">
        <v>90</v>
      </c>
      <c r="S16" s="1">
        <v>25.0</v>
      </c>
      <c r="T16" s="3">
        <f>AVERAGE(S16:S19)</f>
        <v>18.75</v>
      </c>
      <c r="U16" s="3">
        <f>T16*10</f>
        <v>187.5</v>
      </c>
    </row>
    <row r="17">
      <c r="S17" s="1">
        <v>16.0</v>
      </c>
    </row>
    <row r="18">
      <c r="S18" s="1">
        <v>12.0</v>
      </c>
    </row>
    <row r="19">
      <c r="A19" s="1" t="s">
        <v>91</v>
      </c>
      <c r="B19" s="1">
        <v>1.0</v>
      </c>
      <c r="C19" s="1">
        <v>2.0</v>
      </c>
      <c r="D19" s="1">
        <v>3.0</v>
      </c>
      <c r="E19" s="1">
        <v>4.0</v>
      </c>
      <c r="F19" s="1">
        <v>5.0</v>
      </c>
      <c r="G19" s="1">
        <v>6.0</v>
      </c>
      <c r="H19" s="1">
        <v>7.0</v>
      </c>
      <c r="I19" s="1">
        <v>8.0</v>
      </c>
      <c r="J19" s="1">
        <v>9.0</v>
      </c>
      <c r="K19" s="1">
        <v>10.0</v>
      </c>
      <c r="L19" s="1">
        <v>11.0</v>
      </c>
      <c r="M19" s="1">
        <v>12.0</v>
      </c>
      <c r="S19" s="1">
        <v>22.0</v>
      </c>
    </row>
    <row r="20">
      <c r="A20" s="1" t="s">
        <v>30</v>
      </c>
      <c r="B20" s="1" t="s">
        <v>92</v>
      </c>
      <c r="C20" s="1" t="s">
        <v>93</v>
      </c>
      <c r="D20" s="1" t="s">
        <v>94</v>
      </c>
      <c r="E20" s="1" t="s">
        <v>95</v>
      </c>
      <c r="F20" s="1" t="s">
        <v>96</v>
      </c>
      <c r="G20" s="1" t="s">
        <v>97</v>
      </c>
      <c r="R20" s="1" t="s">
        <v>50</v>
      </c>
      <c r="S20" s="1">
        <v>8.0</v>
      </c>
      <c r="T20" s="3">
        <f>AVERAGE(S20:S23)</f>
        <v>5.5</v>
      </c>
      <c r="U20" s="3">
        <f>T20*10</f>
        <v>55</v>
      </c>
    </row>
    <row r="21">
      <c r="A21" s="1" t="s">
        <v>43</v>
      </c>
      <c r="B21" s="1" t="s">
        <v>98</v>
      </c>
      <c r="C21" s="1" t="s">
        <v>99</v>
      </c>
      <c r="D21" s="1" t="s">
        <v>100</v>
      </c>
      <c r="S21" s="1">
        <v>5.0</v>
      </c>
    </row>
    <row r="22">
      <c r="S22" s="1">
        <v>3.0</v>
      </c>
    </row>
    <row r="23">
      <c r="S23" s="1">
        <v>6.0</v>
      </c>
    </row>
  </sheetData>
  <dataValidations>
    <dataValidation type="list" allowBlank="1" showErrorMessage="1" sqref="A5:A14">
      <formula1>"Mud + Heat,Mud + Cold,Heat only,Control Tank"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C5" s="1" t="s">
        <v>31</v>
      </c>
      <c r="D5" s="1" t="s">
        <v>32</v>
      </c>
      <c r="E5" s="1" t="s">
        <v>33</v>
      </c>
      <c r="F5" s="1" t="s">
        <v>101</v>
      </c>
      <c r="G5" s="1" t="s">
        <v>35</v>
      </c>
      <c r="H5" s="1" t="s">
        <v>36</v>
      </c>
      <c r="I5" s="1" t="s">
        <v>37</v>
      </c>
      <c r="J5" s="1" t="s">
        <v>38</v>
      </c>
      <c r="K5" s="1" t="s">
        <v>39</v>
      </c>
      <c r="L5" s="1" t="s">
        <v>40</v>
      </c>
      <c r="M5" s="1" t="s">
        <v>41</v>
      </c>
      <c r="N5" s="1" t="s">
        <v>42</v>
      </c>
      <c r="O5" s="1" t="s">
        <v>44</v>
      </c>
      <c r="P5" s="1" t="s">
        <v>45</v>
      </c>
      <c r="Q5" s="1" t="s">
        <v>46</v>
      </c>
      <c r="R5" s="1" t="s">
        <v>47</v>
      </c>
      <c r="S5" s="1" t="s">
        <v>48</v>
      </c>
      <c r="T5" s="1" t="s">
        <v>49</v>
      </c>
    </row>
    <row r="6">
      <c r="B6" s="1" t="s">
        <v>102</v>
      </c>
      <c r="C6" s="1">
        <v>403.0</v>
      </c>
      <c r="D6" s="1">
        <v>655.0</v>
      </c>
      <c r="E6" s="1">
        <v>552.0</v>
      </c>
      <c r="F6" s="1">
        <v>955.0</v>
      </c>
      <c r="G6" s="1">
        <v>669.0</v>
      </c>
      <c r="H6" s="1">
        <v>1263.0</v>
      </c>
      <c r="I6" s="1">
        <v>358.0</v>
      </c>
      <c r="J6" s="1">
        <v>343.0</v>
      </c>
      <c r="K6" s="1">
        <v>451.0</v>
      </c>
      <c r="L6" s="1">
        <v>435.0</v>
      </c>
      <c r="M6" s="1">
        <v>553.0</v>
      </c>
      <c r="N6" s="1">
        <v>521.0</v>
      </c>
      <c r="O6" s="1">
        <v>589.0</v>
      </c>
      <c r="P6" s="1">
        <v>1011.0</v>
      </c>
      <c r="Q6" s="1">
        <v>815.0</v>
      </c>
      <c r="R6" s="1">
        <v>1468.0</v>
      </c>
      <c r="S6" s="1">
        <v>991.0</v>
      </c>
      <c r="T6" s="1">
        <v>1929.0</v>
      </c>
    </row>
    <row r="7">
      <c r="B7" s="1" t="s">
        <v>103</v>
      </c>
      <c r="C7" s="1">
        <v>422.0</v>
      </c>
      <c r="E7" s="1">
        <v>612.0</v>
      </c>
      <c r="G7" s="1">
        <v>775.0</v>
      </c>
      <c r="I7" s="1">
        <v>269.0</v>
      </c>
      <c r="K7" s="1">
        <v>304.0</v>
      </c>
      <c r="M7" s="1">
        <v>365.0</v>
      </c>
      <c r="O7" s="1">
        <v>778.0</v>
      </c>
      <c r="Q7" s="1">
        <v>1268.0</v>
      </c>
      <c r="S7" s="1">
        <v>1714.0</v>
      </c>
    </row>
    <row r="8">
      <c r="B8" s="1" t="s">
        <v>104</v>
      </c>
      <c r="C8" s="3">
        <f>C6/B28</f>
        <v>149.8698401</v>
      </c>
      <c r="D8" s="3">
        <f>D6/B29</f>
        <v>123.7016053</v>
      </c>
      <c r="E8" s="3">
        <f>E6/B28</f>
        <v>205.2807735</v>
      </c>
      <c r="F8" s="3">
        <f>F6/B29</f>
        <v>180.3588291</v>
      </c>
      <c r="G8" s="3">
        <f>G6/B28</f>
        <v>248.7913723</v>
      </c>
      <c r="H8" s="3">
        <f>H6/B29</f>
        <v>238.5269122</v>
      </c>
      <c r="I8" s="3">
        <f>I6/B30</f>
        <v>219.228414</v>
      </c>
      <c r="J8" s="3">
        <f>J6/B31</f>
        <v>183.5205993</v>
      </c>
      <c r="K8" s="3">
        <f>K6/B30</f>
        <v>276.178812</v>
      </c>
      <c r="L8" s="3">
        <f>L6/B31</f>
        <v>232.7447833</v>
      </c>
      <c r="M8" s="3">
        <f>M6/B30</f>
        <v>338.6405389</v>
      </c>
      <c r="N8" s="3">
        <f>N6/B31</f>
        <v>278.7586945</v>
      </c>
      <c r="O8" s="3">
        <f>O6/B32</f>
        <v>175.2454627</v>
      </c>
      <c r="P8" s="3">
        <f>P6/B33</f>
        <v>355.3602812</v>
      </c>
      <c r="Q8" s="3">
        <f>Q6/B32</f>
        <v>242.487355</v>
      </c>
      <c r="R8" s="3">
        <f>R6/B33</f>
        <v>515.9929701</v>
      </c>
      <c r="S8" s="3">
        <f>S6/B32</f>
        <v>294.8527224</v>
      </c>
      <c r="T8" s="3">
        <f>T6/B33</f>
        <v>678.0316344</v>
      </c>
    </row>
    <row r="9">
      <c r="B9" s="1" t="s">
        <v>105</v>
      </c>
      <c r="C9" s="3">
        <f>C7/B37</f>
        <v>85.70268075</v>
      </c>
      <c r="E9" s="3">
        <f>E7/B37</f>
        <v>124.2891958</v>
      </c>
      <c r="G9" s="3">
        <f>G7/B37</f>
        <v>157.3923639</v>
      </c>
      <c r="I9" s="3">
        <f>I7/B39</f>
        <v>130.3294574</v>
      </c>
      <c r="K9" s="3">
        <f>K7/B39</f>
        <v>147.2868217</v>
      </c>
      <c r="M9" s="3">
        <f>M7/B39</f>
        <v>176.8410853</v>
      </c>
      <c r="O9" s="3">
        <f>O7/B35</f>
        <v>225.0506219</v>
      </c>
      <c r="Q9" s="3">
        <f>Q7/B35</f>
        <v>366.7920162</v>
      </c>
      <c r="S9" s="3">
        <f>S7/B35</f>
        <v>495.8056118</v>
      </c>
    </row>
    <row r="27">
      <c r="A27" s="39" t="s">
        <v>53</v>
      </c>
      <c r="B27" s="39" t="s">
        <v>54</v>
      </c>
    </row>
    <row r="28">
      <c r="A28" s="40" t="s">
        <v>56</v>
      </c>
      <c r="B28" s="41">
        <v>2.689</v>
      </c>
    </row>
    <row r="29">
      <c r="A29" s="40" t="s">
        <v>25</v>
      </c>
      <c r="B29" s="41">
        <v>5.295</v>
      </c>
    </row>
    <row r="30">
      <c r="A30" s="40" t="s">
        <v>59</v>
      </c>
      <c r="B30" s="41">
        <v>1.633</v>
      </c>
    </row>
    <row r="31">
      <c r="A31" s="40" t="s">
        <v>61</v>
      </c>
      <c r="B31" s="41">
        <v>1.869</v>
      </c>
    </row>
    <row r="32">
      <c r="A32" s="40" t="s">
        <v>62</v>
      </c>
      <c r="B32" s="41">
        <v>3.361</v>
      </c>
    </row>
    <row r="33">
      <c r="A33" s="40" t="s">
        <v>63</v>
      </c>
      <c r="B33" s="41">
        <v>2.845</v>
      </c>
    </row>
    <row r="34">
      <c r="A34" s="42" t="s">
        <v>18</v>
      </c>
      <c r="B34" s="43">
        <v>2.948</v>
      </c>
      <c r="C34" s="1" t="s">
        <v>19</v>
      </c>
    </row>
    <row r="35">
      <c r="A35" s="42" t="s">
        <v>18</v>
      </c>
      <c r="B35" s="43">
        <v>3.457</v>
      </c>
      <c r="C35" s="1" t="s">
        <v>20</v>
      </c>
    </row>
    <row r="36">
      <c r="A36" s="42" t="s">
        <v>24</v>
      </c>
      <c r="B36" s="43">
        <v>4.009</v>
      </c>
      <c r="C36" s="1" t="s">
        <v>19</v>
      </c>
    </row>
    <row r="37">
      <c r="A37" s="42" t="s">
        <v>24</v>
      </c>
      <c r="B37" s="43">
        <v>4.924</v>
      </c>
      <c r="C37" s="1" t="s">
        <v>86</v>
      </c>
    </row>
    <row r="38">
      <c r="A38" s="42" t="s">
        <v>26</v>
      </c>
      <c r="B38" s="43">
        <v>3.479</v>
      </c>
      <c r="C38" s="1" t="s">
        <v>19</v>
      </c>
    </row>
    <row r="39">
      <c r="A39" s="42" t="s">
        <v>26</v>
      </c>
      <c r="B39" s="43">
        <v>2.064</v>
      </c>
      <c r="C39" s="1" t="s">
        <v>20</v>
      </c>
    </row>
    <row r="40">
      <c r="A40" s="42" t="s">
        <v>88</v>
      </c>
      <c r="B40" s="43">
        <v>1.429</v>
      </c>
      <c r="C40" s="1" t="s">
        <v>19</v>
      </c>
    </row>
    <row r="41">
      <c r="A41" s="42" t="s">
        <v>88</v>
      </c>
      <c r="B41" s="43">
        <v>1.996</v>
      </c>
      <c r="C41" s="1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4" t="s">
        <v>66</v>
      </c>
      <c r="B1" s="44" t="s">
        <v>66</v>
      </c>
      <c r="C1" s="45" t="s">
        <v>106</v>
      </c>
      <c r="D1" s="45" t="s">
        <v>106</v>
      </c>
      <c r="E1" s="45" t="s">
        <v>107</v>
      </c>
      <c r="F1" s="45" t="s">
        <v>108</v>
      </c>
      <c r="G1" s="46" t="s">
        <v>109</v>
      </c>
      <c r="H1" s="46" t="s">
        <v>109</v>
      </c>
      <c r="I1" s="47"/>
      <c r="J1" s="47"/>
      <c r="K1" s="47"/>
      <c r="L1" s="47"/>
    </row>
    <row r="2">
      <c r="A2" s="44" t="s">
        <v>67</v>
      </c>
      <c r="B2" s="44" t="s">
        <v>67</v>
      </c>
      <c r="C2" s="45" t="s">
        <v>110</v>
      </c>
      <c r="D2" s="45" t="s">
        <v>110</v>
      </c>
      <c r="E2" s="45" t="s">
        <v>107</v>
      </c>
      <c r="F2" s="45" t="s">
        <v>107</v>
      </c>
      <c r="G2" s="46" t="s">
        <v>111</v>
      </c>
      <c r="H2" s="46" t="s">
        <v>111</v>
      </c>
      <c r="I2" s="47"/>
      <c r="J2" s="47"/>
      <c r="K2" s="47"/>
      <c r="L2" s="47"/>
    </row>
    <row r="3">
      <c r="A3" s="44" t="s">
        <v>112</v>
      </c>
      <c r="B3" s="44" t="s">
        <v>112</v>
      </c>
      <c r="C3" s="45" t="s">
        <v>110</v>
      </c>
      <c r="D3" s="45" t="s">
        <v>110</v>
      </c>
      <c r="E3" s="46" t="s">
        <v>113</v>
      </c>
      <c r="F3" s="46" t="s">
        <v>113</v>
      </c>
      <c r="G3" s="46" t="s">
        <v>114</v>
      </c>
      <c r="H3" s="46" t="s">
        <v>114</v>
      </c>
      <c r="I3" s="47"/>
      <c r="J3" s="47"/>
      <c r="K3" s="47"/>
      <c r="L3" s="47"/>
    </row>
    <row r="4">
      <c r="A4" s="44" t="s">
        <v>115</v>
      </c>
      <c r="B4" s="44" t="s">
        <v>115</v>
      </c>
      <c r="C4" s="45" t="s">
        <v>116</v>
      </c>
      <c r="D4" s="45" t="s">
        <v>116</v>
      </c>
      <c r="E4" s="46" t="s">
        <v>117</v>
      </c>
      <c r="F4" s="46" t="s">
        <v>117</v>
      </c>
      <c r="G4" s="46" t="s">
        <v>118</v>
      </c>
      <c r="H4" s="46" t="s">
        <v>118</v>
      </c>
      <c r="I4" s="47"/>
      <c r="J4" s="47"/>
      <c r="K4" s="47"/>
      <c r="L4" s="47"/>
    </row>
    <row r="5">
      <c r="A5" s="44" t="s">
        <v>119</v>
      </c>
      <c r="B5" s="44" t="s">
        <v>119</v>
      </c>
      <c r="C5" s="45" t="s">
        <v>116</v>
      </c>
      <c r="D5" s="45"/>
      <c r="E5" s="46" t="s">
        <v>120</v>
      </c>
      <c r="F5" s="46" t="s">
        <v>120</v>
      </c>
      <c r="G5" s="47"/>
      <c r="H5" s="47"/>
      <c r="I5" s="47"/>
      <c r="J5" s="47"/>
      <c r="K5" s="47"/>
      <c r="L5" s="47"/>
    </row>
    <row r="6">
      <c r="A6" s="44" t="s">
        <v>121</v>
      </c>
      <c r="B6" s="44" t="s">
        <v>121</v>
      </c>
      <c r="C6" s="45" t="s">
        <v>122</v>
      </c>
      <c r="D6" s="45" t="s">
        <v>122</v>
      </c>
      <c r="E6" s="46" t="s">
        <v>123</v>
      </c>
      <c r="F6" s="46" t="s">
        <v>124</v>
      </c>
      <c r="G6" s="47"/>
      <c r="H6" s="47"/>
      <c r="I6" s="47"/>
      <c r="J6" s="47"/>
      <c r="K6" s="47"/>
      <c r="L6" s="47"/>
    </row>
    <row r="7">
      <c r="A7" s="44" t="s">
        <v>125</v>
      </c>
      <c r="B7" s="44" t="s">
        <v>125</v>
      </c>
      <c r="C7" s="45" t="s">
        <v>126</v>
      </c>
      <c r="D7" s="45" t="s">
        <v>126</v>
      </c>
      <c r="E7" s="46" t="s">
        <v>127</v>
      </c>
      <c r="F7" s="46" t="s">
        <v>127</v>
      </c>
      <c r="G7" s="47"/>
      <c r="H7" s="47"/>
      <c r="I7" s="47"/>
      <c r="J7" s="47"/>
      <c r="K7" s="47"/>
      <c r="L7" s="47"/>
    </row>
    <row r="8">
      <c r="A8" s="44" t="s">
        <v>19</v>
      </c>
      <c r="B8" s="44" t="s">
        <v>19</v>
      </c>
      <c r="C8" s="45" t="s">
        <v>126</v>
      </c>
      <c r="D8" s="45" t="s">
        <v>126</v>
      </c>
      <c r="E8" s="46" t="s">
        <v>128</v>
      </c>
      <c r="F8" s="46" t="s">
        <v>128</v>
      </c>
      <c r="G8" s="47"/>
      <c r="H8" s="47"/>
      <c r="I8" s="47"/>
      <c r="J8" s="47"/>
      <c r="K8" s="47"/>
      <c r="L8" s="47"/>
    </row>
    <row r="9">
      <c r="A9" s="48"/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</row>
    <row r="10">
      <c r="A10" s="49" t="s">
        <v>129</v>
      </c>
      <c r="B10" s="49"/>
      <c r="C10" s="48"/>
      <c r="D10" s="48"/>
      <c r="E10" s="48"/>
      <c r="F10" s="48"/>
      <c r="G10" s="48"/>
      <c r="H10" s="48"/>
      <c r="I10" s="48"/>
      <c r="J10" s="48"/>
      <c r="K10" s="48"/>
      <c r="L10" s="48"/>
    </row>
    <row r="11">
      <c r="A11" s="44" t="s">
        <v>66</v>
      </c>
      <c r="B11" s="44" t="s">
        <v>66</v>
      </c>
      <c r="C11" s="50">
        <v>0.10449859</v>
      </c>
      <c r="D11" s="50">
        <v>0.04592315</v>
      </c>
      <c r="E11" s="50">
        <v>0.55904405</v>
      </c>
      <c r="F11" s="50">
        <v>0.32239925</v>
      </c>
      <c r="G11" s="51">
        <v>0.85660731</v>
      </c>
      <c r="H11" s="51">
        <v>0.82614808</v>
      </c>
      <c r="I11" s="52">
        <v>-0.0196813</v>
      </c>
      <c r="J11" s="52">
        <v>-0.0196813</v>
      </c>
      <c r="K11" s="52">
        <v>-0.0196813</v>
      </c>
      <c r="L11" s="52">
        <v>-0.0220244</v>
      </c>
    </row>
    <row r="12">
      <c r="A12" s="44" t="s">
        <v>67</v>
      </c>
      <c r="B12" s="44" t="s">
        <v>67</v>
      </c>
      <c r="C12" s="50">
        <v>0.19821931</v>
      </c>
      <c r="D12" s="50">
        <v>0.20290534</v>
      </c>
      <c r="E12" s="50">
        <v>0.18650422</v>
      </c>
      <c r="F12" s="50">
        <v>0.17947516</v>
      </c>
      <c r="G12" s="51">
        <v>0.19119025</v>
      </c>
      <c r="H12" s="51">
        <v>0.16073102</v>
      </c>
      <c r="I12" s="52">
        <v>-0.0196813</v>
      </c>
      <c r="J12" s="52">
        <v>-0.0196813</v>
      </c>
      <c r="K12" s="52">
        <v>-0.0196813</v>
      </c>
      <c r="L12" s="52">
        <v>-0.0196813</v>
      </c>
    </row>
    <row r="13">
      <c r="A13" s="44" t="s">
        <v>112</v>
      </c>
      <c r="B13" s="44" t="s">
        <v>112</v>
      </c>
      <c r="C13" s="50">
        <v>0.18181818</v>
      </c>
      <c r="D13" s="50">
        <v>0.16776007</v>
      </c>
      <c r="E13" s="51">
        <v>0.84957826</v>
      </c>
      <c r="F13" s="51">
        <v>0.97141518</v>
      </c>
      <c r="G13" s="51">
        <v>0.11621368</v>
      </c>
      <c r="H13" s="51">
        <v>0.12558575</v>
      </c>
      <c r="I13" s="52">
        <v>-0.0196813</v>
      </c>
      <c r="J13" s="52">
        <v>-0.0196813</v>
      </c>
      <c r="K13" s="52">
        <v>-0.0196813</v>
      </c>
      <c r="L13" s="52">
        <v>-0.0220244</v>
      </c>
    </row>
    <row r="14">
      <c r="A14" s="44" t="s">
        <v>115</v>
      </c>
      <c r="B14" s="44" t="s">
        <v>115</v>
      </c>
      <c r="C14" s="50">
        <v>0.25210872</v>
      </c>
      <c r="D14" s="50">
        <v>0.22867854</v>
      </c>
      <c r="E14" s="51">
        <v>0.3294283</v>
      </c>
      <c r="F14" s="51">
        <v>0.25445173</v>
      </c>
      <c r="G14" s="51">
        <v>7.2764761</v>
      </c>
      <c r="H14" s="51">
        <v>-0.0267104</v>
      </c>
      <c r="I14" s="52">
        <v>-0.0196813</v>
      </c>
      <c r="J14" s="52">
        <v>-0.0196813</v>
      </c>
      <c r="K14" s="52">
        <v>-0.0220244</v>
      </c>
      <c r="L14" s="52">
        <v>-0.0196813</v>
      </c>
    </row>
    <row r="15">
      <c r="A15" s="44" t="s">
        <v>119</v>
      </c>
      <c r="B15" s="44" t="s">
        <v>119</v>
      </c>
      <c r="C15" s="50">
        <v>0.13261481</v>
      </c>
      <c r="D15" s="50">
        <v>-0.0267104</v>
      </c>
      <c r="E15" s="51">
        <v>0.09512652</v>
      </c>
      <c r="F15" s="51">
        <v>0.07638238</v>
      </c>
      <c r="G15" s="52">
        <v>-0.0290534</v>
      </c>
      <c r="H15" s="52">
        <v>-0.0267104</v>
      </c>
      <c r="I15" s="52">
        <v>-0.0196813</v>
      </c>
      <c r="J15" s="52">
        <v>-0.0196813</v>
      </c>
      <c r="K15" s="52">
        <v>-0.0196813</v>
      </c>
      <c r="L15" s="52">
        <v>-0.0196813</v>
      </c>
    </row>
    <row r="16">
      <c r="A16" s="44" t="s">
        <v>121</v>
      </c>
      <c r="B16" s="44" t="s">
        <v>121</v>
      </c>
      <c r="C16" s="50">
        <v>0.158388</v>
      </c>
      <c r="D16" s="50">
        <v>0.10918463</v>
      </c>
      <c r="E16" s="51">
        <v>0.43720712</v>
      </c>
      <c r="F16" s="51">
        <v>0.25679475</v>
      </c>
      <c r="G16" s="52">
        <v>-0.0267104</v>
      </c>
      <c r="H16" s="52">
        <v>-0.0267104</v>
      </c>
      <c r="I16" s="52">
        <v>-0.0196813</v>
      </c>
      <c r="J16" s="52">
        <v>-0.0196813</v>
      </c>
      <c r="K16" s="52">
        <v>-0.0196813</v>
      </c>
      <c r="L16" s="52">
        <v>-0.0196813</v>
      </c>
    </row>
    <row r="17">
      <c r="A17" s="44" t="s">
        <v>125</v>
      </c>
      <c r="B17" s="44" t="s">
        <v>125</v>
      </c>
      <c r="C17" s="50">
        <v>0.02483599</v>
      </c>
      <c r="D17" s="50">
        <v>0.01780694</v>
      </c>
      <c r="E17" s="51">
        <v>0.56373008</v>
      </c>
      <c r="F17" s="51">
        <v>0.53092784</v>
      </c>
      <c r="G17" s="52">
        <v>-0.0267104</v>
      </c>
      <c r="H17" s="52">
        <v>-0.0267104</v>
      </c>
      <c r="I17" s="52">
        <v>-0.0196813</v>
      </c>
      <c r="J17" s="52">
        <v>-0.0196813</v>
      </c>
      <c r="K17" s="52">
        <v>-0.0173383</v>
      </c>
      <c r="L17" s="52">
        <v>-0.0196813</v>
      </c>
    </row>
    <row r="18">
      <c r="A18" s="44" t="s">
        <v>19</v>
      </c>
      <c r="B18" s="44" t="s">
        <v>19</v>
      </c>
      <c r="C18" s="50">
        <v>0.12558575</v>
      </c>
      <c r="D18" s="50">
        <v>0.11621368</v>
      </c>
      <c r="E18" s="51">
        <v>1.73992502</v>
      </c>
      <c r="F18" s="51">
        <v>1.67900656</v>
      </c>
      <c r="G18" s="52">
        <v>-0.0267104</v>
      </c>
      <c r="H18" s="52">
        <v>-0.0267104</v>
      </c>
      <c r="I18" s="52">
        <v>-0.0220244</v>
      </c>
      <c r="J18" s="52">
        <v>-0.0173383</v>
      </c>
      <c r="K18" s="52">
        <v>-0.0173383</v>
      </c>
      <c r="L18" s="52">
        <v>-0.0196813</v>
      </c>
    </row>
    <row r="21">
      <c r="E21" s="1" t="s">
        <v>24</v>
      </c>
      <c r="F21" s="1" t="s">
        <v>18</v>
      </c>
      <c r="G21" s="1" t="s">
        <v>130</v>
      </c>
      <c r="H21" s="1" t="s">
        <v>131</v>
      </c>
    </row>
    <row r="22">
      <c r="A22" s="46" t="s">
        <v>113</v>
      </c>
      <c r="B22" s="51">
        <v>0.84957826</v>
      </c>
      <c r="D22" s="53">
        <v>45783.0</v>
      </c>
      <c r="E22" s="51">
        <v>0.3294283</v>
      </c>
      <c r="F22" s="51">
        <v>0.84957826</v>
      </c>
      <c r="G22" s="51">
        <v>0.43720712</v>
      </c>
    </row>
    <row r="23">
      <c r="A23" s="46" t="s">
        <v>117</v>
      </c>
      <c r="B23" s="51">
        <v>0.3294283</v>
      </c>
      <c r="E23" s="51">
        <v>0.09512652</v>
      </c>
      <c r="F23" s="51">
        <v>0.97141518</v>
      </c>
      <c r="G23" s="51">
        <v>0.56373008</v>
      </c>
    </row>
    <row r="24">
      <c r="A24" s="46" t="s">
        <v>120</v>
      </c>
      <c r="B24" s="51">
        <v>0.09512652</v>
      </c>
      <c r="E24" s="51">
        <v>0.25445173</v>
      </c>
      <c r="G24" s="54">
        <v>0.25679475</v>
      </c>
    </row>
    <row r="25">
      <c r="A25" s="46" t="s">
        <v>123</v>
      </c>
      <c r="B25" s="51">
        <v>0.43720712</v>
      </c>
      <c r="E25" s="51">
        <v>0.07638238</v>
      </c>
      <c r="G25" s="51">
        <v>0.53092784</v>
      </c>
    </row>
    <row r="26">
      <c r="A26" s="46" t="s">
        <v>127</v>
      </c>
      <c r="B26" s="51">
        <v>0.56373008</v>
      </c>
      <c r="D26" s="53">
        <v>45790.0</v>
      </c>
      <c r="E26" s="55">
        <v>1.67900656</v>
      </c>
      <c r="F26" s="55">
        <v>7.2764761</v>
      </c>
      <c r="G26" s="55">
        <v>0.85660731</v>
      </c>
      <c r="H26" s="55">
        <v>0.19119025</v>
      </c>
    </row>
    <row r="27">
      <c r="A27" s="56" t="s">
        <v>128</v>
      </c>
      <c r="B27" s="55">
        <v>1.73992502</v>
      </c>
      <c r="E27" s="55">
        <v>1.73992502</v>
      </c>
      <c r="F27" s="55">
        <v>-0.0267104</v>
      </c>
      <c r="G27" s="55">
        <v>0.82614808</v>
      </c>
      <c r="H27" s="55">
        <v>0.11621368</v>
      </c>
    </row>
    <row r="28">
      <c r="A28" s="46" t="s">
        <v>113</v>
      </c>
      <c r="B28" s="51">
        <v>0.97141518</v>
      </c>
      <c r="H28" s="55">
        <v>0.16073102</v>
      </c>
    </row>
    <row r="29">
      <c r="A29" s="46" t="s">
        <v>117</v>
      </c>
      <c r="B29" s="51">
        <v>0.25445173</v>
      </c>
      <c r="H29" s="55">
        <v>0.12558575</v>
      </c>
    </row>
    <row r="30">
      <c r="A30" s="46" t="s">
        <v>120</v>
      </c>
      <c r="B30" s="51">
        <v>0.07638238</v>
      </c>
    </row>
    <row r="31">
      <c r="A31" s="57" t="s">
        <v>124</v>
      </c>
      <c r="B31" s="54">
        <v>0.25679475</v>
      </c>
    </row>
    <row r="32">
      <c r="A32" s="46" t="s">
        <v>127</v>
      </c>
      <c r="B32" s="51">
        <v>0.53092784</v>
      </c>
      <c r="D32" s="1" t="s">
        <v>132</v>
      </c>
    </row>
    <row r="33">
      <c r="A33" s="56" t="s">
        <v>128</v>
      </c>
      <c r="B33" s="55">
        <v>1.67900656</v>
      </c>
      <c r="D33" s="1">
        <v>1.0</v>
      </c>
      <c r="E33" s="58">
        <f t="shared" ref="E33:E34" si="1">(E22+E24)/2</f>
        <v>0.291940015</v>
      </c>
      <c r="F33" s="58">
        <f t="shared" ref="F33:F34" si="2">F22</f>
        <v>0.84957826</v>
      </c>
      <c r="G33" s="58">
        <f t="shared" ref="G33:G34" si="3">(G22+G24)/2</f>
        <v>0.347000935</v>
      </c>
      <c r="H33" s="59">
        <f t="shared" ref="H33:H34" si="4">(E11+F11)/2</f>
        <v>0.44072165</v>
      </c>
    </row>
    <row r="34">
      <c r="A34" s="56" t="s">
        <v>109</v>
      </c>
      <c r="B34" s="55">
        <v>0.85660731</v>
      </c>
      <c r="D34" s="1">
        <v>2.0</v>
      </c>
      <c r="E34" s="58">
        <f t="shared" si="1"/>
        <v>0.08575445</v>
      </c>
      <c r="F34" s="58">
        <f t="shared" si="2"/>
        <v>0.97141518</v>
      </c>
      <c r="G34" s="58">
        <f t="shared" si="3"/>
        <v>0.54732896</v>
      </c>
      <c r="H34" s="59">
        <f t="shared" si="4"/>
        <v>0.18298969</v>
      </c>
    </row>
    <row r="35">
      <c r="A35" s="56" t="s">
        <v>111</v>
      </c>
      <c r="B35" s="55">
        <v>0.19119025</v>
      </c>
      <c r="D35" s="1">
        <v>3.0</v>
      </c>
      <c r="E35" s="60">
        <f t="shared" ref="E35:G35" si="5">(E26+E27)/2</f>
        <v>1.70946579</v>
      </c>
      <c r="F35" s="60">
        <f t="shared" si="5"/>
        <v>3.62488285</v>
      </c>
      <c r="G35" s="60">
        <f t="shared" si="5"/>
        <v>0.841377695</v>
      </c>
      <c r="H35" s="60">
        <f t="shared" ref="H35:H36" si="6">(H26+H28)/2</f>
        <v>0.175960635</v>
      </c>
    </row>
    <row r="36">
      <c r="A36" s="56" t="s">
        <v>114</v>
      </c>
      <c r="B36" s="55">
        <v>0.11621368</v>
      </c>
      <c r="E36" s="60"/>
      <c r="F36" s="60"/>
      <c r="G36" s="60"/>
      <c r="H36" s="60">
        <f t="shared" si="6"/>
        <v>0.120899715</v>
      </c>
    </row>
    <row r="37">
      <c r="A37" s="56" t="s">
        <v>118</v>
      </c>
      <c r="B37" s="55">
        <v>7.2764761</v>
      </c>
    </row>
    <row r="38">
      <c r="A38" s="56" t="s">
        <v>109</v>
      </c>
      <c r="B38" s="55">
        <v>0.82614808</v>
      </c>
    </row>
    <row r="39">
      <c r="A39" s="56" t="s">
        <v>111</v>
      </c>
      <c r="B39" s="55">
        <v>0.16073102</v>
      </c>
    </row>
    <row r="40">
      <c r="A40" s="56" t="s">
        <v>114</v>
      </c>
      <c r="B40" s="55">
        <v>0.12558575</v>
      </c>
    </row>
    <row r="41">
      <c r="A41" s="56" t="s">
        <v>118</v>
      </c>
      <c r="B41" s="55">
        <v>-0.0267104</v>
      </c>
    </row>
    <row r="50">
      <c r="A50" s="49" t="s">
        <v>133</v>
      </c>
      <c r="B50" s="48"/>
      <c r="C50" s="48"/>
      <c r="D50" s="48"/>
      <c r="E50" s="48"/>
      <c r="F50" s="48"/>
      <c r="G50" s="48"/>
      <c r="H50" s="48"/>
      <c r="I50" s="48"/>
    </row>
    <row r="51">
      <c r="A51" s="47"/>
      <c r="B51" s="52">
        <v>1.0</v>
      </c>
      <c r="C51" s="52">
        <v>2.0</v>
      </c>
      <c r="D51" s="52">
        <v>3.0</v>
      </c>
      <c r="E51" s="52">
        <v>4.0</v>
      </c>
      <c r="F51" s="52">
        <v>5.0</v>
      </c>
      <c r="G51" s="52">
        <v>6.0</v>
      </c>
      <c r="H51" s="52">
        <v>7.0</v>
      </c>
      <c r="I51" s="52">
        <v>8.0</v>
      </c>
    </row>
    <row r="52">
      <c r="A52" s="47" t="s">
        <v>66</v>
      </c>
      <c r="B52" s="44" t="s">
        <v>66</v>
      </c>
      <c r="C52" s="44" t="s">
        <v>66</v>
      </c>
      <c r="D52" s="45" t="s">
        <v>106</v>
      </c>
      <c r="E52" s="45" t="s">
        <v>106</v>
      </c>
      <c r="F52" s="45" t="s">
        <v>107</v>
      </c>
      <c r="G52" s="45" t="s">
        <v>108</v>
      </c>
      <c r="H52" s="46" t="s">
        <v>109</v>
      </c>
      <c r="I52" s="46" t="s">
        <v>134</v>
      </c>
    </row>
    <row r="53">
      <c r="A53" s="47" t="s">
        <v>67</v>
      </c>
      <c r="B53" s="44" t="s">
        <v>67</v>
      </c>
      <c r="C53" s="44" t="s">
        <v>67</v>
      </c>
      <c r="D53" s="45" t="s">
        <v>110</v>
      </c>
      <c r="E53" s="45" t="s">
        <v>110</v>
      </c>
      <c r="F53" s="45" t="s">
        <v>107</v>
      </c>
      <c r="G53" s="45" t="s">
        <v>107</v>
      </c>
      <c r="H53" s="46" t="s">
        <v>111</v>
      </c>
      <c r="I53" s="46" t="s">
        <v>134</v>
      </c>
    </row>
    <row r="54">
      <c r="A54" s="47" t="s">
        <v>112</v>
      </c>
      <c r="B54" s="44" t="s">
        <v>112</v>
      </c>
      <c r="C54" s="44" t="s">
        <v>112</v>
      </c>
      <c r="D54" s="45" t="s">
        <v>110</v>
      </c>
      <c r="E54" s="45" t="s">
        <v>110</v>
      </c>
      <c r="F54" s="46" t="s">
        <v>113</v>
      </c>
      <c r="G54" s="46" t="s">
        <v>113</v>
      </c>
      <c r="H54" s="46" t="s">
        <v>114</v>
      </c>
      <c r="I54" s="46" t="s">
        <v>134</v>
      </c>
    </row>
    <row r="55">
      <c r="A55" s="47" t="s">
        <v>115</v>
      </c>
      <c r="B55" s="44" t="s">
        <v>115</v>
      </c>
      <c r="C55" s="44" t="s">
        <v>115</v>
      </c>
      <c r="D55" s="45" t="s">
        <v>116</v>
      </c>
      <c r="E55" s="45" t="s">
        <v>116</v>
      </c>
      <c r="F55" s="46" t="s">
        <v>117</v>
      </c>
      <c r="G55" s="46" t="s">
        <v>117</v>
      </c>
      <c r="H55" s="46" t="s">
        <v>118</v>
      </c>
      <c r="I55" s="46" t="s">
        <v>134</v>
      </c>
    </row>
    <row r="56">
      <c r="A56" s="47" t="s">
        <v>119</v>
      </c>
      <c r="B56" s="44" t="s">
        <v>119</v>
      </c>
      <c r="C56" s="44" t="s">
        <v>119</v>
      </c>
      <c r="D56" s="45" t="s">
        <v>116</v>
      </c>
      <c r="E56" s="45"/>
      <c r="F56" s="46" t="s">
        <v>120</v>
      </c>
      <c r="G56" s="46" t="s">
        <v>120</v>
      </c>
      <c r="H56" s="47"/>
      <c r="I56" s="47"/>
    </row>
    <row r="57">
      <c r="A57" s="47" t="s">
        <v>121</v>
      </c>
      <c r="B57" s="44" t="s">
        <v>121</v>
      </c>
      <c r="C57" s="44" t="s">
        <v>121</v>
      </c>
      <c r="D57" s="45" t="s">
        <v>122</v>
      </c>
      <c r="E57" s="45" t="s">
        <v>122</v>
      </c>
      <c r="F57" s="46" t="s">
        <v>123</v>
      </c>
      <c r="G57" s="46" t="s">
        <v>124</v>
      </c>
      <c r="H57" s="47"/>
      <c r="I57" s="47"/>
    </row>
    <row r="58">
      <c r="A58" s="47" t="s">
        <v>125</v>
      </c>
      <c r="B58" s="44" t="s">
        <v>125</v>
      </c>
      <c r="C58" s="44" t="s">
        <v>125</v>
      </c>
      <c r="D58" s="45" t="s">
        <v>126</v>
      </c>
      <c r="E58" s="45" t="s">
        <v>126</v>
      </c>
      <c r="F58" s="46" t="s">
        <v>127</v>
      </c>
      <c r="G58" s="46" t="s">
        <v>127</v>
      </c>
      <c r="H58" s="47"/>
      <c r="I58" s="47"/>
    </row>
    <row r="59">
      <c r="A59" s="47" t="s">
        <v>19</v>
      </c>
      <c r="B59" s="44" t="s">
        <v>19</v>
      </c>
      <c r="C59" s="44" t="s">
        <v>19</v>
      </c>
      <c r="D59" s="45" t="s">
        <v>126</v>
      </c>
      <c r="E59" s="45" t="s">
        <v>126</v>
      </c>
      <c r="F59" s="46" t="s">
        <v>128</v>
      </c>
      <c r="G59" s="46" t="s">
        <v>128</v>
      </c>
      <c r="H59" s="47"/>
      <c r="I59" s="47"/>
    </row>
  </sheetData>
  <drawing r:id="rId1"/>
</worksheet>
</file>