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6.xml" ContentType="application/vnd.ms-excel.person+xml"/>
  <Override PartName="/xl/persons/person5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c5b9cb812025d4a/Documentos/uni/cesta-basica/"/>
    </mc:Choice>
  </mc:AlternateContent>
  <xr:revisionPtr revIDLastSave="1" documentId="13_ncr:1_{B1B1E3B4-4AE8-46C3-92F6-1BE634714A9B}" xr6:coauthVersionLast="47" xr6:coauthVersionMax="47" xr10:uidLastSave="{9E26D1D3-DC4B-487B-B925-C2462911DA92}"/>
  <bookViews>
    <workbookView xWindow="12735" yWindow="3165" windowWidth="15870" windowHeight="11985" activeTab="2" xr2:uid="{00000000-000D-0000-FFFF-FFFF00000000}"/>
  </bookViews>
  <sheets>
    <sheet name="atual" sheetId="1" r:id="rId1"/>
    <sheet name="anterior" sheetId="2" r:id="rId2"/>
    <sheet name="sorted" sheetId="3" r:id="rId3"/>
    <sheet name="temp2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B82" i="4"/>
  <c r="C82" i="4" s="1"/>
  <c r="B81" i="4"/>
  <c r="C81" i="4" s="1"/>
  <c r="C80" i="4"/>
  <c r="E79" i="4"/>
  <c r="C79" i="4"/>
  <c r="E78" i="4"/>
  <c r="B77" i="4"/>
  <c r="C78" i="4" s="1"/>
  <c r="B76" i="4"/>
  <c r="E82" i="4" s="1"/>
  <c r="C75" i="4"/>
  <c r="B75" i="4"/>
  <c r="B74" i="4"/>
  <c r="C74" i="4" s="1"/>
  <c r="C73" i="4"/>
  <c r="C72" i="4"/>
  <c r="C76" i="4" l="1"/>
  <c r="C77" i="4"/>
  <c r="E73" i="4"/>
  <c r="G77" i="4"/>
  <c r="C36" i="1" l="1"/>
  <c r="C20" i="1"/>
  <c r="C19" i="1"/>
  <c r="C26" i="1"/>
  <c r="C27" i="1"/>
  <c r="C28" i="1"/>
  <c r="C29" i="1"/>
  <c r="C30" i="1"/>
  <c r="C31" i="1"/>
  <c r="C32" i="1"/>
  <c r="C33" i="1"/>
  <c r="C34" i="1"/>
  <c r="C35" i="1"/>
  <c r="C25" i="1"/>
  <c r="N16" i="2"/>
  <c r="M16" i="2"/>
  <c r="L16" i="2"/>
  <c r="K16" i="2"/>
  <c r="J16" i="2"/>
  <c r="I16" i="2"/>
  <c r="H16" i="2"/>
  <c r="G16" i="2"/>
  <c r="F16" i="2"/>
  <c r="E16" i="2"/>
  <c r="D16" i="2"/>
  <c r="C16" i="2"/>
  <c r="N15" i="2"/>
  <c r="M15" i="2"/>
  <c r="L15" i="2"/>
  <c r="K15" i="2"/>
  <c r="J15" i="2"/>
  <c r="I15" i="2"/>
  <c r="H15" i="2"/>
  <c r="G15" i="2"/>
  <c r="F15" i="2"/>
  <c r="E15" i="2"/>
  <c r="D15" i="2"/>
  <c r="C15" i="2"/>
  <c r="P14" i="2"/>
  <c r="S14" i="2" s="1"/>
  <c r="O14" i="2"/>
  <c r="P13" i="2"/>
  <c r="S13" i="2" s="1"/>
  <c r="O13" i="2"/>
  <c r="P12" i="2"/>
  <c r="S12" i="2" s="1"/>
  <c r="O12" i="2"/>
  <c r="P11" i="2"/>
  <c r="R11" i="2" s="1"/>
  <c r="O11" i="2"/>
  <c r="P10" i="2"/>
  <c r="S10" i="2" s="1"/>
  <c r="O10" i="2"/>
  <c r="P9" i="2"/>
  <c r="S9" i="2" s="1"/>
  <c r="O9" i="2"/>
  <c r="P8" i="2"/>
  <c r="S8" i="2" s="1"/>
  <c r="O8" i="2"/>
  <c r="P7" i="2"/>
  <c r="R7" i="2" s="1"/>
  <c r="O7" i="2"/>
  <c r="P6" i="2"/>
  <c r="O6" i="2"/>
  <c r="P5" i="2"/>
  <c r="S5" i="2" s="1"/>
  <c r="O5" i="2"/>
  <c r="P4" i="2"/>
  <c r="S4" i="2" s="1"/>
  <c r="O4" i="2"/>
  <c r="P3" i="2"/>
  <c r="R3" i="2" s="1"/>
  <c r="O3" i="2"/>
  <c r="Q2" i="2"/>
  <c r="S2" i="2" s="1"/>
  <c r="P2" i="2"/>
  <c r="O2" i="2"/>
  <c r="N16" i="1"/>
  <c r="N15" i="1"/>
  <c r="D16" i="1"/>
  <c r="E16" i="1"/>
  <c r="F16" i="1"/>
  <c r="G16" i="1"/>
  <c r="H16" i="1"/>
  <c r="I16" i="1"/>
  <c r="J16" i="1"/>
  <c r="K16" i="1"/>
  <c r="L16" i="1"/>
  <c r="M16" i="1"/>
  <c r="C16" i="1"/>
  <c r="D15" i="1"/>
  <c r="E15" i="1"/>
  <c r="F15" i="1"/>
  <c r="G15" i="1"/>
  <c r="H15" i="1"/>
  <c r="I15" i="1"/>
  <c r="J15" i="1"/>
  <c r="K15" i="1"/>
  <c r="L15" i="1"/>
  <c r="M15" i="1"/>
  <c r="C15" i="1"/>
  <c r="Q2" i="1"/>
  <c r="Q16" i="1" s="1"/>
  <c r="P3" i="1"/>
  <c r="S3" i="1" s="1"/>
  <c r="P4" i="1"/>
  <c r="R4" i="1" s="1"/>
  <c r="P5" i="1"/>
  <c r="R5" i="1" s="1"/>
  <c r="P6" i="1"/>
  <c r="R6" i="1" s="1"/>
  <c r="P7" i="1"/>
  <c r="R7" i="1" s="1"/>
  <c r="P8" i="1"/>
  <c r="S8" i="1" s="1"/>
  <c r="P9" i="1"/>
  <c r="S9" i="1" s="1"/>
  <c r="P10" i="1"/>
  <c r="S10" i="1" s="1"/>
  <c r="P11" i="1"/>
  <c r="R11" i="1" s="1"/>
  <c r="P12" i="1"/>
  <c r="R12" i="1" s="1"/>
  <c r="P13" i="1"/>
  <c r="R13" i="1" s="1"/>
  <c r="P14" i="1"/>
  <c r="R14" i="1" s="1"/>
  <c r="P2" i="1"/>
  <c r="O3" i="1"/>
  <c r="T3" i="1" s="1"/>
  <c r="O4" i="1"/>
  <c r="T4" i="1" s="1"/>
  <c r="O5" i="1"/>
  <c r="T5" i="1" s="1"/>
  <c r="O6" i="1"/>
  <c r="T6" i="1" s="1"/>
  <c r="O7" i="1"/>
  <c r="T7" i="1" s="1"/>
  <c r="O8" i="1"/>
  <c r="T8" i="1" s="1"/>
  <c r="O9" i="1"/>
  <c r="T9" i="1" s="1"/>
  <c r="O10" i="1"/>
  <c r="T10" i="1" s="1"/>
  <c r="O11" i="1"/>
  <c r="T11" i="1" s="1"/>
  <c r="O12" i="1"/>
  <c r="T12" i="1" s="1"/>
  <c r="O13" i="1"/>
  <c r="T13" i="1" s="1"/>
  <c r="O14" i="1"/>
  <c r="T14" i="1" s="1"/>
  <c r="O2" i="1"/>
  <c r="R9" i="1" l="1"/>
  <c r="S7" i="1"/>
  <c r="S4" i="1"/>
  <c r="R2" i="1"/>
  <c r="O15" i="1"/>
  <c r="T15" i="1" s="1"/>
  <c r="T2" i="1"/>
  <c r="O16" i="1"/>
  <c r="T16" i="1" s="1"/>
  <c r="S6" i="1"/>
  <c r="S5" i="1"/>
  <c r="P15" i="1"/>
  <c r="Q15" i="1"/>
  <c r="P16" i="1"/>
  <c r="P15" i="2"/>
  <c r="O15" i="2"/>
  <c r="P16" i="2"/>
  <c r="Q16" i="2"/>
  <c r="R2" i="2"/>
  <c r="R6" i="2"/>
  <c r="R10" i="2"/>
  <c r="R14" i="2"/>
  <c r="Q15" i="2"/>
  <c r="S3" i="2"/>
  <c r="S7" i="2"/>
  <c r="S11" i="2"/>
  <c r="S6" i="2"/>
  <c r="R4" i="2"/>
  <c r="R12" i="2"/>
  <c r="R8" i="2"/>
  <c r="R5" i="2"/>
  <c r="R9" i="2"/>
  <c r="R13" i="2"/>
  <c r="O16" i="2"/>
  <c r="R8" i="1"/>
  <c r="R3" i="1"/>
  <c r="S2" i="1"/>
  <c r="S14" i="1"/>
  <c r="S13" i="1"/>
  <c r="S12" i="1"/>
  <c r="S11" i="1"/>
  <c r="R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<sst xmlns="http://schemas.openxmlformats.org/spreadsheetml/2006/main" count="123" uniqueCount="62">
  <si>
    <t>Produtos</t>
  </si>
  <si>
    <t>Carre</t>
  </si>
  <si>
    <t>Sumuf</t>
  </si>
  <si>
    <t>Canção</t>
  </si>
  <si>
    <t>Condo</t>
  </si>
  <si>
    <t>Musa</t>
  </si>
  <si>
    <t>Visca</t>
  </si>
  <si>
    <t>Tonhão</t>
  </si>
  <si>
    <t>Golff</t>
  </si>
  <si>
    <t>Me88</t>
  </si>
  <si>
    <t>Sant</t>
  </si>
  <si>
    <t>Alme</t>
  </si>
  <si>
    <t>Walm</t>
  </si>
  <si>
    <t>Média</t>
  </si>
  <si>
    <t>Maior</t>
  </si>
  <si>
    <t>Menor</t>
  </si>
  <si>
    <t>Varia %</t>
  </si>
  <si>
    <t>Varia R$</t>
  </si>
  <si>
    <t>Var MM%</t>
  </si>
  <si>
    <t>Produtos resumido</t>
  </si>
  <si>
    <t>Açúcar pc 5 kg</t>
  </si>
  <si>
    <t>Açúcar</t>
  </si>
  <si>
    <t>Arroz pc 5 kg</t>
  </si>
  <si>
    <t>Arroz</t>
  </si>
  <si>
    <t>Banana 1 kg</t>
  </si>
  <si>
    <t>Banana</t>
  </si>
  <si>
    <t>Batata  1 kg</t>
  </si>
  <si>
    <t>Batata</t>
  </si>
  <si>
    <t>Café 500 g</t>
  </si>
  <si>
    <t>Café</t>
  </si>
  <si>
    <t>Carne 1 kg</t>
  </si>
  <si>
    <t>Carne</t>
  </si>
  <si>
    <t>Farinha de trigo 1 kg</t>
  </si>
  <si>
    <t>Farinha</t>
  </si>
  <si>
    <t>Feijão  1 kg</t>
  </si>
  <si>
    <t>Feijão</t>
  </si>
  <si>
    <t>Leite 1 l</t>
  </si>
  <si>
    <t>Leite</t>
  </si>
  <si>
    <t>Margarina 500 g</t>
  </si>
  <si>
    <t>Margarina</t>
  </si>
  <si>
    <t>Óleo  900 ml</t>
  </si>
  <si>
    <t>Óleo</t>
  </si>
  <si>
    <t>Pão francês 50 g</t>
  </si>
  <si>
    <t>Pão</t>
  </si>
  <si>
    <t>Tomate 1 kg</t>
  </si>
  <si>
    <t>Tomate</t>
  </si>
  <si>
    <t>Soma</t>
  </si>
  <si>
    <t>Soma Fatorizada</t>
  </si>
  <si>
    <t>Fator</t>
  </si>
  <si>
    <t>-</t>
  </si>
  <si>
    <t>Salário Mínimo</t>
  </si>
  <si>
    <t>Paraná</t>
  </si>
  <si>
    <t>Brasil</t>
  </si>
  <si>
    <t>Valor</t>
  </si>
  <si>
    <t>Cesta Básica</t>
  </si>
  <si>
    <t>Variação</t>
  </si>
  <si>
    <t>A tabela de salário mínimo também deve estar presente na aba do período anterior com os valores correspondentes. A tabela de cesta básica requer janeiro do ano corrente na primeira posição, mais doze meses para análise.</t>
  </si>
  <si>
    <t>Tabelas necessárias para criação de relátórios. Células em cinza denotam campos calculados e/ou pré-estabelecidos. Dados em azul vieram de '2020 valores coletados' e outras fontes.</t>
  </si>
  <si>
    <t>Essa aba contém os produtos em ordem descrescente de variação mensal. Todos os cálculos são automáticos e não necessitam de intervenção manual.</t>
  </si>
  <si>
    <t>DATA</t>
  </si>
  <si>
    <t>VALOR</t>
  </si>
  <si>
    <t>VARIAÇÃO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</si>
</sst>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17" fontId="0" fillId="4" borderId="1" xfId="0" applyNumberFormat="1" applyFill="1" applyBorder="1"/>
    <xf numFmtId="17" fontId="0" fillId="6" borderId="1" xfId="0" applyNumberFormat="1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2" borderId="1" xfId="0" applyNumberFormat="1" applyFill="1" applyBorder="1" applyAlignment="1">
      <alignment horizontal="right"/>
    </xf>
    <xf numFmtId="2" fontId="0" fillId="5" borderId="1" xfId="0" applyNumberFormat="1" applyFill="1" applyBorder="1"/>
    <xf numFmtId="2" fontId="0" fillId="4" borderId="1" xfId="0" applyNumberFormat="1" applyFill="1" applyBorder="1"/>
    <xf numFmtId="2" fontId="0" fillId="6" borderId="1" xfId="0" applyNumberFormat="1" applyFill="1" applyBorder="1"/>
    <xf numFmtId="0" fontId="3" fillId="0" borderId="0" xfId="0" applyFont="1"/>
    <xf numFmtId="164" fontId="3" fillId="0" borderId="0" xfId="0" applyNumberFormat="1" applyFont="1"/>
    <xf numFmtId="2" fontId="4" fillId="0" borderId="0" xfId="0" applyNumberFormat="1" applyFont="1"/>
    <xf numFmtId="0" fontId="4" fillId="0" borderId="0" xfId="0" applyFont="1"/>
    <xf numFmtId="17" fontId="4" fillId="0" borderId="0" xfId="0" applyNumberFormat="1" applyFont="1"/>
    <xf numFmtId="164" fontId="4" fillId="0" borderId="0" xfId="0" applyNumberFormat="1" applyFont="1"/>
    <xf numFmtId="9" fontId="4" fillId="0" borderId="0" xfId="1" applyFont="1"/>
    <xf numFmtId="9" fontId="4" fillId="0" borderId="0" xfId="1" applyFont="1" applyFill="1"/>
    <xf numFmtId="165" fontId="4" fillId="0" borderId="0" xfId="0" applyNumberFormat="1" applyFont="1"/>
    <xf numFmtId="164" fontId="0" fillId="0" borderId="0" xfId="0" applyNumberFormat="1" applyAlignment="1">
      <alignment horizontal="center"/>
    </xf>
    <xf numFmtId="17" fontId="0" fillId="0" borderId="0" xfId="0" applyNumberFormat="1"/>
    <xf numFmtId="10" fontId="4" fillId="0" borderId="0" xfId="0" applyNumberFormat="1" applyFont="1"/>
    <xf numFmtId="165" fontId="0" fillId="0" borderId="0" xfId="0" applyNumberFormat="1"/>
    <xf numFmtId="0" fontId="0" fillId="0" borderId="1" xfId="0" applyBorder="1" applyAlignment="1">
      <alignment horizontal="left" vertical="center" wrapText="1" indent="2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2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0.xml"/><Relationship Id="rId17" Type="http://schemas.microsoft.com/office/2017/10/relationships/person" Target="persons/person6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externalLink" Target="externalLinks/externalLink1.xml"/><Relationship Id="rId15" Type="http://schemas.microsoft.com/office/2017/10/relationships/person" Target="persons/person3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c5b9cb812025d4a/Documentos/uni/Cesta_Basica/Cesta_basica_Londrina%202020%20(gr&#225;fico%20auto)%20outubro.xlsx" TargetMode="External"/><Relationship Id="rId1" Type="http://schemas.openxmlformats.org/officeDocument/2006/relationships/externalLinkPath" Target="/5c5b9cb812025d4a/Documentos/uni/Cesta_Basica/Cesta_basica_Londrina%202020%20(gr&#225;fico%20auto)%20outub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0 valores coletados"/>
      <sheetName val="CONSOLIDADO"/>
      <sheetName val="preço da cesta por super"/>
      <sheetName val="grafico de preços "/>
      <sheetName val="grafico variação mensal"/>
      <sheetName val="valor salario minimo"/>
      <sheetName val="Pictogramas"/>
      <sheetName val="SÉRIE HISTÓRICA"/>
    </sheetNames>
    <sheetDataSet>
      <sheetData sheetId="0"/>
      <sheetData sheetId="1">
        <row r="20">
          <cell r="H20">
            <v>384.19200000000006</v>
          </cell>
          <cell r="J20">
            <v>398.77319999999997</v>
          </cell>
          <cell r="L20">
            <v>412.67349999999999</v>
          </cell>
          <cell r="N20">
            <v>397.46274999999991</v>
          </cell>
          <cell r="V20">
            <v>423.39452272727277</v>
          </cell>
          <cell r="X20">
            <v>464.04627272727276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opLeftCell="A13" zoomScale="82" zoomScaleNormal="82" workbookViewId="0">
      <selection activeCell="L28" sqref="L28"/>
    </sheetView>
  </sheetViews>
  <sheetFormatPr defaultRowHeight="15" x14ac:dyDescent="0.25"/>
  <cols>
    <col min="1" max="1" width="20.85546875" bestFit="1" customWidth="1"/>
    <col min="3" max="3" width="9.85546875" bestFit="1" customWidth="1"/>
    <col min="21" max="21" width="19.42578125" bestFit="1" customWidth="1"/>
  </cols>
  <sheetData>
    <row r="1" spans="1:21" x14ac:dyDescent="0.25">
      <c r="A1" s="2" t="s">
        <v>0</v>
      </c>
      <c r="B1" s="2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</row>
    <row r="2" spans="1:21" x14ac:dyDescent="0.25">
      <c r="A2" s="1" t="s">
        <v>20</v>
      </c>
      <c r="B2" s="6">
        <v>0.6</v>
      </c>
      <c r="C2" s="7">
        <v>10.59</v>
      </c>
      <c r="D2" s="7">
        <v>9.98</v>
      </c>
      <c r="E2" s="7">
        <v>8.89</v>
      </c>
      <c r="F2" s="7">
        <v>10.38</v>
      </c>
      <c r="G2" s="7">
        <v>10.89</v>
      </c>
      <c r="H2" s="7">
        <v>9.7899999999999991</v>
      </c>
      <c r="I2" s="7">
        <v>11.79</v>
      </c>
      <c r="J2" s="7">
        <v>9.99</v>
      </c>
      <c r="K2" s="7">
        <v>10.9</v>
      </c>
      <c r="L2" s="7">
        <v>9.99</v>
      </c>
      <c r="M2" s="7">
        <v>9.98</v>
      </c>
      <c r="N2" s="7"/>
      <c r="O2" s="6">
        <f>AVERAGE(C2:N2)</f>
        <v>10.288181818181819</v>
      </c>
      <c r="P2" s="6">
        <f>MAX(C2:N2)</f>
        <v>11.79</v>
      </c>
      <c r="Q2" s="6">
        <f>MIN(C2:N2)</f>
        <v>8.89</v>
      </c>
      <c r="R2" s="6">
        <f>(P2/Q2)-1</f>
        <v>0.32620922384701889</v>
      </c>
      <c r="S2" s="6">
        <f>P2-Q2</f>
        <v>2.8999999999999986</v>
      </c>
      <c r="T2" s="6">
        <f>(O2/anterior!O2)-1</f>
        <v>7.1077039560855759E-2</v>
      </c>
      <c r="U2" s="3" t="s">
        <v>21</v>
      </c>
    </row>
    <row r="3" spans="1:21" x14ac:dyDescent="0.25">
      <c r="A3" s="1" t="s">
        <v>22</v>
      </c>
      <c r="B3" s="6">
        <v>0.6</v>
      </c>
      <c r="C3" s="7">
        <v>21.99</v>
      </c>
      <c r="D3" s="7">
        <v>18.98</v>
      </c>
      <c r="E3" s="7">
        <v>25.99</v>
      </c>
      <c r="F3" s="7">
        <v>19.98</v>
      </c>
      <c r="G3" s="7">
        <v>18.989999999999998</v>
      </c>
      <c r="H3" s="7">
        <v>21.98</v>
      </c>
      <c r="I3" s="7">
        <v>22.9</v>
      </c>
      <c r="J3" s="7">
        <v>18.98</v>
      </c>
      <c r="K3" s="7">
        <v>21.5</v>
      </c>
      <c r="L3" s="7">
        <v>18.98</v>
      </c>
      <c r="M3" s="7">
        <v>20.98</v>
      </c>
      <c r="N3" s="7"/>
      <c r="O3" s="6">
        <f t="shared" ref="O3:O14" si="0">AVERAGE(C3:N3)</f>
        <v>21.02272727272727</v>
      </c>
      <c r="P3" s="6">
        <f t="shared" ref="P3:P14" si="1">MAX(C3:N3)</f>
        <v>25.99</v>
      </c>
      <c r="Q3" s="6">
        <v>18.98</v>
      </c>
      <c r="R3" s="6">
        <f t="shared" ref="R3:R14" si="2">(P3/Q3)-1</f>
        <v>0.36933614330874587</v>
      </c>
      <c r="S3" s="6">
        <f t="shared" ref="S3:S14" si="3">P3-Q3</f>
        <v>7.009999999999998</v>
      </c>
      <c r="T3" s="6">
        <f>(O3/anterior!O3)-1</f>
        <v>9.0853342138779825E-2</v>
      </c>
      <c r="U3" s="3" t="s">
        <v>23</v>
      </c>
    </row>
    <row r="4" spans="1:21" x14ac:dyDescent="0.25">
      <c r="A4" s="1" t="s">
        <v>24</v>
      </c>
      <c r="B4" s="6">
        <v>7.5</v>
      </c>
      <c r="C4" s="7">
        <v>3.19</v>
      </c>
      <c r="D4" s="7">
        <v>4.4800000000000004</v>
      </c>
      <c r="E4" s="7">
        <v>4.59</v>
      </c>
      <c r="F4" s="7">
        <v>4.1900000000000004</v>
      </c>
      <c r="G4" s="7">
        <v>5.99</v>
      </c>
      <c r="H4" s="7">
        <v>5.29</v>
      </c>
      <c r="I4" s="7">
        <v>5.79</v>
      </c>
      <c r="J4" s="7">
        <v>5.99</v>
      </c>
      <c r="K4" s="7">
        <v>4.49</v>
      </c>
      <c r="L4" s="7">
        <v>3.99</v>
      </c>
      <c r="M4" s="7">
        <v>6.69</v>
      </c>
      <c r="N4" s="7"/>
      <c r="O4" s="6">
        <f t="shared" si="0"/>
        <v>4.9709090909090907</v>
      </c>
      <c r="P4" s="6">
        <f t="shared" si="1"/>
        <v>6.69</v>
      </c>
      <c r="Q4" s="6">
        <v>3.19</v>
      </c>
      <c r="R4" s="6">
        <f t="shared" si="2"/>
        <v>1.0971786833855801</v>
      </c>
      <c r="S4" s="6">
        <f t="shared" si="3"/>
        <v>3.5000000000000004</v>
      </c>
      <c r="T4" s="6">
        <f>(O4/anterior!O4)-1</f>
        <v>2.5669233590024376E-3</v>
      </c>
      <c r="U4" s="3" t="s">
        <v>25</v>
      </c>
    </row>
    <row r="5" spans="1:21" x14ac:dyDescent="0.25">
      <c r="A5" s="1" t="s">
        <v>26</v>
      </c>
      <c r="B5" s="6">
        <v>6</v>
      </c>
      <c r="C5" s="7">
        <v>3.79</v>
      </c>
      <c r="D5" s="7">
        <v>3.78</v>
      </c>
      <c r="E5" s="7">
        <v>4.3899999999999997</v>
      </c>
      <c r="F5" s="7">
        <v>3.59</v>
      </c>
      <c r="G5" s="7">
        <v>4.49</v>
      </c>
      <c r="H5" s="7">
        <v>3.99</v>
      </c>
      <c r="I5" s="7">
        <v>4.9800000000000004</v>
      </c>
      <c r="J5" s="7">
        <v>3.79</v>
      </c>
      <c r="K5" s="7">
        <v>4.49</v>
      </c>
      <c r="L5" s="7">
        <v>3.49</v>
      </c>
      <c r="M5" s="7">
        <v>2.99</v>
      </c>
      <c r="N5" s="7"/>
      <c r="O5" s="6">
        <f t="shared" si="0"/>
        <v>3.9790909090909099</v>
      </c>
      <c r="P5" s="6">
        <f t="shared" si="1"/>
        <v>4.9800000000000004</v>
      </c>
      <c r="Q5" s="6">
        <v>2.99</v>
      </c>
      <c r="R5" s="6">
        <f t="shared" si="2"/>
        <v>0.66555183946488294</v>
      </c>
      <c r="S5" s="6">
        <f t="shared" si="3"/>
        <v>1.9900000000000002</v>
      </c>
      <c r="T5" s="6">
        <f>(O5/anterior!O5)-1</f>
        <v>0.90635888501742223</v>
      </c>
      <c r="U5" s="3" t="s">
        <v>27</v>
      </c>
    </row>
    <row r="6" spans="1:21" x14ac:dyDescent="0.25">
      <c r="A6" s="1" t="s">
        <v>28</v>
      </c>
      <c r="B6" s="6">
        <v>1.2</v>
      </c>
      <c r="C6" s="7">
        <v>5.19</v>
      </c>
      <c r="D6" s="7">
        <v>5.48</v>
      </c>
      <c r="E6" s="7">
        <v>3.99</v>
      </c>
      <c r="F6" s="7">
        <v>4.9800000000000004</v>
      </c>
      <c r="G6" s="7">
        <v>6.99</v>
      </c>
      <c r="H6" s="7">
        <v>5.99</v>
      </c>
      <c r="I6" s="7">
        <v>5.98</v>
      </c>
      <c r="J6" s="7">
        <v>6.49</v>
      </c>
      <c r="K6" s="7">
        <v>6.98</v>
      </c>
      <c r="L6" s="7">
        <v>4.99</v>
      </c>
      <c r="M6" s="7">
        <v>5.88</v>
      </c>
      <c r="N6" s="7"/>
      <c r="O6" s="6">
        <f t="shared" si="0"/>
        <v>5.7218181818181826</v>
      </c>
      <c r="P6" s="6">
        <f t="shared" si="1"/>
        <v>6.99</v>
      </c>
      <c r="Q6" s="6">
        <v>3.99</v>
      </c>
      <c r="R6" s="6">
        <f t="shared" si="2"/>
        <v>0.75187969924812026</v>
      </c>
      <c r="S6" s="6">
        <f t="shared" si="3"/>
        <v>3</v>
      </c>
      <c r="T6" s="6">
        <f>(O6/anterior!O6)-1</f>
        <v>-3.1543314356054841E-2</v>
      </c>
      <c r="U6" s="3" t="s">
        <v>29</v>
      </c>
    </row>
    <row r="7" spans="1:21" x14ac:dyDescent="0.25">
      <c r="A7" s="1" t="s">
        <v>30</v>
      </c>
      <c r="B7" s="6">
        <v>6.6</v>
      </c>
      <c r="C7" s="7">
        <v>32.49</v>
      </c>
      <c r="D7" s="7">
        <v>26.83</v>
      </c>
      <c r="E7" s="7">
        <v>31.98</v>
      </c>
      <c r="F7" s="7">
        <v>26.9</v>
      </c>
      <c r="G7" s="7">
        <v>38.159999999999997</v>
      </c>
      <c r="H7" s="7">
        <v>31.9</v>
      </c>
      <c r="I7" s="7">
        <v>27.9</v>
      </c>
      <c r="J7" s="7">
        <v>29.9</v>
      </c>
      <c r="K7" s="7">
        <v>29.9</v>
      </c>
      <c r="L7" s="7">
        <v>30.99</v>
      </c>
      <c r="M7" s="7">
        <v>35.99</v>
      </c>
      <c r="N7" s="7"/>
      <c r="O7" s="6">
        <f t="shared" si="0"/>
        <v>31.176363636363636</v>
      </c>
      <c r="P7" s="6">
        <f t="shared" si="1"/>
        <v>38.159999999999997</v>
      </c>
      <c r="Q7" s="6">
        <v>26.83</v>
      </c>
      <c r="R7" s="6">
        <f t="shared" si="2"/>
        <v>0.42228848304137157</v>
      </c>
      <c r="S7" s="6">
        <f t="shared" si="3"/>
        <v>11.329999999999998</v>
      </c>
      <c r="T7" s="6">
        <f>(O7/anterior!O7)-1</f>
        <v>-1.9498850440907711E-3</v>
      </c>
      <c r="U7" s="3" t="s">
        <v>31</v>
      </c>
    </row>
    <row r="8" spans="1:21" x14ac:dyDescent="0.25">
      <c r="A8" s="1" t="s">
        <v>32</v>
      </c>
      <c r="B8" s="6">
        <v>1.5</v>
      </c>
      <c r="C8" s="7">
        <v>2.79</v>
      </c>
      <c r="D8" s="7">
        <v>1.83</v>
      </c>
      <c r="E8" s="7">
        <v>2.79</v>
      </c>
      <c r="F8" s="7">
        <v>2.59</v>
      </c>
      <c r="G8" s="7">
        <v>2.98</v>
      </c>
      <c r="H8" s="7">
        <v>2.79</v>
      </c>
      <c r="I8" s="7">
        <v>3.49</v>
      </c>
      <c r="J8" s="7">
        <v>2.99</v>
      </c>
      <c r="K8" s="7">
        <v>2.4900000000000002</v>
      </c>
      <c r="L8" s="7">
        <v>2.79</v>
      </c>
      <c r="M8" s="7">
        <v>2.79</v>
      </c>
      <c r="N8" s="7"/>
      <c r="O8" s="6">
        <f t="shared" si="0"/>
        <v>2.7563636363636363</v>
      </c>
      <c r="P8" s="6">
        <f t="shared" si="1"/>
        <v>3.49</v>
      </c>
      <c r="Q8" s="6">
        <v>1.83</v>
      </c>
      <c r="R8" s="6">
        <f t="shared" si="2"/>
        <v>0.90710382513661214</v>
      </c>
      <c r="S8" s="6">
        <f t="shared" si="3"/>
        <v>1.6600000000000001</v>
      </c>
      <c r="T8" s="6">
        <f>(O8/anterior!O8)-1</f>
        <v>3.4106412005457054E-2</v>
      </c>
      <c r="U8" s="3" t="s">
        <v>33</v>
      </c>
    </row>
    <row r="9" spans="1:21" x14ac:dyDescent="0.25">
      <c r="A9" s="1" t="s">
        <v>34</v>
      </c>
      <c r="B9" s="6">
        <v>4.5</v>
      </c>
      <c r="C9" s="7">
        <v>6.99</v>
      </c>
      <c r="D9" s="7">
        <v>5.89</v>
      </c>
      <c r="E9" s="7">
        <v>6.49</v>
      </c>
      <c r="F9" s="7">
        <v>6.48</v>
      </c>
      <c r="G9" s="7">
        <v>6.98</v>
      </c>
      <c r="H9" s="7">
        <v>5.69</v>
      </c>
      <c r="I9" s="7">
        <v>5.99</v>
      </c>
      <c r="J9" s="7">
        <v>5.99</v>
      </c>
      <c r="K9" s="7">
        <v>6.99</v>
      </c>
      <c r="L9" s="7">
        <v>6.89</v>
      </c>
      <c r="M9" s="7">
        <v>5.45</v>
      </c>
      <c r="N9" s="7"/>
      <c r="O9" s="6">
        <f t="shared" si="0"/>
        <v>6.3481818181818177</v>
      </c>
      <c r="P9" s="6">
        <f t="shared" si="1"/>
        <v>6.99</v>
      </c>
      <c r="Q9" s="6">
        <v>5.45</v>
      </c>
      <c r="R9" s="6">
        <f t="shared" si="2"/>
        <v>0.28256880733944945</v>
      </c>
      <c r="S9" s="6">
        <f t="shared" si="3"/>
        <v>1.54</v>
      </c>
      <c r="T9" s="6">
        <f>(O9/anterior!O9)-1</f>
        <v>5.4196859903381744E-2</v>
      </c>
      <c r="U9" s="3" t="s">
        <v>35</v>
      </c>
    </row>
    <row r="10" spans="1:21" x14ac:dyDescent="0.25">
      <c r="A10" s="1" t="s">
        <v>36</v>
      </c>
      <c r="B10" s="6">
        <v>7.5</v>
      </c>
      <c r="C10" s="7">
        <v>2.79</v>
      </c>
      <c r="D10" s="7">
        <v>3.19</v>
      </c>
      <c r="E10" s="7">
        <v>3.49</v>
      </c>
      <c r="F10" s="7">
        <v>2.98</v>
      </c>
      <c r="G10" s="7">
        <v>3.79</v>
      </c>
      <c r="H10" s="7">
        <v>3.19</v>
      </c>
      <c r="I10" s="7">
        <v>2.75</v>
      </c>
      <c r="J10" s="7">
        <v>2.69</v>
      </c>
      <c r="K10" s="7">
        <v>2.99</v>
      </c>
      <c r="L10" s="7">
        <v>3.19</v>
      </c>
      <c r="M10" s="7">
        <v>2.95</v>
      </c>
      <c r="N10" s="7"/>
      <c r="O10" s="6">
        <f t="shared" si="0"/>
        <v>3.0909090909090917</v>
      </c>
      <c r="P10" s="6">
        <f t="shared" si="1"/>
        <v>3.79</v>
      </c>
      <c r="Q10" s="6">
        <v>2.69</v>
      </c>
      <c r="R10" s="6">
        <f t="shared" si="2"/>
        <v>0.40892193308550184</v>
      </c>
      <c r="S10" s="6">
        <f t="shared" si="3"/>
        <v>1.1000000000000001</v>
      </c>
      <c r="T10" s="6">
        <f>(O10/anterior!O10)-1</f>
        <v>-9.6945551128817975E-2</v>
      </c>
      <c r="U10" s="3" t="s">
        <v>37</v>
      </c>
    </row>
    <row r="11" spans="1:21" x14ac:dyDescent="0.25">
      <c r="A11" s="1" t="s">
        <v>38</v>
      </c>
      <c r="B11" s="6">
        <v>1.5</v>
      </c>
      <c r="C11" s="7">
        <v>4.09</v>
      </c>
      <c r="D11" s="7">
        <v>2.98</v>
      </c>
      <c r="E11" s="7">
        <v>5.39</v>
      </c>
      <c r="F11" s="7">
        <v>2.99</v>
      </c>
      <c r="G11" s="7">
        <v>3.89</v>
      </c>
      <c r="H11" s="7">
        <v>3.99</v>
      </c>
      <c r="I11" s="7">
        <v>4.49</v>
      </c>
      <c r="J11" s="7">
        <v>3.99</v>
      </c>
      <c r="K11" s="7">
        <v>4.5</v>
      </c>
      <c r="L11" s="7">
        <v>4.99</v>
      </c>
      <c r="M11" s="7">
        <v>3.99</v>
      </c>
      <c r="N11" s="7"/>
      <c r="O11" s="6">
        <f t="shared" si="0"/>
        <v>4.1172727272727281</v>
      </c>
      <c r="P11" s="6">
        <f t="shared" si="1"/>
        <v>5.39</v>
      </c>
      <c r="Q11" s="6">
        <v>2.98</v>
      </c>
      <c r="R11" s="6">
        <f t="shared" si="2"/>
        <v>0.8087248322147651</v>
      </c>
      <c r="S11" s="6">
        <f t="shared" si="3"/>
        <v>2.4099999999999997</v>
      </c>
      <c r="T11" s="6">
        <f>(O11/anterior!O11)-1</f>
        <v>-1.7144097222222321E-2</v>
      </c>
      <c r="U11" s="3" t="s">
        <v>39</v>
      </c>
    </row>
    <row r="12" spans="1:21" x14ac:dyDescent="0.25">
      <c r="A12" s="1" t="s">
        <v>40</v>
      </c>
      <c r="B12" s="6">
        <v>1.2</v>
      </c>
      <c r="C12" s="7">
        <v>5.69</v>
      </c>
      <c r="D12" s="7">
        <v>6.29</v>
      </c>
      <c r="E12" s="7">
        <v>7.59</v>
      </c>
      <c r="F12" s="7">
        <v>6.88</v>
      </c>
      <c r="G12" s="7">
        <v>6.85</v>
      </c>
      <c r="H12" s="7">
        <v>7.19</v>
      </c>
      <c r="I12" s="7">
        <v>6.89</v>
      </c>
      <c r="J12" s="7">
        <v>6.49</v>
      </c>
      <c r="K12" s="7">
        <v>6.79</v>
      </c>
      <c r="L12" s="7">
        <v>6.39</v>
      </c>
      <c r="M12" s="7">
        <v>6.49</v>
      </c>
      <c r="N12" s="7"/>
      <c r="O12" s="6">
        <f t="shared" si="0"/>
        <v>6.6854545454545447</v>
      </c>
      <c r="P12" s="6">
        <f t="shared" si="1"/>
        <v>7.59</v>
      </c>
      <c r="Q12" s="6">
        <v>5.69</v>
      </c>
      <c r="R12" s="6">
        <f t="shared" si="2"/>
        <v>0.33391915641476255</v>
      </c>
      <c r="S12" s="6">
        <f t="shared" si="3"/>
        <v>1.8999999999999995</v>
      </c>
      <c r="T12" s="6">
        <f>(O12/anterior!O12)-1</f>
        <v>0.1270498084291185</v>
      </c>
      <c r="U12" s="3" t="s">
        <v>41</v>
      </c>
    </row>
    <row r="13" spans="1:21" x14ac:dyDescent="0.25">
      <c r="A13" s="1" t="s">
        <v>42</v>
      </c>
      <c r="B13" s="6">
        <v>6</v>
      </c>
      <c r="C13" s="7">
        <v>9.99</v>
      </c>
      <c r="D13" s="7">
        <v>9.99</v>
      </c>
      <c r="E13" s="7">
        <v>9.98</v>
      </c>
      <c r="F13" s="7">
        <v>10.98</v>
      </c>
      <c r="G13" s="7">
        <v>9.98</v>
      </c>
      <c r="H13" s="7">
        <v>11.5</v>
      </c>
      <c r="I13" s="7">
        <v>9.9</v>
      </c>
      <c r="J13" s="7">
        <v>8.99</v>
      </c>
      <c r="K13" s="7">
        <v>9.98</v>
      </c>
      <c r="L13" s="7">
        <v>8.99</v>
      </c>
      <c r="M13" s="7">
        <v>9.98</v>
      </c>
      <c r="N13" s="7"/>
      <c r="O13" s="6">
        <f t="shared" si="0"/>
        <v>10.023636363636363</v>
      </c>
      <c r="P13" s="6">
        <f t="shared" si="1"/>
        <v>11.5</v>
      </c>
      <c r="Q13" s="6">
        <v>8.99</v>
      </c>
      <c r="R13" s="6">
        <f t="shared" si="2"/>
        <v>0.2791991101223581</v>
      </c>
      <c r="S13" s="6">
        <f t="shared" si="3"/>
        <v>2.5099999999999998</v>
      </c>
      <c r="T13" s="6">
        <f>(O13/anterior!O13)-1</f>
        <v>-8.8988764044943824E-3</v>
      </c>
      <c r="U13" s="3" t="s">
        <v>43</v>
      </c>
    </row>
    <row r="14" spans="1:21" x14ac:dyDescent="0.25">
      <c r="A14" s="1" t="s">
        <v>44</v>
      </c>
      <c r="B14" s="6">
        <v>9</v>
      </c>
      <c r="C14" s="7">
        <v>4.99</v>
      </c>
      <c r="D14" s="7">
        <v>5.49</v>
      </c>
      <c r="E14" s="7">
        <v>5.89</v>
      </c>
      <c r="F14" s="7">
        <v>6.99</v>
      </c>
      <c r="G14" s="7">
        <v>7.98</v>
      </c>
      <c r="H14" s="7">
        <v>6.89</v>
      </c>
      <c r="I14" s="7">
        <v>6.98</v>
      </c>
      <c r="J14" s="7">
        <v>4.99</v>
      </c>
      <c r="K14" s="7">
        <v>5.99</v>
      </c>
      <c r="L14" s="7">
        <v>5.49</v>
      </c>
      <c r="M14" s="7">
        <v>5.79</v>
      </c>
      <c r="N14" s="7"/>
      <c r="O14" s="6">
        <f t="shared" si="0"/>
        <v>6.1336363636363638</v>
      </c>
      <c r="P14" s="6">
        <f t="shared" si="1"/>
        <v>7.98</v>
      </c>
      <c r="Q14" s="6">
        <v>4.99</v>
      </c>
      <c r="R14" s="6">
        <f t="shared" si="2"/>
        <v>0.59919839679358722</v>
      </c>
      <c r="S14" s="6">
        <f t="shared" si="3"/>
        <v>2.99</v>
      </c>
      <c r="T14" s="6">
        <f>(O14/anterior!O14)-1</f>
        <v>4.345808846272825E-2</v>
      </c>
      <c r="U14" s="3" t="s">
        <v>45</v>
      </c>
    </row>
    <row r="15" spans="1:21" x14ac:dyDescent="0.25">
      <c r="A15" s="2" t="s">
        <v>46</v>
      </c>
      <c r="B15" s="8" t="s">
        <v>49</v>
      </c>
      <c r="C15" s="6">
        <f>SUM(C2:C14)</f>
        <v>114.57</v>
      </c>
      <c r="D15" s="6">
        <f t="shared" ref="D15:N15" si="4">SUM(D2:D14)</f>
        <v>105.19</v>
      </c>
      <c r="E15" s="6">
        <f t="shared" si="4"/>
        <v>121.45</v>
      </c>
      <c r="F15" s="6">
        <f t="shared" si="4"/>
        <v>109.91000000000001</v>
      </c>
      <c r="G15" s="6">
        <f t="shared" si="4"/>
        <v>127.96000000000001</v>
      </c>
      <c r="H15" s="6">
        <f t="shared" si="4"/>
        <v>120.17999999999999</v>
      </c>
      <c r="I15" s="6">
        <f t="shared" si="4"/>
        <v>119.83</v>
      </c>
      <c r="J15" s="6">
        <f t="shared" si="4"/>
        <v>111.26999999999997</v>
      </c>
      <c r="K15" s="6">
        <f t="shared" si="4"/>
        <v>117.98999999999998</v>
      </c>
      <c r="L15" s="6">
        <f t="shared" si="4"/>
        <v>111.16</v>
      </c>
      <c r="M15" s="6">
        <f t="shared" si="4"/>
        <v>119.95000000000002</v>
      </c>
      <c r="N15" s="6">
        <f t="shared" si="4"/>
        <v>0</v>
      </c>
      <c r="O15" s="6">
        <f t="shared" ref="O15" si="5">SUM(O2:O14)</f>
        <v>116.31454545454547</v>
      </c>
      <c r="P15" s="6">
        <f t="shared" ref="P15" si="6">SUM(P2:P14)</f>
        <v>141.32999999999998</v>
      </c>
      <c r="Q15" s="6">
        <f t="shared" ref="Q15" si="7">SUM(Q2:Q14)</f>
        <v>97.49</v>
      </c>
      <c r="R15" s="6"/>
      <c r="S15" s="6"/>
      <c r="T15" s="6">
        <f>(atual!O15/anterior!O15)-1</f>
        <v>4.5139683058323943E-2</v>
      </c>
      <c r="U15" s="3"/>
    </row>
    <row r="16" spans="1:21" x14ac:dyDescent="0.25">
      <c r="A16" s="2" t="s">
        <v>47</v>
      </c>
      <c r="B16" s="8" t="s">
        <v>49</v>
      </c>
      <c r="C16" s="6">
        <f>SUMPRODUCT($B2:$B14,C2:C14)</f>
        <v>461.25299999999999</v>
      </c>
      <c r="D16" s="6">
        <f t="shared" ref="D16:Q16" si="8">SUMPRODUCT($B2:$B14,D2:D14)</f>
        <v>431.85300000000001</v>
      </c>
      <c r="E16" s="6">
        <f t="shared" si="8"/>
        <v>487.19699999999995</v>
      </c>
      <c r="F16" s="6">
        <f t="shared" si="8"/>
        <v>451.6230000000001</v>
      </c>
      <c r="G16" s="6">
        <f t="shared" si="8"/>
        <v>560.09700000000009</v>
      </c>
      <c r="H16" s="6">
        <f t="shared" si="8"/>
        <v>499.74299999999999</v>
      </c>
      <c r="I16" s="6">
        <f t="shared" si="8"/>
        <v>475.47300000000001</v>
      </c>
      <c r="J16" s="6">
        <f t="shared" si="8"/>
        <v>454.41300000000001</v>
      </c>
      <c r="K16" s="6">
        <f t="shared" si="8"/>
        <v>472.07400000000001</v>
      </c>
      <c r="L16" s="6">
        <f t="shared" si="8"/>
        <v>456.38700000000006</v>
      </c>
      <c r="M16" s="6">
        <f t="shared" si="8"/>
        <v>507.87900000000002</v>
      </c>
      <c r="N16" s="6">
        <f t="shared" si="8"/>
        <v>0</v>
      </c>
      <c r="O16" s="6">
        <f t="shared" si="8"/>
        <v>477.99927272727268</v>
      </c>
      <c r="P16" s="6">
        <f t="shared" si="8"/>
        <v>586.09500000000003</v>
      </c>
      <c r="Q16" s="6">
        <f t="shared" si="8"/>
        <v>398.04599999999999</v>
      </c>
      <c r="R16" s="6"/>
      <c r="S16" s="6"/>
      <c r="T16" s="6">
        <f>(atual!O16/anterior!O16)-1</f>
        <v>3.0068122124968122E-2</v>
      </c>
      <c r="U16" s="3"/>
    </row>
    <row r="18" spans="1:9" x14ac:dyDescent="0.25">
      <c r="A18" s="3" t="s">
        <v>50</v>
      </c>
      <c r="B18" s="3" t="s">
        <v>53</v>
      </c>
      <c r="C18" s="3" t="s">
        <v>18</v>
      </c>
    </row>
    <row r="19" spans="1:9" ht="15" customHeight="1" x14ac:dyDescent="0.25">
      <c r="A19" s="3" t="s">
        <v>51</v>
      </c>
      <c r="B19" s="9">
        <v>1383.8</v>
      </c>
      <c r="C19" s="10">
        <f>(B19/anterior!B19)-1</f>
        <v>0</v>
      </c>
      <c r="E19" s="25" t="s">
        <v>57</v>
      </c>
      <c r="F19" s="25"/>
      <c r="G19" s="25"/>
      <c r="H19" s="25"/>
      <c r="I19" s="25"/>
    </row>
    <row r="20" spans="1:9" x14ac:dyDescent="0.25">
      <c r="A20" s="3" t="s">
        <v>52</v>
      </c>
      <c r="B20" s="9">
        <v>1045</v>
      </c>
      <c r="C20" s="10">
        <f>(B20/anterior!B20)-1</f>
        <v>0</v>
      </c>
      <c r="E20" s="25"/>
      <c r="F20" s="25"/>
      <c r="G20" s="25"/>
      <c r="H20" s="25"/>
      <c r="I20" s="25"/>
    </row>
    <row r="21" spans="1:9" x14ac:dyDescent="0.25">
      <c r="E21" s="25"/>
      <c r="F21" s="25"/>
      <c r="G21" s="25"/>
      <c r="H21" s="25"/>
      <c r="I21" s="25"/>
    </row>
    <row r="22" spans="1:9" x14ac:dyDescent="0.25">
      <c r="A22" s="3" t="s">
        <v>54</v>
      </c>
      <c r="B22" s="3" t="s">
        <v>53</v>
      </c>
      <c r="C22" s="3" t="s">
        <v>55</v>
      </c>
      <c r="E22" s="25"/>
      <c r="F22" s="25"/>
      <c r="G22" s="25"/>
      <c r="H22" s="25"/>
      <c r="I22" s="25"/>
    </row>
    <row r="23" spans="1:9" x14ac:dyDescent="0.25">
      <c r="A23" s="5">
        <v>43831</v>
      </c>
      <c r="B23" s="11">
        <v>384.19200000000001</v>
      </c>
      <c r="C23" s="11">
        <v>0</v>
      </c>
      <c r="E23" s="25"/>
      <c r="F23" s="25"/>
      <c r="G23" s="25"/>
      <c r="H23" s="25"/>
      <c r="I23" s="25"/>
    </row>
    <row r="24" spans="1:9" x14ac:dyDescent="0.25">
      <c r="A24" s="4">
        <v>43739</v>
      </c>
      <c r="B24" s="9">
        <v>348.02610000000004</v>
      </c>
      <c r="C24" s="10">
        <v>0</v>
      </c>
      <c r="E24" s="25"/>
      <c r="F24" s="25"/>
      <c r="G24" s="25"/>
      <c r="H24" s="25"/>
      <c r="I24" s="25"/>
    </row>
    <row r="25" spans="1:9" x14ac:dyDescent="0.25">
      <c r="A25" s="4">
        <v>43770</v>
      </c>
      <c r="B25" s="9">
        <v>402.65130000000005</v>
      </c>
      <c r="C25" s="10">
        <f>(B25/B24) - 1</f>
        <v>0.15695719372771189</v>
      </c>
    </row>
    <row r="26" spans="1:9" x14ac:dyDescent="0.25">
      <c r="A26" s="4">
        <v>43800</v>
      </c>
      <c r="B26" s="9">
        <v>401.2</v>
      </c>
      <c r="C26" s="10">
        <f t="shared" ref="C26:C36" si="9">(B26/B25) - 1</f>
        <v>-3.6043594047754368E-3</v>
      </c>
      <c r="E26" s="25" t="s">
        <v>56</v>
      </c>
      <c r="F26" s="25"/>
      <c r="G26" s="25"/>
      <c r="H26" s="25"/>
      <c r="I26" s="25"/>
    </row>
    <row r="27" spans="1:9" x14ac:dyDescent="0.25">
      <c r="A27" s="4">
        <v>43831</v>
      </c>
      <c r="B27" s="9">
        <v>384.19200000000006</v>
      </c>
      <c r="C27" s="10">
        <f t="shared" si="9"/>
        <v>-4.2392821535393588E-2</v>
      </c>
      <c r="E27" s="25"/>
      <c r="F27" s="25"/>
      <c r="G27" s="25"/>
      <c r="H27" s="25"/>
      <c r="I27" s="25"/>
    </row>
    <row r="28" spans="1:9" x14ac:dyDescent="0.25">
      <c r="A28" s="4">
        <v>43862</v>
      </c>
      <c r="B28" s="9">
        <v>398.77319999999997</v>
      </c>
      <c r="C28" s="10">
        <f t="shared" si="9"/>
        <v>3.7952898550724479E-2</v>
      </c>
      <c r="E28" s="25"/>
      <c r="F28" s="25"/>
      <c r="G28" s="25"/>
      <c r="H28" s="25"/>
      <c r="I28" s="25"/>
    </row>
    <row r="29" spans="1:9" x14ac:dyDescent="0.25">
      <c r="A29" s="4">
        <v>43891</v>
      </c>
      <c r="B29" s="9">
        <v>412.67349999999999</v>
      </c>
      <c r="C29" s="10">
        <f t="shared" si="9"/>
        <v>3.4857658438430805E-2</v>
      </c>
      <c r="E29" s="25"/>
      <c r="F29" s="25"/>
      <c r="G29" s="25"/>
      <c r="H29" s="25"/>
      <c r="I29" s="25"/>
    </row>
    <row r="30" spans="1:9" x14ac:dyDescent="0.25">
      <c r="A30" s="4">
        <v>43922</v>
      </c>
      <c r="B30" s="9">
        <v>397.46274999999991</v>
      </c>
      <c r="C30" s="10">
        <f t="shared" si="9"/>
        <v>-3.6859042317958557E-2</v>
      </c>
      <c r="E30" s="25"/>
      <c r="F30" s="25"/>
      <c r="G30" s="25"/>
      <c r="H30" s="25"/>
      <c r="I30" s="25"/>
    </row>
    <row r="31" spans="1:9" x14ac:dyDescent="0.25">
      <c r="A31" s="4">
        <v>43952</v>
      </c>
      <c r="B31" s="9">
        <v>415.16</v>
      </c>
      <c r="C31" s="10">
        <f t="shared" si="9"/>
        <v>4.4525556168471425E-2</v>
      </c>
      <c r="E31" s="25"/>
      <c r="F31" s="25"/>
      <c r="G31" s="25"/>
      <c r="H31" s="25"/>
      <c r="I31" s="25"/>
    </row>
    <row r="32" spans="1:9" x14ac:dyDescent="0.25">
      <c r="A32" s="4">
        <v>43983</v>
      </c>
      <c r="B32" s="9">
        <v>399.26</v>
      </c>
      <c r="C32" s="10">
        <f t="shared" si="9"/>
        <v>-3.8298487330186037E-2</v>
      </c>
      <c r="E32" s="25"/>
      <c r="F32" s="25"/>
      <c r="G32" s="25"/>
      <c r="H32" s="25"/>
      <c r="I32" s="25"/>
    </row>
    <row r="33" spans="1:9" x14ac:dyDescent="0.25">
      <c r="A33" s="4">
        <v>44013</v>
      </c>
      <c r="B33" s="9">
        <v>390.23</v>
      </c>
      <c r="C33" s="10">
        <f t="shared" si="9"/>
        <v>-2.2616841156138823E-2</v>
      </c>
      <c r="E33" s="25"/>
      <c r="F33" s="25"/>
      <c r="G33" s="25"/>
      <c r="H33" s="25"/>
      <c r="I33" s="25"/>
    </row>
    <row r="34" spans="1:9" x14ac:dyDescent="0.25">
      <c r="A34" s="4">
        <v>44044</v>
      </c>
      <c r="B34" s="9">
        <v>423.39452272727277</v>
      </c>
      <c r="C34" s="10">
        <f t="shared" si="9"/>
        <v>8.4987117154684988E-2</v>
      </c>
    </row>
    <row r="35" spans="1:9" x14ac:dyDescent="0.25">
      <c r="A35" s="4">
        <v>44075</v>
      </c>
      <c r="B35" s="9">
        <v>464.04627272727276</v>
      </c>
      <c r="C35" s="10">
        <f t="shared" si="9"/>
        <v>9.6013877879534082E-2</v>
      </c>
    </row>
    <row r="36" spans="1:9" x14ac:dyDescent="0.25">
      <c r="A36" s="4">
        <v>44105</v>
      </c>
      <c r="B36" s="9">
        <v>416.94</v>
      </c>
      <c r="C36" s="10">
        <f t="shared" si="9"/>
        <v>-0.10151201614102368</v>
      </c>
    </row>
  </sheetData>
  <mergeCells count="2">
    <mergeCell ref="E26:I33"/>
    <mergeCell ref="E19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5B74-33B4-4747-89B3-D7A0843009C8}">
  <dimension ref="A1:U20"/>
  <sheetViews>
    <sheetView zoomScale="82" zoomScaleNormal="82" workbookViewId="0">
      <selection activeCell="H5" sqref="H5"/>
    </sheetView>
  </sheetViews>
  <sheetFormatPr defaultRowHeight="15" x14ac:dyDescent="0.25"/>
  <cols>
    <col min="1" max="1" width="20.85546875" bestFit="1" customWidth="1"/>
    <col min="3" max="3" width="9.85546875" bestFit="1" customWidth="1"/>
    <col min="21" max="21" width="19.42578125" bestFit="1" customWidth="1"/>
  </cols>
  <sheetData>
    <row r="1" spans="1:21" x14ac:dyDescent="0.25">
      <c r="A1" s="2" t="s">
        <v>0</v>
      </c>
      <c r="B1" s="2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</row>
    <row r="2" spans="1:21" x14ac:dyDescent="0.25">
      <c r="A2" s="1" t="s">
        <v>20</v>
      </c>
      <c r="B2" s="6">
        <v>0.6</v>
      </c>
      <c r="C2" s="7">
        <v>9.59</v>
      </c>
      <c r="D2" s="7">
        <v>8.98</v>
      </c>
      <c r="E2" s="7">
        <v>9.89</v>
      </c>
      <c r="F2" s="7">
        <v>8.99</v>
      </c>
      <c r="G2" s="7">
        <v>10.89</v>
      </c>
      <c r="H2" s="7">
        <v>8.99</v>
      </c>
      <c r="I2" s="7">
        <v>9.98</v>
      </c>
      <c r="J2" s="7">
        <v>8.99</v>
      </c>
      <c r="K2" s="7">
        <v>9.98</v>
      </c>
      <c r="L2" s="7">
        <v>9.49</v>
      </c>
      <c r="M2" s="7">
        <v>9.89</v>
      </c>
      <c r="N2" s="7">
        <v>9.6054545454545455</v>
      </c>
      <c r="O2" s="6">
        <f>AVERAGE(C2:N2)</f>
        <v>9.6054545454545455</v>
      </c>
      <c r="P2" s="6">
        <f>MAX(C2:N2)</f>
        <v>10.89</v>
      </c>
      <c r="Q2" s="6">
        <f>MIN(C2:N2)</f>
        <v>8.98</v>
      </c>
      <c r="R2" s="6">
        <f>(P2/Q2)-1</f>
        <v>0.21269487750556793</v>
      </c>
      <c r="S2" s="6">
        <f>P2-Q2</f>
        <v>1.9100000000000001</v>
      </c>
      <c r="T2" s="6">
        <v>7.1077039560855759E-2</v>
      </c>
      <c r="U2" s="3" t="s">
        <v>21</v>
      </c>
    </row>
    <row r="3" spans="1:21" x14ac:dyDescent="0.25">
      <c r="A3" s="1" t="s">
        <v>22</v>
      </c>
      <c r="B3" s="6">
        <v>0.6</v>
      </c>
      <c r="C3" s="7">
        <v>16.190000000000001</v>
      </c>
      <c r="D3" s="7">
        <v>17.98</v>
      </c>
      <c r="E3" s="7">
        <v>21.45</v>
      </c>
      <c r="F3" s="7">
        <v>20.88</v>
      </c>
      <c r="G3" s="7">
        <v>19.98</v>
      </c>
      <c r="H3" s="7">
        <v>17.649999999999999</v>
      </c>
      <c r="I3" s="7">
        <v>19.899999999999999</v>
      </c>
      <c r="J3" s="7">
        <v>18.989999999999998</v>
      </c>
      <c r="K3" s="7">
        <v>21.5</v>
      </c>
      <c r="L3" s="7">
        <v>17.489999999999998</v>
      </c>
      <c r="M3" s="7">
        <v>19.98</v>
      </c>
      <c r="N3" s="7">
        <v>19.271818181818183</v>
      </c>
      <c r="O3" s="6">
        <f t="shared" ref="O3:O14" si="0">AVERAGE(C3:N3)</f>
        <v>19.271818181818183</v>
      </c>
      <c r="P3" s="6">
        <f t="shared" ref="P3:P14" si="1">MAX(C3:N3)</f>
        <v>21.5</v>
      </c>
      <c r="Q3" s="6">
        <v>18.98</v>
      </c>
      <c r="R3" s="6">
        <f t="shared" ref="R3:R14" si="2">(P3/Q3)-1</f>
        <v>0.13277133825079024</v>
      </c>
      <c r="S3" s="6">
        <f t="shared" ref="S3:S14" si="3">P3-Q3</f>
        <v>2.5199999999999996</v>
      </c>
      <c r="T3" s="6">
        <v>9.0853342138779825E-2</v>
      </c>
      <c r="U3" s="3" t="s">
        <v>23</v>
      </c>
    </row>
    <row r="4" spans="1:21" x14ac:dyDescent="0.25">
      <c r="A4" s="1" t="s">
        <v>24</v>
      </c>
      <c r="B4" s="6">
        <v>7.5</v>
      </c>
      <c r="C4" s="7">
        <v>4.79</v>
      </c>
      <c r="D4" s="7">
        <v>4.8899999999999997</v>
      </c>
      <c r="E4" s="7">
        <v>4.6900000000000004</v>
      </c>
      <c r="F4" s="7">
        <v>4.79</v>
      </c>
      <c r="G4" s="7">
        <v>5.49</v>
      </c>
      <c r="H4" s="7">
        <v>5.29</v>
      </c>
      <c r="I4" s="7">
        <v>4.4800000000000004</v>
      </c>
      <c r="J4" s="7">
        <v>5.49</v>
      </c>
      <c r="K4" s="7">
        <v>3.49</v>
      </c>
      <c r="L4" s="7">
        <v>4.45</v>
      </c>
      <c r="M4" s="7">
        <v>6.69</v>
      </c>
      <c r="N4" s="7">
        <v>4.9581818181818189</v>
      </c>
      <c r="O4" s="6">
        <f t="shared" si="0"/>
        <v>4.9581818181818189</v>
      </c>
      <c r="P4" s="6">
        <f t="shared" si="1"/>
        <v>6.69</v>
      </c>
      <c r="Q4" s="6">
        <v>3.19</v>
      </c>
      <c r="R4" s="6">
        <f t="shared" si="2"/>
        <v>1.0971786833855801</v>
      </c>
      <c r="S4" s="6">
        <f t="shared" si="3"/>
        <v>3.5000000000000004</v>
      </c>
      <c r="T4" s="6">
        <v>2.5669233590024376E-3</v>
      </c>
      <c r="U4" s="3" t="s">
        <v>25</v>
      </c>
    </row>
    <row r="5" spans="1:21" x14ac:dyDescent="0.25">
      <c r="A5" s="1" t="s">
        <v>26</v>
      </c>
      <c r="B5" s="6">
        <v>6</v>
      </c>
      <c r="C5" s="7">
        <v>3.29</v>
      </c>
      <c r="D5" s="7">
        <v>1.38</v>
      </c>
      <c r="E5" s="7">
        <v>2.59</v>
      </c>
      <c r="F5" s="7">
        <v>1.38</v>
      </c>
      <c r="G5" s="7">
        <v>3.39</v>
      </c>
      <c r="H5" s="7">
        <v>1.69</v>
      </c>
      <c r="I5" s="7">
        <v>2.59</v>
      </c>
      <c r="J5" s="7">
        <v>1.38</v>
      </c>
      <c r="K5" s="7">
        <v>1.99</v>
      </c>
      <c r="L5" s="7">
        <v>1.99</v>
      </c>
      <c r="M5" s="7">
        <v>1.29</v>
      </c>
      <c r="N5" s="7">
        <v>2.0872727272727269</v>
      </c>
      <c r="O5" s="6">
        <f t="shared" si="0"/>
        <v>2.0872727272727269</v>
      </c>
      <c r="P5" s="6">
        <f t="shared" si="1"/>
        <v>3.39</v>
      </c>
      <c r="Q5" s="6">
        <v>2.99</v>
      </c>
      <c r="R5" s="6">
        <f t="shared" si="2"/>
        <v>0.13377926421404673</v>
      </c>
      <c r="S5" s="6">
        <f t="shared" si="3"/>
        <v>0.39999999999999991</v>
      </c>
      <c r="T5" s="6">
        <v>0.90635888501742223</v>
      </c>
      <c r="U5" s="3" t="s">
        <v>27</v>
      </c>
    </row>
    <row r="6" spans="1:21" x14ac:dyDescent="0.25">
      <c r="A6" s="1" t="s">
        <v>28</v>
      </c>
      <c r="B6" s="6">
        <v>1.2</v>
      </c>
      <c r="C6" s="7">
        <v>5.29</v>
      </c>
      <c r="D6" s="7">
        <v>5.29</v>
      </c>
      <c r="E6" s="7">
        <v>4.6900000000000004</v>
      </c>
      <c r="F6" s="7">
        <v>4.49</v>
      </c>
      <c r="G6" s="7">
        <v>7.79</v>
      </c>
      <c r="H6" s="7">
        <v>5.99</v>
      </c>
      <c r="I6" s="7">
        <v>5.99</v>
      </c>
      <c r="J6" s="7">
        <v>6.49</v>
      </c>
      <c r="K6" s="7">
        <v>7.49</v>
      </c>
      <c r="L6" s="7">
        <v>5.49</v>
      </c>
      <c r="M6" s="7">
        <v>5.99</v>
      </c>
      <c r="N6" s="7">
        <v>5.9081818181818191</v>
      </c>
      <c r="O6" s="6">
        <f t="shared" si="0"/>
        <v>5.9081818181818191</v>
      </c>
      <c r="P6" s="6">
        <f t="shared" si="1"/>
        <v>7.79</v>
      </c>
      <c r="Q6" s="6">
        <v>3.99</v>
      </c>
      <c r="R6" s="6">
        <f t="shared" si="2"/>
        <v>0.95238095238095233</v>
      </c>
      <c r="S6" s="6">
        <f t="shared" si="3"/>
        <v>3.8</v>
      </c>
      <c r="T6" s="6">
        <v>-3.1543314356054841E-2</v>
      </c>
      <c r="U6" s="3" t="s">
        <v>29</v>
      </c>
    </row>
    <row r="7" spans="1:21" x14ac:dyDescent="0.25">
      <c r="A7" s="1" t="s">
        <v>30</v>
      </c>
      <c r="B7" s="6">
        <v>6.6</v>
      </c>
      <c r="C7" s="7">
        <v>29.9</v>
      </c>
      <c r="D7" s="7">
        <v>27.9</v>
      </c>
      <c r="E7" s="7">
        <v>34.090000000000003</v>
      </c>
      <c r="F7" s="7">
        <v>25.9</v>
      </c>
      <c r="G7" s="7">
        <v>38.159999999999997</v>
      </c>
      <c r="H7" s="7">
        <v>35.9</v>
      </c>
      <c r="I7" s="7">
        <v>32.9</v>
      </c>
      <c r="J7" s="7">
        <v>27.99</v>
      </c>
      <c r="K7" s="7">
        <v>27.9</v>
      </c>
      <c r="L7" s="7">
        <v>29.98</v>
      </c>
      <c r="M7" s="7">
        <v>32.99</v>
      </c>
      <c r="N7" s="7">
        <v>31.237272727272728</v>
      </c>
      <c r="O7" s="6">
        <f t="shared" si="0"/>
        <v>31.237272727272728</v>
      </c>
      <c r="P7" s="6">
        <f t="shared" si="1"/>
        <v>38.159999999999997</v>
      </c>
      <c r="Q7" s="6">
        <v>26.83</v>
      </c>
      <c r="R7" s="6">
        <f t="shared" si="2"/>
        <v>0.42228848304137157</v>
      </c>
      <c r="S7" s="6">
        <f t="shared" si="3"/>
        <v>11.329999999999998</v>
      </c>
      <c r="T7" s="6">
        <v>-1.9498850440907711E-3</v>
      </c>
      <c r="U7" s="3" t="s">
        <v>31</v>
      </c>
    </row>
    <row r="8" spans="1:21" x14ac:dyDescent="0.25">
      <c r="A8" s="1" t="s">
        <v>32</v>
      </c>
      <c r="B8" s="6">
        <v>1.5</v>
      </c>
      <c r="C8" s="7">
        <v>2.19</v>
      </c>
      <c r="D8" s="7">
        <v>2.39</v>
      </c>
      <c r="E8" s="7">
        <v>2.29</v>
      </c>
      <c r="F8" s="7">
        <v>2.59</v>
      </c>
      <c r="G8" s="7">
        <v>2.98</v>
      </c>
      <c r="H8" s="7">
        <v>2.79</v>
      </c>
      <c r="I8" s="7">
        <v>2.97</v>
      </c>
      <c r="J8" s="7">
        <v>2.39</v>
      </c>
      <c r="K8" s="7">
        <v>2.95</v>
      </c>
      <c r="L8" s="7">
        <v>2.99</v>
      </c>
      <c r="M8" s="7">
        <v>2.79</v>
      </c>
      <c r="N8" s="7">
        <v>2.6654545454545455</v>
      </c>
      <c r="O8" s="6">
        <f t="shared" si="0"/>
        <v>2.6654545454545455</v>
      </c>
      <c r="P8" s="6">
        <f t="shared" si="1"/>
        <v>2.99</v>
      </c>
      <c r="Q8" s="6">
        <v>1.83</v>
      </c>
      <c r="R8" s="6">
        <f t="shared" si="2"/>
        <v>0.63387978142076506</v>
      </c>
      <c r="S8" s="6">
        <f t="shared" si="3"/>
        <v>1.1600000000000001</v>
      </c>
      <c r="T8" s="6">
        <v>3.4106412005457054E-2</v>
      </c>
      <c r="U8" s="3" t="s">
        <v>33</v>
      </c>
    </row>
    <row r="9" spans="1:21" x14ac:dyDescent="0.25">
      <c r="A9" s="1" t="s">
        <v>34</v>
      </c>
      <c r="B9" s="6">
        <v>4.5</v>
      </c>
      <c r="C9" s="7">
        <v>3.99</v>
      </c>
      <c r="D9" s="7">
        <v>5.89</v>
      </c>
      <c r="E9" s="7">
        <v>5.79</v>
      </c>
      <c r="F9" s="7">
        <v>5.79</v>
      </c>
      <c r="G9" s="7">
        <v>6.97</v>
      </c>
      <c r="H9" s="7">
        <v>5.99</v>
      </c>
      <c r="I9" s="7">
        <v>5.99</v>
      </c>
      <c r="J9" s="7">
        <v>5.99</v>
      </c>
      <c r="K9" s="7">
        <v>6.5</v>
      </c>
      <c r="L9" s="7">
        <v>7.35</v>
      </c>
      <c r="M9" s="7">
        <v>5.99</v>
      </c>
      <c r="N9" s="7">
        <v>6.0218181818181815</v>
      </c>
      <c r="O9" s="6">
        <f t="shared" si="0"/>
        <v>6.0218181818181806</v>
      </c>
      <c r="P9" s="6">
        <f t="shared" si="1"/>
        <v>7.35</v>
      </c>
      <c r="Q9" s="6">
        <v>5.45</v>
      </c>
      <c r="R9" s="6">
        <f t="shared" si="2"/>
        <v>0.34862385321100908</v>
      </c>
      <c r="S9" s="6">
        <f t="shared" si="3"/>
        <v>1.8999999999999995</v>
      </c>
      <c r="T9" s="6">
        <v>5.4196859903381744E-2</v>
      </c>
      <c r="U9" s="3" t="s">
        <v>35</v>
      </c>
    </row>
    <row r="10" spans="1:21" x14ac:dyDescent="0.25">
      <c r="A10" s="1" t="s">
        <v>36</v>
      </c>
      <c r="B10" s="6">
        <v>7.5</v>
      </c>
      <c r="C10" s="7">
        <v>3.49</v>
      </c>
      <c r="D10" s="7">
        <v>3.19</v>
      </c>
      <c r="E10" s="7">
        <v>3.59</v>
      </c>
      <c r="F10" s="7">
        <v>3.39</v>
      </c>
      <c r="G10" s="7">
        <v>3.69</v>
      </c>
      <c r="H10" s="7">
        <v>3.49</v>
      </c>
      <c r="I10" s="7">
        <v>3.19</v>
      </c>
      <c r="J10" s="7">
        <v>3.19</v>
      </c>
      <c r="K10" s="7">
        <v>3.25</v>
      </c>
      <c r="L10" s="7">
        <v>3.59</v>
      </c>
      <c r="M10" s="7">
        <v>3.59</v>
      </c>
      <c r="N10" s="7">
        <v>3.4227272727272733</v>
      </c>
      <c r="O10" s="6">
        <f t="shared" si="0"/>
        <v>3.4227272727272733</v>
      </c>
      <c r="P10" s="6">
        <f t="shared" si="1"/>
        <v>3.69</v>
      </c>
      <c r="Q10" s="6">
        <v>2.69</v>
      </c>
      <c r="R10" s="6">
        <f t="shared" si="2"/>
        <v>0.37174721189591087</v>
      </c>
      <c r="S10" s="6">
        <f t="shared" si="3"/>
        <v>1</v>
      </c>
      <c r="T10" s="6">
        <v>-9.6945551128817975E-2</v>
      </c>
      <c r="U10" s="3" t="s">
        <v>37</v>
      </c>
    </row>
    <row r="11" spans="1:21" x14ac:dyDescent="0.25">
      <c r="A11" s="1" t="s">
        <v>38</v>
      </c>
      <c r="B11" s="6">
        <v>1.5</v>
      </c>
      <c r="C11" s="7">
        <v>4.59</v>
      </c>
      <c r="D11" s="7">
        <v>3.68</v>
      </c>
      <c r="E11" s="7">
        <v>3.99</v>
      </c>
      <c r="F11" s="7">
        <v>3.19</v>
      </c>
      <c r="G11" s="7">
        <v>4.1900000000000004</v>
      </c>
      <c r="H11" s="7">
        <v>3.99</v>
      </c>
      <c r="I11" s="7">
        <v>4.49</v>
      </c>
      <c r="J11" s="7">
        <v>3.99</v>
      </c>
      <c r="K11" s="7">
        <v>5.49</v>
      </c>
      <c r="L11" s="7">
        <v>4.49</v>
      </c>
      <c r="M11" s="7">
        <v>3.99</v>
      </c>
      <c r="N11" s="7">
        <v>4.1890909090909103</v>
      </c>
      <c r="O11" s="6">
        <f t="shared" si="0"/>
        <v>4.1890909090909103</v>
      </c>
      <c r="P11" s="6">
        <f t="shared" si="1"/>
        <v>5.49</v>
      </c>
      <c r="Q11" s="6">
        <v>2.98</v>
      </c>
      <c r="R11" s="6">
        <f t="shared" si="2"/>
        <v>0.84228187919463093</v>
      </c>
      <c r="S11" s="6">
        <f t="shared" si="3"/>
        <v>2.5100000000000002</v>
      </c>
      <c r="T11" s="6">
        <v>-1.7144097222222321E-2</v>
      </c>
      <c r="U11" s="3" t="s">
        <v>39</v>
      </c>
    </row>
    <row r="12" spans="1:21" x14ac:dyDescent="0.25">
      <c r="A12" s="1" t="s">
        <v>40</v>
      </c>
      <c r="B12" s="6">
        <v>1.2</v>
      </c>
      <c r="C12" s="7">
        <v>5.39</v>
      </c>
      <c r="D12" s="7">
        <v>5.99</v>
      </c>
      <c r="E12" s="7">
        <v>5.75</v>
      </c>
      <c r="F12" s="7">
        <v>5.99</v>
      </c>
      <c r="G12" s="7">
        <v>5.93</v>
      </c>
      <c r="H12" s="7">
        <v>5.99</v>
      </c>
      <c r="I12" s="7">
        <v>6.49</v>
      </c>
      <c r="J12" s="7">
        <v>5.99</v>
      </c>
      <c r="K12" s="7">
        <v>5.99</v>
      </c>
      <c r="L12" s="7">
        <v>5.75</v>
      </c>
      <c r="M12" s="7">
        <v>5.99</v>
      </c>
      <c r="N12" s="7">
        <v>5.9318181818181817</v>
      </c>
      <c r="O12" s="6">
        <f t="shared" si="0"/>
        <v>5.9318181818181825</v>
      </c>
      <c r="P12" s="6">
        <f t="shared" si="1"/>
        <v>6.49</v>
      </c>
      <c r="Q12" s="6">
        <v>5.69</v>
      </c>
      <c r="R12" s="6">
        <f t="shared" si="2"/>
        <v>0.14059753954305787</v>
      </c>
      <c r="S12" s="6">
        <f t="shared" si="3"/>
        <v>0.79999999999999982</v>
      </c>
      <c r="T12" s="6">
        <v>0.1270498084291185</v>
      </c>
      <c r="U12" s="3" t="s">
        <v>41</v>
      </c>
    </row>
    <row r="13" spans="1:21" x14ac:dyDescent="0.25">
      <c r="A13" s="1" t="s">
        <v>42</v>
      </c>
      <c r="B13" s="6">
        <v>6</v>
      </c>
      <c r="C13" s="7">
        <v>10.98</v>
      </c>
      <c r="D13" s="7">
        <v>9.99</v>
      </c>
      <c r="E13" s="7">
        <v>9.98</v>
      </c>
      <c r="F13" s="7">
        <v>10.98</v>
      </c>
      <c r="G13" s="7">
        <v>9.98</v>
      </c>
      <c r="H13" s="7">
        <v>11.5</v>
      </c>
      <c r="I13" s="7">
        <v>9.9</v>
      </c>
      <c r="J13" s="7">
        <v>8.99</v>
      </c>
      <c r="K13" s="7">
        <v>9.98</v>
      </c>
      <c r="L13" s="7">
        <v>8.99</v>
      </c>
      <c r="M13" s="7">
        <v>9.98</v>
      </c>
      <c r="N13" s="7">
        <v>10.113636363636363</v>
      </c>
      <c r="O13" s="6">
        <f t="shared" si="0"/>
        <v>10.113636363636363</v>
      </c>
      <c r="P13" s="6">
        <f t="shared" si="1"/>
        <v>11.5</v>
      </c>
      <c r="Q13" s="6">
        <v>8.99</v>
      </c>
      <c r="R13" s="6">
        <f t="shared" si="2"/>
        <v>0.2791991101223581</v>
      </c>
      <c r="S13" s="6">
        <f t="shared" si="3"/>
        <v>2.5099999999999998</v>
      </c>
      <c r="T13" s="6">
        <v>-8.8988764044943824E-3</v>
      </c>
      <c r="U13" s="3" t="s">
        <v>43</v>
      </c>
    </row>
    <row r="14" spans="1:21" x14ac:dyDescent="0.25">
      <c r="A14" s="1" t="s">
        <v>44</v>
      </c>
      <c r="B14" s="6">
        <v>9</v>
      </c>
      <c r="C14" s="7">
        <v>5.88</v>
      </c>
      <c r="D14" s="7">
        <v>9.89</v>
      </c>
      <c r="E14" s="7">
        <v>4.49</v>
      </c>
      <c r="F14" s="7">
        <v>4.49</v>
      </c>
      <c r="G14" s="7">
        <v>5.79</v>
      </c>
      <c r="H14" s="7">
        <v>7.89</v>
      </c>
      <c r="I14" s="7">
        <v>5.98</v>
      </c>
      <c r="J14" s="7">
        <v>4.59</v>
      </c>
      <c r="K14" s="7">
        <v>5.99</v>
      </c>
      <c r="L14" s="7">
        <v>5.69</v>
      </c>
      <c r="M14" s="7">
        <v>3.98</v>
      </c>
      <c r="N14" s="7">
        <v>5.878181818181818</v>
      </c>
      <c r="O14" s="6">
        <f t="shared" si="0"/>
        <v>5.878181818181818</v>
      </c>
      <c r="P14" s="6">
        <f t="shared" si="1"/>
        <v>9.89</v>
      </c>
      <c r="Q14" s="6">
        <v>4.99</v>
      </c>
      <c r="R14" s="6">
        <f t="shared" si="2"/>
        <v>0.98196392785571152</v>
      </c>
      <c r="S14" s="6">
        <f t="shared" si="3"/>
        <v>4.9000000000000004</v>
      </c>
      <c r="T14" s="6">
        <v>4.345808846272825E-2</v>
      </c>
      <c r="U14" s="3" t="s">
        <v>45</v>
      </c>
    </row>
    <row r="15" spans="1:21" x14ac:dyDescent="0.25">
      <c r="A15" s="2" t="s">
        <v>46</v>
      </c>
      <c r="B15" s="8" t="s">
        <v>49</v>
      </c>
      <c r="C15" s="6">
        <f>SUM(C2:C14)</f>
        <v>105.55999999999999</v>
      </c>
      <c r="D15" s="6">
        <f t="shared" ref="D15:Q15" si="4">SUM(D2:D14)</f>
        <v>107.44</v>
      </c>
      <c r="E15" s="6">
        <f t="shared" si="4"/>
        <v>113.28000000000002</v>
      </c>
      <c r="F15" s="6">
        <f t="shared" si="4"/>
        <v>102.85000000000001</v>
      </c>
      <c r="G15" s="6">
        <f t="shared" si="4"/>
        <v>125.22999999999999</v>
      </c>
      <c r="H15" s="6">
        <f t="shared" si="4"/>
        <v>117.14999999999998</v>
      </c>
      <c r="I15" s="6">
        <f t="shared" si="4"/>
        <v>114.85</v>
      </c>
      <c r="J15" s="6">
        <f t="shared" si="4"/>
        <v>104.45999999999998</v>
      </c>
      <c r="K15" s="6">
        <f t="shared" si="4"/>
        <v>112.49999999999999</v>
      </c>
      <c r="L15" s="6">
        <f t="shared" si="4"/>
        <v>107.73999999999998</v>
      </c>
      <c r="M15" s="6">
        <f t="shared" si="4"/>
        <v>113.14000000000001</v>
      </c>
      <c r="N15" s="6">
        <f t="shared" si="4"/>
        <v>111.29090909090908</v>
      </c>
      <c r="O15" s="6">
        <f t="shared" si="4"/>
        <v>111.29090909090908</v>
      </c>
      <c r="P15" s="6">
        <f t="shared" si="4"/>
        <v>135.81999999999996</v>
      </c>
      <c r="Q15" s="6">
        <f t="shared" si="4"/>
        <v>97.58</v>
      </c>
      <c r="R15" s="6"/>
      <c r="S15" s="6"/>
      <c r="T15" s="6">
        <v>0</v>
      </c>
      <c r="U15" s="3"/>
    </row>
    <row r="16" spans="1:21" x14ac:dyDescent="0.25">
      <c r="A16" s="2" t="s">
        <v>47</v>
      </c>
      <c r="B16" s="8" t="s">
        <v>49</v>
      </c>
      <c r="C16" s="6">
        <f>SUMPRODUCT($B2:$B14,C2:C14)</f>
        <v>454.38900000000001</v>
      </c>
      <c r="D16" s="6">
        <f t="shared" ref="D16:Q16" si="5">SUMPRODUCT($B2:$B14,D2:D14)</f>
        <v>467.29199999999997</v>
      </c>
      <c r="E16" s="6">
        <f t="shared" si="5"/>
        <v>469.73100000000005</v>
      </c>
      <c r="F16" s="6">
        <f t="shared" si="5"/>
        <v>412.08300000000003</v>
      </c>
      <c r="G16" s="6">
        <f t="shared" si="5"/>
        <v>530.14200000000005</v>
      </c>
      <c r="H16" s="6">
        <f t="shared" si="5"/>
        <v>520.42499999999995</v>
      </c>
      <c r="I16" s="6">
        <f t="shared" si="5"/>
        <v>474.47399999999999</v>
      </c>
      <c r="J16" s="6">
        <f t="shared" si="5"/>
        <v>421.65299999999996</v>
      </c>
      <c r="K16" s="6">
        <f t="shared" si="5"/>
        <v>437.39400000000001</v>
      </c>
      <c r="L16" s="6">
        <f t="shared" si="5"/>
        <v>449.22899999999998</v>
      </c>
      <c r="M16" s="6">
        <f t="shared" si="5"/>
        <v>467.697</v>
      </c>
      <c r="N16" s="6">
        <f t="shared" si="5"/>
        <v>464.04627272727276</v>
      </c>
      <c r="O16" s="6">
        <f t="shared" si="5"/>
        <v>464.04627272727276</v>
      </c>
      <c r="P16" s="6">
        <f t="shared" si="5"/>
        <v>590.42100000000005</v>
      </c>
      <c r="Q16" s="6">
        <f t="shared" si="5"/>
        <v>398.1</v>
      </c>
      <c r="R16" s="6"/>
      <c r="S16" s="6"/>
      <c r="T16" s="6">
        <v>0</v>
      </c>
      <c r="U16" s="3"/>
    </row>
    <row r="18" spans="1:3" x14ac:dyDescent="0.25">
      <c r="A18" s="3" t="s">
        <v>50</v>
      </c>
      <c r="B18" s="3" t="s">
        <v>53</v>
      </c>
      <c r="C18" s="3" t="s">
        <v>18</v>
      </c>
    </row>
    <row r="19" spans="1:3" x14ac:dyDescent="0.25">
      <c r="A19" s="3" t="s">
        <v>51</v>
      </c>
      <c r="B19" s="9">
        <v>1383.8</v>
      </c>
      <c r="C19" s="10">
        <v>0</v>
      </c>
    </row>
    <row r="20" spans="1:3" x14ac:dyDescent="0.25">
      <c r="A20" s="3" t="s">
        <v>52</v>
      </c>
      <c r="B20" s="9">
        <v>1045</v>
      </c>
      <c r="C20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A043-EB82-426C-8184-DA25DE28FB75}">
  <dimension ref="A1:H14"/>
  <sheetViews>
    <sheetView tabSelected="1" workbookViewId="0">
      <selection activeCell="A3" sqref="A3"/>
    </sheetView>
  </sheetViews>
  <sheetFormatPr defaultRowHeight="15" x14ac:dyDescent="0.25"/>
  <cols>
    <col min="1" max="1" width="18.140625" bestFit="1" customWidth="1"/>
  </cols>
  <sheetData>
    <row r="1" spans="1:8" x14ac:dyDescent="0.25">
      <c r="A1" s="3" t="s">
        <v>19</v>
      </c>
      <c r="B1" s="3" t="s">
        <v>18</v>
      </c>
    </row>
    <row r="2" spans="1:8" ht="15" customHeight="1" x14ac:dyDescent="0.25">
      <c r="A2" s="3" t="str" cm="1">
        <f t="array" ref="A2:B14">_xlfn.SORTBY(_xlfn.SORTBY(atual!T2:U14,atual!T2:T14,1),{2,1})</f>
        <v>Leite</v>
      </c>
      <c r="B2" s="3">
        <v>-9.6945551128817975E-2</v>
      </c>
      <c r="D2" s="25" t="s">
        <v>58</v>
      </c>
      <c r="E2" s="25"/>
      <c r="F2" s="25"/>
      <c r="G2" s="25"/>
      <c r="H2" s="25"/>
    </row>
    <row r="3" spans="1:8" x14ac:dyDescent="0.25">
      <c r="A3" s="3" t="str">
        <v>Café</v>
      </c>
      <c r="B3" s="3">
        <v>-3.1543314356054841E-2</v>
      </c>
      <c r="D3" s="25"/>
      <c r="E3" s="25"/>
      <c r="F3" s="25"/>
      <c r="G3" s="25"/>
      <c r="H3" s="25"/>
    </row>
    <row r="4" spans="1:8" x14ac:dyDescent="0.25">
      <c r="A4" s="3" t="str">
        <v>Margarina</v>
      </c>
      <c r="B4" s="3">
        <v>-1.7144097222222321E-2</v>
      </c>
      <c r="D4" s="25"/>
      <c r="E4" s="25"/>
      <c r="F4" s="25"/>
      <c r="G4" s="25"/>
      <c r="H4" s="25"/>
    </row>
    <row r="5" spans="1:8" x14ac:dyDescent="0.25">
      <c r="A5" s="3" t="str">
        <v>Pão</v>
      </c>
      <c r="B5" s="3">
        <v>-8.8988764044943824E-3</v>
      </c>
      <c r="D5" s="25"/>
      <c r="E5" s="25"/>
      <c r="F5" s="25"/>
      <c r="G5" s="25"/>
      <c r="H5" s="25"/>
    </row>
    <row r="6" spans="1:8" x14ac:dyDescent="0.25">
      <c r="A6" s="3" t="str">
        <v>Carne</v>
      </c>
      <c r="B6" s="3">
        <v>-1.9498850440907711E-3</v>
      </c>
      <c r="D6" s="25"/>
      <c r="E6" s="25"/>
      <c r="F6" s="25"/>
      <c r="G6" s="25"/>
      <c r="H6" s="25"/>
    </row>
    <row r="7" spans="1:8" x14ac:dyDescent="0.25">
      <c r="A7" s="3" t="str">
        <v>Banana</v>
      </c>
      <c r="B7" s="3">
        <v>2.5669233590024376E-3</v>
      </c>
    </row>
    <row r="8" spans="1:8" x14ac:dyDescent="0.25">
      <c r="A8" s="3" t="str">
        <v>Farinha</v>
      </c>
      <c r="B8" s="3">
        <v>3.4106412005457054E-2</v>
      </c>
    </row>
    <row r="9" spans="1:8" x14ac:dyDescent="0.25">
      <c r="A9" s="3" t="str">
        <v>Tomate</v>
      </c>
      <c r="B9" s="3">
        <v>4.345808846272825E-2</v>
      </c>
    </row>
    <row r="10" spans="1:8" x14ac:dyDescent="0.25">
      <c r="A10" s="3" t="str">
        <v>Feijão</v>
      </c>
      <c r="B10" s="3">
        <v>5.4196859903381744E-2</v>
      </c>
    </row>
    <row r="11" spans="1:8" x14ac:dyDescent="0.25">
      <c r="A11" s="3" t="str">
        <v>Açúcar</v>
      </c>
      <c r="B11" s="3">
        <v>7.1077039560855759E-2</v>
      </c>
    </row>
    <row r="12" spans="1:8" x14ac:dyDescent="0.25">
      <c r="A12" s="3" t="str">
        <v>Arroz</v>
      </c>
      <c r="B12" s="3">
        <v>9.0853342138779825E-2</v>
      </c>
    </row>
    <row r="13" spans="1:8" x14ac:dyDescent="0.25">
      <c r="A13" s="3" t="str">
        <v>Óleo</v>
      </c>
      <c r="B13" s="3">
        <v>0.1270498084291185</v>
      </c>
    </row>
    <row r="14" spans="1:8" x14ac:dyDescent="0.25">
      <c r="A14" s="3" t="str">
        <v>Batata</v>
      </c>
      <c r="B14" s="3">
        <v>0.90635888501742223</v>
      </c>
    </row>
  </sheetData>
  <mergeCells count="1">
    <mergeCell ref="D2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62F6-1095-4967-8FA3-93209FB4977B}">
  <dimension ref="A1:G85"/>
  <sheetViews>
    <sheetView topLeftCell="A70" workbookViewId="0">
      <selection activeCell="C80" sqref="C80"/>
    </sheetView>
  </sheetViews>
  <sheetFormatPr defaultRowHeight="15" x14ac:dyDescent="0.25"/>
  <sheetData>
    <row r="1" spans="1:7" x14ac:dyDescent="0.25">
      <c r="A1" s="12" t="s">
        <v>59</v>
      </c>
      <c r="B1" s="13" t="s">
        <v>60</v>
      </c>
      <c r="C1" s="12" t="s">
        <v>61</v>
      </c>
      <c r="D1" s="12"/>
      <c r="E1" s="14"/>
      <c r="F1" s="15"/>
      <c r="G1" s="15"/>
    </row>
    <row r="2" spans="1:7" x14ac:dyDescent="0.25">
      <c r="A2" s="16">
        <v>41640</v>
      </c>
      <c r="B2" s="17">
        <v>259.97367651758088</v>
      </c>
      <c r="C2" s="18">
        <v>-1.2578204694598059E-2</v>
      </c>
      <c r="D2" s="18"/>
      <c r="E2" s="14"/>
      <c r="F2" s="15"/>
      <c r="G2" s="15"/>
    </row>
    <row r="3" spans="1:7" x14ac:dyDescent="0.25">
      <c r="A3" s="16">
        <v>41671</v>
      </c>
      <c r="B3" s="17">
        <v>295.99530000000004</v>
      </c>
      <c r="C3" s="18">
        <v>9.674602145358227E-2</v>
      </c>
      <c r="D3" s="18"/>
      <c r="E3" s="14"/>
      <c r="F3" s="15"/>
      <c r="G3" s="15"/>
    </row>
    <row r="4" spans="1:7" x14ac:dyDescent="0.25">
      <c r="A4" s="16">
        <v>41699</v>
      </c>
      <c r="B4" s="17">
        <v>320.28563333333329</v>
      </c>
      <c r="C4" s="18">
        <v>0.16481339601552802</v>
      </c>
      <c r="D4" s="18"/>
      <c r="E4" s="14"/>
      <c r="F4" s="15"/>
      <c r="G4" s="15"/>
    </row>
    <row r="5" spans="1:7" x14ac:dyDescent="0.25">
      <c r="A5" s="16">
        <v>41730</v>
      </c>
      <c r="B5" s="17">
        <v>339.65646666666669</v>
      </c>
      <c r="C5" s="18">
        <v>0.15750806815303076</v>
      </c>
      <c r="D5" s="18"/>
      <c r="E5" s="14"/>
      <c r="F5" s="15"/>
      <c r="G5" s="15"/>
    </row>
    <row r="6" spans="1:7" x14ac:dyDescent="0.25">
      <c r="A6" s="16">
        <v>41760</v>
      </c>
      <c r="B6" s="17">
        <v>307.55326666666662</v>
      </c>
      <c r="C6" s="19">
        <v>0.12042453395831576</v>
      </c>
      <c r="D6" s="19"/>
      <c r="E6" s="14"/>
      <c r="F6" s="15"/>
      <c r="G6" s="15"/>
    </row>
    <row r="7" spans="1:7" x14ac:dyDescent="0.25">
      <c r="A7" s="16">
        <v>41791</v>
      </c>
      <c r="B7" s="17">
        <v>299.41873333333336</v>
      </c>
      <c r="C7" s="18">
        <v>5.6901314984420581E-2</v>
      </c>
      <c r="D7" s="18"/>
      <c r="E7" s="14"/>
      <c r="F7" s="15"/>
      <c r="G7" s="15"/>
    </row>
    <row r="8" spans="1:7" x14ac:dyDescent="0.25">
      <c r="A8" s="16">
        <v>41821</v>
      </c>
      <c r="B8" s="17">
        <v>284.33606666666662</v>
      </c>
      <c r="C8" s="18">
        <v>9.7005045323191E-2</v>
      </c>
      <c r="D8" s="18"/>
      <c r="E8" s="14"/>
      <c r="F8" s="15"/>
      <c r="G8" s="15"/>
    </row>
    <row r="9" spans="1:7" x14ac:dyDescent="0.25">
      <c r="A9" s="16">
        <v>41852</v>
      </c>
      <c r="B9" s="17">
        <v>280.73106666666666</v>
      </c>
      <c r="C9" s="18">
        <v>0.14498118419907771</v>
      </c>
      <c r="D9" s="18"/>
      <c r="E9" s="14"/>
      <c r="F9" s="15"/>
      <c r="G9" s="15"/>
    </row>
    <row r="10" spans="1:7" x14ac:dyDescent="0.25">
      <c r="A10" s="16">
        <v>41883</v>
      </c>
      <c r="B10" s="17">
        <v>270.78390000000002</v>
      </c>
      <c r="C10" s="18">
        <v>3.5573371944006928E-2</v>
      </c>
      <c r="D10" s="18"/>
      <c r="E10" s="14"/>
      <c r="F10" s="15"/>
      <c r="G10" s="15"/>
    </row>
    <row r="11" spans="1:7" x14ac:dyDescent="0.25">
      <c r="A11" s="16">
        <v>41913</v>
      </c>
      <c r="B11" s="17">
        <v>270.31619999999998</v>
      </c>
      <c r="C11" s="18">
        <v>4.8685904224984922E-2</v>
      </c>
      <c r="D11" s="18"/>
      <c r="E11" s="14"/>
      <c r="F11" s="15"/>
      <c r="G11" s="15"/>
    </row>
    <row r="12" spans="1:7" x14ac:dyDescent="0.25">
      <c r="A12" s="16">
        <v>41944</v>
      </c>
      <c r="B12" s="17">
        <v>281.60520000000002</v>
      </c>
      <c r="C12" s="18">
        <v>8.9764605904124259E-2</v>
      </c>
      <c r="D12" s="18"/>
      <c r="E12" s="14"/>
      <c r="F12" s="15"/>
      <c r="G12" s="15"/>
    </row>
    <row r="13" spans="1:7" x14ac:dyDescent="0.25">
      <c r="A13" s="16">
        <v>41974</v>
      </c>
      <c r="B13" s="17">
        <v>314.46100000000001</v>
      </c>
      <c r="C13" s="20">
        <v>0.20958784832484526</v>
      </c>
      <c r="D13" s="20"/>
      <c r="E13" s="14"/>
      <c r="F13" s="15"/>
      <c r="G13" s="15"/>
    </row>
    <row r="14" spans="1:7" x14ac:dyDescent="0.25">
      <c r="A14" s="16">
        <v>42005</v>
      </c>
      <c r="B14" s="17">
        <v>312.51716666666664</v>
      </c>
      <c r="C14" s="20">
        <v>5.5818003416495447E-2</v>
      </c>
      <c r="D14" s="20"/>
      <c r="E14" s="14"/>
      <c r="F14" s="15"/>
      <c r="G14" s="15"/>
    </row>
    <row r="15" spans="1:7" x14ac:dyDescent="0.25">
      <c r="A15" s="16">
        <v>42036</v>
      </c>
      <c r="B15" s="17">
        <v>342.77820000000003</v>
      </c>
      <c r="C15" s="20">
        <v>7.0226586289800497E-2</v>
      </c>
      <c r="D15" s="20"/>
      <c r="E15" s="14"/>
      <c r="F15" s="15"/>
      <c r="G15" s="15"/>
    </row>
    <row r="16" spans="1:7" x14ac:dyDescent="0.25">
      <c r="A16" s="16">
        <v>42064</v>
      </c>
      <c r="B16" s="17">
        <v>327.61433333333332</v>
      </c>
      <c r="C16" s="20">
        <v>-3.5453861519295971E-2</v>
      </c>
      <c r="D16" s="20"/>
      <c r="E16" s="14"/>
      <c r="F16" s="15"/>
      <c r="G16" s="15"/>
    </row>
    <row r="17" spans="1:7" x14ac:dyDescent="0.25">
      <c r="A17" s="16">
        <v>42095</v>
      </c>
      <c r="B17" s="17">
        <v>318.05822666666666</v>
      </c>
      <c r="C17" s="20">
        <v>3.4156554777828321E-2</v>
      </c>
      <c r="D17" s="20"/>
      <c r="E17" s="14"/>
      <c r="F17" s="15"/>
      <c r="G17" s="15"/>
    </row>
    <row r="18" spans="1:7" x14ac:dyDescent="0.25">
      <c r="A18" s="16">
        <v>42125</v>
      </c>
      <c r="B18" s="17">
        <v>322.63589999999999</v>
      </c>
      <c r="C18" s="20">
        <v>7.7540795153988221E-2</v>
      </c>
      <c r="D18" s="20"/>
      <c r="E18" s="14"/>
      <c r="F18" s="15"/>
      <c r="G18" s="15"/>
    </row>
    <row r="19" spans="1:7" x14ac:dyDescent="0.25">
      <c r="A19" s="16">
        <v>42156</v>
      </c>
      <c r="B19" s="17">
        <v>317.6046</v>
      </c>
      <c r="C19" s="20">
        <v>0.11700426795428245</v>
      </c>
      <c r="D19" s="20"/>
      <c r="E19" s="14"/>
      <c r="F19" s="15"/>
      <c r="G19" s="15"/>
    </row>
    <row r="20" spans="1:7" x14ac:dyDescent="0.25">
      <c r="A20" s="16">
        <v>42186</v>
      </c>
      <c r="B20" s="17">
        <v>310.55250000000001</v>
      </c>
      <c r="C20" s="20">
        <v>0.10622776341580535</v>
      </c>
      <c r="D20" s="20"/>
      <c r="E20" s="14"/>
      <c r="F20" s="15"/>
      <c r="G20" s="15"/>
    </row>
    <row r="21" spans="1:7" x14ac:dyDescent="0.25">
      <c r="A21" s="16">
        <v>42217</v>
      </c>
      <c r="B21" s="17">
        <v>318.77226666666667</v>
      </c>
      <c r="C21" s="20">
        <v>0.17722016215390446</v>
      </c>
      <c r="D21" s="20"/>
      <c r="E21" s="14"/>
      <c r="F21" s="15"/>
      <c r="G21" s="15"/>
    </row>
    <row r="22" spans="1:7" x14ac:dyDescent="0.25">
      <c r="A22" s="16">
        <v>42248</v>
      </c>
      <c r="B22" s="17">
        <v>299.988</v>
      </c>
      <c r="C22" s="20">
        <v>0.10976700619496731</v>
      </c>
      <c r="D22" s="20"/>
      <c r="E22" s="14"/>
      <c r="F22" s="15"/>
      <c r="G22" s="15"/>
    </row>
    <row r="23" spans="1:7" x14ac:dyDescent="0.25">
      <c r="A23" s="16">
        <v>42278</v>
      </c>
      <c r="B23" s="17">
        <v>316.43129999999996</v>
      </c>
      <c r="C23" s="20">
        <v>0.12366994643564798</v>
      </c>
      <c r="D23" s="20"/>
      <c r="E23" s="14"/>
      <c r="F23" s="15"/>
      <c r="G23" s="15"/>
    </row>
    <row r="24" spans="1:7" x14ac:dyDescent="0.25">
      <c r="A24" s="16">
        <v>42309</v>
      </c>
      <c r="B24" s="17">
        <v>343.72140000000002</v>
      </c>
      <c r="C24" s="20">
        <v>9.3049376552259269E-2</v>
      </c>
      <c r="D24" s="20"/>
      <c r="E24" s="14"/>
      <c r="F24" s="15"/>
      <c r="G24" s="15"/>
    </row>
    <row r="25" spans="1:7" x14ac:dyDescent="0.25">
      <c r="A25" s="16">
        <v>42339</v>
      </c>
      <c r="B25" s="17">
        <v>376.15440000000001</v>
      </c>
      <c r="C25" s="20">
        <v>0.20362796070402547</v>
      </c>
      <c r="D25" s="20"/>
      <c r="E25" s="14"/>
      <c r="F25" s="15"/>
      <c r="G25" s="15"/>
    </row>
    <row r="26" spans="1:7" x14ac:dyDescent="0.25">
      <c r="A26" s="16">
        <v>42370</v>
      </c>
      <c r="B26" s="17">
        <v>355.55399999999997</v>
      </c>
      <c r="C26" s="20">
        <v>3.7271331724129324E-2</v>
      </c>
      <c r="D26" s="20"/>
      <c r="E26" s="14"/>
      <c r="F26" s="15"/>
      <c r="G26" s="15"/>
    </row>
    <row r="27" spans="1:7" x14ac:dyDescent="0.25">
      <c r="A27" s="16">
        <v>42401</v>
      </c>
      <c r="B27" s="17">
        <v>359.60789999999997</v>
      </c>
      <c r="C27" s="20">
        <v>9.765618720385652E-2</v>
      </c>
      <c r="D27" s="20"/>
      <c r="E27" s="14"/>
      <c r="F27" s="15"/>
      <c r="G27" s="15"/>
    </row>
    <row r="28" spans="1:7" x14ac:dyDescent="0.25">
      <c r="A28" s="16">
        <v>42430</v>
      </c>
      <c r="B28" s="17">
        <v>354.70170000000002</v>
      </c>
      <c r="C28" s="20">
        <v>0.11520995296165278</v>
      </c>
      <c r="D28" s="20"/>
      <c r="E28" s="14"/>
      <c r="F28" s="15"/>
      <c r="G28" s="15"/>
    </row>
    <row r="29" spans="1:7" x14ac:dyDescent="0.25">
      <c r="A29" s="16">
        <v>42461</v>
      </c>
      <c r="B29" s="17">
        <v>366.80489999999998</v>
      </c>
      <c r="C29" s="20">
        <v>0.13690045032186432</v>
      </c>
      <c r="D29" s="20"/>
      <c r="E29" s="14"/>
      <c r="F29" s="15"/>
      <c r="G29" s="15"/>
    </row>
    <row r="30" spans="1:7" x14ac:dyDescent="0.25">
      <c r="A30" s="16">
        <v>42491</v>
      </c>
      <c r="B30" s="17">
        <v>351.12</v>
      </c>
      <c r="C30" s="20">
        <v>0.10552554969292006</v>
      </c>
      <c r="D30" s="20"/>
      <c r="E30" s="14"/>
      <c r="F30" s="15"/>
      <c r="G30" s="15"/>
    </row>
    <row r="31" spans="1:7" x14ac:dyDescent="0.25">
      <c r="A31" s="16">
        <v>42522</v>
      </c>
      <c r="B31" s="17">
        <v>390.62</v>
      </c>
      <c r="C31" s="20">
        <v>0.25782275138664151</v>
      </c>
      <c r="D31" s="20"/>
      <c r="E31" s="14"/>
      <c r="F31" s="15"/>
      <c r="G31" s="15"/>
    </row>
    <row r="32" spans="1:7" x14ac:dyDescent="0.25">
      <c r="A32" s="16">
        <v>42552</v>
      </c>
      <c r="B32" s="17">
        <v>396.55</v>
      </c>
      <c r="C32" s="20">
        <v>0.24399153083998945</v>
      </c>
      <c r="D32" s="20"/>
      <c r="E32" s="14"/>
      <c r="F32" s="15"/>
      <c r="G32" s="15"/>
    </row>
    <row r="33" spans="1:7" x14ac:dyDescent="0.25">
      <c r="A33" s="16">
        <v>42583</v>
      </c>
      <c r="B33" s="17">
        <v>383.69250000000005</v>
      </c>
      <c r="C33" s="20">
        <v>0.27902616104644201</v>
      </c>
      <c r="D33" s="20"/>
      <c r="E33" s="14"/>
      <c r="F33" s="15"/>
      <c r="G33" s="15"/>
    </row>
    <row r="34" spans="1:7" x14ac:dyDescent="0.25">
      <c r="A34" s="16">
        <v>42614</v>
      </c>
      <c r="B34" s="17">
        <v>382.65210000000002</v>
      </c>
      <c r="C34" s="20">
        <v>0.20927386134051865</v>
      </c>
      <c r="D34" s="20"/>
      <c r="E34" s="14"/>
      <c r="F34" s="15"/>
      <c r="G34" s="15"/>
    </row>
    <row r="35" spans="1:7" x14ac:dyDescent="0.25">
      <c r="A35" s="16">
        <v>42644</v>
      </c>
      <c r="B35" s="17">
        <v>393.65129999999999</v>
      </c>
      <c r="C35" s="20">
        <v>0.14526270403879413</v>
      </c>
      <c r="D35" s="20"/>
      <c r="E35" s="14"/>
      <c r="F35" s="15"/>
      <c r="G35" s="15"/>
    </row>
    <row r="36" spans="1:7" x14ac:dyDescent="0.25">
      <c r="A36" s="16">
        <v>42675</v>
      </c>
      <c r="B36" s="17">
        <v>354.88559999999995</v>
      </c>
      <c r="C36" s="20">
        <v>-5.6542738832777328E-2</v>
      </c>
      <c r="D36" s="20"/>
      <c r="E36" s="14"/>
      <c r="F36" s="15"/>
      <c r="G36" s="15"/>
    </row>
    <row r="37" spans="1:7" x14ac:dyDescent="0.25">
      <c r="A37" s="16">
        <v>42705</v>
      </c>
      <c r="B37" s="17">
        <v>348.31110000000001</v>
      </c>
      <c r="C37" s="20">
        <v>-2.03707453720109E-2</v>
      </c>
      <c r="D37" s="20"/>
      <c r="E37" s="14"/>
      <c r="F37" s="15"/>
      <c r="G37" s="15"/>
    </row>
    <row r="38" spans="1:7" x14ac:dyDescent="0.25">
      <c r="A38" s="16">
        <v>42736</v>
      </c>
      <c r="B38" s="17">
        <v>338.87</v>
      </c>
      <c r="C38" s="20">
        <v>-5.7668087936888955E-2</v>
      </c>
      <c r="D38" s="20"/>
      <c r="E38" s="14"/>
      <c r="F38" s="15"/>
      <c r="G38" s="15"/>
    </row>
    <row r="39" spans="1:7" x14ac:dyDescent="0.25">
      <c r="A39" s="16">
        <v>42767</v>
      </c>
      <c r="B39" s="17">
        <v>333.65</v>
      </c>
      <c r="C39" s="20">
        <v>-5.9350434463663518E-2</v>
      </c>
      <c r="D39" s="20"/>
      <c r="E39" s="14"/>
      <c r="F39" s="15"/>
      <c r="G39" s="15"/>
    </row>
    <row r="40" spans="1:7" x14ac:dyDescent="0.25">
      <c r="A40" s="16">
        <v>42795</v>
      </c>
      <c r="B40" s="17">
        <v>343.51979999999998</v>
      </c>
      <c r="C40" s="20">
        <v>-6.348088588783847E-2</v>
      </c>
      <c r="D40" s="20"/>
      <c r="E40" s="14"/>
      <c r="F40" s="15"/>
      <c r="G40" s="15"/>
    </row>
    <row r="41" spans="1:7" x14ac:dyDescent="0.25">
      <c r="A41" s="16">
        <v>42826</v>
      </c>
      <c r="B41" s="17">
        <v>344.32979999999998</v>
      </c>
      <c r="C41" s="20">
        <v>-1.9338687628161388E-2</v>
      </c>
      <c r="D41" s="20"/>
      <c r="E41" s="14"/>
      <c r="F41" s="15"/>
      <c r="G41" s="15"/>
    </row>
    <row r="42" spans="1:7" x14ac:dyDescent="0.25">
      <c r="A42" s="16">
        <v>42856</v>
      </c>
      <c r="B42" s="17">
        <v>325.05809999999997</v>
      </c>
      <c r="C42" s="20">
        <v>-0.1678406123598383</v>
      </c>
      <c r="D42" s="20"/>
      <c r="E42" s="14"/>
      <c r="F42" s="15"/>
      <c r="G42" s="15"/>
    </row>
    <row r="43" spans="1:7" x14ac:dyDescent="0.25">
      <c r="A43" s="16">
        <v>42887</v>
      </c>
      <c r="B43" s="17">
        <v>312.29250000000002</v>
      </c>
      <c r="C43" s="20">
        <v>-0.21247635859286343</v>
      </c>
      <c r="D43" s="20"/>
      <c r="E43" s="14"/>
      <c r="F43" s="15"/>
      <c r="G43" s="15"/>
    </row>
    <row r="44" spans="1:7" x14ac:dyDescent="0.25">
      <c r="A44" s="16">
        <v>42917</v>
      </c>
      <c r="B44" s="17">
        <v>321.76589999999999</v>
      </c>
      <c r="C44" s="20">
        <v>-0.1613964307355501</v>
      </c>
      <c r="D44" s="20"/>
      <c r="E44" s="14"/>
      <c r="F44" s="15"/>
      <c r="G44" s="15"/>
    </row>
    <row r="45" spans="1:7" x14ac:dyDescent="0.25">
      <c r="A45" s="16">
        <v>42948</v>
      </c>
      <c r="B45" s="17">
        <v>297.28110000000004</v>
      </c>
      <c r="C45" s="20">
        <v>-0.22310344043584232</v>
      </c>
      <c r="D45" s="20"/>
      <c r="E45" s="14"/>
      <c r="F45" s="15"/>
      <c r="G45" s="15"/>
    </row>
    <row r="46" spans="1:7" x14ac:dyDescent="0.25">
      <c r="A46" s="16">
        <v>42979</v>
      </c>
      <c r="B46" s="17">
        <v>295.17269999999996</v>
      </c>
      <c r="C46" s="20">
        <v>-0.25016708950281641</v>
      </c>
      <c r="D46" s="20"/>
      <c r="E46" s="14"/>
      <c r="F46" s="15"/>
      <c r="G46" s="15"/>
    </row>
    <row r="47" spans="1:7" x14ac:dyDescent="0.25">
      <c r="A47" s="16">
        <v>43009</v>
      </c>
      <c r="B47" s="17">
        <v>303.36059999999998</v>
      </c>
      <c r="C47" s="20">
        <v>-0.14518763229615397</v>
      </c>
      <c r="D47" s="20"/>
      <c r="E47" s="14"/>
      <c r="F47" s="15"/>
      <c r="G47" s="15"/>
    </row>
    <row r="48" spans="1:7" x14ac:dyDescent="0.25">
      <c r="A48" s="16">
        <v>43040</v>
      </c>
      <c r="B48" s="17">
        <v>307.7</v>
      </c>
      <c r="C48" s="20">
        <v>-0.11659433190616096</v>
      </c>
      <c r="D48" s="20"/>
      <c r="E48" s="14"/>
      <c r="F48" s="15"/>
      <c r="G48" s="15"/>
    </row>
    <row r="49" spans="1:7" x14ac:dyDescent="0.25">
      <c r="A49" s="16">
        <v>43070</v>
      </c>
      <c r="B49" s="17">
        <v>327.846</v>
      </c>
      <c r="C49" s="20">
        <v>-3.2531649305043236E-2</v>
      </c>
      <c r="D49" s="20"/>
      <c r="E49" s="14"/>
      <c r="F49" s="15"/>
      <c r="G49" s="15"/>
    </row>
    <row r="50" spans="1:7" x14ac:dyDescent="0.25">
      <c r="A50" s="16">
        <v>43101</v>
      </c>
      <c r="B50" s="17">
        <v>306.29669999999999</v>
      </c>
      <c r="C50" s="20">
        <v>-6.5729946377262538E-2</v>
      </c>
      <c r="D50" s="20"/>
      <c r="E50" s="14"/>
      <c r="F50" s="15"/>
      <c r="G50" s="15"/>
    </row>
    <row r="51" spans="1:7" x14ac:dyDescent="0.25">
      <c r="A51" s="16">
        <v>43132</v>
      </c>
      <c r="B51" s="17">
        <v>333.35640000000001</v>
      </c>
      <c r="C51" s="20">
        <v>8.834473241141684E-2</v>
      </c>
      <c r="D51" s="20"/>
      <c r="E51" s="14"/>
      <c r="F51" s="15"/>
      <c r="G51" s="15"/>
    </row>
    <row r="52" spans="1:7" x14ac:dyDescent="0.25">
      <c r="A52" s="16">
        <v>43160</v>
      </c>
      <c r="B52" s="21">
        <v>330.31200000000001</v>
      </c>
      <c r="C52" s="20">
        <v>-9.1325680262925677E-3</v>
      </c>
      <c r="D52" s="20"/>
      <c r="E52" s="14"/>
      <c r="F52" s="15"/>
      <c r="G52" s="15"/>
    </row>
    <row r="53" spans="1:7" x14ac:dyDescent="0.25">
      <c r="A53" s="16">
        <v>43191</v>
      </c>
      <c r="B53" s="21">
        <v>327.42</v>
      </c>
      <c r="C53" s="20">
        <v>-8.7553585700791848E-3</v>
      </c>
      <c r="D53" s="20"/>
      <c r="E53" s="14"/>
      <c r="F53" s="15"/>
      <c r="G53" s="15"/>
    </row>
    <row r="54" spans="1:7" x14ac:dyDescent="0.25">
      <c r="A54" s="16">
        <v>43221</v>
      </c>
      <c r="B54" s="21">
        <v>387.57</v>
      </c>
      <c r="C54" s="20">
        <v>0.1837089976177386</v>
      </c>
      <c r="D54" s="20"/>
      <c r="E54" s="14"/>
      <c r="F54" s="15"/>
      <c r="G54" s="15"/>
    </row>
    <row r="55" spans="1:7" x14ac:dyDescent="0.25">
      <c r="A55" s="16">
        <v>43252</v>
      </c>
      <c r="B55" s="21">
        <v>317.25810000000001</v>
      </c>
      <c r="C55" s="20">
        <v>-0.18141729236008974</v>
      </c>
      <c r="D55" s="20"/>
      <c r="E55" s="14"/>
      <c r="F55" s="15"/>
      <c r="G55" s="15"/>
    </row>
    <row r="56" spans="1:7" x14ac:dyDescent="0.25">
      <c r="A56" s="16">
        <v>43282</v>
      </c>
      <c r="B56" s="21">
        <v>317.58839999999998</v>
      </c>
      <c r="C56" s="20">
        <v>1.0411081702877425E-3</v>
      </c>
      <c r="D56" s="20"/>
      <c r="E56" s="14"/>
      <c r="F56" s="15"/>
      <c r="G56" s="15"/>
    </row>
    <row r="57" spans="1:7" x14ac:dyDescent="0.25">
      <c r="A57" s="16">
        <v>43313</v>
      </c>
      <c r="B57" s="21">
        <v>296.48279999999994</v>
      </c>
      <c r="C57" s="20">
        <v>-6.645582773174348E-2</v>
      </c>
      <c r="D57" s="20"/>
      <c r="E57" s="14"/>
      <c r="F57" s="15"/>
      <c r="G57" s="15"/>
    </row>
    <row r="58" spans="1:7" x14ac:dyDescent="0.25">
      <c r="A58" s="16">
        <v>43344</v>
      </c>
      <c r="B58" s="21">
        <v>321.34500000000008</v>
      </c>
      <c r="C58" s="20">
        <v>8.3857141122520934E-2</v>
      </c>
      <c r="D58" s="20"/>
      <c r="E58" s="14"/>
      <c r="F58" s="15"/>
      <c r="G58" s="15"/>
    </row>
    <row r="59" spans="1:7" x14ac:dyDescent="0.25">
      <c r="A59" s="16">
        <v>43374</v>
      </c>
      <c r="B59" s="21">
        <v>341.24910000000006</v>
      </c>
      <c r="C59" s="20">
        <v>6.1939971059141938E-2</v>
      </c>
      <c r="D59" s="20"/>
      <c r="E59" s="14"/>
      <c r="F59" s="15"/>
      <c r="G59" s="15"/>
    </row>
    <row r="60" spans="1:7" x14ac:dyDescent="0.25">
      <c r="A60" s="16">
        <v>43405</v>
      </c>
      <c r="B60" s="21">
        <v>349.89</v>
      </c>
      <c r="C60" s="20">
        <v>2.5321385462994422E-2</v>
      </c>
      <c r="D60" s="20"/>
      <c r="E60" s="14"/>
      <c r="F60" s="15"/>
      <c r="G60" s="15"/>
    </row>
    <row r="61" spans="1:7" x14ac:dyDescent="0.25">
      <c r="A61" s="16">
        <v>43435</v>
      </c>
      <c r="B61" s="21">
        <v>354.2946</v>
      </c>
      <c r="C61" s="20">
        <v>1.2588527823030143E-2</v>
      </c>
      <c r="D61" s="20"/>
      <c r="E61" s="14"/>
      <c r="F61" s="15"/>
      <c r="G61" s="15"/>
    </row>
    <row r="62" spans="1:7" x14ac:dyDescent="0.25">
      <c r="A62" s="16">
        <v>43466</v>
      </c>
      <c r="B62" s="17">
        <v>335.54549999999995</v>
      </c>
      <c r="C62" s="20">
        <v>-5.2919519518502552E-2</v>
      </c>
      <c r="D62" s="15"/>
      <c r="E62" s="14"/>
      <c r="F62" s="15"/>
      <c r="G62" s="15"/>
    </row>
    <row r="63" spans="1:7" x14ac:dyDescent="0.25">
      <c r="A63" s="16">
        <v>43497</v>
      </c>
      <c r="B63" s="17">
        <v>380.57565</v>
      </c>
      <c r="C63" s="20">
        <v>0.13419983280955952</v>
      </c>
      <c r="D63" s="15"/>
      <c r="E63" s="14"/>
      <c r="F63" s="15"/>
      <c r="G63" s="15"/>
    </row>
    <row r="64" spans="1:7" x14ac:dyDescent="0.25">
      <c r="A64" s="16">
        <v>43525</v>
      </c>
      <c r="B64" s="17">
        <v>399.02070000000003</v>
      </c>
      <c r="C64" s="20">
        <v>4.8466185369452928E-2</v>
      </c>
      <c r="D64" s="15"/>
      <c r="E64" s="14"/>
      <c r="F64" s="15"/>
      <c r="G64" s="15"/>
    </row>
    <row r="65" spans="1:7" x14ac:dyDescent="0.25">
      <c r="A65" s="16">
        <v>43556</v>
      </c>
      <c r="B65" s="17">
        <v>399.51</v>
      </c>
      <c r="C65" s="20">
        <v>1.2262521718796979E-3</v>
      </c>
      <c r="D65" s="15"/>
      <c r="E65" s="14"/>
      <c r="F65" s="15"/>
      <c r="G65" s="15"/>
    </row>
    <row r="66" spans="1:7" x14ac:dyDescent="0.25">
      <c r="A66" s="16">
        <v>43586</v>
      </c>
      <c r="B66" s="17">
        <v>374.66579999999999</v>
      </c>
      <c r="C66" s="20">
        <v>-6.2186678681384701E-2</v>
      </c>
      <c r="D66" s="15"/>
      <c r="E66" s="14"/>
      <c r="F66" s="15"/>
      <c r="G66" s="15"/>
    </row>
    <row r="67" spans="1:7" x14ac:dyDescent="0.25">
      <c r="A67" s="16">
        <v>43617</v>
      </c>
      <c r="B67" s="17">
        <v>385.23</v>
      </c>
      <c r="C67" s="20">
        <v>2.8196328568019895E-2</v>
      </c>
      <c r="D67" s="15"/>
      <c r="E67" s="14"/>
      <c r="F67" s="15"/>
      <c r="G67" s="15"/>
    </row>
    <row r="68" spans="1:7" x14ac:dyDescent="0.25">
      <c r="A68" s="16">
        <v>43647</v>
      </c>
      <c r="B68" s="17">
        <v>351.82</v>
      </c>
      <c r="C68" s="20">
        <v>-8.6727409599460126E-2</v>
      </c>
      <c r="D68" s="15"/>
      <c r="E68" s="14"/>
      <c r="F68" s="15"/>
      <c r="G68" s="15"/>
    </row>
    <row r="69" spans="1:7" x14ac:dyDescent="0.25">
      <c r="A69" s="16">
        <v>43678</v>
      </c>
      <c r="B69" s="17">
        <v>361.73</v>
      </c>
      <c r="C69" s="20">
        <v>2.816781308623735E-2</v>
      </c>
      <c r="D69" s="15"/>
      <c r="E69" s="14"/>
      <c r="F69" s="15"/>
      <c r="G69" s="15"/>
    </row>
    <row r="70" spans="1:7" x14ac:dyDescent="0.25">
      <c r="A70" s="16">
        <v>43709</v>
      </c>
      <c r="B70" s="17">
        <v>353.62530000000004</v>
      </c>
      <c r="C70" s="20">
        <v>-2.240538523207912E-2</v>
      </c>
      <c r="D70" s="15"/>
      <c r="E70" s="14"/>
      <c r="F70" s="15"/>
      <c r="G70" s="15"/>
    </row>
    <row r="71" spans="1:7" x14ac:dyDescent="0.25">
      <c r="A71" s="22">
        <v>43739</v>
      </c>
      <c r="B71" s="17">
        <v>348.02610000000004</v>
      </c>
      <c r="C71" s="20">
        <v>-1.5833708730681871E-2</v>
      </c>
      <c r="D71" s="15"/>
      <c r="E71" s="14"/>
      <c r="F71" s="15"/>
      <c r="G71" s="15"/>
    </row>
    <row r="72" spans="1:7" x14ac:dyDescent="0.25">
      <c r="A72" s="16">
        <v>43770</v>
      </c>
      <c r="B72" s="17">
        <v>402.65130000000005</v>
      </c>
      <c r="C72" s="20">
        <f>(B72-B71)/B71</f>
        <v>0.1569571937277118</v>
      </c>
      <c r="D72" s="15"/>
      <c r="E72" s="23"/>
      <c r="F72" s="15"/>
      <c r="G72" s="15"/>
    </row>
    <row r="73" spans="1:7" x14ac:dyDescent="0.25">
      <c r="A73" s="16">
        <v>43800</v>
      </c>
      <c r="B73" s="17">
        <v>401.2</v>
      </c>
      <c r="C73" s="20">
        <f t="shared" ref="C73:C82" si="0">(B73-B72)/B72</f>
        <v>-3.6043594047754472E-3</v>
      </c>
      <c r="D73" s="15"/>
      <c r="E73" s="14">
        <f>(B73-B77)/B73</f>
        <v>9.3151794616153395E-3</v>
      </c>
      <c r="F73" s="15"/>
      <c r="G73" s="15"/>
    </row>
    <row r="74" spans="1:7" x14ac:dyDescent="0.25">
      <c r="A74" s="16">
        <v>43831</v>
      </c>
      <c r="B74" s="17">
        <f>[1]CONSOLIDADO!H20</f>
        <v>384.19200000000006</v>
      </c>
      <c r="C74" s="20">
        <f t="shared" si="0"/>
        <v>-4.2392821535393629E-2</v>
      </c>
      <c r="D74" s="15"/>
      <c r="E74" s="14"/>
      <c r="F74" s="15"/>
      <c r="G74" s="15"/>
    </row>
    <row r="75" spans="1:7" x14ac:dyDescent="0.25">
      <c r="A75" s="16">
        <v>43862</v>
      </c>
      <c r="B75" s="17">
        <f>[1]CONSOLIDADO!J20</f>
        <v>398.77319999999997</v>
      </c>
      <c r="C75" s="20">
        <f t="shared" si="0"/>
        <v>3.7952898550724395E-2</v>
      </c>
      <c r="D75" s="15"/>
      <c r="E75" s="14"/>
      <c r="F75" s="15"/>
      <c r="G75" s="15"/>
    </row>
    <row r="76" spans="1:7" x14ac:dyDescent="0.25">
      <c r="A76" s="16">
        <v>43891</v>
      </c>
      <c r="B76" s="17">
        <f>[1]CONSOLIDADO!L20</f>
        <v>412.67349999999999</v>
      </c>
      <c r="C76" s="20">
        <f t="shared" si="0"/>
        <v>3.4857658438430708E-2</v>
      </c>
      <c r="D76" s="15"/>
      <c r="E76" s="14"/>
      <c r="F76" s="15"/>
      <c r="G76" s="15"/>
    </row>
    <row r="77" spans="1:7" x14ac:dyDescent="0.25">
      <c r="A77" s="16">
        <v>43922</v>
      </c>
      <c r="B77" s="17">
        <f>[1]CONSOLIDADO!N20</f>
        <v>397.46274999999991</v>
      </c>
      <c r="C77" s="20">
        <f t="shared" si="0"/>
        <v>-3.6859042317958571E-2</v>
      </c>
      <c r="D77" s="15"/>
      <c r="E77" s="14"/>
      <c r="F77" s="15"/>
      <c r="G77" s="17">
        <f>B77*1.01</f>
        <v>401.43737749999991</v>
      </c>
    </row>
    <row r="78" spans="1:7" x14ac:dyDescent="0.25">
      <c r="A78" s="16">
        <v>43952</v>
      </c>
      <c r="B78" s="17">
        <v>415.16</v>
      </c>
      <c r="C78" s="20">
        <f t="shared" si="0"/>
        <v>4.4525556168471418E-2</v>
      </c>
      <c r="D78" s="15"/>
      <c r="E78" s="23">
        <f>(B80-B68)/B80</f>
        <v>9.842913153781109E-2</v>
      </c>
      <c r="F78" s="15"/>
      <c r="G78" s="15"/>
    </row>
    <row r="79" spans="1:7" x14ac:dyDescent="0.25">
      <c r="A79" s="16">
        <v>43983</v>
      </c>
      <c r="B79" s="17">
        <v>399.26</v>
      </c>
      <c r="C79" s="24">
        <f t="shared" si="0"/>
        <v>-3.829848733018603E-2</v>
      </c>
      <c r="D79" s="15"/>
      <c r="E79" s="23">
        <f>(B80-B74)/B80</f>
        <v>1.5472926222996576E-2</v>
      </c>
      <c r="F79" s="15"/>
      <c r="G79" s="15"/>
    </row>
    <row r="80" spans="1:7" x14ac:dyDescent="0.25">
      <c r="A80" s="16">
        <v>44013</v>
      </c>
      <c r="B80" s="17">
        <v>390.23</v>
      </c>
      <c r="C80" s="24">
        <f t="shared" si="0"/>
        <v>-2.2616841156138788E-2</v>
      </c>
      <c r="D80" s="15"/>
      <c r="E80" s="14"/>
      <c r="F80" s="15"/>
      <c r="G80" s="15"/>
    </row>
    <row r="81" spans="1:7" x14ac:dyDescent="0.25">
      <c r="A81" s="16">
        <v>44044</v>
      </c>
      <c r="B81" s="17">
        <f>[1]CONSOLIDADO!V20</f>
        <v>423.39452272727277</v>
      </c>
      <c r="C81" s="24">
        <f t="shared" si="0"/>
        <v>8.4987117154685057E-2</v>
      </c>
      <c r="D81" s="15"/>
      <c r="E81" s="14"/>
      <c r="F81" s="15"/>
      <c r="G81" s="15"/>
    </row>
    <row r="82" spans="1:7" x14ac:dyDescent="0.25">
      <c r="A82" s="16">
        <v>44075</v>
      </c>
      <c r="B82" s="17">
        <f>[1]CONSOLIDADO!X20</f>
        <v>464.04627272727276</v>
      </c>
      <c r="C82" s="24">
        <f t="shared" si="0"/>
        <v>9.6013877879534096E-2</v>
      </c>
      <c r="D82" s="15"/>
      <c r="E82" s="14">
        <f>(B76-B82)/B76*100</f>
        <v>-12.448769481750773</v>
      </c>
      <c r="F82" s="15"/>
      <c r="G82" s="15"/>
    </row>
    <row r="83" spans="1:7" x14ac:dyDescent="0.25">
      <c r="A83" s="16">
        <v>44105</v>
      </c>
      <c r="B83" s="17"/>
      <c r="C83" s="15"/>
      <c r="D83" s="15"/>
      <c r="E83" s="14"/>
      <c r="F83" s="15"/>
      <c r="G83" s="15"/>
    </row>
    <row r="84" spans="1:7" x14ac:dyDescent="0.25">
      <c r="A84" s="16">
        <v>44136</v>
      </c>
      <c r="B84" s="17"/>
      <c r="C84" s="15"/>
      <c r="D84" s="15"/>
      <c r="E84" s="14"/>
      <c r="F84" s="15"/>
      <c r="G84" s="15"/>
    </row>
    <row r="85" spans="1:7" x14ac:dyDescent="0.25">
      <c r="A85" s="16">
        <v>44166</v>
      </c>
      <c r="B85" s="17"/>
      <c r="C85" s="15"/>
      <c r="D85" s="15"/>
      <c r="E85" s="14"/>
      <c r="F85" s="15"/>
      <c r="G8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atual</vt:lpstr>
      <vt:lpstr>anterior</vt:lpstr>
      <vt:lpstr>sorted</vt:lpstr>
      <vt:lpstr>temp2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</dc:creator>
  <cp:lastModifiedBy>Lucas Alvarenga</cp:lastModifiedBy>
  <dcterms:created xsi:type="dcterms:W3CDTF">2015-06-05T18:17:20Z</dcterms:created>
  <dcterms:modified xsi:type="dcterms:W3CDTF">2023-02-05T20:43:53Z</dcterms:modified>
</cp:coreProperties>
</file>