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G:\Meu Drive\UEL\Projeto_Extensão\EconoStat\NuPEA\Cesta Básica\Cesta\"/>
    </mc:Choice>
  </mc:AlternateContent>
  <xr:revisionPtr revIDLastSave="0" documentId="13_ncr:1_{42774F52-474C-4258-B8A6-0D635FADA583}" xr6:coauthVersionLast="45" xr6:coauthVersionMax="45" xr10:uidLastSave="{00000000-0000-0000-0000-000000000000}"/>
  <bookViews>
    <workbookView xWindow="-110" yWindow="-110" windowWidth="19420" windowHeight="11020" tabRatio="830" activeTab="2" xr2:uid="{00000000-000D-0000-FFFF-FFFF00000000}"/>
  </bookViews>
  <sheets>
    <sheet name="2020 valores coletados" sheetId="5" r:id="rId1"/>
    <sheet name="CONSOLIDADO" sheetId="4" r:id="rId2"/>
    <sheet name="preço da cesta por super" sheetId="10" r:id="rId3"/>
    <sheet name="grafico de preços " sheetId="7" r:id="rId4"/>
    <sheet name="grafico variação mensal" sheetId="6" r:id="rId5"/>
    <sheet name="valor salario minimo" sheetId="9" r:id="rId6"/>
    <sheet name="Pictogramas" sheetId="11" r:id="rId7"/>
    <sheet name="SÉRIE HISTÓRICA" sheetId="12" r:id="rId8"/>
  </sheets>
  <definedNames>
    <definedName name="gráfico_eixo_x">OFFSET('grafico variação mensal'!$B$1,COUNTIF('grafico variação mensal'!$B:$B, "&gt;0"),0,-12,1)</definedName>
    <definedName name="gráfico_eixo_y">OFFSET(gráfico_eixo_x,0,-1)</definedName>
  </definedNames>
  <calcPr calcId="181029"/>
</workbook>
</file>

<file path=xl/calcChain.xml><?xml version="1.0" encoding="utf-8"?>
<calcChain xmlns="http://schemas.openxmlformats.org/spreadsheetml/2006/main">
  <c r="AD14" i="5" l="1"/>
  <c r="AD13" i="5"/>
  <c r="AB13" i="5" l="1"/>
  <c r="AB14" i="5"/>
  <c r="E78" i="6" l="1"/>
  <c r="C80" i="6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H51" i="4" l="1"/>
  <c r="C79" i="6" l="1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J48" i="4" l="1"/>
  <c r="X48" i="4" s="1"/>
  <c r="Z48" i="4" s="1"/>
  <c r="AB48" i="4" s="1"/>
  <c r="AD48" i="4" s="1"/>
  <c r="P48" i="4" l="1"/>
  <c r="N48" i="4"/>
  <c r="L48" i="4"/>
  <c r="R48" i="4"/>
  <c r="T48" i="4"/>
  <c r="V48" i="4"/>
  <c r="N84" i="5"/>
  <c r="N85" i="5"/>
  <c r="N86" i="5"/>
  <c r="N87" i="5"/>
  <c r="N88" i="5"/>
  <c r="N89" i="5"/>
  <c r="N90" i="5"/>
  <c r="N83" i="5"/>
  <c r="N82" i="5"/>
  <c r="N81" i="5"/>
  <c r="N80" i="5"/>
  <c r="N79" i="5"/>
  <c r="N78" i="5"/>
  <c r="I192" i="10" l="1"/>
  <c r="J192" i="10"/>
  <c r="I193" i="10"/>
  <c r="J193" i="10"/>
  <c r="I195" i="10"/>
  <c r="J195" i="10"/>
  <c r="I196" i="10"/>
  <c r="J196" i="10"/>
  <c r="I197" i="10"/>
  <c r="J197" i="10"/>
  <c r="I198" i="10"/>
  <c r="J198" i="10"/>
  <c r="I201" i="10"/>
  <c r="J201" i="10"/>
  <c r="I202" i="10"/>
  <c r="J202" i="10"/>
  <c r="I175" i="10"/>
  <c r="J175" i="10"/>
  <c r="I176" i="10"/>
  <c r="J176" i="10"/>
  <c r="I178" i="10"/>
  <c r="J178" i="10"/>
  <c r="I179" i="10"/>
  <c r="J179" i="10"/>
  <c r="I180" i="10"/>
  <c r="J180" i="10"/>
  <c r="I181" i="10"/>
  <c r="J181" i="10"/>
  <c r="I184" i="10"/>
  <c r="J184" i="10"/>
  <c r="I185" i="10"/>
  <c r="J185" i="10"/>
  <c r="I158" i="10"/>
  <c r="J158" i="10"/>
  <c r="I159" i="10"/>
  <c r="J159" i="10"/>
  <c r="I161" i="10"/>
  <c r="J161" i="10"/>
  <c r="I162" i="10"/>
  <c r="J162" i="10"/>
  <c r="I163" i="10"/>
  <c r="J163" i="10"/>
  <c r="I164" i="10"/>
  <c r="J164" i="10"/>
  <c r="I167" i="10"/>
  <c r="J167" i="10"/>
  <c r="I168" i="10"/>
  <c r="J168" i="10"/>
  <c r="I141" i="10"/>
  <c r="J141" i="10"/>
  <c r="I142" i="10"/>
  <c r="J142" i="10"/>
  <c r="I144" i="10"/>
  <c r="J144" i="10"/>
  <c r="I145" i="10"/>
  <c r="J145" i="10"/>
  <c r="I146" i="10"/>
  <c r="J146" i="10"/>
  <c r="I147" i="10"/>
  <c r="J147" i="10"/>
  <c r="I150" i="10"/>
  <c r="J150" i="10"/>
  <c r="I151" i="10"/>
  <c r="J151" i="10"/>
  <c r="I124" i="10"/>
  <c r="J124" i="10"/>
  <c r="I125" i="10"/>
  <c r="J125" i="10"/>
  <c r="I127" i="10"/>
  <c r="J127" i="10"/>
  <c r="I128" i="10"/>
  <c r="J128" i="10"/>
  <c r="I129" i="10"/>
  <c r="J129" i="10"/>
  <c r="I130" i="10"/>
  <c r="J130" i="10"/>
  <c r="I133" i="10"/>
  <c r="J133" i="10"/>
  <c r="I134" i="10"/>
  <c r="J134" i="10"/>
  <c r="I107" i="10"/>
  <c r="J107" i="10"/>
  <c r="I108" i="10"/>
  <c r="J108" i="10"/>
  <c r="I110" i="10"/>
  <c r="J110" i="10"/>
  <c r="I111" i="10"/>
  <c r="J111" i="10"/>
  <c r="I112" i="10"/>
  <c r="J112" i="10"/>
  <c r="I113" i="10"/>
  <c r="J113" i="10"/>
  <c r="I116" i="10"/>
  <c r="J116" i="10"/>
  <c r="I117" i="10"/>
  <c r="J117" i="10"/>
  <c r="I90" i="10"/>
  <c r="J90" i="10"/>
  <c r="I91" i="10"/>
  <c r="J91" i="10"/>
  <c r="I93" i="10"/>
  <c r="J93" i="10"/>
  <c r="I94" i="10"/>
  <c r="J94" i="10"/>
  <c r="I95" i="10"/>
  <c r="J95" i="10"/>
  <c r="I96" i="10"/>
  <c r="J96" i="10"/>
  <c r="I99" i="10"/>
  <c r="J99" i="10"/>
  <c r="I100" i="10"/>
  <c r="J100" i="10"/>
  <c r="I73" i="10"/>
  <c r="J73" i="10"/>
  <c r="I74" i="10"/>
  <c r="J74" i="10"/>
  <c r="I76" i="10"/>
  <c r="J76" i="10"/>
  <c r="I77" i="10"/>
  <c r="J77" i="10"/>
  <c r="I78" i="10"/>
  <c r="J78" i="10"/>
  <c r="I79" i="10"/>
  <c r="J79" i="10"/>
  <c r="I82" i="10"/>
  <c r="J82" i="10"/>
  <c r="I83" i="10"/>
  <c r="J83" i="10"/>
  <c r="I56" i="10"/>
  <c r="J56" i="10"/>
  <c r="I57" i="10"/>
  <c r="J57" i="10"/>
  <c r="I59" i="10"/>
  <c r="J59" i="10"/>
  <c r="I60" i="10"/>
  <c r="J60" i="10"/>
  <c r="I61" i="10"/>
  <c r="J61" i="10"/>
  <c r="I62" i="10"/>
  <c r="J62" i="10"/>
  <c r="I65" i="10"/>
  <c r="J65" i="10"/>
  <c r="I66" i="10"/>
  <c r="J66" i="10"/>
  <c r="I39" i="10" l="1"/>
  <c r="J39" i="10"/>
  <c r="I40" i="10"/>
  <c r="J40" i="10"/>
  <c r="I42" i="10"/>
  <c r="J42" i="10"/>
  <c r="I43" i="10"/>
  <c r="J43" i="10"/>
  <c r="I44" i="10"/>
  <c r="J44" i="10"/>
  <c r="I45" i="10"/>
  <c r="J45" i="10"/>
  <c r="I48" i="10"/>
  <c r="J48" i="10"/>
  <c r="I49" i="10"/>
  <c r="J49" i="10"/>
  <c r="C39" i="10"/>
  <c r="C40" i="10"/>
  <c r="C42" i="10"/>
  <c r="C43" i="10"/>
  <c r="C44" i="10"/>
  <c r="C45" i="10"/>
  <c r="C48" i="10"/>
  <c r="C49" i="10"/>
  <c r="C37" i="10"/>
  <c r="C73" i="6" l="1"/>
  <c r="C72" i="6"/>
  <c r="AD46" i="4" l="1"/>
  <c r="AH21" i="4"/>
  <c r="AG26" i="4" l="1"/>
  <c r="AI16" i="4" l="1"/>
  <c r="L73" i="10" l="1"/>
  <c r="L74" i="10"/>
  <c r="L76" i="10"/>
  <c r="L77" i="10"/>
  <c r="L78" i="10"/>
  <c r="L79" i="10"/>
  <c r="L82" i="10"/>
  <c r="L83" i="10"/>
  <c r="O53" i="5" l="1"/>
  <c r="O52" i="5"/>
  <c r="O51" i="5"/>
  <c r="O50" i="5"/>
  <c r="O49" i="5"/>
  <c r="O48" i="5"/>
  <c r="O47" i="5"/>
  <c r="O46" i="5"/>
  <c r="O45" i="5"/>
  <c r="O44" i="5"/>
  <c r="O43" i="5"/>
  <c r="O42" i="5"/>
  <c r="O41" i="5"/>
  <c r="Q23" i="5" l="1"/>
  <c r="Q24" i="5"/>
  <c r="Q25" i="5"/>
  <c r="Q26" i="5"/>
  <c r="Q27" i="5"/>
  <c r="Q28" i="5"/>
  <c r="Q29" i="5"/>
  <c r="Q30" i="5"/>
  <c r="Q31" i="5"/>
  <c r="Q32" i="5"/>
  <c r="Q33" i="5"/>
  <c r="Q34" i="5"/>
  <c r="Q22" i="5"/>
  <c r="Q6" i="5"/>
  <c r="Q7" i="5"/>
  <c r="Q8" i="5"/>
  <c r="Q9" i="5"/>
  <c r="Q10" i="5"/>
  <c r="Q11" i="5"/>
  <c r="Q12" i="5"/>
  <c r="Q13" i="5"/>
  <c r="Q14" i="5"/>
  <c r="Q15" i="5"/>
  <c r="Q16" i="5"/>
  <c r="Q17" i="5"/>
  <c r="Q5" i="5"/>
  <c r="P23" i="5"/>
  <c r="P24" i="5"/>
  <c r="P25" i="5"/>
  <c r="P26" i="5"/>
  <c r="P27" i="5"/>
  <c r="P28" i="5"/>
  <c r="P29" i="5"/>
  <c r="P30" i="5"/>
  <c r="P31" i="5"/>
  <c r="P32" i="5"/>
  <c r="P33" i="5"/>
  <c r="P34" i="5"/>
  <c r="P22" i="5"/>
  <c r="P6" i="5"/>
  <c r="P7" i="5"/>
  <c r="P8" i="5"/>
  <c r="P9" i="5"/>
  <c r="P10" i="5"/>
  <c r="P11" i="5"/>
  <c r="P12" i="5"/>
  <c r="P13" i="5"/>
  <c r="P14" i="5"/>
  <c r="P15" i="5"/>
  <c r="P16" i="5"/>
  <c r="P17" i="5"/>
  <c r="P5" i="5"/>
  <c r="Q42" i="5" l="1"/>
  <c r="Q43" i="5"/>
  <c r="Q44" i="5"/>
  <c r="Q45" i="5"/>
  <c r="Q46" i="5"/>
  <c r="Q47" i="5"/>
  <c r="Q48" i="5"/>
  <c r="Q49" i="5"/>
  <c r="Q50" i="5"/>
  <c r="Q51" i="5"/>
  <c r="Q52" i="5"/>
  <c r="Q53" i="5"/>
  <c r="P42" i="5"/>
  <c r="P43" i="5"/>
  <c r="P44" i="5"/>
  <c r="P45" i="5"/>
  <c r="P46" i="5"/>
  <c r="P47" i="5"/>
  <c r="P48" i="5"/>
  <c r="P49" i="5"/>
  <c r="P50" i="5"/>
  <c r="P51" i="5"/>
  <c r="P52" i="5"/>
  <c r="P53" i="5"/>
  <c r="Q41" i="5"/>
  <c r="P41" i="5"/>
  <c r="D39" i="10" l="1"/>
  <c r="E39" i="10"/>
  <c r="F39" i="10"/>
  <c r="G39" i="10"/>
  <c r="H39" i="10"/>
  <c r="K39" i="10"/>
  <c r="L39" i="10"/>
  <c r="M39" i="10"/>
  <c r="N39" i="10"/>
  <c r="D40" i="10"/>
  <c r="E40" i="10"/>
  <c r="F40" i="10"/>
  <c r="G40" i="10"/>
  <c r="H40" i="10"/>
  <c r="K40" i="10"/>
  <c r="L40" i="10"/>
  <c r="M40" i="10"/>
  <c r="N40" i="10"/>
  <c r="D42" i="10"/>
  <c r="E42" i="10"/>
  <c r="F42" i="10"/>
  <c r="G42" i="10"/>
  <c r="H42" i="10"/>
  <c r="K42" i="10"/>
  <c r="L42" i="10"/>
  <c r="M42" i="10"/>
  <c r="N42" i="10"/>
  <c r="D43" i="10"/>
  <c r="E43" i="10"/>
  <c r="F43" i="10"/>
  <c r="G43" i="10"/>
  <c r="H43" i="10"/>
  <c r="K43" i="10"/>
  <c r="L43" i="10"/>
  <c r="M43" i="10"/>
  <c r="N43" i="10"/>
  <c r="D44" i="10"/>
  <c r="E44" i="10"/>
  <c r="F44" i="10"/>
  <c r="G44" i="10"/>
  <c r="H44" i="10"/>
  <c r="K44" i="10"/>
  <c r="L44" i="10"/>
  <c r="M44" i="10"/>
  <c r="N44" i="10"/>
  <c r="D45" i="10"/>
  <c r="E45" i="10"/>
  <c r="F45" i="10"/>
  <c r="G45" i="10"/>
  <c r="H45" i="10"/>
  <c r="K45" i="10"/>
  <c r="L45" i="10"/>
  <c r="M45" i="10"/>
  <c r="N45" i="10"/>
  <c r="D48" i="10"/>
  <c r="E48" i="10"/>
  <c r="F48" i="10"/>
  <c r="G48" i="10"/>
  <c r="H48" i="10"/>
  <c r="K48" i="10"/>
  <c r="L48" i="10"/>
  <c r="M48" i="10"/>
  <c r="N48" i="10"/>
  <c r="D49" i="10"/>
  <c r="E49" i="10"/>
  <c r="F49" i="10"/>
  <c r="G49" i="10"/>
  <c r="H49" i="10"/>
  <c r="K49" i="10"/>
  <c r="L49" i="10"/>
  <c r="M49" i="10"/>
  <c r="N49" i="10"/>
  <c r="K5" i="10"/>
  <c r="K6" i="10"/>
  <c r="K163" i="10"/>
  <c r="H176" i="10"/>
  <c r="AB46" i="4"/>
  <c r="Z46" i="4"/>
  <c r="X46" i="4"/>
  <c r="V46" i="4"/>
  <c r="T46" i="4"/>
  <c r="R46" i="4"/>
  <c r="P46" i="4"/>
  <c r="N46" i="4"/>
  <c r="L46" i="4"/>
  <c r="J46" i="4"/>
  <c r="C5" i="10"/>
  <c r="D5" i="10"/>
  <c r="E5" i="10"/>
  <c r="F5" i="10"/>
  <c r="G5" i="10"/>
  <c r="H5" i="10"/>
  <c r="L5" i="10"/>
  <c r="M5" i="10"/>
  <c r="N5" i="10"/>
  <c r="C6" i="10"/>
  <c r="D6" i="10"/>
  <c r="E6" i="10"/>
  <c r="F6" i="10"/>
  <c r="G6" i="10"/>
  <c r="H6" i="10"/>
  <c r="L6" i="10"/>
  <c r="M6" i="10"/>
  <c r="N6" i="10"/>
  <c r="C8" i="10"/>
  <c r="D8" i="10"/>
  <c r="E8" i="10"/>
  <c r="F8" i="10"/>
  <c r="G8" i="10"/>
  <c r="H8" i="10"/>
  <c r="K8" i="10"/>
  <c r="L8" i="10"/>
  <c r="M8" i="10"/>
  <c r="N8" i="10"/>
  <c r="C9" i="10"/>
  <c r="D9" i="10"/>
  <c r="E9" i="10"/>
  <c r="F9" i="10"/>
  <c r="G9" i="10"/>
  <c r="H9" i="10"/>
  <c r="K9" i="10"/>
  <c r="L9" i="10"/>
  <c r="M9" i="10"/>
  <c r="N9" i="10"/>
  <c r="C10" i="10"/>
  <c r="D10" i="10"/>
  <c r="E10" i="10"/>
  <c r="F10" i="10"/>
  <c r="G10" i="10"/>
  <c r="H10" i="10"/>
  <c r="K10" i="10"/>
  <c r="L10" i="10"/>
  <c r="M10" i="10"/>
  <c r="N10" i="10"/>
  <c r="C11" i="10"/>
  <c r="D11" i="10"/>
  <c r="E11" i="10"/>
  <c r="F11" i="10"/>
  <c r="G11" i="10"/>
  <c r="H11" i="10"/>
  <c r="K11" i="10"/>
  <c r="L11" i="10"/>
  <c r="M11" i="10"/>
  <c r="N11" i="10"/>
  <c r="C14" i="10"/>
  <c r="D14" i="10"/>
  <c r="E14" i="10"/>
  <c r="F14" i="10"/>
  <c r="G14" i="10"/>
  <c r="H14" i="10"/>
  <c r="K14" i="10"/>
  <c r="L14" i="10"/>
  <c r="M14" i="10"/>
  <c r="N14" i="10"/>
  <c r="C15" i="10"/>
  <c r="D15" i="10"/>
  <c r="E15" i="10"/>
  <c r="F15" i="10"/>
  <c r="G15" i="10"/>
  <c r="H15" i="10"/>
  <c r="K15" i="10"/>
  <c r="L15" i="10"/>
  <c r="M15" i="10"/>
  <c r="N15" i="10"/>
  <c r="O5" i="5"/>
  <c r="T5" i="5" s="1"/>
  <c r="C19" i="7"/>
  <c r="B19" i="7"/>
  <c r="B27" i="7"/>
  <c r="B23" i="7"/>
  <c r="B31" i="7"/>
  <c r="B32" i="7"/>
  <c r="B24" i="7"/>
  <c r="B30" i="7"/>
  <c r="B29" i="7"/>
  <c r="B21" i="7"/>
  <c r="B26" i="7"/>
  <c r="B28" i="7"/>
  <c r="B22" i="7"/>
  <c r="B25" i="7"/>
  <c r="B20" i="7"/>
  <c r="C38" i="7"/>
  <c r="B38" i="7"/>
  <c r="B48" i="7"/>
  <c r="B45" i="7"/>
  <c r="B47" i="7"/>
  <c r="B49" i="7"/>
  <c r="B41" i="7"/>
  <c r="B43" i="7"/>
  <c r="B42" i="7"/>
  <c r="B50" i="7"/>
  <c r="B51" i="7"/>
  <c r="B46" i="7"/>
  <c r="B44" i="7"/>
  <c r="B40" i="7"/>
  <c r="B39" i="7"/>
  <c r="C56" i="7"/>
  <c r="B56" i="7"/>
  <c r="B58" i="7"/>
  <c r="B66" i="7"/>
  <c r="B57" i="7"/>
  <c r="B68" i="7"/>
  <c r="B64" i="7"/>
  <c r="B61" i="7"/>
  <c r="B67" i="7"/>
  <c r="B69" i="7"/>
  <c r="B60" i="7"/>
  <c r="B62" i="7"/>
  <c r="B59" i="7"/>
  <c r="B65" i="7"/>
  <c r="B63" i="7"/>
  <c r="C75" i="7"/>
  <c r="B75" i="7"/>
  <c r="B81" i="7"/>
  <c r="B82" i="7"/>
  <c r="B87" i="7"/>
  <c r="B88" i="7"/>
  <c r="B78" i="7"/>
  <c r="B86" i="7"/>
  <c r="B80" i="7"/>
  <c r="B83" i="7"/>
  <c r="B79" i="7"/>
  <c r="B77" i="7"/>
  <c r="B84" i="7"/>
  <c r="B85" i="7"/>
  <c r="B76" i="7"/>
  <c r="C94" i="7"/>
  <c r="B94" i="7"/>
  <c r="B102" i="7"/>
  <c r="B104" i="7"/>
  <c r="B96" i="7"/>
  <c r="B95" i="7"/>
  <c r="B107" i="7"/>
  <c r="B103" i="7"/>
  <c r="B105" i="7"/>
  <c r="B98" i="7"/>
  <c r="B106" i="7"/>
  <c r="B101" i="7"/>
  <c r="B100" i="7"/>
  <c r="B99" i="7"/>
  <c r="B97" i="7"/>
  <c r="C113" i="7"/>
  <c r="B113" i="7"/>
  <c r="B118" i="7"/>
  <c r="B120" i="7"/>
  <c r="B126" i="7"/>
  <c r="B114" i="7"/>
  <c r="B116" i="7"/>
  <c r="B117" i="7"/>
  <c r="B119" i="7"/>
  <c r="B115" i="7"/>
  <c r="B122" i="7"/>
  <c r="B124" i="7"/>
  <c r="B123" i="7"/>
  <c r="B121" i="7"/>
  <c r="B125" i="7"/>
  <c r="C131" i="7"/>
  <c r="B131" i="7"/>
  <c r="B135" i="7"/>
  <c r="B140" i="7"/>
  <c r="B141" i="7"/>
  <c r="B139" i="7"/>
  <c r="B134" i="7"/>
  <c r="B138" i="7"/>
  <c r="B132" i="7"/>
  <c r="B133" i="7"/>
  <c r="B142" i="7"/>
  <c r="B136" i="7"/>
  <c r="B143" i="7"/>
  <c r="B137" i="7"/>
  <c r="B144" i="7"/>
  <c r="C149" i="7"/>
  <c r="B149" i="7"/>
  <c r="B155" i="7"/>
  <c r="B161" i="7"/>
  <c r="B159" i="7"/>
  <c r="B150" i="7"/>
  <c r="B152" i="7"/>
  <c r="B158" i="7"/>
  <c r="B154" i="7"/>
  <c r="B156" i="7"/>
  <c r="B151" i="7"/>
  <c r="B157" i="7"/>
  <c r="B160" i="7"/>
  <c r="B153" i="7"/>
  <c r="B162" i="7"/>
  <c r="C167" i="7"/>
  <c r="B167" i="7"/>
  <c r="B177" i="7"/>
  <c r="B178" i="7"/>
  <c r="B173" i="7"/>
  <c r="B180" i="7"/>
  <c r="B169" i="7"/>
  <c r="B172" i="7"/>
  <c r="B174" i="7"/>
  <c r="B176" i="7"/>
  <c r="B168" i="7"/>
  <c r="B170" i="7"/>
  <c r="B179" i="7"/>
  <c r="B171" i="7"/>
  <c r="B175" i="7"/>
  <c r="C185" i="7"/>
  <c r="B185" i="7"/>
  <c r="B189" i="7"/>
  <c r="B187" i="7"/>
  <c r="B193" i="7"/>
  <c r="B195" i="7"/>
  <c r="B192" i="7"/>
  <c r="B196" i="7"/>
  <c r="B191" i="7"/>
  <c r="B197" i="7"/>
  <c r="B186" i="7"/>
  <c r="B194" i="7"/>
  <c r="B188" i="7"/>
  <c r="B190" i="7"/>
  <c r="B198" i="7"/>
  <c r="C203" i="7"/>
  <c r="B203" i="7"/>
  <c r="B214" i="7"/>
  <c r="B210" i="7"/>
  <c r="B215" i="7"/>
  <c r="B208" i="7"/>
  <c r="B205" i="7"/>
  <c r="B212" i="7"/>
  <c r="B206" i="7"/>
  <c r="B216" i="7"/>
  <c r="B213" i="7"/>
  <c r="B211" i="7"/>
  <c r="B207" i="7"/>
  <c r="B209" i="7"/>
  <c r="B204" i="7"/>
  <c r="B2" i="7"/>
  <c r="C2" i="7"/>
  <c r="D192" i="10"/>
  <c r="E192" i="10"/>
  <c r="F192" i="10"/>
  <c r="G192" i="10"/>
  <c r="H192" i="10"/>
  <c r="K192" i="10"/>
  <c r="L192" i="10"/>
  <c r="M192" i="10"/>
  <c r="N192" i="10"/>
  <c r="D193" i="10"/>
  <c r="E193" i="10"/>
  <c r="F193" i="10"/>
  <c r="G193" i="10"/>
  <c r="H193" i="10"/>
  <c r="K193" i="10"/>
  <c r="L193" i="10"/>
  <c r="M193" i="10"/>
  <c r="N193" i="10"/>
  <c r="D195" i="10"/>
  <c r="E195" i="10"/>
  <c r="F195" i="10"/>
  <c r="G195" i="10"/>
  <c r="H195" i="10"/>
  <c r="K195" i="10"/>
  <c r="L195" i="10"/>
  <c r="M195" i="10"/>
  <c r="N195" i="10"/>
  <c r="D196" i="10"/>
  <c r="E196" i="10"/>
  <c r="F196" i="10"/>
  <c r="G196" i="10"/>
  <c r="H196" i="10"/>
  <c r="K196" i="10"/>
  <c r="L196" i="10"/>
  <c r="M196" i="10"/>
  <c r="N196" i="10"/>
  <c r="D197" i="10"/>
  <c r="E197" i="10"/>
  <c r="F197" i="10"/>
  <c r="G197" i="10"/>
  <c r="H197" i="10"/>
  <c r="K197" i="10"/>
  <c r="L197" i="10"/>
  <c r="M197" i="10"/>
  <c r="N197" i="10"/>
  <c r="D198" i="10"/>
  <c r="E198" i="10"/>
  <c r="F198" i="10"/>
  <c r="G198" i="10"/>
  <c r="H198" i="10"/>
  <c r="K198" i="10"/>
  <c r="L198" i="10"/>
  <c r="M198" i="10"/>
  <c r="N198" i="10"/>
  <c r="D201" i="10"/>
  <c r="E201" i="10"/>
  <c r="F201" i="10"/>
  <c r="G201" i="10"/>
  <c r="H201" i="10"/>
  <c r="K201" i="10"/>
  <c r="L201" i="10"/>
  <c r="M201" i="10"/>
  <c r="N201" i="10"/>
  <c r="D202" i="10"/>
  <c r="E202" i="10"/>
  <c r="F202" i="10"/>
  <c r="G202" i="10"/>
  <c r="H202" i="10"/>
  <c r="K202" i="10"/>
  <c r="L202" i="10"/>
  <c r="M202" i="10"/>
  <c r="N202" i="10"/>
  <c r="C192" i="10"/>
  <c r="C193" i="10"/>
  <c r="C195" i="10"/>
  <c r="C196" i="10"/>
  <c r="C197" i="10"/>
  <c r="C198" i="10"/>
  <c r="C201" i="10"/>
  <c r="C202" i="10"/>
  <c r="B188" i="10"/>
  <c r="D175" i="10"/>
  <c r="E175" i="10"/>
  <c r="F175" i="10"/>
  <c r="G175" i="10"/>
  <c r="H175" i="10"/>
  <c r="K175" i="10"/>
  <c r="L175" i="10"/>
  <c r="M175" i="10"/>
  <c r="N175" i="10"/>
  <c r="D176" i="10"/>
  <c r="E176" i="10"/>
  <c r="F176" i="10"/>
  <c r="G176" i="10"/>
  <c r="K176" i="10"/>
  <c r="L176" i="10"/>
  <c r="M176" i="10"/>
  <c r="N176" i="10"/>
  <c r="D178" i="10"/>
  <c r="E178" i="10"/>
  <c r="F178" i="10"/>
  <c r="G178" i="10"/>
  <c r="H178" i="10"/>
  <c r="K178" i="10"/>
  <c r="L178" i="10"/>
  <c r="M178" i="10"/>
  <c r="N178" i="10"/>
  <c r="D179" i="10"/>
  <c r="E179" i="10"/>
  <c r="F179" i="10"/>
  <c r="G179" i="10"/>
  <c r="H179" i="10"/>
  <c r="K179" i="10"/>
  <c r="L179" i="10"/>
  <c r="M179" i="10"/>
  <c r="N179" i="10"/>
  <c r="D180" i="10"/>
  <c r="E180" i="10"/>
  <c r="F180" i="10"/>
  <c r="G180" i="10"/>
  <c r="H180" i="10"/>
  <c r="K180" i="10"/>
  <c r="L180" i="10"/>
  <c r="M180" i="10"/>
  <c r="N180" i="10"/>
  <c r="D181" i="10"/>
  <c r="E181" i="10"/>
  <c r="F181" i="10"/>
  <c r="G181" i="10"/>
  <c r="H181" i="10"/>
  <c r="K181" i="10"/>
  <c r="L181" i="10"/>
  <c r="M181" i="10"/>
  <c r="N181" i="10"/>
  <c r="D184" i="10"/>
  <c r="E184" i="10"/>
  <c r="F184" i="10"/>
  <c r="G184" i="10"/>
  <c r="H184" i="10"/>
  <c r="K184" i="10"/>
  <c r="L184" i="10"/>
  <c r="M184" i="10"/>
  <c r="N184" i="10"/>
  <c r="D185" i="10"/>
  <c r="E185" i="10"/>
  <c r="F185" i="10"/>
  <c r="G185" i="10"/>
  <c r="H185" i="10"/>
  <c r="K185" i="10"/>
  <c r="L185" i="10"/>
  <c r="M185" i="10"/>
  <c r="N185" i="10"/>
  <c r="C175" i="10"/>
  <c r="C176" i="10"/>
  <c r="C178" i="10"/>
  <c r="C179" i="10"/>
  <c r="C180" i="10"/>
  <c r="C181" i="10"/>
  <c r="C184" i="10"/>
  <c r="C185" i="10"/>
  <c r="B171" i="10"/>
  <c r="B154" i="10"/>
  <c r="D158" i="10"/>
  <c r="E158" i="10"/>
  <c r="F158" i="10"/>
  <c r="G158" i="10"/>
  <c r="H158" i="10"/>
  <c r="K158" i="10"/>
  <c r="L158" i="10"/>
  <c r="M158" i="10"/>
  <c r="D159" i="10"/>
  <c r="E159" i="10"/>
  <c r="F159" i="10"/>
  <c r="G159" i="10"/>
  <c r="H159" i="10"/>
  <c r="K159" i="10"/>
  <c r="L159" i="10"/>
  <c r="M159" i="10"/>
  <c r="D161" i="10"/>
  <c r="E161" i="10"/>
  <c r="F161" i="10"/>
  <c r="G161" i="10"/>
  <c r="H161" i="10"/>
  <c r="K161" i="10"/>
  <c r="L161" i="10"/>
  <c r="M161" i="10"/>
  <c r="D162" i="10"/>
  <c r="E162" i="10"/>
  <c r="F162" i="10"/>
  <c r="G162" i="10"/>
  <c r="H162" i="10"/>
  <c r="K162" i="10"/>
  <c r="L162" i="10"/>
  <c r="M162" i="10"/>
  <c r="D163" i="10"/>
  <c r="E163" i="10"/>
  <c r="F163" i="10"/>
  <c r="G163" i="10"/>
  <c r="H163" i="10"/>
  <c r="L163" i="10"/>
  <c r="M163" i="10"/>
  <c r="D164" i="10"/>
  <c r="E164" i="10"/>
  <c r="F164" i="10"/>
  <c r="G164" i="10"/>
  <c r="H164" i="10"/>
  <c r="K164" i="10"/>
  <c r="L164" i="10"/>
  <c r="M164" i="10"/>
  <c r="D167" i="10"/>
  <c r="E167" i="10"/>
  <c r="F167" i="10"/>
  <c r="G167" i="10"/>
  <c r="H167" i="10"/>
  <c r="K167" i="10"/>
  <c r="L167" i="10"/>
  <c r="M167" i="10"/>
  <c r="D168" i="10"/>
  <c r="E168" i="10"/>
  <c r="F168" i="10"/>
  <c r="G168" i="10"/>
  <c r="H168" i="10"/>
  <c r="K168" i="10"/>
  <c r="L168" i="10"/>
  <c r="M168" i="10"/>
  <c r="C158" i="10"/>
  <c r="C159" i="10"/>
  <c r="C161" i="10"/>
  <c r="C162" i="10"/>
  <c r="C163" i="10"/>
  <c r="C164" i="10"/>
  <c r="C167" i="10"/>
  <c r="C168" i="10"/>
  <c r="B137" i="10"/>
  <c r="D141" i="10"/>
  <c r="E141" i="10"/>
  <c r="F141" i="10"/>
  <c r="G141" i="10"/>
  <c r="H141" i="10"/>
  <c r="K141" i="10"/>
  <c r="L141" i="10"/>
  <c r="M141" i="10"/>
  <c r="N141" i="10"/>
  <c r="D142" i="10"/>
  <c r="E142" i="10"/>
  <c r="F142" i="10"/>
  <c r="G142" i="10"/>
  <c r="H142" i="10"/>
  <c r="K142" i="10"/>
  <c r="L142" i="10"/>
  <c r="M142" i="10"/>
  <c r="N142" i="10"/>
  <c r="D144" i="10"/>
  <c r="E144" i="10"/>
  <c r="F144" i="10"/>
  <c r="G144" i="10"/>
  <c r="H144" i="10"/>
  <c r="K144" i="10"/>
  <c r="L144" i="10"/>
  <c r="M144" i="10"/>
  <c r="N144" i="10"/>
  <c r="D145" i="10"/>
  <c r="E145" i="10"/>
  <c r="F145" i="10"/>
  <c r="G145" i="10"/>
  <c r="H145" i="10"/>
  <c r="K145" i="10"/>
  <c r="L145" i="10"/>
  <c r="M145" i="10"/>
  <c r="N145" i="10"/>
  <c r="D146" i="10"/>
  <c r="E146" i="10"/>
  <c r="F146" i="10"/>
  <c r="G146" i="10"/>
  <c r="H146" i="10"/>
  <c r="K146" i="10"/>
  <c r="L146" i="10"/>
  <c r="M146" i="10"/>
  <c r="N146" i="10"/>
  <c r="D147" i="10"/>
  <c r="E147" i="10"/>
  <c r="F147" i="10"/>
  <c r="G147" i="10"/>
  <c r="H147" i="10"/>
  <c r="K147" i="10"/>
  <c r="L147" i="10"/>
  <c r="M147" i="10"/>
  <c r="N147" i="10"/>
  <c r="D150" i="10"/>
  <c r="E150" i="10"/>
  <c r="F150" i="10"/>
  <c r="G150" i="10"/>
  <c r="H150" i="10"/>
  <c r="K150" i="10"/>
  <c r="L150" i="10"/>
  <c r="M150" i="10"/>
  <c r="N150" i="10"/>
  <c r="D151" i="10"/>
  <c r="E151" i="10"/>
  <c r="F151" i="10"/>
  <c r="G151" i="10"/>
  <c r="H151" i="10"/>
  <c r="K151" i="10"/>
  <c r="L151" i="10"/>
  <c r="M151" i="10"/>
  <c r="N151" i="10"/>
  <c r="C141" i="10"/>
  <c r="C142" i="10"/>
  <c r="C144" i="10"/>
  <c r="C145" i="10"/>
  <c r="C146" i="10"/>
  <c r="C147" i="10"/>
  <c r="C150" i="10"/>
  <c r="C151" i="10"/>
  <c r="D124" i="10"/>
  <c r="E124" i="10"/>
  <c r="F124" i="10"/>
  <c r="G124" i="10"/>
  <c r="H124" i="10"/>
  <c r="K124" i="10"/>
  <c r="L124" i="10"/>
  <c r="M124" i="10"/>
  <c r="N124" i="10"/>
  <c r="D125" i="10"/>
  <c r="E125" i="10"/>
  <c r="F125" i="10"/>
  <c r="G125" i="10"/>
  <c r="H125" i="10"/>
  <c r="K125" i="10"/>
  <c r="L125" i="10"/>
  <c r="M125" i="10"/>
  <c r="N125" i="10"/>
  <c r="D127" i="10"/>
  <c r="E127" i="10"/>
  <c r="F127" i="10"/>
  <c r="G127" i="10"/>
  <c r="H127" i="10"/>
  <c r="K127" i="10"/>
  <c r="L127" i="10"/>
  <c r="M127" i="10"/>
  <c r="N127" i="10"/>
  <c r="D128" i="10"/>
  <c r="E128" i="10"/>
  <c r="F128" i="10"/>
  <c r="G128" i="10"/>
  <c r="H128" i="10"/>
  <c r="K128" i="10"/>
  <c r="L128" i="10"/>
  <c r="M128" i="10"/>
  <c r="N128" i="10"/>
  <c r="D129" i="10"/>
  <c r="E129" i="10"/>
  <c r="F129" i="10"/>
  <c r="G129" i="10"/>
  <c r="H129" i="10"/>
  <c r="K129" i="10"/>
  <c r="L129" i="10"/>
  <c r="M129" i="10"/>
  <c r="N129" i="10"/>
  <c r="D130" i="10"/>
  <c r="E130" i="10"/>
  <c r="F130" i="10"/>
  <c r="G130" i="10"/>
  <c r="H130" i="10"/>
  <c r="K130" i="10"/>
  <c r="L130" i="10"/>
  <c r="M130" i="10"/>
  <c r="N130" i="10"/>
  <c r="D133" i="10"/>
  <c r="E133" i="10"/>
  <c r="F133" i="10"/>
  <c r="G133" i="10"/>
  <c r="H133" i="10"/>
  <c r="K133" i="10"/>
  <c r="L133" i="10"/>
  <c r="M133" i="10"/>
  <c r="N133" i="10"/>
  <c r="D134" i="10"/>
  <c r="E134" i="10"/>
  <c r="F134" i="10"/>
  <c r="G134" i="10"/>
  <c r="H134" i="10"/>
  <c r="K134" i="10"/>
  <c r="L134" i="10"/>
  <c r="M134" i="10"/>
  <c r="N134" i="10"/>
  <c r="C124" i="10"/>
  <c r="C125" i="10"/>
  <c r="C127" i="10"/>
  <c r="C128" i="10"/>
  <c r="C129" i="10"/>
  <c r="C130" i="10"/>
  <c r="C133" i="10"/>
  <c r="C134" i="10"/>
  <c r="B120" i="10"/>
  <c r="D107" i="10"/>
  <c r="E107" i="10"/>
  <c r="F107" i="10"/>
  <c r="G107" i="10"/>
  <c r="H107" i="10"/>
  <c r="K107" i="10"/>
  <c r="L107" i="10"/>
  <c r="M107" i="10"/>
  <c r="N107" i="10"/>
  <c r="D108" i="10"/>
  <c r="E108" i="10"/>
  <c r="F108" i="10"/>
  <c r="G108" i="10"/>
  <c r="H108" i="10"/>
  <c r="K108" i="10"/>
  <c r="L108" i="10"/>
  <c r="M108" i="10"/>
  <c r="N108" i="10"/>
  <c r="D110" i="10"/>
  <c r="E110" i="10"/>
  <c r="F110" i="10"/>
  <c r="G110" i="10"/>
  <c r="H110" i="10"/>
  <c r="K110" i="10"/>
  <c r="L110" i="10"/>
  <c r="M110" i="10"/>
  <c r="N110" i="10"/>
  <c r="D111" i="10"/>
  <c r="E111" i="10"/>
  <c r="F111" i="10"/>
  <c r="G111" i="10"/>
  <c r="H111" i="10"/>
  <c r="K111" i="10"/>
  <c r="L111" i="10"/>
  <c r="M111" i="10"/>
  <c r="N111" i="10"/>
  <c r="D112" i="10"/>
  <c r="E112" i="10"/>
  <c r="F112" i="10"/>
  <c r="G112" i="10"/>
  <c r="H112" i="10"/>
  <c r="K112" i="10"/>
  <c r="L112" i="10"/>
  <c r="M112" i="10"/>
  <c r="N112" i="10"/>
  <c r="D113" i="10"/>
  <c r="E113" i="10"/>
  <c r="F113" i="10"/>
  <c r="G113" i="10"/>
  <c r="H113" i="10"/>
  <c r="K113" i="10"/>
  <c r="L113" i="10"/>
  <c r="M113" i="10"/>
  <c r="N113" i="10"/>
  <c r="D116" i="10"/>
  <c r="E116" i="10"/>
  <c r="F116" i="10"/>
  <c r="G116" i="10"/>
  <c r="H116" i="10"/>
  <c r="K116" i="10"/>
  <c r="L116" i="10"/>
  <c r="M116" i="10"/>
  <c r="N116" i="10"/>
  <c r="D117" i="10"/>
  <c r="E117" i="10"/>
  <c r="F117" i="10"/>
  <c r="G117" i="10"/>
  <c r="H117" i="10"/>
  <c r="K117" i="10"/>
  <c r="L117" i="10"/>
  <c r="M117" i="10"/>
  <c r="N117" i="10"/>
  <c r="C107" i="10"/>
  <c r="C108" i="10"/>
  <c r="C110" i="10"/>
  <c r="C111" i="10"/>
  <c r="C112" i="10"/>
  <c r="C113" i="10"/>
  <c r="C116" i="10"/>
  <c r="C117" i="10"/>
  <c r="B103" i="10"/>
  <c r="B86" i="10"/>
  <c r="D90" i="10"/>
  <c r="E90" i="10"/>
  <c r="F90" i="10"/>
  <c r="G90" i="10"/>
  <c r="H90" i="10"/>
  <c r="K90" i="10"/>
  <c r="L90" i="10"/>
  <c r="M90" i="10"/>
  <c r="N90" i="10"/>
  <c r="D91" i="10"/>
  <c r="E91" i="10"/>
  <c r="F91" i="10"/>
  <c r="G91" i="10"/>
  <c r="H91" i="10"/>
  <c r="K91" i="10"/>
  <c r="L91" i="10"/>
  <c r="M91" i="10"/>
  <c r="N91" i="10"/>
  <c r="D93" i="10"/>
  <c r="E93" i="10"/>
  <c r="F93" i="10"/>
  <c r="G93" i="10"/>
  <c r="H93" i="10"/>
  <c r="K93" i="10"/>
  <c r="L93" i="10"/>
  <c r="M93" i="10"/>
  <c r="N93" i="10"/>
  <c r="D94" i="10"/>
  <c r="E94" i="10"/>
  <c r="F94" i="10"/>
  <c r="G94" i="10"/>
  <c r="H94" i="10"/>
  <c r="K94" i="10"/>
  <c r="L94" i="10"/>
  <c r="M94" i="10"/>
  <c r="N94" i="10"/>
  <c r="D95" i="10"/>
  <c r="E95" i="10"/>
  <c r="F95" i="10"/>
  <c r="G95" i="10"/>
  <c r="H95" i="10"/>
  <c r="K95" i="10"/>
  <c r="L95" i="10"/>
  <c r="M95" i="10"/>
  <c r="N95" i="10"/>
  <c r="D96" i="10"/>
  <c r="E96" i="10"/>
  <c r="F96" i="10"/>
  <c r="G96" i="10"/>
  <c r="H96" i="10"/>
  <c r="K96" i="10"/>
  <c r="L96" i="10"/>
  <c r="M96" i="10"/>
  <c r="N96" i="10"/>
  <c r="D99" i="10"/>
  <c r="E99" i="10"/>
  <c r="F99" i="10"/>
  <c r="G99" i="10"/>
  <c r="H99" i="10"/>
  <c r="K99" i="10"/>
  <c r="L99" i="10"/>
  <c r="M99" i="10"/>
  <c r="N99" i="10"/>
  <c r="D100" i="10"/>
  <c r="E100" i="10"/>
  <c r="F100" i="10"/>
  <c r="G100" i="10"/>
  <c r="H100" i="10"/>
  <c r="K100" i="10"/>
  <c r="L100" i="10"/>
  <c r="M100" i="10"/>
  <c r="N100" i="10"/>
  <c r="C90" i="10"/>
  <c r="C91" i="10"/>
  <c r="C93" i="10"/>
  <c r="C94" i="10"/>
  <c r="C95" i="10"/>
  <c r="C96" i="10"/>
  <c r="C99" i="10"/>
  <c r="C100" i="10"/>
  <c r="B69" i="10"/>
  <c r="D73" i="10"/>
  <c r="E73" i="10"/>
  <c r="F73" i="10"/>
  <c r="G73" i="10"/>
  <c r="H73" i="10"/>
  <c r="K73" i="10"/>
  <c r="M73" i="10"/>
  <c r="N73" i="10"/>
  <c r="D74" i="10"/>
  <c r="E74" i="10"/>
  <c r="F74" i="10"/>
  <c r="G74" i="10"/>
  <c r="H74" i="10"/>
  <c r="K74" i="10"/>
  <c r="M74" i="10"/>
  <c r="N74" i="10"/>
  <c r="D76" i="10"/>
  <c r="E76" i="10"/>
  <c r="F76" i="10"/>
  <c r="G76" i="10"/>
  <c r="H76" i="10"/>
  <c r="K76" i="10"/>
  <c r="M76" i="10"/>
  <c r="N76" i="10"/>
  <c r="D77" i="10"/>
  <c r="E77" i="10"/>
  <c r="F77" i="10"/>
  <c r="G77" i="10"/>
  <c r="H77" i="10"/>
  <c r="K77" i="10"/>
  <c r="M77" i="10"/>
  <c r="N77" i="10"/>
  <c r="D78" i="10"/>
  <c r="E78" i="10"/>
  <c r="F78" i="10"/>
  <c r="G78" i="10"/>
  <c r="H78" i="10"/>
  <c r="K78" i="10"/>
  <c r="M78" i="10"/>
  <c r="N78" i="10"/>
  <c r="D79" i="10"/>
  <c r="E79" i="10"/>
  <c r="F79" i="10"/>
  <c r="G79" i="10"/>
  <c r="H79" i="10"/>
  <c r="K79" i="10"/>
  <c r="M79" i="10"/>
  <c r="N79" i="10"/>
  <c r="D82" i="10"/>
  <c r="E82" i="10"/>
  <c r="F82" i="10"/>
  <c r="G82" i="10"/>
  <c r="H82" i="10"/>
  <c r="K82" i="10"/>
  <c r="M82" i="10"/>
  <c r="N82" i="10"/>
  <c r="D83" i="10"/>
  <c r="E83" i="10"/>
  <c r="F83" i="10"/>
  <c r="G83" i="10"/>
  <c r="H83" i="10"/>
  <c r="K83" i="10"/>
  <c r="M83" i="10"/>
  <c r="N83" i="10"/>
  <c r="C73" i="10"/>
  <c r="C74" i="10"/>
  <c r="C76" i="10"/>
  <c r="C77" i="10"/>
  <c r="C78" i="10"/>
  <c r="C79" i="10"/>
  <c r="C82" i="10"/>
  <c r="C83" i="10"/>
  <c r="B52" i="10"/>
  <c r="D56" i="10"/>
  <c r="E56" i="10"/>
  <c r="F56" i="10"/>
  <c r="G56" i="10"/>
  <c r="H56" i="10"/>
  <c r="K56" i="10"/>
  <c r="L56" i="10"/>
  <c r="M56" i="10"/>
  <c r="N56" i="10"/>
  <c r="D57" i="10"/>
  <c r="E57" i="10"/>
  <c r="F57" i="10"/>
  <c r="G57" i="10"/>
  <c r="H57" i="10"/>
  <c r="K57" i="10"/>
  <c r="L57" i="10"/>
  <c r="M57" i="10"/>
  <c r="N57" i="10"/>
  <c r="D59" i="10"/>
  <c r="E59" i="10"/>
  <c r="F59" i="10"/>
  <c r="G59" i="10"/>
  <c r="H59" i="10"/>
  <c r="K59" i="10"/>
  <c r="L59" i="10"/>
  <c r="M59" i="10"/>
  <c r="N59" i="10"/>
  <c r="D60" i="10"/>
  <c r="E60" i="10"/>
  <c r="F60" i="10"/>
  <c r="G60" i="10"/>
  <c r="H60" i="10"/>
  <c r="K60" i="10"/>
  <c r="L60" i="10"/>
  <c r="M60" i="10"/>
  <c r="N60" i="10"/>
  <c r="D61" i="10"/>
  <c r="E61" i="10"/>
  <c r="F61" i="10"/>
  <c r="G61" i="10"/>
  <c r="H61" i="10"/>
  <c r="K61" i="10"/>
  <c r="L61" i="10"/>
  <c r="M61" i="10"/>
  <c r="N61" i="10"/>
  <c r="D62" i="10"/>
  <c r="E62" i="10"/>
  <c r="F62" i="10"/>
  <c r="G62" i="10"/>
  <c r="H62" i="10"/>
  <c r="K62" i="10"/>
  <c r="L62" i="10"/>
  <c r="M62" i="10"/>
  <c r="N62" i="10"/>
  <c r="D65" i="10"/>
  <c r="E65" i="10"/>
  <c r="F65" i="10"/>
  <c r="G65" i="10"/>
  <c r="H65" i="10"/>
  <c r="K65" i="10"/>
  <c r="L65" i="10"/>
  <c r="M65" i="10"/>
  <c r="N65" i="10"/>
  <c r="D66" i="10"/>
  <c r="E66" i="10"/>
  <c r="F66" i="10"/>
  <c r="G66" i="10"/>
  <c r="H66" i="10"/>
  <c r="K66" i="10"/>
  <c r="L66" i="10"/>
  <c r="M66" i="10"/>
  <c r="N66" i="10"/>
  <c r="C56" i="10"/>
  <c r="C57" i="10"/>
  <c r="C59" i="10"/>
  <c r="C60" i="10"/>
  <c r="C61" i="10"/>
  <c r="C62" i="10"/>
  <c r="C65" i="10"/>
  <c r="C66" i="10"/>
  <c r="B35" i="10"/>
  <c r="B18" i="10"/>
  <c r="B1" i="10"/>
  <c r="D22" i="10"/>
  <c r="E22" i="10"/>
  <c r="F22" i="10"/>
  <c r="G22" i="10"/>
  <c r="H22" i="10"/>
  <c r="K22" i="10"/>
  <c r="L22" i="10"/>
  <c r="M22" i="10"/>
  <c r="N22" i="10"/>
  <c r="D23" i="10"/>
  <c r="E23" i="10"/>
  <c r="F23" i="10"/>
  <c r="G23" i="10"/>
  <c r="H23" i="10"/>
  <c r="K23" i="10"/>
  <c r="L23" i="10"/>
  <c r="M23" i="10"/>
  <c r="N23" i="10"/>
  <c r="D25" i="10"/>
  <c r="E25" i="10"/>
  <c r="F25" i="10"/>
  <c r="G25" i="10"/>
  <c r="H25" i="10"/>
  <c r="K25" i="10"/>
  <c r="L25" i="10"/>
  <c r="M25" i="10"/>
  <c r="N25" i="10"/>
  <c r="D26" i="10"/>
  <c r="E26" i="10"/>
  <c r="F26" i="10"/>
  <c r="G26" i="10"/>
  <c r="H26" i="10"/>
  <c r="K26" i="10"/>
  <c r="L26" i="10"/>
  <c r="M26" i="10"/>
  <c r="N26" i="10"/>
  <c r="D27" i="10"/>
  <c r="E27" i="10"/>
  <c r="F27" i="10"/>
  <c r="G27" i="10"/>
  <c r="H27" i="10"/>
  <c r="K27" i="10"/>
  <c r="L27" i="10"/>
  <c r="M27" i="10"/>
  <c r="N27" i="10"/>
  <c r="D28" i="10"/>
  <c r="E28" i="10"/>
  <c r="F28" i="10"/>
  <c r="G28" i="10"/>
  <c r="H28" i="10"/>
  <c r="K28" i="10"/>
  <c r="L28" i="10"/>
  <c r="M28" i="10"/>
  <c r="N28" i="10"/>
  <c r="D31" i="10"/>
  <c r="E31" i="10"/>
  <c r="F31" i="10"/>
  <c r="G31" i="10"/>
  <c r="H31" i="10"/>
  <c r="K31" i="10"/>
  <c r="L31" i="10"/>
  <c r="M31" i="10"/>
  <c r="N31" i="10"/>
  <c r="D32" i="10"/>
  <c r="E32" i="10"/>
  <c r="F32" i="10"/>
  <c r="G32" i="10"/>
  <c r="H32" i="10"/>
  <c r="K32" i="10"/>
  <c r="L32" i="10"/>
  <c r="M32" i="10"/>
  <c r="N32" i="10"/>
  <c r="C22" i="10"/>
  <c r="C23" i="10"/>
  <c r="C25" i="10"/>
  <c r="C26" i="10"/>
  <c r="C27" i="10"/>
  <c r="C28" i="10"/>
  <c r="C31" i="10"/>
  <c r="C32" i="10"/>
  <c r="O6" i="5"/>
  <c r="T6" i="5" s="1"/>
  <c r="C8" i="7" s="1"/>
  <c r="O7" i="5"/>
  <c r="T7" i="5" s="1"/>
  <c r="C3" i="7" s="1"/>
  <c r="O8" i="5"/>
  <c r="T8" i="5" s="1"/>
  <c r="C7" i="7" s="1"/>
  <c r="O9" i="5"/>
  <c r="T9" i="5" s="1"/>
  <c r="C9" i="7" s="1"/>
  <c r="O10" i="5"/>
  <c r="O11" i="5"/>
  <c r="T11" i="5" s="1"/>
  <c r="C6" i="7" s="1"/>
  <c r="O12" i="5"/>
  <c r="O13" i="5"/>
  <c r="T13" i="5" s="1"/>
  <c r="C10" i="7" s="1"/>
  <c r="O14" i="5"/>
  <c r="T14" i="5" s="1"/>
  <c r="C11" i="7" s="1"/>
  <c r="O15" i="5"/>
  <c r="T15" i="5" s="1"/>
  <c r="C13" i="7" s="1"/>
  <c r="O16" i="5"/>
  <c r="O17" i="5"/>
  <c r="H19" i="4" s="1"/>
  <c r="O195" i="5"/>
  <c r="AB14" i="4" s="1"/>
  <c r="O170" i="5"/>
  <c r="P170" i="5"/>
  <c r="Q170" i="5"/>
  <c r="AN85" i="5"/>
  <c r="AH85" i="5"/>
  <c r="AM85" i="5"/>
  <c r="AG85" i="5"/>
  <c r="O218" i="5"/>
  <c r="O250" i="5" s="1"/>
  <c r="O217" i="5"/>
  <c r="O249" i="5" s="1"/>
  <c r="O216" i="5"/>
  <c r="O248" i="5" s="1"/>
  <c r="O215" i="5"/>
  <c r="O247" i="5" s="1"/>
  <c r="O214" i="5"/>
  <c r="O213" i="5"/>
  <c r="O212" i="5"/>
  <c r="O244" i="5" s="1"/>
  <c r="O211" i="5"/>
  <c r="O210" i="5"/>
  <c r="O242" i="5" s="1"/>
  <c r="O209" i="5"/>
  <c r="O208" i="5"/>
  <c r="O240" i="5" s="1"/>
  <c r="O207" i="5"/>
  <c r="O239" i="5" s="1"/>
  <c r="O206" i="5"/>
  <c r="O238" i="5" s="1"/>
  <c r="O200" i="5"/>
  <c r="O199" i="5"/>
  <c r="AB18" i="4" s="1"/>
  <c r="O198" i="5"/>
  <c r="O197" i="5"/>
  <c r="O196" i="5"/>
  <c r="AB15" i="4" s="1"/>
  <c r="O194" i="5"/>
  <c r="AB13" i="4" s="1"/>
  <c r="O193" i="5"/>
  <c r="O192" i="5"/>
  <c r="O191" i="5"/>
  <c r="O190" i="5"/>
  <c r="AB9" i="4" s="1"/>
  <c r="O189" i="5"/>
  <c r="O188" i="5"/>
  <c r="O182" i="5"/>
  <c r="Z19" i="4" s="1"/>
  <c r="O181" i="5"/>
  <c r="Z18" i="4" s="1"/>
  <c r="O180" i="5"/>
  <c r="O179" i="5"/>
  <c r="O178" i="5"/>
  <c r="Z15" i="4" s="1"/>
  <c r="O177" i="5"/>
  <c r="Z14" i="4" s="1"/>
  <c r="O176" i="5"/>
  <c r="Z13" i="4" s="1"/>
  <c r="O175" i="5"/>
  <c r="Z12" i="4" s="1"/>
  <c r="O174" i="5"/>
  <c r="O173" i="5"/>
  <c r="Z10" i="4" s="1"/>
  <c r="O172" i="5"/>
  <c r="Z9" i="4" s="1"/>
  <c r="O171" i="5"/>
  <c r="O164" i="5"/>
  <c r="O163" i="5"/>
  <c r="O162" i="5"/>
  <c r="O161" i="5"/>
  <c r="O160" i="5"/>
  <c r="X15" i="4" s="1"/>
  <c r="O159" i="5"/>
  <c r="X14" i="4" s="1"/>
  <c r="O158" i="5"/>
  <c r="O157" i="5"/>
  <c r="X12" i="4" s="1"/>
  <c r="O156" i="5"/>
  <c r="O155" i="5"/>
  <c r="O154" i="5"/>
  <c r="X9" i="4" s="1"/>
  <c r="O153" i="5"/>
  <c r="O152" i="5"/>
  <c r="O146" i="5"/>
  <c r="V19" i="4" s="1"/>
  <c r="O145" i="5"/>
  <c r="V18" i="4" s="1"/>
  <c r="O144" i="5"/>
  <c r="O143" i="5"/>
  <c r="O142" i="5"/>
  <c r="V15" i="4" s="1"/>
  <c r="O141" i="5"/>
  <c r="O140" i="5"/>
  <c r="O139" i="5"/>
  <c r="V12" i="4" s="1"/>
  <c r="O138" i="5"/>
  <c r="O137" i="5"/>
  <c r="V10" i="4" s="1"/>
  <c r="O136" i="5"/>
  <c r="O135" i="5"/>
  <c r="O134" i="5"/>
  <c r="O128" i="5"/>
  <c r="T19" i="4" s="1"/>
  <c r="O127" i="5"/>
  <c r="T18" i="4" s="1"/>
  <c r="O126" i="5"/>
  <c r="O125" i="5"/>
  <c r="O124" i="5"/>
  <c r="T15" i="4" s="1"/>
  <c r="O123" i="5"/>
  <c r="T14" i="4" s="1"/>
  <c r="O122" i="5"/>
  <c r="T13" i="4" s="1"/>
  <c r="O121" i="5"/>
  <c r="O120" i="5"/>
  <c r="O119" i="5"/>
  <c r="O118" i="5"/>
  <c r="T9" i="4" s="1"/>
  <c r="O117" i="5"/>
  <c r="O116" i="5"/>
  <c r="O109" i="5"/>
  <c r="R19" i="4" s="1"/>
  <c r="O108" i="5"/>
  <c r="R18" i="4" s="1"/>
  <c r="O107" i="5"/>
  <c r="O106" i="5"/>
  <c r="O105" i="5"/>
  <c r="R15" i="4" s="1"/>
  <c r="O104" i="5"/>
  <c r="R14" i="4" s="1"/>
  <c r="O103" i="5"/>
  <c r="R13" i="4" s="1"/>
  <c r="O102" i="5"/>
  <c r="O101" i="5"/>
  <c r="O100" i="5"/>
  <c r="R10" i="4" s="1"/>
  <c r="O99" i="5"/>
  <c r="R9" i="4" s="1"/>
  <c r="O98" i="5"/>
  <c r="O97" i="5"/>
  <c r="O90" i="5"/>
  <c r="P19" i="4" s="1"/>
  <c r="O89" i="5"/>
  <c r="P18" i="4" s="1"/>
  <c r="O88" i="5"/>
  <c r="O87" i="5"/>
  <c r="O86" i="5"/>
  <c r="O85" i="5"/>
  <c r="P14" i="4" s="1"/>
  <c r="O84" i="5"/>
  <c r="P13" i="4" s="1"/>
  <c r="O83" i="5"/>
  <c r="P12" i="4" s="1"/>
  <c r="O82" i="5"/>
  <c r="O81" i="5"/>
  <c r="O80" i="5"/>
  <c r="P9" i="4" s="1"/>
  <c r="O79" i="5"/>
  <c r="O78" i="5"/>
  <c r="O71" i="5"/>
  <c r="N19" i="4" s="1"/>
  <c r="O70" i="5"/>
  <c r="N18" i="4" s="1"/>
  <c r="O69" i="5"/>
  <c r="T69" i="5" s="1"/>
  <c r="C59" i="7" s="1"/>
  <c r="O68" i="5"/>
  <c r="O67" i="5"/>
  <c r="N15" i="4" s="1"/>
  <c r="O66" i="5"/>
  <c r="N14" i="4" s="1"/>
  <c r="O65" i="5"/>
  <c r="N13" i="4" s="1"/>
  <c r="O64" i="5"/>
  <c r="N12" i="4" s="1"/>
  <c r="O63" i="5"/>
  <c r="O62" i="5"/>
  <c r="N10" i="4" s="1"/>
  <c r="O61" i="5"/>
  <c r="N9" i="4" s="1"/>
  <c r="O60" i="5"/>
  <c r="O59" i="5"/>
  <c r="L18" i="4"/>
  <c r="L15" i="4"/>
  <c r="L14" i="4"/>
  <c r="L13" i="4"/>
  <c r="L12" i="4"/>
  <c r="O23" i="5"/>
  <c r="O24" i="5"/>
  <c r="T43" i="5" s="1"/>
  <c r="C47" i="7" s="1"/>
  <c r="O25" i="5"/>
  <c r="J10" i="4" s="1"/>
  <c r="O26" i="5"/>
  <c r="T45" i="5" s="1"/>
  <c r="C41" i="7" s="1"/>
  <c r="O27" i="5"/>
  <c r="J12" i="4" s="1"/>
  <c r="O28" i="5"/>
  <c r="O29" i="5"/>
  <c r="J14" i="4" s="1"/>
  <c r="O30" i="5"/>
  <c r="T49" i="5" s="1"/>
  <c r="C51" i="7" s="1"/>
  <c r="O31" i="5"/>
  <c r="O32" i="5"/>
  <c r="O33" i="5"/>
  <c r="J18" i="4" s="1"/>
  <c r="O34" i="5"/>
  <c r="J19" i="4" s="1"/>
  <c r="O22" i="5"/>
  <c r="S8" i="5"/>
  <c r="S10" i="5"/>
  <c r="S11" i="5"/>
  <c r="S12" i="5"/>
  <c r="S24" i="5"/>
  <c r="R24" i="5"/>
  <c r="S25" i="5"/>
  <c r="R27" i="5"/>
  <c r="R28" i="5"/>
  <c r="R30" i="5"/>
  <c r="R31" i="5"/>
  <c r="R32" i="5"/>
  <c r="S34" i="5"/>
  <c r="S41" i="5"/>
  <c r="R46" i="5"/>
  <c r="P59" i="5"/>
  <c r="Q59" i="5"/>
  <c r="P60" i="5"/>
  <c r="Q60" i="5"/>
  <c r="P61" i="5"/>
  <c r="Q61" i="5"/>
  <c r="P62" i="5"/>
  <c r="Q62" i="5"/>
  <c r="P63" i="5"/>
  <c r="Q63" i="5"/>
  <c r="P64" i="5"/>
  <c r="Q64" i="5"/>
  <c r="P65" i="5"/>
  <c r="Q65" i="5"/>
  <c r="P66" i="5"/>
  <c r="Q66" i="5"/>
  <c r="P67" i="5"/>
  <c r="Q67" i="5"/>
  <c r="P68" i="5"/>
  <c r="Q68" i="5"/>
  <c r="P69" i="5"/>
  <c r="Q69" i="5"/>
  <c r="P70" i="5"/>
  <c r="Q70" i="5"/>
  <c r="P71" i="5"/>
  <c r="Q71" i="5"/>
  <c r="P78" i="5"/>
  <c r="Q78" i="5"/>
  <c r="P79" i="5"/>
  <c r="Q79" i="5"/>
  <c r="P80" i="5"/>
  <c r="Q80" i="5"/>
  <c r="P81" i="5"/>
  <c r="Q81" i="5"/>
  <c r="P82" i="5"/>
  <c r="Q82" i="5"/>
  <c r="P83" i="5"/>
  <c r="Q83" i="5"/>
  <c r="P84" i="5"/>
  <c r="Q84" i="5"/>
  <c r="P85" i="5"/>
  <c r="Q85" i="5"/>
  <c r="P86" i="5"/>
  <c r="Q86" i="5"/>
  <c r="P87" i="5"/>
  <c r="Q87" i="5"/>
  <c r="P88" i="5"/>
  <c r="Q88" i="5"/>
  <c r="P89" i="5"/>
  <c r="Q89" i="5"/>
  <c r="P90" i="5"/>
  <c r="Q90" i="5"/>
  <c r="P97" i="5"/>
  <c r="Q97" i="5"/>
  <c r="P98" i="5"/>
  <c r="Q98" i="5"/>
  <c r="P99" i="5"/>
  <c r="Q99" i="5"/>
  <c r="P100" i="5"/>
  <c r="Q100" i="5"/>
  <c r="P101" i="5"/>
  <c r="Q101" i="5"/>
  <c r="P102" i="5"/>
  <c r="Q102" i="5"/>
  <c r="P103" i="5"/>
  <c r="Q103" i="5"/>
  <c r="P104" i="5"/>
  <c r="Q104" i="5"/>
  <c r="P105" i="5"/>
  <c r="Q105" i="5"/>
  <c r="P106" i="5"/>
  <c r="Q106" i="5"/>
  <c r="P107" i="5"/>
  <c r="Q107" i="5"/>
  <c r="P108" i="5"/>
  <c r="Q108" i="5"/>
  <c r="P109" i="5"/>
  <c r="Q109" i="5"/>
  <c r="P116" i="5"/>
  <c r="Q116" i="5"/>
  <c r="P117" i="5"/>
  <c r="Q117" i="5"/>
  <c r="P118" i="5"/>
  <c r="Q118" i="5"/>
  <c r="P119" i="5"/>
  <c r="Q119" i="5"/>
  <c r="P120" i="5"/>
  <c r="Q120" i="5"/>
  <c r="P121" i="5"/>
  <c r="Q121" i="5"/>
  <c r="P122" i="5"/>
  <c r="Q122" i="5"/>
  <c r="P123" i="5"/>
  <c r="Q123" i="5"/>
  <c r="P124" i="5"/>
  <c r="Q124" i="5"/>
  <c r="P125" i="5"/>
  <c r="Q125" i="5"/>
  <c r="P126" i="5"/>
  <c r="Q126" i="5"/>
  <c r="P127" i="5"/>
  <c r="Q127" i="5"/>
  <c r="P128" i="5"/>
  <c r="Q128" i="5"/>
  <c r="P134" i="5"/>
  <c r="Q134" i="5"/>
  <c r="P135" i="5"/>
  <c r="Q135" i="5"/>
  <c r="P136" i="5"/>
  <c r="Q136" i="5"/>
  <c r="P137" i="5"/>
  <c r="Q137" i="5"/>
  <c r="P138" i="5"/>
  <c r="Q138" i="5"/>
  <c r="P139" i="5"/>
  <c r="Q139" i="5"/>
  <c r="P140" i="5"/>
  <c r="Q140" i="5"/>
  <c r="P141" i="5"/>
  <c r="Q141" i="5"/>
  <c r="P142" i="5"/>
  <c r="Q142" i="5"/>
  <c r="P143" i="5"/>
  <c r="Q143" i="5"/>
  <c r="P144" i="5"/>
  <c r="Q144" i="5"/>
  <c r="P145" i="5"/>
  <c r="Q145" i="5"/>
  <c r="P146" i="5"/>
  <c r="Q146" i="5"/>
  <c r="P152" i="5"/>
  <c r="Q152" i="5"/>
  <c r="P153" i="5"/>
  <c r="Q153" i="5"/>
  <c r="P154" i="5"/>
  <c r="Q154" i="5"/>
  <c r="P155" i="5"/>
  <c r="Q155" i="5"/>
  <c r="P156" i="5"/>
  <c r="Q156" i="5"/>
  <c r="P157" i="5"/>
  <c r="Q157" i="5"/>
  <c r="P158" i="5"/>
  <c r="Q158" i="5"/>
  <c r="P159" i="5"/>
  <c r="Q159" i="5"/>
  <c r="P160" i="5"/>
  <c r="Q160" i="5"/>
  <c r="P161" i="5"/>
  <c r="Q161" i="5"/>
  <c r="P162" i="5"/>
  <c r="Q162" i="5"/>
  <c r="P163" i="5"/>
  <c r="Q163" i="5"/>
  <c r="P164" i="5"/>
  <c r="Q164" i="5"/>
  <c r="P171" i="5"/>
  <c r="Q171" i="5"/>
  <c r="P172" i="5"/>
  <c r="Q172" i="5"/>
  <c r="P173" i="5"/>
  <c r="Q173" i="5"/>
  <c r="P174" i="5"/>
  <c r="Q174" i="5"/>
  <c r="P175" i="5"/>
  <c r="Q175" i="5"/>
  <c r="P176" i="5"/>
  <c r="Q176" i="5"/>
  <c r="P177" i="5"/>
  <c r="Q177" i="5"/>
  <c r="P178" i="5"/>
  <c r="Q178" i="5"/>
  <c r="P179" i="5"/>
  <c r="Q179" i="5"/>
  <c r="P180" i="5"/>
  <c r="Q180" i="5"/>
  <c r="P181" i="5"/>
  <c r="Q181" i="5"/>
  <c r="P182" i="5"/>
  <c r="Q182" i="5"/>
  <c r="P188" i="5"/>
  <c r="Q188" i="5"/>
  <c r="P189" i="5"/>
  <c r="Q189" i="5"/>
  <c r="P190" i="5"/>
  <c r="Q190" i="5"/>
  <c r="P191" i="5"/>
  <c r="Q191" i="5"/>
  <c r="P192" i="5"/>
  <c r="Q192" i="5"/>
  <c r="P193" i="5"/>
  <c r="Q193" i="5"/>
  <c r="P194" i="5"/>
  <c r="Q194" i="5"/>
  <c r="P195" i="5"/>
  <c r="Q195" i="5"/>
  <c r="P196" i="5"/>
  <c r="Q196" i="5"/>
  <c r="P197" i="5"/>
  <c r="Q197" i="5"/>
  <c r="P198" i="5"/>
  <c r="Q198" i="5"/>
  <c r="P199" i="5"/>
  <c r="Q199" i="5"/>
  <c r="P200" i="5"/>
  <c r="Q200" i="5"/>
  <c r="P206" i="5"/>
  <c r="Q206" i="5"/>
  <c r="P207" i="5"/>
  <c r="Q207" i="5"/>
  <c r="P208" i="5"/>
  <c r="Q208" i="5"/>
  <c r="P209" i="5"/>
  <c r="Q209" i="5"/>
  <c r="P210" i="5"/>
  <c r="Q210" i="5"/>
  <c r="P211" i="5"/>
  <c r="Q211" i="5"/>
  <c r="P212" i="5"/>
  <c r="Q212" i="5"/>
  <c r="P213" i="5"/>
  <c r="Q213" i="5"/>
  <c r="P214" i="5"/>
  <c r="Q214" i="5"/>
  <c r="P215" i="5"/>
  <c r="Q215" i="5"/>
  <c r="P216" i="5"/>
  <c r="Q216" i="5"/>
  <c r="P217" i="5"/>
  <c r="Q217" i="5"/>
  <c r="P218" i="5"/>
  <c r="Q218" i="5"/>
  <c r="E7" i="4"/>
  <c r="E8" i="4"/>
  <c r="D89" i="10" s="1"/>
  <c r="E11" i="4"/>
  <c r="C7" i="10" s="1"/>
  <c r="E16" i="4"/>
  <c r="C131" i="10" s="1"/>
  <c r="E17" i="4"/>
  <c r="F13" i="10" s="1"/>
  <c r="H10" i="4"/>
  <c r="N58" i="10"/>
  <c r="D183" i="10"/>
  <c r="L115" i="10"/>
  <c r="F98" i="10"/>
  <c r="G13" i="10"/>
  <c r="G200" i="10"/>
  <c r="E183" i="10"/>
  <c r="H149" i="10"/>
  <c r="C200" i="10"/>
  <c r="F183" i="10"/>
  <c r="D166" i="10"/>
  <c r="K149" i="10"/>
  <c r="G132" i="10"/>
  <c r="D115" i="10"/>
  <c r="E81" i="10"/>
  <c r="K13" i="10"/>
  <c r="K200" i="10"/>
  <c r="G183" i="10"/>
  <c r="L149" i="10"/>
  <c r="H132" i="10"/>
  <c r="F81" i="10"/>
  <c r="M64" i="10"/>
  <c r="L200" i="10"/>
  <c r="H183" i="10"/>
  <c r="C183" i="10"/>
  <c r="M149" i="10"/>
  <c r="G81" i="10"/>
  <c r="D64" i="10"/>
  <c r="N64" i="10"/>
  <c r="M13" i="10"/>
  <c r="M200" i="10"/>
  <c r="K183" i="10"/>
  <c r="D149" i="10"/>
  <c r="N149" i="10"/>
  <c r="L132" i="10"/>
  <c r="M98" i="10"/>
  <c r="E13" i="10"/>
  <c r="E200" i="10"/>
  <c r="K166" i="10"/>
  <c r="F149" i="10"/>
  <c r="D132" i="10"/>
  <c r="K115" i="10"/>
  <c r="E98" i="10"/>
  <c r="G64" i="10"/>
  <c r="L30" i="10"/>
  <c r="C64" i="10"/>
  <c r="K81" i="10"/>
  <c r="N98" i="10"/>
  <c r="H115" i="10"/>
  <c r="E88" i="10"/>
  <c r="E148" i="10"/>
  <c r="E143" i="10"/>
  <c r="F58" i="10"/>
  <c r="H143" i="10"/>
  <c r="K58" i="10"/>
  <c r="F7" i="10"/>
  <c r="M194" i="10"/>
  <c r="M92" i="10"/>
  <c r="H75" i="10"/>
  <c r="N13" i="10"/>
  <c r="L9" i="4"/>
  <c r="R53" i="5"/>
  <c r="S23" i="5"/>
  <c r="R23" i="5"/>
  <c r="R12" i="5"/>
  <c r="M30" i="10"/>
  <c r="H81" i="10"/>
  <c r="D98" i="10"/>
  <c r="C166" i="10"/>
  <c r="G47" i="10"/>
  <c r="D81" i="10"/>
  <c r="M143" i="10"/>
  <c r="F47" i="10"/>
  <c r="H30" i="10"/>
  <c r="E64" i="10"/>
  <c r="L183" i="10"/>
  <c r="E47" i="10"/>
  <c r="N47" i="10"/>
  <c r="D47" i="10"/>
  <c r="D30" i="10"/>
  <c r="N200" i="10"/>
  <c r="M47" i="10"/>
  <c r="C115" i="10"/>
  <c r="D200" i="10"/>
  <c r="L47" i="10"/>
  <c r="F41" i="10"/>
  <c r="L17" i="4"/>
  <c r="C30" i="10"/>
  <c r="C81" i="10"/>
  <c r="M115" i="10"/>
  <c r="K47" i="10"/>
  <c r="N30" i="10"/>
  <c r="N81" i="10"/>
  <c r="F75" i="10"/>
  <c r="G98" i="10"/>
  <c r="H166" i="10" l="1"/>
  <c r="G30" i="10"/>
  <c r="F12" i="10"/>
  <c r="D123" i="10"/>
  <c r="K24" i="10"/>
  <c r="L160" i="10"/>
  <c r="E41" i="10"/>
  <c r="D160" i="10"/>
  <c r="L109" i="10"/>
  <c r="G58" i="10"/>
  <c r="K7" i="10"/>
  <c r="C160" i="10"/>
  <c r="G177" i="10"/>
  <c r="E126" i="10"/>
  <c r="D13" i="10"/>
  <c r="N109" i="10"/>
  <c r="D7" i="10"/>
  <c r="E160" i="10"/>
  <c r="D109" i="10"/>
  <c r="N126" i="10"/>
  <c r="N183" i="10"/>
  <c r="G174" i="10"/>
  <c r="D72" i="10"/>
  <c r="K140" i="10"/>
  <c r="I140" i="10"/>
  <c r="I72" i="10"/>
  <c r="I89" i="10"/>
  <c r="J140" i="10"/>
  <c r="J72" i="10"/>
  <c r="I191" i="10"/>
  <c r="I123" i="10"/>
  <c r="I55" i="10"/>
  <c r="J157" i="10"/>
  <c r="J89" i="10"/>
  <c r="J191" i="10"/>
  <c r="J123" i="10"/>
  <c r="J55" i="10"/>
  <c r="I157" i="10"/>
  <c r="I174" i="10"/>
  <c r="I106" i="10"/>
  <c r="J174" i="10"/>
  <c r="J106" i="10"/>
  <c r="I38" i="10"/>
  <c r="C38" i="10"/>
  <c r="J38" i="10"/>
  <c r="N21" i="10"/>
  <c r="L71" i="10"/>
  <c r="I190" i="10"/>
  <c r="I122" i="10"/>
  <c r="I54" i="10"/>
  <c r="J139" i="10"/>
  <c r="J190" i="10"/>
  <c r="J122" i="10"/>
  <c r="J54" i="10"/>
  <c r="I71" i="10"/>
  <c r="J71" i="10"/>
  <c r="I173" i="10"/>
  <c r="I105" i="10"/>
  <c r="J173" i="10"/>
  <c r="J105" i="10"/>
  <c r="I139" i="10"/>
  <c r="I156" i="10"/>
  <c r="I88" i="10"/>
  <c r="J156" i="10"/>
  <c r="J88" i="10"/>
  <c r="J37" i="10"/>
  <c r="I37" i="10"/>
  <c r="L81" i="10"/>
  <c r="I166" i="10"/>
  <c r="I98" i="10"/>
  <c r="J166" i="10"/>
  <c r="J98" i="10"/>
  <c r="I149" i="10"/>
  <c r="I81" i="10"/>
  <c r="J149" i="10"/>
  <c r="J81" i="10"/>
  <c r="I183" i="10"/>
  <c r="J115" i="10"/>
  <c r="I200" i="10"/>
  <c r="I132" i="10"/>
  <c r="I64" i="10"/>
  <c r="I115" i="10"/>
  <c r="J200" i="10"/>
  <c r="J132" i="10"/>
  <c r="J64" i="10"/>
  <c r="J183" i="10"/>
  <c r="I47" i="10"/>
  <c r="C47" i="10"/>
  <c r="J47" i="10"/>
  <c r="K37" i="10"/>
  <c r="H89" i="10"/>
  <c r="L80" i="10"/>
  <c r="I148" i="10"/>
  <c r="I80" i="10"/>
  <c r="J97" i="10"/>
  <c r="J148" i="10"/>
  <c r="J80" i="10"/>
  <c r="I199" i="10"/>
  <c r="I131" i="10"/>
  <c r="I63" i="10"/>
  <c r="I165" i="10"/>
  <c r="I97" i="10"/>
  <c r="J199" i="10"/>
  <c r="J131" i="10"/>
  <c r="J63" i="10"/>
  <c r="J165" i="10"/>
  <c r="I182" i="10"/>
  <c r="I114" i="10"/>
  <c r="J182" i="10"/>
  <c r="J114" i="10"/>
  <c r="I46" i="10"/>
  <c r="C46" i="10"/>
  <c r="J46" i="10"/>
  <c r="X17" i="4"/>
  <c r="L174" i="10"/>
  <c r="E24" i="10"/>
  <c r="I194" i="10"/>
  <c r="I126" i="10"/>
  <c r="I58" i="10"/>
  <c r="J194" i="10"/>
  <c r="J126" i="10"/>
  <c r="J58" i="10"/>
  <c r="I177" i="10"/>
  <c r="I109" i="10"/>
  <c r="J143" i="10"/>
  <c r="J75" i="10"/>
  <c r="J177" i="10"/>
  <c r="J109" i="10"/>
  <c r="I160" i="10"/>
  <c r="I92" i="10"/>
  <c r="I143" i="10"/>
  <c r="J160" i="10"/>
  <c r="J92" i="10"/>
  <c r="I75" i="10"/>
  <c r="J41" i="10"/>
  <c r="C41" i="10"/>
  <c r="I41" i="10"/>
  <c r="R17" i="4"/>
  <c r="G29" i="10"/>
  <c r="H41" i="10"/>
  <c r="K80" i="10"/>
  <c r="E97" i="10"/>
  <c r="E92" i="10"/>
  <c r="G109" i="10"/>
  <c r="K92" i="10"/>
  <c r="K194" i="10"/>
  <c r="G126" i="10"/>
  <c r="N75" i="10"/>
  <c r="E177" i="10"/>
  <c r="G143" i="10"/>
  <c r="D126" i="10"/>
  <c r="K75" i="10"/>
  <c r="G160" i="10"/>
  <c r="C63" i="10"/>
  <c r="E63" i="10"/>
  <c r="D80" i="10"/>
  <c r="F115" i="10"/>
  <c r="K98" i="10"/>
  <c r="C98" i="10"/>
  <c r="H13" i="10"/>
  <c r="E132" i="10"/>
  <c r="K126" i="10"/>
  <c r="F64" i="10"/>
  <c r="K114" i="10"/>
  <c r="G41" i="10"/>
  <c r="F46" i="10"/>
  <c r="D58" i="10"/>
  <c r="L126" i="10"/>
  <c r="E109" i="10"/>
  <c r="G7" i="10"/>
  <c r="K143" i="10"/>
  <c r="D75" i="10"/>
  <c r="G194" i="10"/>
  <c r="K160" i="10"/>
  <c r="F143" i="10"/>
  <c r="N92" i="10"/>
  <c r="L177" i="10"/>
  <c r="G24" i="10"/>
  <c r="C80" i="10"/>
  <c r="G97" i="10"/>
  <c r="M58" i="10"/>
  <c r="K132" i="10"/>
  <c r="C132" i="10"/>
  <c r="H98" i="10"/>
  <c r="C149" i="10"/>
  <c r="L166" i="10"/>
  <c r="F132" i="10"/>
  <c r="M24" i="10"/>
  <c r="H29" i="10"/>
  <c r="G63" i="10"/>
  <c r="F24" i="10"/>
  <c r="C126" i="10"/>
  <c r="M160" i="10"/>
  <c r="E7" i="10"/>
  <c r="D92" i="10"/>
  <c r="H63" i="10"/>
  <c r="D148" i="10"/>
  <c r="C97" i="10"/>
  <c r="D46" i="10"/>
  <c r="M41" i="10"/>
  <c r="K29" i="10"/>
  <c r="D143" i="10"/>
  <c r="H126" i="10"/>
  <c r="E75" i="10"/>
  <c r="F177" i="10"/>
  <c r="M109" i="10"/>
  <c r="H58" i="10"/>
  <c r="D177" i="10"/>
  <c r="M177" i="10"/>
  <c r="C109" i="10"/>
  <c r="D194" i="10"/>
  <c r="M80" i="10"/>
  <c r="D63" i="10"/>
  <c r="H24" i="10"/>
  <c r="C58" i="10"/>
  <c r="H97" i="10"/>
  <c r="C165" i="10"/>
  <c r="E46" i="10"/>
  <c r="N24" i="10"/>
  <c r="N143" i="10"/>
  <c r="L58" i="10"/>
  <c r="G92" i="10"/>
  <c r="N177" i="10"/>
  <c r="N194" i="10"/>
  <c r="H12" i="10"/>
  <c r="M46" i="10"/>
  <c r="N46" i="10"/>
  <c r="K41" i="10"/>
  <c r="L41" i="10"/>
  <c r="K46" i="10"/>
  <c r="E58" i="10"/>
  <c r="F160" i="10"/>
  <c r="L143" i="10"/>
  <c r="C92" i="10"/>
  <c r="C194" i="10"/>
  <c r="F126" i="10"/>
  <c r="M75" i="10"/>
  <c r="F194" i="10"/>
  <c r="E194" i="10"/>
  <c r="H109" i="10"/>
  <c r="L7" i="10"/>
  <c r="D182" i="10"/>
  <c r="H182" i="10"/>
  <c r="L194" i="10"/>
  <c r="L24" i="10"/>
  <c r="G75" i="10"/>
  <c r="E149" i="10"/>
  <c r="H160" i="10"/>
  <c r="N41" i="10"/>
  <c r="G46" i="10"/>
  <c r="H46" i="10"/>
  <c r="H177" i="10"/>
  <c r="C75" i="10"/>
  <c r="K177" i="10"/>
  <c r="H92" i="10"/>
  <c r="H194" i="10"/>
  <c r="C143" i="10"/>
  <c r="F92" i="10"/>
  <c r="N7" i="10"/>
  <c r="M7" i="10"/>
  <c r="M126" i="10"/>
  <c r="L92" i="10"/>
  <c r="F199" i="10"/>
  <c r="E114" i="10"/>
  <c r="K109" i="10"/>
  <c r="C24" i="10"/>
  <c r="C177" i="10"/>
  <c r="H7" i="10"/>
  <c r="T12" i="4"/>
  <c r="T121" i="5"/>
  <c r="C117" i="7" s="1"/>
  <c r="T10" i="5"/>
  <c r="C4" i="7" s="1"/>
  <c r="T209" i="5"/>
  <c r="R136" i="5"/>
  <c r="C182" i="10"/>
  <c r="K148" i="10"/>
  <c r="G199" i="10"/>
  <c r="N132" i="10"/>
  <c r="M183" i="10"/>
  <c r="G115" i="10"/>
  <c r="G166" i="10"/>
  <c r="C13" i="10"/>
  <c r="L98" i="10"/>
  <c r="F166" i="10"/>
  <c r="L13" i="10"/>
  <c r="E115" i="10"/>
  <c r="E166" i="10"/>
  <c r="L64" i="10"/>
  <c r="N115" i="10"/>
  <c r="H200" i="10"/>
  <c r="M166" i="10"/>
  <c r="M81" i="10"/>
  <c r="G149" i="10"/>
  <c r="F200" i="10"/>
  <c r="M132" i="10"/>
  <c r="E30" i="10"/>
  <c r="K64" i="10"/>
  <c r="G140" i="10"/>
  <c r="D55" i="10"/>
  <c r="D24" i="10"/>
  <c r="L75" i="10"/>
  <c r="V11" i="4"/>
  <c r="L8" i="4"/>
  <c r="L72" i="10"/>
  <c r="N16" i="4"/>
  <c r="P11" i="4"/>
  <c r="X11" i="4"/>
  <c r="N191" i="10"/>
  <c r="H123" i="10"/>
  <c r="D174" i="10"/>
  <c r="R11" i="4"/>
  <c r="L123" i="10"/>
  <c r="K191" i="10"/>
  <c r="T11" i="4"/>
  <c r="Z17" i="4"/>
  <c r="T17" i="4"/>
  <c r="S124" i="5"/>
  <c r="R120" i="5"/>
  <c r="S118" i="5"/>
  <c r="R128" i="5"/>
  <c r="R126" i="5"/>
  <c r="T145" i="5"/>
  <c r="C137" i="7" s="1"/>
  <c r="T126" i="5"/>
  <c r="C123" i="7" s="1"/>
  <c r="S98" i="5"/>
  <c r="T124" i="5"/>
  <c r="C122" i="7" s="1"/>
  <c r="S102" i="5"/>
  <c r="S106" i="5"/>
  <c r="T107" i="5"/>
  <c r="C100" i="7" s="1"/>
  <c r="T106" i="5"/>
  <c r="C101" i="7" s="1"/>
  <c r="AD15" i="4"/>
  <c r="O246" i="5"/>
  <c r="AD10" i="4"/>
  <c r="O241" i="5"/>
  <c r="AD14" i="4"/>
  <c r="O245" i="5"/>
  <c r="AD12" i="4"/>
  <c r="O243" i="5"/>
  <c r="T31" i="5"/>
  <c r="C28" i="7" s="1"/>
  <c r="S107" i="5"/>
  <c r="S103" i="5"/>
  <c r="R99" i="5"/>
  <c r="T22" i="5"/>
  <c r="C27" i="7" s="1"/>
  <c r="T144" i="5"/>
  <c r="C143" i="7" s="1"/>
  <c r="R98" i="5"/>
  <c r="T117" i="5"/>
  <c r="C120" i="7" s="1"/>
  <c r="T208" i="5"/>
  <c r="S123" i="5"/>
  <c r="V17" i="4"/>
  <c r="P16" i="4"/>
  <c r="R122" i="5"/>
  <c r="S108" i="5"/>
  <c r="R104" i="5"/>
  <c r="R100" i="5"/>
  <c r="S86" i="5"/>
  <c r="R82" i="5"/>
  <c r="T120" i="5"/>
  <c r="C116" i="7" s="1"/>
  <c r="J11" i="4"/>
  <c r="H11" i="4"/>
  <c r="AD17" i="4"/>
  <c r="AD18" i="4"/>
  <c r="AD19" i="4"/>
  <c r="AD13" i="4"/>
  <c r="AD9" i="4"/>
  <c r="R214" i="5"/>
  <c r="S213" i="5"/>
  <c r="T216" i="5"/>
  <c r="S189" i="5"/>
  <c r="R197" i="5"/>
  <c r="R177" i="5"/>
  <c r="S157" i="5"/>
  <c r="S144" i="5"/>
  <c r="R143" i="5"/>
  <c r="R135" i="5"/>
  <c r="S135" i="5"/>
  <c r="S134" i="5"/>
  <c r="R118" i="5"/>
  <c r="S122" i="5"/>
  <c r="S116" i="5"/>
  <c r="S126" i="5"/>
  <c r="T143" i="5"/>
  <c r="C136" i="7" s="1"/>
  <c r="S121" i="5"/>
  <c r="T118" i="5"/>
  <c r="C126" i="7" s="1"/>
  <c r="T125" i="5"/>
  <c r="C124" i="7" s="1"/>
  <c r="S125" i="5"/>
  <c r="R121" i="5"/>
  <c r="S117" i="5"/>
  <c r="R116" i="5"/>
  <c r="R107" i="5"/>
  <c r="T100" i="5"/>
  <c r="C95" i="7" s="1"/>
  <c r="R102" i="5"/>
  <c r="R109" i="5"/>
  <c r="S105" i="5"/>
  <c r="S101" i="5"/>
  <c r="T127" i="5"/>
  <c r="C121" i="7" s="1"/>
  <c r="R106" i="5"/>
  <c r="R81" i="5"/>
  <c r="R80" i="5"/>
  <c r="T81" i="5"/>
  <c r="C88" i="7" s="1"/>
  <c r="R90" i="5"/>
  <c r="S80" i="5"/>
  <c r="R83" i="5"/>
  <c r="T101" i="5"/>
  <c r="C107" i="7" s="1"/>
  <c r="T79" i="5"/>
  <c r="C82" i="7" s="1"/>
  <c r="T89" i="5"/>
  <c r="C85" i="7" s="1"/>
  <c r="S64" i="5"/>
  <c r="S69" i="5"/>
  <c r="T84" i="5"/>
  <c r="C80" i="7" s="1"/>
  <c r="T61" i="5"/>
  <c r="C57" i="7" s="1"/>
  <c r="C14" i="7"/>
  <c r="K38" i="10"/>
  <c r="G38" i="10"/>
  <c r="N106" i="10"/>
  <c r="T191" i="5"/>
  <c r="C195" i="7" s="1"/>
  <c r="R117" i="5"/>
  <c r="T140" i="5"/>
  <c r="C132" i="7" s="1"/>
  <c r="N4" i="10"/>
  <c r="C89" i="10"/>
  <c r="E191" i="10"/>
  <c r="C21" i="10"/>
  <c r="K157" i="10"/>
  <c r="C106" i="10"/>
  <c r="D191" i="10"/>
  <c r="N140" i="10"/>
  <c r="G72" i="10"/>
  <c r="L191" i="10"/>
  <c r="L140" i="10"/>
  <c r="M157" i="10"/>
  <c r="G89" i="10"/>
  <c r="G191" i="10"/>
  <c r="L37" i="10"/>
  <c r="H7" i="4"/>
  <c r="S211" i="5"/>
  <c r="S207" i="5"/>
  <c r="R198" i="5"/>
  <c r="R155" i="5"/>
  <c r="S138" i="5"/>
  <c r="L11" i="4"/>
  <c r="Z8" i="4"/>
  <c r="G21" i="10"/>
  <c r="L55" i="10"/>
  <c r="M174" i="10"/>
  <c r="L89" i="10"/>
  <c r="M106" i="10"/>
  <c r="M21" i="10"/>
  <c r="H106" i="10"/>
  <c r="H4" i="10"/>
  <c r="E174" i="10"/>
  <c r="G55" i="10"/>
  <c r="J8" i="4"/>
  <c r="T122" i="5"/>
  <c r="C119" i="7" s="1"/>
  <c r="R12" i="4"/>
  <c r="R108" i="5"/>
  <c r="T90" i="5"/>
  <c r="C76" i="7" s="1"/>
  <c r="H55" i="10"/>
  <c r="F191" i="10"/>
  <c r="M123" i="10"/>
  <c r="E55" i="10"/>
  <c r="F157" i="10"/>
  <c r="F106" i="10"/>
  <c r="M55" i="10"/>
  <c r="D157" i="10"/>
  <c r="C191" i="10"/>
  <c r="F123" i="10"/>
  <c r="H47" i="10"/>
  <c r="S180" i="5"/>
  <c r="R70" i="5"/>
  <c r="R66" i="5"/>
  <c r="S62" i="5"/>
  <c r="M38" i="10"/>
  <c r="D140" i="10"/>
  <c r="AD8" i="4"/>
  <c r="N123" i="10"/>
  <c r="F140" i="10"/>
  <c r="R8" i="4"/>
  <c r="S120" i="5"/>
  <c r="T128" i="5"/>
  <c r="C125" i="7" s="1"/>
  <c r="R103" i="5"/>
  <c r="H157" i="10"/>
  <c r="F21" i="10"/>
  <c r="M72" i="10"/>
  <c r="D4" i="10"/>
  <c r="E140" i="10"/>
  <c r="C72" i="10"/>
  <c r="H174" i="10"/>
  <c r="K123" i="10"/>
  <c r="F72" i="10"/>
  <c r="F174" i="10"/>
  <c r="H191" i="10"/>
  <c r="C140" i="10"/>
  <c r="Z11" i="4"/>
  <c r="F4" i="10"/>
  <c r="H140" i="10"/>
  <c r="R127" i="5"/>
  <c r="R123" i="5"/>
  <c r="S119" i="5"/>
  <c r="R87" i="5"/>
  <c r="N11" i="4"/>
  <c r="T215" i="5"/>
  <c r="AD11" i="4"/>
  <c r="F38" i="10"/>
  <c r="C55" i="10"/>
  <c r="M4" i="10"/>
  <c r="E4" i="10"/>
  <c r="V8" i="4"/>
  <c r="H38" i="10"/>
  <c r="E38" i="10"/>
  <c r="L21" i="10"/>
  <c r="S99" i="5"/>
  <c r="S104" i="5"/>
  <c r="H21" i="10"/>
  <c r="F89" i="10"/>
  <c r="K4" i="10"/>
  <c r="C157" i="10"/>
  <c r="H72" i="10"/>
  <c r="M191" i="10"/>
  <c r="M140" i="10"/>
  <c r="K89" i="10"/>
  <c r="K21" i="10"/>
  <c r="E21" i="10"/>
  <c r="N38" i="10"/>
  <c r="D106" i="10"/>
  <c r="C4" i="10"/>
  <c r="E72" i="10"/>
  <c r="L106" i="10"/>
  <c r="K72" i="10"/>
  <c r="G157" i="10"/>
  <c r="M89" i="10"/>
  <c r="L4" i="10"/>
  <c r="E157" i="10"/>
  <c r="E106" i="10"/>
  <c r="G4" i="10"/>
  <c r="K55" i="10"/>
  <c r="L157" i="10"/>
  <c r="R65" i="5"/>
  <c r="R61" i="5"/>
  <c r="T68" i="5"/>
  <c r="C62" i="7" s="1"/>
  <c r="AB8" i="4"/>
  <c r="T142" i="5"/>
  <c r="C142" i="7" s="1"/>
  <c r="E89" i="10"/>
  <c r="F55" i="10"/>
  <c r="D38" i="10"/>
  <c r="L38" i="10"/>
  <c r="S100" i="5"/>
  <c r="T104" i="5"/>
  <c r="C98" i="7" s="1"/>
  <c r="K106" i="10"/>
  <c r="E123" i="10"/>
  <c r="N89" i="10"/>
  <c r="K174" i="10"/>
  <c r="G106" i="10"/>
  <c r="N55" i="10"/>
  <c r="C174" i="10"/>
  <c r="C123" i="10"/>
  <c r="G123" i="10"/>
  <c r="N72" i="10"/>
  <c r="N174" i="10"/>
  <c r="T109" i="5"/>
  <c r="C97" i="7" s="1"/>
  <c r="D21" i="10"/>
  <c r="R208" i="5"/>
  <c r="S160" i="5"/>
  <c r="R68" i="5"/>
  <c r="R64" i="5"/>
  <c r="P8" i="4"/>
  <c r="S66" i="5"/>
  <c r="T83" i="5"/>
  <c r="C86" i="7" s="1"/>
  <c r="N8" i="4"/>
  <c r="S81" i="5"/>
  <c r="R69" i="5"/>
  <c r="S65" i="5"/>
  <c r="T67" i="5"/>
  <c r="C60" i="7" s="1"/>
  <c r="T71" i="5"/>
  <c r="C63" i="7" s="1"/>
  <c r="R47" i="5"/>
  <c r="T60" i="5"/>
  <c r="C66" i="7" s="1"/>
  <c r="S47" i="5"/>
  <c r="T46" i="5"/>
  <c r="C43" i="7" s="1"/>
  <c r="R50" i="5"/>
  <c r="S44" i="5"/>
  <c r="S42" i="5"/>
  <c r="S61" i="5"/>
  <c r="T64" i="5"/>
  <c r="C61" i="7" s="1"/>
  <c r="T82" i="5"/>
  <c r="C78" i="7" s="1"/>
  <c r="S70" i="5"/>
  <c r="S68" i="5"/>
  <c r="R62" i="5"/>
  <c r="S59" i="5"/>
  <c r="P10" i="4"/>
  <c r="R89" i="5"/>
  <c r="R85" i="5"/>
  <c r="S83" i="5"/>
  <c r="S82" i="5"/>
  <c r="T108" i="5"/>
  <c r="C99" i="7" s="1"/>
  <c r="R88" i="5"/>
  <c r="R86" i="5"/>
  <c r="S84" i="5"/>
  <c r="S79" i="5"/>
  <c r="T62" i="5"/>
  <c r="C68" i="7" s="1"/>
  <c r="R71" i="5"/>
  <c r="T80" i="5"/>
  <c r="S51" i="5"/>
  <c r="T70" i="5"/>
  <c r="C65" i="7" s="1"/>
  <c r="S52" i="5"/>
  <c r="S48" i="5"/>
  <c r="S46" i="5"/>
  <c r="R42" i="5"/>
  <c r="S53" i="5"/>
  <c r="S45" i="5"/>
  <c r="R41" i="5"/>
  <c r="T59" i="5"/>
  <c r="C58" i="7" s="1"/>
  <c r="L19" i="4"/>
  <c r="T42" i="5"/>
  <c r="C45" i="7" s="1"/>
  <c r="S33" i="5"/>
  <c r="R33" i="5"/>
  <c r="T52" i="5"/>
  <c r="C40" i="7" s="1"/>
  <c r="S31" i="5"/>
  <c r="J15" i="4"/>
  <c r="S29" i="5"/>
  <c r="R29" i="5"/>
  <c r="T48" i="5"/>
  <c r="C50" i="7" s="1"/>
  <c r="S27" i="5"/>
  <c r="T26" i="5"/>
  <c r="C24" i="7" s="1"/>
  <c r="R25" i="5"/>
  <c r="T41" i="5"/>
  <c r="C48" i="7" s="1"/>
  <c r="S13" i="5"/>
  <c r="R11" i="5"/>
  <c r="T27" i="5"/>
  <c r="C30" i="7" s="1"/>
  <c r="S7" i="5"/>
  <c r="S15" i="5"/>
  <c r="T34" i="5"/>
  <c r="C20" i="7" s="1"/>
  <c r="H17" i="4"/>
  <c r="R8" i="5"/>
  <c r="R5" i="5"/>
  <c r="S17" i="5"/>
  <c r="S16" i="5"/>
  <c r="R16" i="5"/>
  <c r="R14" i="5"/>
  <c r="R13" i="5"/>
  <c r="R10" i="5"/>
  <c r="T25" i="5"/>
  <c r="C32" i="7" s="1"/>
  <c r="H9" i="4"/>
  <c r="H13" i="4"/>
  <c r="S215" i="5"/>
  <c r="R211" i="5"/>
  <c r="S208" i="5"/>
  <c r="R200" i="5"/>
  <c r="S181" i="5"/>
  <c r="T161" i="5"/>
  <c r="C157" i="7" s="1"/>
  <c r="V16" i="4"/>
  <c r="T116" i="5"/>
  <c r="C118" i="7" s="1"/>
  <c r="T8" i="4"/>
  <c r="T135" i="5"/>
  <c r="C140" i="7" s="1"/>
  <c r="T138" i="5"/>
  <c r="C134" i="7" s="1"/>
  <c r="S127" i="5"/>
  <c r="T141" i="5"/>
  <c r="C133" i="7" s="1"/>
  <c r="R125" i="5"/>
  <c r="R119" i="5"/>
  <c r="T123" i="5"/>
  <c r="C115" i="7" s="1"/>
  <c r="S128" i="5"/>
  <c r="R124" i="5"/>
  <c r="T97" i="5"/>
  <c r="C102" i="7" s="1"/>
  <c r="R105" i="5"/>
  <c r="S109" i="5"/>
  <c r="R101" i="5"/>
  <c r="S85" i="5"/>
  <c r="R79" i="5"/>
  <c r="S87" i="5"/>
  <c r="T103" i="5"/>
  <c r="C105" i="7" s="1"/>
  <c r="S90" i="5"/>
  <c r="T102" i="5"/>
  <c r="C103" i="7" s="1"/>
  <c r="S78" i="5"/>
  <c r="T98" i="5"/>
  <c r="C104" i="7" s="1"/>
  <c r="R78" i="5"/>
  <c r="R84" i="5"/>
  <c r="T88" i="5"/>
  <c r="C84" i="7" s="1"/>
  <c r="S88" i="5"/>
  <c r="T99" i="5"/>
  <c r="C96" i="7" s="1"/>
  <c r="P17" i="4"/>
  <c r="S89" i="5"/>
  <c r="R59" i="5"/>
  <c r="T85" i="5"/>
  <c r="C83" i="7" s="1"/>
  <c r="T87" i="5"/>
  <c r="C77" i="7" s="1"/>
  <c r="T66" i="5"/>
  <c r="C69" i="7" s="1"/>
  <c r="S71" i="5"/>
  <c r="T78" i="5"/>
  <c r="C81" i="7" s="1"/>
  <c r="R45" i="5"/>
  <c r="R44" i="5"/>
  <c r="R51" i="5"/>
  <c r="T47" i="5"/>
  <c r="C42" i="7" s="1"/>
  <c r="S50" i="5"/>
  <c r="T63" i="5"/>
  <c r="C64" i="7" s="1"/>
  <c r="T65" i="5"/>
  <c r="C67" i="7" s="1"/>
  <c r="R52" i="5"/>
  <c r="R48" i="5"/>
  <c r="S28" i="5"/>
  <c r="T50" i="5"/>
  <c r="C46" i="7" s="1"/>
  <c r="S32" i="5"/>
  <c r="J13" i="4"/>
  <c r="T53" i="5"/>
  <c r="C39" i="7" s="1"/>
  <c r="R17" i="5"/>
  <c r="T30" i="5"/>
  <c r="C26" i="7" s="1"/>
  <c r="H15" i="4"/>
  <c r="T17" i="5"/>
  <c r="C15" i="7" s="1"/>
  <c r="H12" i="4"/>
  <c r="R15" i="5"/>
  <c r="T23" i="5"/>
  <c r="C23" i="7" s="1"/>
  <c r="H8" i="4"/>
  <c r="S5" i="5"/>
  <c r="S14" i="5"/>
  <c r="T28" i="5"/>
  <c r="C29" i="7" s="1"/>
  <c r="R7" i="5"/>
  <c r="R218" i="5"/>
  <c r="S217" i="5"/>
  <c r="R217" i="5"/>
  <c r="R216" i="5"/>
  <c r="S216" i="5"/>
  <c r="R215" i="5"/>
  <c r="S214" i="5"/>
  <c r="T214" i="5"/>
  <c r="R213" i="5"/>
  <c r="S212" i="5"/>
  <c r="T211" i="5"/>
  <c r="S209" i="5"/>
  <c r="R207" i="5"/>
  <c r="R206" i="5"/>
  <c r="S206" i="5"/>
  <c r="T206" i="5"/>
  <c r="S200" i="5"/>
  <c r="S199" i="5"/>
  <c r="R199" i="5"/>
  <c r="T217" i="5"/>
  <c r="C209" i="7" s="1"/>
  <c r="S198" i="5"/>
  <c r="AB17" i="4"/>
  <c r="S197" i="5"/>
  <c r="T197" i="5"/>
  <c r="C194" i="7" s="1"/>
  <c r="S195" i="5"/>
  <c r="T213" i="5"/>
  <c r="C216" i="7" s="1"/>
  <c r="R195" i="5"/>
  <c r="T212" i="5"/>
  <c r="C206" i="7" s="1"/>
  <c r="R194" i="5"/>
  <c r="T194" i="5"/>
  <c r="C191" i="7" s="1"/>
  <c r="S194" i="5"/>
  <c r="AB12" i="4"/>
  <c r="R193" i="5"/>
  <c r="S193" i="5"/>
  <c r="S192" i="5"/>
  <c r="R192" i="5"/>
  <c r="T210" i="5"/>
  <c r="C205" i="7" s="1"/>
  <c r="AB10" i="4"/>
  <c r="R191" i="5"/>
  <c r="S191" i="5"/>
  <c r="S190" i="5"/>
  <c r="R190" i="5"/>
  <c r="R189" i="5"/>
  <c r="R188" i="5"/>
  <c r="T188" i="5"/>
  <c r="C189" i="7" s="1"/>
  <c r="S182" i="5"/>
  <c r="R182" i="5"/>
  <c r="R181" i="5"/>
  <c r="T199" i="5"/>
  <c r="C190" i="7" s="1"/>
  <c r="T181" i="5"/>
  <c r="C171" i="7" s="1"/>
  <c r="R180" i="5"/>
  <c r="T198" i="5"/>
  <c r="C188" i="7" s="1"/>
  <c r="T180" i="5"/>
  <c r="C179" i="7" s="1"/>
  <c r="R179" i="5"/>
  <c r="T179" i="5"/>
  <c r="C170" i="7" s="1"/>
  <c r="S179" i="5"/>
  <c r="S178" i="5"/>
  <c r="R178" i="5"/>
  <c r="T196" i="5"/>
  <c r="C186" i="7" s="1"/>
  <c r="T195" i="5"/>
  <c r="C197" i="7" s="1"/>
  <c r="T177" i="5"/>
  <c r="C176" i="7" s="1"/>
  <c r="S177" i="5"/>
  <c r="S176" i="5"/>
  <c r="R176" i="5"/>
  <c r="T193" i="5"/>
  <c r="C196" i="7" s="1"/>
  <c r="S175" i="5"/>
  <c r="T192" i="5"/>
  <c r="C192" i="7" s="1"/>
  <c r="R174" i="5"/>
  <c r="T173" i="5"/>
  <c r="C180" i="7" s="1"/>
  <c r="T190" i="5"/>
  <c r="C193" i="7" s="1"/>
  <c r="R172" i="5"/>
  <c r="T170" i="5"/>
  <c r="C177" i="7" s="1"/>
  <c r="S170" i="5"/>
  <c r="R170" i="5"/>
  <c r="S164" i="5"/>
  <c r="X18" i="4"/>
  <c r="T163" i="5"/>
  <c r="C153" i="7" s="1"/>
  <c r="T162" i="5"/>
  <c r="C160" i="7" s="1"/>
  <c r="R162" i="5"/>
  <c r="S162" i="5"/>
  <c r="R161" i="5"/>
  <c r="T178" i="5"/>
  <c r="C168" i="7" s="1"/>
  <c r="R160" i="5"/>
  <c r="S158" i="5"/>
  <c r="T175" i="5"/>
  <c r="C172" i="7" s="1"/>
  <c r="T174" i="5"/>
  <c r="C169" i="7" s="1"/>
  <c r="S155" i="5"/>
  <c r="R154" i="5"/>
  <c r="T172" i="5"/>
  <c r="C173" i="7" s="1"/>
  <c r="T154" i="5"/>
  <c r="C159" i="7" s="1"/>
  <c r="R152" i="5"/>
  <c r="S152" i="5"/>
  <c r="R158" i="5"/>
  <c r="S163" i="5"/>
  <c r="X27" i="4"/>
  <c r="T159" i="5"/>
  <c r="C156" i="7" s="1"/>
  <c r="R157" i="5"/>
  <c r="S161" i="5"/>
  <c r="X10" i="4"/>
  <c r="S154" i="5"/>
  <c r="R164" i="5"/>
  <c r="H20" i="10"/>
  <c r="E122" i="10"/>
  <c r="F88" i="10"/>
  <c r="E173" i="10"/>
  <c r="H88" i="10"/>
  <c r="C156" i="10"/>
  <c r="G173" i="10"/>
  <c r="L88" i="10"/>
  <c r="D139" i="10"/>
  <c r="C3" i="10"/>
  <c r="M122" i="10"/>
  <c r="F3" i="10"/>
  <c r="M105" i="10"/>
  <c r="N7" i="4"/>
  <c r="H54" i="10"/>
  <c r="C122" i="10"/>
  <c r="L27" i="4"/>
  <c r="Z7" i="4"/>
  <c r="K20" i="10"/>
  <c r="M156" i="10"/>
  <c r="E71" i="10"/>
  <c r="L139" i="10"/>
  <c r="D156" i="10"/>
  <c r="G71" i="10"/>
  <c r="N139" i="10"/>
  <c r="M3" i="10"/>
  <c r="H105" i="10"/>
  <c r="E190" i="10"/>
  <c r="F139" i="10"/>
  <c r="G190" i="10"/>
  <c r="G88" i="10"/>
  <c r="M71" i="10"/>
  <c r="H27" i="4"/>
  <c r="M173" i="10"/>
  <c r="K156" i="10"/>
  <c r="E20" i="10"/>
  <c r="X7" i="4"/>
  <c r="L7" i="4"/>
  <c r="K139" i="10"/>
  <c r="C71" i="10"/>
  <c r="H122" i="10"/>
  <c r="D54" i="10"/>
  <c r="L122" i="10"/>
  <c r="D190" i="10"/>
  <c r="D88" i="10"/>
  <c r="D122" i="10"/>
  <c r="D173" i="10"/>
  <c r="D71" i="10"/>
  <c r="E105" i="10"/>
  <c r="L54" i="10"/>
  <c r="G156" i="10"/>
  <c r="N54" i="10"/>
  <c r="G105" i="10"/>
  <c r="N190" i="10"/>
  <c r="N88" i="10"/>
  <c r="N122" i="10"/>
  <c r="N173" i="10"/>
  <c r="N71" i="10"/>
  <c r="F190" i="10"/>
  <c r="J27" i="4"/>
  <c r="F20" i="10"/>
  <c r="M54" i="10"/>
  <c r="H3" i="10"/>
  <c r="K3" i="10"/>
  <c r="M139" i="10"/>
  <c r="L3" i="10"/>
  <c r="K173" i="10"/>
  <c r="K71" i="10"/>
  <c r="C190" i="10"/>
  <c r="K105" i="10"/>
  <c r="C173" i="10"/>
  <c r="K54" i="10"/>
  <c r="M20" i="10"/>
  <c r="E3" i="10"/>
  <c r="G139" i="10"/>
  <c r="C54" i="10"/>
  <c r="D20" i="10"/>
  <c r="H190" i="10"/>
  <c r="N105" i="10"/>
  <c r="E156" i="10"/>
  <c r="E54" i="10"/>
  <c r="C139" i="10"/>
  <c r="N3" i="10"/>
  <c r="F122" i="10"/>
  <c r="AB27" i="4"/>
  <c r="C20" i="10"/>
  <c r="N20" i="10"/>
  <c r="E139" i="10"/>
  <c r="H139" i="10"/>
  <c r="F71" i="10"/>
  <c r="F37" i="10"/>
  <c r="K122" i="10"/>
  <c r="F54" i="10"/>
  <c r="G37" i="10"/>
  <c r="AD7" i="4"/>
  <c r="G3" i="10"/>
  <c r="F105" i="10"/>
  <c r="D3" i="10"/>
  <c r="N27" i="4"/>
  <c r="P27" i="4"/>
  <c r="C105" i="10"/>
  <c r="K88" i="10"/>
  <c r="G122" i="10"/>
  <c r="M190" i="10"/>
  <c r="L173" i="10"/>
  <c r="L20" i="10"/>
  <c r="R7" i="4"/>
  <c r="T27" i="4"/>
  <c r="AD27" i="4"/>
  <c r="H37" i="10"/>
  <c r="G20" i="10"/>
  <c r="L105" i="10"/>
  <c r="D105" i="10"/>
  <c r="H173" i="10"/>
  <c r="H156" i="10"/>
  <c r="P7" i="4"/>
  <c r="Z27" i="4"/>
  <c r="F173" i="10"/>
  <c r="H71" i="10"/>
  <c r="C88" i="10"/>
  <c r="G54" i="10"/>
  <c r="N37" i="10"/>
  <c r="J7" i="4"/>
  <c r="AB7" i="4"/>
  <c r="L190" i="10"/>
  <c r="F156" i="10"/>
  <c r="L156" i="10"/>
  <c r="T7" i="4"/>
  <c r="E37" i="10"/>
  <c r="M37" i="10"/>
  <c r="S196" i="5"/>
  <c r="R196" i="5"/>
  <c r="R156" i="5"/>
  <c r="S156" i="5"/>
  <c r="S97" i="5"/>
  <c r="R97" i="5"/>
  <c r="R27" i="4"/>
  <c r="S67" i="5"/>
  <c r="R67" i="5"/>
  <c r="R63" i="5"/>
  <c r="S63" i="5"/>
  <c r="R60" i="5"/>
  <c r="S60" i="5"/>
  <c r="T51" i="5"/>
  <c r="C44" i="7" s="1"/>
  <c r="T32" i="5"/>
  <c r="C22" i="7" s="1"/>
  <c r="J17" i="4"/>
  <c r="P15" i="4"/>
  <c r="T86" i="5"/>
  <c r="T105" i="5"/>
  <c r="T119" i="5"/>
  <c r="T10" i="4"/>
  <c r="T176" i="5"/>
  <c r="C174" i="7" s="1"/>
  <c r="X13" i="4"/>
  <c r="D37" i="10"/>
  <c r="M88" i="10"/>
  <c r="K190" i="10"/>
  <c r="S30" i="5"/>
  <c r="S171" i="5"/>
  <c r="R171" i="5"/>
  <c r="R153" i="5"/>
  <c r="S153" i="5"/>
  <c r="T182" i="5"/>
  <c r="C175" i="7" s="1"/>
  <c r="X19" i="4"/>
  <c r="T29" i="5"/>
  <c r="C21" i="7" s="1"/>
  <c r="H14" i="4"/>
  <c r="T12" i="5"/>
  <c r="S173" i="5"/>
  <c r="R173" i="5"/>
  <c r="R26" i="5"/>
  <c r="S26" i="5"/>
  <c r="R22" i="5"/>
  <c r="S22" i="5"/>
  <c r="L10" i="4"/>
  <c r="T44" i="5"/>
  <c r="S159" i="5"/>
  <c r="R159" i="5"/>
  <c r="S43" i="5"/>
  <c r="R43" i="5"/>
  <c r="T207" i="5"/>
  <c r="C210" i="7" s="1"/>
  <c r="T189" i="5"/>
  <c r="C187" i="7" s="1"/>
  <c r="H18" i="4"/>
  <c r="T33" i="5"/>
  <c r="C25" i="7" s="1"/>
  <c r="T16" i="5"/>
  <c r="C12" i="7" s="1"/>
  <c r="R34" i="5"/>
  <c r="S6" i="5"/>
  <c r="R6" i="5"/>
  <c r="J9" i="4"/>
  <c r="T24" i="5"/>
  <c r="T158" i="5"/>
  <c r="C154" i="7" s="1"/>
  <c r="T171" i="5"/>
  <c r="C178" i="7" s="1"/>
  <c r="X8" i="4"/>
  <c r="J16" i="4"/>
  <c r="T16" i="4"/>
  <c r="D29" i="10"/>
  <c r="F148" i="10"/>
  <c r="M165" i="10"/>
  <c r="K12" i="10"/>
  <c r="K199" i="10"/>
  <c r="F80" i="10"/>
  <c r="M148" i="10"/>
  <c r="D12" i="10"/>
  <c r="N148" i="10"/>
  <c r="H114" i="10"/>
  <c r="L165" i="10"/>
  <c r="F63" i="10"/>
  <c r="E199" i="10"/>
  <c r="M182" i="10"/>
  <c r="AD16" i="4"/>
  <c r="K165" i="10"/>
  <c r="K63" i="10"/>
  <c r="H148" i="10"/>
  <c r="H199" i="10"/>
  <c r="G182" i="10"/>
  <c r="M63" i="10"/>
  <c r="K131" i="10"/>
  <c r="N12" i="10"/>
  <c r="L131" i="10"/>
  <c r="D199" i="10"/>
  <c r="C114" i="10"/>
  <c r="G148" i="10"/>
  <c r="R16" i="4"/>
  <c r="F29" i="10"/>
  <c r="E80" i="10"/>
  <c r="E29" i="10"/>
  <c r="C148" i="10"/>
  <c r="C199" i="10"/>
  <c r="E165" i="10"/>
  <c r="C12" i="10"/>
  <c r="F114" i="10"/>
  <c r="M199" i="10"/>
  <c r="G114" i="10"/>
  <c r="N199" i="10"/>
  <c r="D97" i="10"/>
  <c r="E131" i="10"/>
  <c r="L29" i="10"/>
  <c r="C29" i="10"/>
  <c r="L63" i="10"/>
  <c r="L16" i="4"/>
  <c r="M29" i="10"/>
  <c r="F131" i="10"/>
  <c r="F182" i="10"/>
  <c r="L148" i="10"/>
  <c r="M12" i="10"/>
  <c r="L97" i="10"/>
  <c r="K182" i="10"/>
  <c r="M97" i="10"/>
  <c r="L182" i="10"/>
  <c r="N97" i="10"/>
  <c r="L114" i="10"/>
  <c r="N114" i="10"/>
  <c r="X16" i="4"/>
  <c r="H16" i="4"/>
  <c r="M114" i="10"/>
  <c r="D165" i="10"/>
  <c r="H131" i="10"/>
  <c r="L199" i="10"/>
  <c r="G80" i="10"/>
  <c r="G165" i="10"/>
  <c r="H80" i="10"/>
  <c r="H165" i="10"/>
  <c r="G12" i="10"/>
  <c r="F97" i="10"/>
  <c r="D131" i="10"/>
  <c r="L46" i="10"/>
  <c r="Z16" i="4"/>
  <c r="G131" i="10"/>
  <c r="AB16" i="4"/>
  <c r="D114" i="10"/>
  <c r="N29" i="10"/>
  <c r="N131" i="10"/>
  <c r="E182" i="10"/>
  <c r="N80" i="10"/>
  <c r="L12" i="10"/>
  <c r="K97" i="10"/>
  <c r="F165" i="10"/>
  <c r="N63" i="10"/>
  <c r="E12" i="10"/>
  <c r="M131" i="10"/>
  <c r="N182" i="10"/>
  <c r="S210" i="5"/>
  <c r="R210" i="5"/>
  <c r="S49" i="5"/>
  <c r="R49" i="5"/>
  <c r="R9" i="5"/>
  <c r="S9" i="5"/>
  <c r="T200" i="5"/>
  <c r="C198" i="7" s="1"/>
  <c r="T218" i="5"/>
  <c r="AB19" i="4"/>
  <c r="K30" i="10"/>
  <c r="N17" i="4"/>
  <c r="F30" i="10"/>
  <c r="AB11" i="4"/>
  <c r="R209" i="5"/>
  <c r="F109" i="10"/>
  <c r="R212" i="5"/>
  <c r="R175" i="5"/>
  <c r="R163" i="5"/>
  <c r="D41" i="10"/>
  <c r="T134" i="5"/>
  <c r="C135" i="7" s="1"/>
  <c r="T160" i="5"/>
  <c r="C151" i="7" s="1"/>
  <c r="S174" i="5"/>
  <c r="S188" i="5"/>
  <c r="S172" i="5"/>
  <c r="T136" i="5"/>
  <c r="C141" i="7" s="1"/>
  <c r="H64" i="10"/>
  <c r="T164" i="5"/>
  <c r="C162" i="7" s="1"/>
  <c r="T146" i="5"/>
  <c r="C144" i="7" s="1"/>
  <c r="R146" i="5"/>
  <c r="S146" i="5"/>
  <c r="S145" i="5"/>
  <c r="R145" i="5"/>
  <c r="R144" i="5"/>
  <c r="S143" i="5"/>
  <c r="S142" i="5"/>
  <c r="R142" i="5"/>
  <c r="S141" i="5"/>
  <c r="R141" i="5"/>
  <c r="V14" i="4"/>
  <c r="R140" i="5"/>
  <c r="S140" i="5"/>
  <c r="V13" i="4"/>
  <c r="R139" i="5"/>
  <c r="T157" i="5"/>
  <c r="C158" i="7" s="1"/>
  <c r="T139" i="5"/>
  <c r="C138" i="7" s="1"/>
  <c r="S139" i="5"/>
  <c r="V27" i="4"/>
  <c r="T156" i="5"/>
  <c r="C152" i="7" s="1"/>
  <c r="R138" i="5"/>
  <c r="R137" i="5"/>
  <c r="S137" i="5"/>
  <c r="T137" i="5"/>
  <c r="C139" i="7" s="1"/>
  <c r="T155" i="5"/>
  <c r="C150" i="7" s="1"/>
  <c r="S136" i="5"/>
  <c r="V9" i="4"/>
  <c r="T153" i="5"/>
  <c r="C161" i="7" s="1"/>
  <c r="T152" i="5"/>
  <c r="V7" i="4"/>
  <c r="R134" i="5"/>
  <c r="E101" i="10" l="1"/>
  <c r="R90" i="10" s="1"/>
  <c r="J118" i="10"/>
  <c r="R112" i="10" s="1"/>
  <c r="J203" i="10"/>
  <c r="R197" i="10" s="1"/>
  <c r="I50" i="10"/>
  <c r="R42" i="10" s="1"/>
  <c r="I152" i="10"/>
  <c r="R145" i="10" s="1"/>
  <c r="J135" i="10"/>
  <c r="R129" i="10" s="1"/>
  <c r="J186" i="10"/>
  <c r="R180" i="10" s="1"/>
  <c r="J152" i="10"/>
  <c r="R146" i="10" s="1"/>
  <c r="J50" i="10"/>
  <c r="R43" i="10" s="1"/>
  <c r="I118" i="10"/>
  <c r="R111" i="10" s="1"/>
  <c r="I67" i="10"/>
  <c r="R59" i="10" s="1"/>
  <c r="J101" i="10"/>
  <c r="R95" i="10" s="1"/>
  <c r="I186" i="10"/>
  <c r="R179" i="10" s="1"/>
  <c r="I135" i="10"/>
  <c r="R128" i="10" s="1"/>
  <c r="J169" i="10"/>
  <c r="R163" i="10" s="1"/>
  <c r="J84" i="10"/>
  <c r="R78" i="10" s="1"/>
  <c r="I203" i="10"/>
  <c r="R196" i="10" s="1"/>
  <c r="I101" i="10"/>
  <c r="R94" i="10" s="1"/>
  <c r="I84" i="10"/>
  <c r="R77" i="10" s="1"/>
  <c r="I169" i="10"/>
  <c r="R162" i="10" s="1"/>
  <c r="J67" i="10"/>
  <c r="R60" i="10" s="1"/>
  <c r="D84" i="10"/>
  <c r="R72" i="10" s="1"/>
  <c r="K152" i="10"/>
  <c r="R147" i="10" s="1"/>
  <c r="K84" i="10"/>
  <c r="R79" i="10" s="1"/>
  <c r="D186" i="10"/>
  <c r="R174" i="10" s="1"/>
  <c r="K50" i="10"/>
  <c r="R44" i="10" s="1"/>
  <c r="H101" i="10"/>
  <c r="R93" i="10" s="1"/>
  <c r="D67" i="10"/>
  <c r="R54" i="10" s="1"/>
  <c r="Z20" i="4"/>
  <c r="Z24" i="4" s="1"/>
  <c r="E152" i="10"/>
  <c r="R141" i="10" s="1"/>
  <c r="AF19" i="4"/>
  <c r="G50" i="10"/>
  <c r="R40" i="10" s="1"/>
  <c r="G101" i="10"/>
  <c r="R92" i="10" s="1"/>
  <c r="C169" i="10"/>
  <c r="R156" i="10" s="1"/>
  <c r="C50" i="10"/>
  <c r="R36" i="10" s="1"/>
  <c r="C67" i="10"/>
  <c r="C135" i="10"/>
  <c r="R122" i="10" s="1"/>
  <c r="K118" i="10"/>
  <c r="R113" i="10" s="1"/>
  <c r="AF10" i="4"/>
  <c r="AF9" i="4"/>
  <c r="AD20" i="4"/>
  <c r="H16" i="10"/>
  <c r="R7" i="10" s="1"/>
  <c r="E67" i="10"/>
  <c r="R55" i="10" s="1"/>
  <c r="G33" i="10"/>
  <c r="R23" i="10" s="1"/>
  <c r="N135" i="10"/>
  <c r="R133" i="10" s="1"/>
  <c r="G67" i="10"/>
  <c r="R57" i="10" s="1"/>
  <c r="G203" i="10"/>
  <c r="R194" i="10" s="1"/>
  <c r="C212" i="7"/>
  <c r="C204" i="7"/>
  <c r="C213" i="7"/>
  <c r="C207" i="7"/>
  <c r="C215" i="7"/>
  <c r="C211" i="7"/>
  <c r="C208" i="7"/>
  <c r="F203" i="10"/>
  <c r="R193" i="10" s="1"/>
  <c r="D152" i="10"/>
  <c r="R140" i="10" s="1"/>
  <c r="T33" i="4"/>
  <c r="U33" i="4" s="1"/>
  <c r="T35" i="4"/>
  <c r="U35" i="4" s="1"/>
  <c r="T31" i="4"/>
  <c r="U31" i="4" s="1"/>
  <c r="T34" i="4"/>
  <c r="U34" i="4" s="1"/>
  <c r="T38" i="4"/>
  <c r="U38" i="4" s="1"/>
  <c r="T37" i="4"/>
  <c r="U37" i="4" s="1"/>
  <c r="T39" i="4"/>
  <c r="U39" i="4" s="1"/>
  <c r="C101" i="10"/>
  <c r="R88" i="10" s="1"/>
  <c r="H33" i="10"/>
  <c r="R24" i="10" s="1"/>
  <c r="M135" i="10"/>
  <c r="R132" i="10" s="1"/>
  <c r="N169" i="10"/>
  <c r="M84" i="10"/>
  <c r="R81" i="10" s="1"/>
  <c r="C186" i="10"/>
  <c r="R173" i="10" s="1"/>
  <c r="H50" i="10"/>
  <c r="R41" i="10" s="1"/>
  <c r="P39" i="4"/>
  <c r="Q39" i="4" s="1"/>
  <c r="N50" i="10"/>
  <c r="R47" i="10" s="1"/>
  <c r="M50" i="10"/>
  <c r="R46" i="10" s="1"/>
  <c r="C5" i="7"/>
  <c r="F50" i="10"/>
  <c r="R39" i="10" s="1"/>
  <c r="L50" i="10"/>
  <c r="R45" i="10" s="1"/>
  <c r="E50" i="10"/>
  <c r="R38" i="10" s="1"/>
  <c r="H186" i="10"/>
  <c r="R178" i="10" s="1"/>
  <c r="F16" i="10"/>
  <c r="R5" i="10" s="1"/>
  <c r="F135" i="10"/>
  <c r="R125" i="10" s="1"/>
  <c r="K135" i="10"/>
  <c r="R130" i="10" s="1"/>
  <c r="E118" i="10"/>
  <c r="R107" i="10" s="1"/>
  <c r="H32" i="4"/>
  <c r="I32" i="4" s="1"/>
  <c r="H34" i="4"/>
  <c r="I34" i="4" s="1"/>
  <c r="C84" i="10"/>
  <c r="R71" i="10" s="1"/>
  <c r="H31" i="4"/>
  <c r="I31" i="4" s="1"/>
  <c r="P31" i="4"/>
  <c r="Q31" i="4" s="1"/>
  <c r="N34" i="4"/>
  <c r="O34" i="4" s="1"/>
  <c r="C87" i="7"/>
  <c r="P37" i="4"/>
  <c r="Q37" i="4" s="1"/>
  <c r="P38" i="4"/>
  <c r="Q38" i="4" s="1"/>
  <c r="P33" i="4"/>
  <c r="Q33" i="4" s="1"/>
  <c r="P36" i="4"/>
  <c r="Q36" i="4" s="1"/>
  <c r="N35" i="4"/>
  <c r="O35" i="4" s="1"/>
  <c r="N33" i="4"/>
  <c r="O33" i="4" s="1"/>
  <c r="N32" i="4"/>
  <c r="O32" i="4" s="1"/>
  <c r="N31" i="4"/>
  <c r="O31" i="4" s="1"/>
  <c r="N36" i="4"/>
  <c r="O36" i="4" s="1"/>
  <c r="L39" i="4"/>
  <c r="M39" i="4" s="1"/>
  <c r="G135" i="10"/>
  <c r="R126" i="10" s="1"/>
  <c r="E135" i="10"/>
  <c r="R124" i="10" s="1"/>
  <c r="H135" i="10"/>
  <c r="R127" i="10" s="1"/>
  <c r="P32" i="4"/>
  <c r="Q32" i="4" s="1"/>
  <c r="P34" i="4"/>
  <c r="Q34" i="4" s="1"/>
  <c r="K203" i="10"/>
  <c r="R198" i="10" s="1"/>
  <c r="AD39" i="4"/>
  <c r="AE39" i="4" s="1"/>
  <c r="AD32" i="4"/>
  <c r="AE32" i="4" s="1"/>
  <c r="AD38" i="4"/>
  <c r="AE38" i="4" s="1"/>
  <c r="AD37" i="4"/>
  <c r="AE37" i="4" s="1"/>
  <c r="AD34" i="4"/>
  <c r="AE34" i="4" s="1"/>
  <c r="AD31" i="4"/>
  <c r="AE31" i="4" s="1"/>
  <c r="AD35" i="4"/>
  <c r="AE35" i="4" s="1"/>
  <c r="AD33" i="4"/>
  <c r="AE33" i="4" s="1"/>
  <c r="AD36" i="4"/>
  <c r="AE36" i="4" s="1"/>
  <c r="C214" i="7"/>
  <c r="AB20" i="4"/>
  <c r="AB24" i="4" s="1"/>
  <c r="AB31" i="4"/>
  <c r="AC31" i="4" s="1"/>
  <c r="AB33" i="4"/>
  <c r="AC33" i="4" s="1"/>
  <c r="AB32" i="4"/>
  <c r="AC32" i="4" s="1"/>
  <c r="AB36" i="4"/>
  <c r="AC36" i="4" s="1"/>
  <c r="AB34" i="4"/>
  <c r="AC34" i="4" s="1"/>
  <c r="AB35" i="4"/>
  <c r="AC35" i="4" s="1"/>
  <c r="AB38" i="4"/>
  <c r="AC38" i="4" s="1"/>
  <c r="AB39" i="4"/>
  <c r="AC39" i="4" s="1"/>
  <c r="AB37" i="4"/>
  <c r="AC37" i="4" s="1"/>
  <c r="Z31" i="4"/>
  <c r="AA31" i="4" s="1"/>
  <c r="Z32" i="4"/>
  <c r="AA32" i="4" s="1"/>
  <c r="Z33" i="4"/>
  <c r="AA33" i="4" s="1"/>
  <c r="Z36" i="4"/>
  <c r="AA36" i="4" s="1"/>
  <c r="Z35" i="4"/>
  <c r="AA35" i="4" s="1"/>
  <c r="Z34" i="4"/>
  <c r="AA34" i="4" s="1"/>
  <c r="Z38" i="4"/>
  <c r="AA38" i="4" s="1"/>
  <c r="Z39" i="4"/>
  <c r="AA39" i="4" s="1"/>
  <c r="Z37" i="4"/>
  <c r="AA37" i="4" s="1"/>
  <c r="X33" i="4"/>
  <c r="Y33" i="4" s="1"/>
  <c r="X20" i="4"/>
  <c r="X39" i="4"/>
  <c r="Y39" i="4" s="1"/>
  <c r="X37" i="4"/>
  <c r="Y37" i="4" s="1"/>
  <c r="X38" i="4"/>
  <c r="Y38" i="4" s="1"/>
  <c r="M101" i="10"/>
  <c r="R98" i="10" s="1"/>
  <c r="H169" i="10"/>
  <c r="R161" i="10" s="1"/>
  <c r="R20" i="4"/>
  <c r="R23" i="4" s="1"/>
  <c r="L84" i="10"/>
  <c r="R80" i="10" s="1"/>
  <c r="D33" i="10"/>
  <c r="R20" i="10" s="1"/>
  <c r="C203" i="10"/>
  <c r="R190" i="10" s="1"/>
  <c r="F33" i="10"/>
  <c r="R22" i="10" s="1"/>
  <c r="G118" i="10"/>
  <c r="R109" i="10" s="1"/>
  <c r="D101" i="10"/>
  <c r="R89" i="10" s="1"/>
  <c r="F152" i="10"/>
  <c r="R142" i="10" s="1"/>
  <c r="E84" i="10"/>
  <c r="R73" i="10" s="1"/>
  <c r="M118" i="10"/>
  <c r="R115" i="10" s="1"/>
  <c r="H33" i="4"/>
  <c r="I33" i="4" s="1"/>
  <c r="R39" i="4"/>
  <c r="S39" i="4" s="1"/>
  <c r="R37" i="4"/>
  <c r="S37" i="4" s="1"/>
  <c r="R38" i="4"/>
  <c r="S38" i="4" s="1"/>
  <c r="T20" i="4"/>
  <c r="L33" i="10"/>
  <c r="R26" i="10" s="1"/>
  <c r="D16" i="10"/>
  <c r="R3" i="10" s="1"/>
  <c r="F84" i="10"/>
  <c r="R74" i="10" s="1"/>
  <c r="N16" i="10"/>
  <c r="R11" i="10" s="1"/>
  <c r="N67" i="10"/>
  <c r="R64" i="10" s="1"/>
  <c r="D203" i="10"/>
  <c r="R191" i="10" s="1"/>
  <c r="E33" i="10"/>
  <c r="R21" i="10" s="1"/>
  <c r="E203" i="10"/>
  <c r="R192" i="10" s="1"/>
  <c r="M169" i="10"/>
  <c r="R166" i="10" s="1"/>
  <c r="E186" i="10"/>
  <c r="R175" i="10" s="1"/>
  <c r="J37" i="4"/>
  <c r="K37" i="4" s="1"/>
  <c r="J38" i="4"/>
  <c r="K38" i="4" s="1"/>
  <c r="J39" i="4"/>
  <c r="K39" i="4" s="1"/>
  <c r="L169" i="10"/>
  <c r="R165" i="10" s="1"/>
  <c r="D118" i="10"/>
  <c r="R106" i="10" s="1"/>
  <c r="L186" i="10"/>
  <c r="R182" i="10" s="1"/>
  <c r="F118" i="10"/>
  <c r="R108" i="10" s="1"/>
  <c r="H152" i="10"/>
  <c r="R144" i="10" s="1"/>
  <c r="C152" i="10"/>
  <c r="R139" i="10" s="1"/>
  <c r="G152" i="10"/>
  <c r="R143" i="10" s="1"/>
  <c r="K186" i="10"/>
  <c r="R181" i="10" s="1"/>
  <c r="G169" i="10"/>
  <c r="R160" i="10" s="1"/>
  <c r="L135" i="10"/>
  <c r="R131" i="10" s="1"/>
  <c r="K169" i="10"/>
  <c r="R164" i="10" s="1"/>
  <c r="H118" i="10"/>
  <c r="R110" i="10" s="1"/>
  <c r="K33" i="10"/>
  <c r="R25" i="10" s="1"/>
  <c r="F101" i="10"/>
  <c r="R91" i="10" s="1"/>
  <c r="H36" i="4"/>
  <c r="I36" i="4" s="1"/>
  <c r="J34" i="4"/>
  <c r="K34" i="4" s="1"/>
  <c r="C31" i="7"/>
  <c r="J31" i="4"/>
  <c r="K31" i="4" s="1"/>
  <c r="J35" i="4"/>
  <c r="K35" i="4" s="1"/>
  <c r="J36" i="4"/>
  <c r="K36" i="4" s="1"/>
  <c r="J33" i="4"/>
  <c r="K33" i="4" s="1"/>
  <c r="J32" i="4"/>
  <c r="K32" i="4" s="1"/>
  <c r="C114" i="7"/>
  <c r="T36" i="4"/>
  <c r="U36" i="4" s="1"/>
  <c r="T32" i="4"/>
  <c r="U32" i="4" s="1"/>
  <c r="N39" i="4"/>
  <c r="O39" i="4" s="1"/>
  <c r="N38" i="4"/>
  <c r="O38" i="4" s="1"/>
  <c r="N37" i="4"/>
  <c r="O37" i="4" s="1"/>
  <c r="F169" i="10"/>
  <c r="R159" i="10" s="1"/>
  <c r="H84" i="10"/>
  <c r="R76" i="10" s="1"/>
  <c r="L118" i="10"/>
  <c r="R114" i="10" s="1"/>
  <c r="M203" i="10"/>
  <c r="R200" i="10" s="1"/>
  <c r="G16" i="10"/>
  <c r="R6" i="10" s="1"/>
  <c r="E16" i="10"/>
  <c r="R4" i="10" s="1"/>
  <c r="L16" i="10"/>
  <c r="R9" i="10" s="1"/>
  <c r="N84" i="10"/>
  <c r="R82" i="10" s="1"/>
  <c r="L67" i="10"/>
  <c r="R62" i="10" s="1"/>
  <c r="M186" i="10"/>
  <c r="R183" i="10" s="1"/>
  <c r="M16" i="10"/>
  <c r="R10" i="10" s="1"/>
  <c r="C16" i="10"/>
  <c r="R2" i="10" s="1"/>
  <c r="L37" i="4"/>
  <c r="M37" i="4" s="1"/>
  <c r="C106" i="7"/>
  <c r="R36" i="4"/>
  <c r="S36" i="4" s="1"/>
  <c r="R33" i="4"/>
  <c r="S33" i="4" s="1"/>
  <c r="R34" i="4"/>
  <c r="S34" i="4" s="1"/>
  <c r="R35" i="4"/>
  <c r="S35" i="4" s="1"/>
  <c r="R32" i="4"/>
  <c r="S32" i="4" s="1"/>
  <c r="R31" i="4"/>
  <c r="S31" i="4" s="1"/>
  <c r="L203" i="10"/>
  <c r="R199" i="10" s="1"/>
  <c r="F186" i="10"/>
  <c r="R176" i="10" s="1"/>
  <c r="N33" i="10"/>
  <c r="R28" i="10" s="1"/>
  <c r="E169" i="10"/>
  <c r="R158" i="10" s="1"/>
  <c r="M33" i="10"/>
  <c r="R27" i="10" s="1"/>
  <c r="M152" i="10"/>
  <c r="R149" i="10" s="1"/>
  <c r="N186" i="10"/>
  <c r="R184" i="10" s="1"/>
  <c r="N152" i="10"/>
  <c r="R150" i="10" s="1"/>
  <c r="L38" i="4"/>
  <c r="M38" i="4" s="1"/>
  <c r="H37" i="4"/>
  <c r="I37" i="4" s="1"/>
  <c r="H39" i="4"/>
  <c r="I39" i="4" s="1"/>
  <c r="H38" i="4"/>
  <c r="I38" i="4" s="1"/>
  <c r="C79" i="7"/>
  <c r="P35" i="4"/>
  <c r="Q35" i="4" s="1"/>
  <c r="K101" i="10"/>
  <c r="R96" i="10" s="1"/>
  <c r="C33" i="10"/>
  <c r="R19" i="10" s="1"/>
  <c r="K67" i="10"/>
  <c r="R61" i="10" s="1"/>
  <c r="K16" i="10"/>
  <c r="R8" i="10" s="1"/>
  <c r="G84" i="10"/>
  <c r="R75" i="10" s="1"/>
  <c r="L101" i="10"/>
  <c r="R97" i="10" s="1"/>
  <c r="J20" i="4"/>
  <c r="J23" i="4" s="1"/>
  <c r="P20" i="4"/>
  <c r="C118" i="10"/>
  <c r="R105" i="10" s="1"/>
  <c r="F67" i="10"/>
  <c r="R56" i="10" s="1"/>
  <c r="N118" i="10"/>
  <c r="R116" i="10" s="1"/>
  <c r="N101" i="10"/>
  <c r="R99" i="10" s="1"/>
  <c r="D169" i="10"/>
  <c r="R157" i="10" s="1"/>
  <c r="H67" i="10"/>
  <c r="R58" i="10" s="1"/>
  <c r="G186" i="10"/>
  <c r="R177" i="10" s="1"/>
  <c r="H35" i="4"/>
  <c r="I35" i="4" s="1"/>
  <c r="C49" i="7"/>
  <c r="L35" i="4"/>
  <c r="M35" i="4" s="1"/>
  <c r="L31" i="4"/>
  <c r="M31" i="4" s="1"/>
  <c r="L33" i="4"/>
  <c r="M33" i="4" s="1"/>
  <c r="L34" i="4"/>
  <c r="M34" i="4" s="1"/>
  <c r="L36" i="4"/>
  <c r="M36" i="4" s="1"/>
  <c r="L32" i="4"/>
  <c r="M32" i="4" s="1"/>
  <c r="D50" i="10"/>
  <c r="R37" i="10" s="1"/>
  <c r="H20" i="4"/>
  <c r="H23" i="4" s="1"/>
  <c r="H203" i="10"/>
  <c r="R195" i="10" s="1"/>
  <c r="M67" i="10"/>
  <c r="R63" i="10" s="1"/>
  <c r="N203" i="10"/>
  <c r="R201" i="10" s="1"/>
  <c r="D135" i="10"/>
  <c r="R123" i="10" s="1"/>
  <c r="L20" i="4"/>
  <c r="L23" i="4" s="1"/>
  <c r="L152" i="10"/>
  <c r="R148" i="10" s="1"/>
  <c r="N20" i="4"/>
  <c r="N23" i="4" s="1"/>
  <c r="V34" i="4"/>
  <c r="W34" i="4" s="1"/>
  <c r="V37" i="4"/>
  <c r="W37" i="4" s="1"/>
  <c r="V31" i="4"/>
  <c r="W31" i="4" s="1"/>
  <c r="V35" i="4"/>
  <c r="W35" i="4" s="1"/>
  <c r="V33" i="4"/>
  <c r="W33" i="4" s="1"/>
  <c r="V36" i="4"/>
  <c r="W36" i="4" s="1"/>
  <c r="V32" i="4"/>
  <c r="W32" i="4" s="1"/>
  <c r="V20" i="4"/>
  <c r="X32" i="4"/>
  <c r="Y32" i="4" s="1"/>
  <c r="V38" i="4"/>
  <c r="W38" i="4" s="1"/>
  <c r="X35" i="4"/>
  <c r="Y35" i="4" s="1"/>
  <c r="V39" i="4"/>
  <c r="W39" i="4" s="1"/>
  <c r="C155" i="7"/>
  <c r="X31" i="4"/>
  <c r="Y31" i="4" s="1"/>
  <c r="X36" i="4"/>
  <c r="Y36" i="4" s="1"/>
  <c r="X34" i="4"/>
  <c r="Y34" i="4" s="1"/>
  <c r="R167" i="10" l="1"/>
  <c r="Z40" i="4"/>
  <c r="AA40" i="4" s="1"/>
  <c r="X24" i="4"/>
  <c r="B82" i="6"/>
  <c r="V24" i="4"/>
  <c r="B81" i="6"/>
  <c r="AH29" i="4"/>
  <c r="Z23" i="4"/>
  <c r="T24" i="4"/>
  <c r="T23" i="4"/>
  <c r="AB23" i="4"/>
  <c r="AD24" i="4"/>
  <c r="AD23" i="4"/>
  <c r="X23" i="4"/>
  <c r="P24" i="4"/>
  <c r="P23" i="4"/>
  <c r="V23" i="4"/>
  <c r="R24" i="4"/>
  <c r="B75" i="6"/>
  <c r="J24" i="4"/>
  <c r="B76" i="6"/>
  <c r="E82" i="6" s="1"/>
  <c r="L24" i="4"/>
  <c r="B77" i="6"/>
  <c r="N25" i="4"/>
  <c r="B74" i="6"/>
  <c r="E79" i="6" s="1"/>
  <c r="H24" i="4"/>
  <c r="R53" i="10"/>
  <c r="N40" i="4"/>
  <c r="P40" i="4"/>
  <c r="Q40" i="4" s="1"/>
  <c r="H22" i="4"/>
  <c r="N24" i="4"/>
  <c r="AF20" i="4"/>
  <c r="V26" i="4"/>
  <c r="V22" i="4"/>
  <c r="L22" i="4"/>
  <c r="R22" i="4"/>
  <c r="Z22" i="4"/>
  <c r="AD25" i="4"/>
  <c r="AD28" i="4" s="1"/>
  <c r="AD29" i="4" s="1"/>
  <c r="T22" i="4"/>
  <c r="P22" i="4"/>
  <c r="X22" i="4"/>
  <c r="N22" i="4"/>
  <c r="J22" i="4"/>
  <c r="AD26" i="4"/>
  <c r="AD22" i="4"/>
  <c r="AB22" i="4"/>
  <c r="X26" i="4"/>
  <c r="B50" i="10"/>
  <c r="B101" i="10"/>
  <c r="B16" i="10"/>
  <c r="R40" i="4"/>
  <c r="S40" i="4" s="1"/>
  <c r="B135" i="10"/>
  <c r="P41" i="4"/>
  <c r="Q41" i="4" s="1"/>
  <c r="B67" i="10"/>
  <c r="H41" i="4"/>
  <c r="H43" i="4" s="1"/>
  <c r="H40" i="4"/>
  <c r="I40" i="4" s="1"/>
  <c r="AB26" i="4"/>
  <c r="AB25" i="4"/>
  <c r="AC48" i="4" s="1"/>
  <c r="AC49" i="4" s="1"/>
  <c r="Z25" i="4"/>
  <c r="Z28" i="4" s="1"/>
  <c r="Z29" i="4" s="1"/>
  <c r="Z26" i="4"/>
  <c r="B169" i="10"/>
  <c r="X25" i="4"/>
  <c r="Y46" i="4" s="1"/>
  <c r="X47" i="4" s="1"/>
  <c r="Z41" i="4"/>
  <c r="B84" i="10"/>
  <c r="B152" i="10"/>
  <c r="X41" i="4"/>
  <c r="X40" i="4"/>
  <c r="AB41" i="4"/>
  <c r="T40" i="4"/>
  <c r="U40" i="4" s="1"/>
  <c r="T41" i="4"/>
  <c r="B118" i="10"/>
  <c r="T25" i="4"/>
  <c r="U48" i="4" s="1"/>
  <c r="T26" i="4"/>
  <c r="AD40" i="4"/>
  <c r="B203" i="10"/>
  <c r="AD41" i="4"/>
  <c r="P25" i="4"/>
  <c r="P26" i="4"/>
  <c r="L40" i="4"/>
  <c r="M40" i="4" s="1"/>
  <c r="AB40" i="4"/>
  <c r="J25" i="4"/>
  <c r="J26" i="4"/>
  <c r="J40" i="4"/>
  <c r="K40" i="4" s="1"/>
  <c r="B33" i="10"/>
  <c r="J41" i="4"/>
  <c r="N41" i="4"/>
  <c r="H25" i="4"/>
  <c r="H26" i="4"/>
  <c r="N26" i="4"/>
  <c r="V41" i="4"/>
  <c r="W41" i="4" s="1"/>
  <c r="L41" i="4"/>
  <c r="B186" i="10"/>
  <c r="R25" i="4"/>
  <c r="R26" i="4"/>
  <c r="V40" i="4"/>
  <c r="W40" i="4" s="1"/>
  <c r="L25" i="4"/>
  <c r="L26" i="4"/>
  <c r="R41" i="4"/>
  <c r="V25" i="4"/>
  <c r="V28" i="4" s="1"/>
  <c r="V29" i="4" s="1"/>
  <c r="C81" i="6" l="1"/>
  <c r="C82" i="6"/>
  <c r="C76" i="6"/>
  <c r="O40" i="4"/>
  <c r="C74" i="6"/>
  <c r="C78" i="6"/>
  <c r="E73" i="6"/>
  <c r="C77" i="6"/>
  <c r="C75" i="6"/>
  <c r="R42" i="4"/>
  <c r="G77" i="6"/>
  <c r="V30" i="4"/>
  <c r="AD30" i="4"/>
  <c r="AE48" i="4"/>
  <c r="AE49" i="4" s="1"/>
  <c r="AE46" i="4"/>
  <c r="AE47" i="4" s="1"/>
  <c r="AD44" i="4"/>
  <c r="J54" i="6"/>
  <c r="N42" i="4"/>
  <c r="P42" i="4"/>
  <c r="P43" i="4"/>
  <c r="P44" i="4"/>
  <c r="H42" i="4"/>
  <c r="I41" i="4"/>
  <c r="H44" i="4"/>
  <c r="L42" i="4"/>
  <c r="J42" i="4"/>
  <c r="AB28" i="4"/>
  <c r="AB29" i="4" s="1"/>
  <c r="AB30" i="4" s="1"/>
  <c r="AC46" i="4"/>
  <c r="AC47" i="4" s="1"/>
  <c r="Z30" i="4"/>
  <c r="AA46" i="4"/>
  <c r="Z47" i="4" s="1"/>
  <c r="AA48" i="4"/>
  <c r="Z49" i="4" s="1"/>
  <c r="Z42" i="4"/>
  <c r="Y48" i="4"/>
  <c r="X49" i="4" s="1"/>
  <c r="X28" i="4"/>
  <c r="X29" i="4" s="1"/>
  <c r="X30" i="4" s="1"/>
  <c r="R44" i="4"/>
  <c r="R43" i="4"/>
  <c r="S41" i="4"/>
  <c r="AD43" i="4"/>
  <c r="AE41" i="4"/>
  <c r="U49" i="4"/>
  <c r="T28" i="4"/>
  <c r="T29" i="4" s="1"/>
  <c r="T30" i="4" s="1"/>
  <c r="U46" i="4"/>
  <c r="U47" i="4" s="1"/>
  <c r="V43" i="4"/>
  <c r="T42" i="4"/>
  <c r="V44" i="4"/>
  <c r="S48" i="4"/>
  <c r="S49" i="4" s="1"/>
  <c r="S46" i="4"/>
  <c r="S47" i="4" s="1"/>
  <c r="R28" i="4"/>
  <c r="R29" i="4" s="1"/>
  <c r="R30" i="4" s="1"/>
  <c r="AE40" i="4"/>
  <c r="AD42" i="4"/>
  <c r="Z43" i="4"/>
  <c r="AA41" i="4"/>
  <c r="Z44" i="4"/>
  <c r="AC40" i="4"/>
  <c r="AB42" i="4"/>
  <c r="O46" i="4"/>
  <c r="O47" i="4" s="1"/>
  <c r="O48" i="4"/>
  <c r="O49" i="4" s="1"/>
  <c r="N28" i="4"/>
  <c r="N29" i="4" s="1"/>
  <c r="N30" i="4" s="1"/>
  <c r="I46" i="4"/>
  <c r="I47" i="4" s="1"/>
  <c r="H28" i="4"/>
  <c r="H29" i="4" s="1"/>
  <c r="H30" i="4" s="1"/>
  <c r="I48" i="4"/>
  <c r="I49" i="4" s="1"/>
  <c r="AC41" i="4"/>
  <c r="AB44" i="4"/>
  <c r="AB43" i="4"/>
  <c r="K48" i="4"/>
  <c r="K49" i="4" s="1"/>
  <c r="K46" i="4"/>
  <c r="K47" i="4" s="1"/>
  <c r="J28" i="4"/>
  <c r="J29" i="4" s="1"/>
  <c r="J30" i="4" s="1"/>
  <c r="V42" i="4"/>
  <c r="M46" i="4"/>
  <c r="M47" i="4" s="1"/>
  <c r="L28" i="4"/>
  <c r="L29" i="4" s="1"/>
  <c r="L30" i="4" s="1"/>
  <c r="M48" i="4"/>
  <c r="M49" i="4" s="1"/>
  <c r="N44" i="4"/>
  <c r="O41" i="4"/>
  <c r="N43" i="4"/>
  <c r="Q48" i="4"/>
  <c r="Q49" i="4" s="1"/>
  <c r="Q46" i="4"/>
  <c r="Q47" i="4" s="1"/>
  <c r="P28" i="4"/>
  <c r="P29" i="4" s="1"/>
  <c r="P30" i="4" s="1"/>
  <c r="Y40" i="4"/>
  <c r="X42" i="4"/>
  <c r="L43" i="4"/>
  <c r="M41" i="4"/>
  <c r="L44" i="4"/>
  <c r="J43" i="4"/>
  <c r="J44" i="4"/>
  <c r="K41" i="4"/>
  <c r="U41" i="4"/>
  <c r="T43" i="4"/>
  <c r="T44" i="4"/>
  <c r="Y41" i="4"/>
  <c r="X44" i="4"/>
  <c r="X43" i="4"/>
  <c r="W48" i="4"/>
  <c r="W49" i="4" s="1"/>
  <c r="W46" i="4"/>
  <c r="W4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MARCOS JERONIMO GOROSKI RAMBALDUCCI</author>
    <author>Admin</author>
  </authors>
  <commentList>
    <comment ref="C4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Supermercado Carrefour. Shopping Catuaí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4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Supermercado Muffato. Rua Duque de Caxias  1200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4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Supermercado Cidade Cancao, Av. Maringá, 830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4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Supermercado Condor. Rua Rio Grande do Sul, 50.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4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Supermercado Musamar. Rua Pernambuco 785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4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Supermercados Viscardo. Av. Inglaterra, 505.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4" authorId="0" shapeId="0" xr:uid="{A1F08F6E-C58A-4209-96A3-AA71AC96EA2C}">
      <text>
        <r>
          <rPr>
            <b/>
            <sz val="9"/>
            <color indexed="81"/>
            <rFont val="Segoe UI"/>
            <family val="2"/>
          </rPr>
          <t>Supermercado Tonhão. Av. Dez de Dezembro, 6237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4" authorId="0" shapeId="0" xr:uid="{2D773958-B3C1-4DAE-A45B-2BD4359A80F9}">
      <text>
        <r>
          <rPr>
            <b/>
            <sz val="9"/>
            <color indexed="81"/>
            <rFont val="Segoe UI"/>
            <family val="2"/>
          </rPr>
          <t xml:space="preserve">Supermercado Super Golff  Av. Saul Elkind, 4607.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4" authorId="0" shapeId="0" xr:uid="{00000000-0006-0000-0000-000007000000}">
      <text>
        <r>
          <rPr>
            <b/>
            <sz val="9"/>
            <color indexed="81"/>
            <rFont val="Segoe UI"/>
            <family val="2"/>
          </rPr>
          <t>Supermercado 88. Av. das maritacas, 1546.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L4" authorId="0" shapeId="0" xr:uid="{00000000-0006-0000-0000-000008000000}">
      <text>
        <r>
          <rPr>
            <b/>
            <sz val="9"/>
            <color indexed="81"/>
            <rFont val="Segoe UI"/>
            <family val="2"/>
          </rPr>
          <t xml:space="preserve">Supermercado Santarém. Av. Saul Elkind, 1068.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M4" authorId="0" shapeId="0" xr:uid="{00000000-0006-0000-0000-000009000000}">
      <text>
        <r>
          <rPr>
            <b/>
            <sz val="9"/>
            <color indexed="81"/>
            <rFont val="Segoe UI"/>
            <family val="2"/>
          </rPr>
          <t xml:space="preserve">Almeida Mercados. Rua Araçatuba, 218.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4" authorId="0" shapeId="0" xr:uid="{00000000-0006-0000-0000-00000A000000}">
      <text>
        <r>
          <rPr>
            <b/>
            <sz val="9"/>
            <color indexed="81"/>
            <rFont val="Segoe UI"/>
            <family val="2"/>
          </rPr>
          <t>Supermercado Walmart. Boulevard Londrina Shopping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O4" authorId="1" shapeId="0" xr:uid="{00000000-0006-0000-0000-00000B000000}">
      <text>
        <r>
          <rPr>
            <b/>
            <sz val="9"/>
            <color indexed="81"/>
            <rFont val="Segoe UI"/>
            <family val="2"/>
          </rPr>
          <t xml:space="preserve">Média dos preços de cada produto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P4" authorId="1" shapeId="0" xr:uid="{00000000-0006-0000-0000-00000C000000}">
      <text>
        <r>
          <rPr>
            <b/>
            <sz val="9"/>
            <color indexed="81"/>
            <rFont val="Segoe UI"/>
            <family val="2"/>
          </rPr>
          <t>Maior valor encontrado para o mesmo produto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Q4" authorId="1" shapeId="0" xr:uid="{00000000-0006-0000-0000-00000D000000}">
      <text>
        <r>
          <rPr>
            <b/>
            <sz val="9"/>
            <color indexed="81"/>
            <rFont val="Segoe UI"/>
            <family val="2"/>
          </rPr>
          <t>Menor valor encontrado para o mesmo produto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R4" authorId="1" shapeId="0" xr:uid="{00000000-0006-0000-0000-00000E000000}">
      <text>
        <r>
          <rPr>
            <b/>
            <sz val="9"/>
            <color indexed="81"/>
            <rFont val="Segoe UI"/>
            <family val="2"/>
          </rPr>
          <t>variação percentual entre o maior e o menos preço de um mesmo produto</t>
        </r>
        <r>
          <rPr>
            <sz val="9"/>
            <color indexed="81"/>
            <rFont val="Segoe UI"/>
            <family val="2"/>
          </rPr>
          <t xml:space="preserve">
Observar que se trata da variação de preço entre o maior e o menor preço e não o quanto o maior preço é percentualmente mais elevado que o menor. </t>
        </r>
      </text>
    </comment>
    <comment ref="S4" authorId="1" shapeId="0" xr:uid="{00000000-0006-0000-0000-00000F000000}">
      <text>
        <r>
          <rPr>
            <b/>
            <sz val="9"/>
            <color indexed="81"/>
            <rFont val="Segoe UI"/>
            <family val="2"/>
          </rPr>
          <t>Diferença entre o maior e o menor preço de cada produto</t>
        </r>
      </text>
    </comment>
    <comment ref="T4" authorId="1" shapeId="0" xr:uid="{00000000-0006-0000-0000-000010000000}">
      <text>
        <r>
          <rPr>
            <b/>
            <sz val="9"/>
            <color indexed="81"/>
            <rFont val="Segoe UI"/>
            <family val="2"/>
          </rPr>
          <t>Variação percentual do preço médio de cada produto comparado ao preço médio do mesmo produto no mês imediatamente anterior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21" authorId="0" shapeId="0" xr:uid="{00000000-0006-0000-0000-000011000000}">
      <text>
        <r>
          <rPr>
            <b/>
            <sz val="9"/>
            <color indexed="81"/>
            <rFont val="Segoe UI"/>
            <family val="2"/>
          </rPr>
          <t>Supermercado Carrefour. Shopping Catuaí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21" authorId="0" shapeId="0" xr:uid="{00000000-0006-0000-0000-000012000000}">
      <text>
        <r>
          <rPr>
            <b/>
            <sz val="9"/>
            <color indexed="81"/>
            <rFont val="Segoe UI"/>
            <family val="2"/>
          </rPr>
          <t>Supermercado Muffato. Rua Duque de Caxias  1200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21" authorId="0" shapeId="0" xr:uid="{00000000-0006-0000-0000-000013000000}">
      <text>
        <r>
          <rPr>
            <b/>
            <sz val="9"/>
            <color indexed="81"/>
            <rFont val="Segoe UI"/>
            <family val="2"/>
          </rPr>
          <t>Supermercado Cidade Cancao, Av. Maringá, 830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21" authorId="0" shapeId="0" xr:uid="{00000000-0006-0000-0000-000014000000}">
      <text>
        <r>
          <rPr>
            <b/>
            <sz val="9"/>
            <color indexed="81"/>
            <rFont val="Segoe UI"/>
            <family val="2"/>
          </rPr>
          <t>Supermercado Condor. Rua Rio Grande do Sul, 50.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21" authorId="0" shapeId="0" xr:uid="{00000000-0006-0000-0000-000015000000}">
      <text>
        <r>
          <rPr>
            <b/>
            <sz val="9"/>
            <color indexed="81"/>
            <rFont val="Segoe UI"/>
            <family val="2"/>
          </rPr>
          <t>Supermercado Musamar. Rua Pernambuco 785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21" authorId="0" shapeId="0" xr:uid="{00000000-0006-0000-0000-000016000000}">
      <text>
        <r>
          <rPr>
            <b/>
            <sz val="9"/>
            <color indexed="81"/>
            <rFont val="Segoe UI"/>
            <family val="2"/>
          </rPr>
          <t>Supermercados Viscardo. Av. Inglaterra, 505.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21" authorId="0" shapeId="0" xr:uid="{5EDBAFE6-B511-4A5A-9ACC-215DC77736E0}">
      <text>
        <r>
          <rPr>
            <b/>
            <sz val="9"/>
            <color indexed="81"/>
            <rFont val="Segoe UI"/>
            <family val="2"/>
          </rPr>
          <t>Supermercado Tonhão. Av. Dez de Dezembro, 6237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21" authorId="0" shapeId="0" xr:uid="{EA33525B-0149-401E-B92D-CF9674DFE974}">
      <text>
        <r>
          <rPr>
            <b/>
            <sz val="9"/>
            <color indexed="81"/>
            <rFont val="Segoe UI"/>
            <family val="2"/>
          </rPr>
          <t xml:space="preserve">Supermercado Super Golff  Av. Saul Elkind, 4607.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21" authorId="0" shapeId="0" xr:uid="{00000000-0006-0000-0000-000017000000}">
      <text>
        <r>
          <rPr>
            <b/>
            <sz val="9"/>
            <color indexed="81"/>
            <rFont val="Segoe UI"/>
            <family val="2"/>
          </rPr>
          <t>Supermercado 88. Av. das maritacas, 1546.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L21" authorId="0" shapeId="0" xr:uid="{00000000-0006-0000-0000-000018000000}">
      <text>
        <r>
          <rPr>
            <b/>
            <sz val="9"/>
            <color indexed="81"/>
            <rFont val="Segoe UI"/>
            <family val="2"/>
          </rPr>
          <t xml:space="preserve">Supermercado Santarém. Av. Saul Elkind, 1068.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M21" authorId="0" shapeId="0" xr:uid="{00000000-0006-0000-0000-000019000000}">
      <text>
        <r>
          <rPr>
            <b/>
            <sz val="9"/>
            <color indexed="81"/>
            <rFont val="Segoe UI"/>
            <family val="2"/>
          </rPr>
          <t xml:space="preserve">Almeida Mercados. Rua Araçatuba, 218.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21" authorId="0" shapeId="0" xr:uid="{00000000-0006-0000-0000-00001A000000}">
      <text>
        <r>
          <rPr>
            <b/>
            <sz val="9"/>
            <color indexed="81"/>
            <rFont val="Segoe UI"/>
            <family val="2"/>
          </rPr>
          <t>Supermercado Walmart. Boulevard Londrina Shopping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T21" authorId="1" shapeId="0" xr:uid="{00000000-0006-0000-0000-00001B000000}">
      <text>
        <r>
          <rPr>
            <b/>
            <sz val="9"/>
            <color indexed="81"/>
            <rFont val="Segoe UI"/>
            <family val="2"/>
          </rPr>
          <t xml:space="preserve">Variação entre o preço médio atual e o preço médio do mês imediatamente anterior. </t>
        </r>
      </text>
    </comment>
    <comment ref="C40" authorId="0" shapeId="0" xr:uid="{00000000-0006-0000-0000-00001C000000}">
      <text>
        <r>
          <rPr>
            <b/>
            <sz val="9"/>
            <color indexed="81"/>
            <rFont val="Segoe UI"/>
            <family val="2"/>
          </rPr>
          <t>Supermercado Carrefour. Shopping Catuaí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40" authorId="0" shapeId="0" xr:uid="{00000000-0006-0000-0000-00001D000000}">
      <text>
        <r>
          <rPr>
            <b/>
            <sz val="9"/>
            <color indexed="81"/>
            <rFont val="Segoe UI"/>
            <family val="2"/>
          </rPr>
          <t>Supermercado Muffato. Rua Duque de Caxias  1200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40" authorId="0" shapeId="0" xr:uid="{00000000-0006-0000-0000-00001E000000}">
      <text>
        <r>
          <rPr>
            <b/>
            <sz val="9"/>
            <color indexed="81"/>
            <rFont val="Segoe UI"/>
            <family val="2"/>
          </rPr>
          <t>Supermercado Cidade Cancao, Av. Maringá, 830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40" authorId="0" shapeId="0" xr:uid="{00000000-0006-0000-0000-00001F000000}">
      <text>
        <r>
          <rPr>
            <b/>
            <sz val="9"/>
            <color indexed="81"/>
            <rFont val="Segoe UI"/>
            <family val="2"/>
          </rPr>
          <t>Supermercado Condor. Rua Rio Grande do Sul, 50.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40" authorId="0" shapeId="0" xr:uid="{00000000-0006-0000-0000-000020000000}">
      <text>
        <r>
          <rPr>
            <b/>
            <sz val="9"/>
            <color indexed="81"/>
            <rFont val="Segoe UI"/>
            <family val="2"/>
          </rPr>
          <t>Supermercado Musamar. Rua Pernambuco 785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40" authorId="0" shapeId="0" xr:uid="{00000000-0006-0000-0000-000021000000}">
      <text>
        <r>
          <rPr>
            <b/>
            <sz val="9"/>
            <color indexed="81"/>
            <rFont val="Segoe UI"/>
            <family val="2"/>
          </rPr>
          <t>Supermercados Viscardo. Av. Inglaterra, 505.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40" authorId="0" shapeId="0" xr:uid="{3C96D06A-09BC-488C-8288-F32D954B37AF}">
      <text>
        <r>
          <rPr>
            <b/>
            <sz val="9"/>
            <color indexed="81"/>
            <rFont val="Segoe UI"/>
            <family val="2"/>
          </rPr>
          <t>Supermercado Tonhão. Av. Dez de Dezembro, 6237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40" authorId="0" shapeId="0" xr:uid="{7973E12A-710A-4067-B79A-8B7FB0FE7326}">
      <text>
        <r>
          <rPr>
            <b/>
            <sz val="9"/>
            <color indexed="81"/>
            <rFont val="Segoe UI"/>
            <family val="2"/>
          </rPr>
          <t xml:space="preserve">Supermercado Super Golff  Av. Saul Elkind, 4607.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40" authorId="0" shapeId="0" xr:uid="{00000000-0006-0000-0000-000022000000}">
      <text>
        <r>
          <rPr>
            <b/>
            <sz val="9"/>
            <color indexed="81"/>
            <rFont val="Segoe UI"/>
            <family val="2"/>
          </rPr>
          <t>Supermercado 88. Av. das maritacas, 1546.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L40" authorId="0" shapeId="0" xr:uid="{00000000-0006-0000-0000-000023000000}">
      <text>
        <r>
          <rPr>
            <b/>
            <sz val="9"/>
            <color indexed="81"/>
            <rFont val="Segoe UI"/>
            <family val="2"/>
          </rPr>
          <t xml:space="preserve">Supermercado Santarém. Av. Saul Elkind, 1068.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M40" authorId="0" shapeId="0" xr:uid="{00000000-0006-0000-0000-000024000000}">
      <text>
        <r>
          <rPr>
            <b/>
            <sz val="9"/>
            <color indexed="81"/>
            <rFont val="Segoe UI"/>
            <family val="2"/>
          </rPr>
          <t xml:space="preserve">Almeida Mercados. Rua Araçatuba, 218.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40" authorId="0" shapeId="0" xr:uid="{00000000-0006-0000-0000-000025000000}">
      <text>
        <r>
          <rPr>
            <b/>
            <sz val="9"/>
            <color indexed="81"/>
            <rFont val="Segoe UI"/>
            <family val="2"/>
          </rPr>
          <t>Supermercado Walmart. Boulevard Londrina Shopping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58" authorId="0" shapeId="0" xr:uid="{00000000-0006-0000-0000-000026000000}">
      <text>
        <r>
          <rPr>
            <b/>
            <sz val="9"/>
            <color indexed="81"/>
            <rFont val="Segoe UI"/>
            <family val="2"/>
          </rPr>
          <t>Supermercado Carrefour. Shopping Catuaí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58" authorId="0" shapeId="0" xr:uid="{00000000-0006-0000-0000-000027000000}">
      <text>
        <r>
          <rPr>
            <b/>
            <sz val="9"/>
            <color indexed="81"/>
            <rFont val="Segoe UI"/>
            <family val="2"/>
          </rPr>
          <t>Supermercado Muffato. Rua Duque de Caxias  1200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58" authorId="0" shapeId="0" xr:uid="{00000000-0006-0000-0000-000028000000}">
      <text>
        <r>
          <rPr>
            <b/>
            <sz val="9"/>
            <color indexed="81"/>
            <rFont val="Segoe UI"/>
            <family val="2"/>
          </rPr>
          <t>Supermercado Cidade Cancao, Av. Maringá, 830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58" authorId="0" shapeId="0" xr:uid="{00000000-0006-0000-0000-000029000000}">
      <text>
        <r>
          <rPr>
            <b/>
            <sz val="9"/>
            <color indexed="81"/>
            <rFont val="Segoe UI"/>
            <family val="2"/>
          </rPr>
          <t>Supermercado Condor. Rua Rio Grande do Sul, 50.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58" authorId="0" shapeId="0" xr:uid="{00000000-0006-0000-0000-00002A000000}">
      <text>
        <r>
          <rPr>
            <b/>
            <sz val="9"/>
            <color indexed="81"/>
            <rFont val="Segoe UI"/>
            <family val="2"/>
          </rPr>
          <t>Supermercado Musamar. Rua Pernambuco 785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58" authorId="0" shapeId="0" xr:uid="{00000000-0006-0000-0000-00002B000000}">
      <text>
        <r>
          <rPr>
            <b/>
            <sz val="9"/>
            <color indexed="81"/>
            <rFont val="Segoe UI"/>
            <family val="2"/>
          </rPr>
          <t>Supermercados Viscardo. Av. Inglaterra, 505.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58" authorId="0" shapeId="0" xr:uid="{A1CDD455-4650-42B2-A450-2228603C1C7C}">
      <text>
        <r>
          <rPr>
            <b/>
            <sz val="9"/>
            <color indexed="81"/>
            <rFont val="Segoe UI"/>
            <family val="2"/>
          </rPr>
          <t>Supermercado 88. Av. das maritacas, 1546.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58" authorId="0" shapeId="0" xr:uid="{6A197245-0937-4DB0-AC1F-6C4EF966CF65}">
      <text>
        <r>
          <rPr>
            <b/>
            <sz val="9"/>
            <color indexed="81"/>
            <rFont val="Segoe UI"/>
            <family val="2"/>
          </rPr>
          <t xml:space="preserve">Supermercado Santarém. Av. Saul Elkind, 1068.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58" authorId="0" shapeId="0" xr:uid="{00000000-0006-0000-0000-00002C000000}">
      <text>
        <r>
          <rPr>
            <b/>
            <sz val="9"/>
            <color indexed="81"/>
            <rFont val="Segoe UI"/>
            <family val="2"/>
          </rPr>
          <t>Supermercado 88. Av. das maritacas, 1546.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L58" authorId="0" shapeId="0" xr:uid="{00000000-0006-0000-0000-00002D000000}">
      <text>
        <r>
          <rPr>
            <b/>
            <sz val="9"/>
            <color indexed="81"/>
            <rFont val="Segoe UI"/>
            <family val="2"/>
          </rPr>
          <t xml:space="preserve">Supermercado Santarém. Av. Saul Elkind, 1068.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M58" authorId="0" shapeId="0" xr:uid="{00000000-0006-0000-0000-00002E000000}">
      <text>
        <r>
          <rPr>
            <b/>
            <sz val="9"/>
            <color indexed="81"/>
            <rFont val="Segoe UI"/>
            <family val="2"/>
          </rPr>
          <t xml:space="preserve">Almeida Mercados. Rua Araçatuba, 218.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58" authorId="0" shapeId="0" xr:uid="{00000000-0006-0000-0000-00002F000000}">
      <text>
        <r>
          <rPr>
            <b/>
            <sz val="9"/>
            <color indexed="81"/>
            <rFont val="Segoe UI"/>
            <family val="2"/>
          </rPr>
          <t>Supermercado Walmart. Boulevard Londrina Shopping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77" authorId="0" shapeId="0" xr:uid="{0751F40C-4AE8-4D32-8B7E-0CD025714D74}">
      <text>
        <r>
          <rPr>
            <b/>
            <sz val="9"/>
            <color indexed="81"/>
            <rFont val="Segoe UI"/>
            <family val="2"/>
          </rPr>
          <t>Supermercado Carrefour. Shopping Catuaí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77" authorId="0" shapeId="0" xr:uid="{BFC50AB4-930E-4B9F-B5BF-4CF31B1C77B8}">
      <text>
        <r>
          <rPr>
            <b/>
            <sz val="9"/>
            <color indexed="81"/>
            <rFont val="Segoe UI"/>
            <family val="2"/>
          </rPr>
          <t>Supermercado Muffato. Rua Duque de Caxias  1200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77" authorId="0" shapeId="0" xr:uid="{A39CF8D2-221D-4644-B9D5-B16FD3FA4E43}">
      <text>
        <r>
          <rPr>
            <b/>
            <sz val="9"/>
            <color indexed="81"/>
            <rFont val="Segoe UI"/>
            <family val="2"/>
          </rPr>
          <t>Supermercado Cidade Cancao, Av. Maringá, 830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77" authorId="0" shapeId="0" xr:uid="{E976475D-A363-47AC-9E5B-E11431529A84}">
      <text>
        <r>
          <rPr>
            <b/>
            <sz val="9"/>
            <color indexed="81"/>
            <rFont val="Segoe UI"/>
            <family val="2"/>
          </rPr>
          <t>Supermercado Condor. Rua Rio Grande do Sul, 50.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77" authorId="0" shapeId="0" xr:uid="{742E0D55-0887-4B95-8520-031EE667C549}">
      <text>
        <r>
          <rPr>
            <b/>
            <sz val="9"/>
            <color indexed="81"/>
            <rFont val="Segoe UI"/>
            <family val="2"/>
          </rPr>
          <t>Supermercado Musamar. Rua Pernambuco 785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77" authorId="0" shapeId="0" xr:uid="{4E8CF264-5A1B-46CE-BB88-813F58ED85E3}">
      <text>
        <r>
          <rPr>
            <b/>
            <sz val="9"/>
            <color indexed="81"/>
            <rFont val="Segoe UI"/>
            <family val="2"/>
          </rPr>
          <t>Supermercados Viscardo. Av. Inglaterra, 505.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77" authorId="0" shapeId="0" xr:uid="{7F606974-4A5E-4937-82D3-F0744EEFF63D}">
      <text>
        <r>
          <rPr>
            <b/>
            <sz val="9"/>
            <color indexed="81"/>
            <rFont val="Segoe UI"/>
            <family val="2"/>
          </rPr>
          <t>Supermercado 88. Av. das maritacas, 1546.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77" authorId="0" shapeId="0" xr:uid="{AF1B0C33-A653-4D12-9B10-CC99E5EEE580}">
      <text>
        <r>
          <rPr>
            <b/>
            <sz val="9"/>
            <color indexed="81"/>
            <rFont val="Segoe UI"/>
            <family val="2"/>
          </rPr>
          <t xml:space="preserve">Supermercado Santarém. Av. Saul Elkind, 1068.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77" authorId="0" shapeId="0" xr:uid="{B4670AF2-EC8E-4AA5-AFBC-FD650FE065FE}">
      <text>
        <r>
          <rPr>
            <b/>
            <sz val="9"/>
            <color indexed="81"/>
            <rFont val="Segoe UI"/>
            <family val="2"/>
          </rPr>
          <t>Supermercado 88. Av. das maritacas, 1546.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L77" authorId="0" shapeId="0" xr:uid="{4234585A-1CE8-47E5-A663-52FD358FA86F}">
      <text>
        <r>
          <rPr>
            <b/>
            <sz val="9"/>
            <color indexed="81"/>
            <rFont val="Segoe UI"/>
            <family val="2"/>
          </rPr>
          <t xml:space="preserve">Supermercado Santarém. Av. Saul Elkind, 1068.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M77" authorId="0" shapeId="0" xr:uid="{2B4A01A1-08C8-47E9-8339-0FF0DFE4AC5A}">
      <text>
        <r>
          <rPr>
            <b/>
            <sz val="9"/>
            <color indexed="81"/>
            <rFont val="Segoe UI"/>
            <family val="2"/>
          </rPr>
          <t xml:space="preserve">Almeida Mercados. Rua Araçatuba, 218.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77" authorId="0" shapeId="0" xr:uid="{6B4B0DD6-BBC0-4DB6-829A-C194EAAB7F00}">
      <text>
        <r>
          <rPr>
            <b/>
            <sz val="9"/>
            <color indexed="81"/>
            <rFont val="Segoe UI"/>
            <family val="2"/>
          </rPr>
          <t>Supermercado Walmart. Boulevard Londrina Shopping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96" authorId="0" shapeId="0" xr:uid="{2516B59B-20EA-44F0-AE15-9D1BEE5697C6}">
      <text>
        <r>
          <rPr>
            <b/>
            <sz val="9"/>
            <color indexed="81"/>
            <rFont val="Segoe UI"/>
            <family val="2"/>
          </rPr>
          <t>Supermercado Carrefour. Shopping Catuaí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96" authorId="0" shapeId="0" xr:uid="{1BF017CB-75E0-4DBF-8887-BC4AE3265702}">
      <text>
        <r>
          <rPr>
            <b/>
            <sz val="9"/>
            <color indexed="81"/>
            <rFont val="Segoe UI"/>
            <family val="2"/>
          </rPr>
          <t>Supermercado Muffato. Rua Duque de Caxias  1200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96" authorId="0" shapeId="0" xr:uid="{EBADB39E-E55F-44C0-864B-4CBA7EAC231C}">
      <text>
        <r>
          <rPr>
            <b/>
            <sz val="9"/>
            <color indexed="81"/>
            <rFont val="Segoe UI"/>
            <family val="2"/>
          </rPr>
          <t>Supermercado Cidade Cancao, Av. Maringá, 830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96" authorId="0" shapeId="0" xr:uid="{C939FEE3-09A0-4F6F-9D98-C6B602ACE3DE}">
      <text>
        <r>
          <rPr>
            <b/>
            <sz val="9"/>
            <color indexed="81"/>
            <rFont val="Segoe UI"/>
            <family val="2"/>
          </rPr>
          <t>Supermercado Condor. Rua Rio Grande do Sul, 50.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96" authorId="0" shapeId="0" xr:uid="{F2FDA13A-1765-464F-9C95-A2483E144874}">
      <text>
        <r>
          <rPr>
            <b/>
            <sz val="9"/>
            <color indexed="81"/>
            <rFont val="Segoe UI"/>
            <family val="2"/>
          </rPr>
          <t>Supermercado Musamar. Rua Pernambuco 785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96" authorId="0" shapeId="0" xr:uid="{104A6F40-737C-4047-9697-AD015C65BC6A}">
      <text>
        <r>
          <rPr>
            <b/>
            <sz val="9"/>
            <color indexed="81"/>
            <rFont val="Segoe UI"/>
            <family val="2"/>
          </rPr>
          <t>Supermercados Viscardo. Av. Inglaterra, 505.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96" authorId="0" shapeId="0" xr:uid="{FD781298-5F6C-41BE-A693-A6AABC08C115}">
      <text>
        <r>
          <rPr>
            <b/>
            <sz val="9"/>
            <color indexed="81"/>
            <rFont val="Segoe UI"/>
            <family val="2"/>
          </rPr>
          <t>Supermercado 88. Av. das maritacas, 1546.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96" authorId="0" shapeId="0" xr:uid="{64296934-46B4-4668-82F2-D566A8399DCE}">
      <text>
        <r>
          <rPr>
            <b/>
            <sz val="9"/>
            <color indexed="81"/>
            <rFont val="Segoe UI"/>
            <family val="2"/>
          </rPr>
          <t xml:space="preserve">Supermercado Santarém. Av. Saul Elkind, 1068.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96" authorId="0" shapeId="0" xr:uid="{30E5CF02-F1F7-42BB-AB59-FA6DEABD4AA1}">
      <text>
        <r>
          <rPr>
            <b/>
            <sz val="9"/>
            <color indexed="81"/>
            <rFont val="Segoe UI"/>
            <family val="2"/>
          </rPr>
          <t>Supermercado 88. Av. das maritacas, 1546.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L96" authorId="0" shapeId="0" xr:uid="{D2130EF9-75BC-45D7-A7F6-AAC2CD279172}">
      <text>
        <r>
          <rPr>
            <b/>
            <sz val="9"/>
            <color indexed="81"/>
            <rFont val="Segoe UI"/>
            <family val="2"/>
          </rPr>
          <t xml:space="preserve">Supermercado Santarém. Av. Saul Elkind, 1068.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M96" authorId="0" shapeId="0" xr:uid="{56042D84-8468-4BB0-80E1-05BC96F3FF73}">
      <text>
        <r>
          <rPr>
            <b/>
            <sz val="9"/>
            <color indexed="81"/>
            <rFont val="Segoe UI"/>
            <family val="2"/>
          </rPr>
          <t xml:space="preserve">Almeida Mercados. Rua Araçatuba, 218.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96" authorId="0" shapeId="0" xr:uid="{639FA9D0-C5CD-4FFD-8157-E84378D80FAA}">
      <text>
        <r>
          <rPr>
            <b/>
            <sz val="9"/>
            <color indexed="81"/>
            <rFont val="Segoe UI"/>
            <family val="2"/>
          </rPr>
          <t>Supermercado Walmart. Boulevard Londrina Shopping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115" authorId="0" shapeId="0" xr:uid="{00000000-0006-0000-0000-000044000000}">
      <text>
        <r>
          <rPr>
            <b/>
            <sz val="9"/>
            <color indexed="81"/>
            <rFont val="Segoe UI"/>
            <family val="2"/>
          </rPr>
          <t>Supermercado Carrefour. Shopping Catuaí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115" authorId="0" shapeId="0" xr:uid="{00000000-0006-0000-0000-000045000000}">
      <text>
        <r>
          <rPr>
            <b/>
            <sz val="9"/>
            <color indexed="81"/>
            <rFont val="Segoe UI"/>
            <family val="2"/>
          </rPr>
          <t>Supermercado Muffato. Rua Duque de Caxias  1200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115" authorId="0" shapeId="0" xr:uid="{00000000-0006-0000-0000-000046000000}">
      <text>
        <r>
          <rPr>
            <b/>
            <sz val="9"/>
            <color indexed="81"/>
            <rFont val="Segoe UI"/>
            <family val="2"/>
          </rPr>
          <t>Supermercado Cidade Cancao, Av. Maringá, 830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115" authorId="0" shapeId="0" xr:uid="{00000000-0006-0000-0000-000047000000}">
      <text>
        <r>
          <rPr>
            <b/>
            <sz val="9"/>
            <color indexed="81"/>
            <rFont val="Segoe UI"/>
            <family val="2"/>
          </rPr>
          <t>Supermercado Condor. Rua Rio Grande do Sul, 50.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115" authorId="0" shapeId="0" xr:uid="{00000000-0006-0000-0000-000048000000}">
      <text>
        <r>
          <rPr>
            <b/>
            <sz val="9"/>
            <color indexed="81"/>
            <rFont val="Segoe UI"/>
            <family val="2"/>
          </rPr>
          <t>Supermercado Musamar. Rua Pernambuco 785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115" authorId="0" shapeId="0" xr:uid="{00000000-0006-0000-0000-000049000000}">
      <text>
        <r>
          <rPr>
            <b/>
            <sz val="9"/>
            <color indexed="81"/>
            <rFont val="Segoe UI"/>
            <family val="2"/>
          </rPr>
          <t>Supermercados Viscardo. Av. Inglaterra, 505.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115" authorId="0" shapeId="0" xr:uid="{F243ADEE-019A-4816-B36E-B7E2CFE0A775}">
      <text>
        <r>
          <rPr>
            <b/>
            <sz val="9"/>
            <color indexed="81"/>
            <rFont val="Segoe UI"/>
            <family val="2"/>
          </rPr>
          <t>Supermercado 88. Av. das maritacas, 1546.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15" authorId="0" shapeId="0" xr:uid="{532183B3-436D-4E8C-9945-32056155F4C8}">
      <text>
        <r>
          <rPr>
            <b/>
            <sz val="9"/>
            <color indexed="81"/>
            <rFont val="Segoe UI"/>
            <family val="2"/>
          </rPr>
          <t xml:space="preserve">Supermercado Santarém. Av. Saul Elkind, 1068.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115" authorId="0" shapeId="0" xr:uid="{00000000-0006-0000-0000-00004A000000}">
      <text>
        <r>
          <rPr>
            <b/>
            <sz val="9"/>
            <color indexed="81"/>
            <rFont val="Segoe UI"/>
            <family val="2"/>
          </rPr>
          <t>Supermercado 88. Av. das maritacas, 1546.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L115" authorId="0" shapeId="0" xr:uid="{00000000-0006-0000-0000-00004B000000}">
      <text>
        <r>
          <rPr>
            <b/>
            <sz val="9"/>
            <color indexed="81"/>
            <rFont val="Segoe UI"/>
            <family val="2"/>
          </rPr>
          <t xml:space="preserve">Supermercado Santarém. Av. Saul Elkind, 1068.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M115" authorId="0" shapeId="0" xr:uid="{00000000-0006-0000-0000-00004C000000}">
      <text>
        <r>
          <rPr>
            <b/>
            <sz val="9"/>
            <color indexed="81"/>
            <rFont val="Segoe UI"/>
            <family val="2"/>
          </rPr>
          <t xml:space="preserve">Almeida Mercados. Rua Araçatuba, 218.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115" authorId="0" shapeId="0" xr:uid="{00000000-0006-0000-0000-00004D000000}">
      <text>
        <r>
          <rPr>
            <b/>
            <sz val="9"/>
            <color indexed="81"/>
            <rFont val="Segoe UI"/>
            <family val="2"/>
          </rPr>
          <t>Supermercado Walmart. Boulevard Londrina Shopping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133" authorId="0" shapeId="0" xr:uid="{00000000-0006-0000-0000-00004E000000}">
      <text>
        <r>
          <rPr>
            <b/>
            <sz val="9"/>
            <color indexed="81"/>
            <rFont val="Segoe UI"/>
            <family val="2"/>
          </rPr>
          <t>Supermercado Carrefour. Shopping Catuaí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133" authorId="0" shapeId="0" xr:uid="{00000000-0006-0000-0000-00004F000000}">
      <text>
        <r>
          <rPr>
            <b/>
            <sz val="9"/>
            <color indexed="81"/>
            <rFont val="Segoe UI"/>
            <family val="2"/>
          </rPr>
          <t>Supermercado Muffato. Rua Duque de Caxias  1200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133" authorId="0" shapeId="0" xr:uid="{00000000-0006-0000-0000-000050000000}">
      <text>
        <r>
          <rPr>
            <b/>
            <sz val="9"/>
            <color indexed="81"/>
            <rFont val="Segoe UI"/>
            <family val="2"/>
          </rPr>
          <t>Supermercado Cidade Cancao, Av. Maringá, 830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133" authorId="0" shapeId="0" xr:uid="{00000000-0006-0000-0000-000051000000}">
      <text>
        <r>
          <rPr>
            <b/>
            <sz val="9"/>
            <color indexed="81"/>
            <rFont val="Segoe UI"/>
            <family val="2"/>
          </rPr>
          <t>Supermercado Condor. Rua Rio Grande do Sul, 50.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133" authorId="0" shapeId="0" xr:uid="{00000000-0006-0000-0000-000052000000}">
      <text>
        <r>
          <rPr>
            <b/>
            <sz val="9"/>
            <color indexed="81"/>
            <rFont val="Segoe UI"/>
            <family val="2"/>
          </rPr>
          <t>Supermercado Musamar. Rua Pernambuco 785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133" authorId="0" shapeId="0" xr:uid="{00000000-0006-0000-0000-000053000000}">
      <text>
        <r>
          <rPr>
            <b/>
            <sz val="9"/>
            <color indexed="81"/>
            <rFont val="Segoe UI"/>
            <family val="2"/>
          </rPr>
          <t>Supermercados Viscardo. Av. Inglaterra, 505.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133" authorId="0" shapeId="0" xr:uid="{C49A10A2-E108-4183-A023-AAE9CB01FF86}">
      <text>
        <r>
          <rPr>
            <b/>
            <sz val="9"/>
            <color indexed="81"/>
            <rFont val="Segoe UI"/>
            <family val="2"/>
          </rPr>
          <t>Supermercado 88. Av. das maritacas, 1546.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33" authorId="0" shapeId="0" xr:uid="{365074E8-D725-4A91-A8F3-67A6991A6496}">
      <text>
        <r>
          <rPr>
            <b/>
            <sz val="9"/>
            <color indexed="81"/>
            <rFont val="Segoe UI"/>
            <family val="2"/>
          </rPr>
          <t xml:space="preserve">Supermercado Santarém. Av. Saul Elkind, 1068.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133" authorId="0" shapeId="0" xr:uid="{00000000-0006-0000-0000-000054000000}">
      <text>
        <r>
          <rPr>
            <b/>
            <sz val="9"/>
            <color indexed="81"/>
            <rFont val="Segoe UI"/>
            <family val="2"/>
          </rPr>
          <t>Supermercado 88. Av. das maritacas, 1546.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L133" authorId="0" shapeId="0" xr:uid="{00000000-0006-0000-0000-000055000000}">
      <text>
        <r>
          <rPr>
            <b/>
            <sz val="9"/>
            <color indexed="81"/>
            <rFont val="Segoe UI"/>
            <family val="2"/>
          </rPr>
          <t xml:space="preserve">Supermercado Santarém. Av. Saul Elkind, 1068.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M133" authorId="0" shapeId="0" xr:uid="{00000000-0006-0000-0000-000056000000}">
      <text>
        <r>
          <rPr>
            <b/>
            <sz val="9"/>
            <color indexed="81"/>
            <rFont val="Segoe UI"/>
            <family val="2"/>
          </rPr>
          <t xml:space="preserve">Almeida Mercados. Rua Araçatuba, 218.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133" authorId="0" shapeId="0" xr:uid="{00000000-0006-0000-0000-000057000000}">
      <text>
        <r>
          <rPr>
            <b/>
            <sz val="9"/>
            <color indexed="81"/>
            <rFont val="Segoe UI"/>
            <family val="2"/>
          </rPr>
          <t>Supermercado Walmart. Boulevard Londrina Shopping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151" authorId="0" shapeId="0" xr:uid="{530411BF-2638-4F14-8738-53F104E6F1B4}">
      <text>
        <r>
          <rPr>
            <b/>
            <sz val="9"/>
            <color indexed="81"/>
            <rFont val="Segoe UI"/>
            <family val="2"/>
          </rPr>
          <t>Supermercado Carrefour. Shopping Catuaí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151" authorId="0" shapeId="0" xr:uid="{18B4DBBA-028F-44BF-A7D9-49E8D7781770}">
      <text>
        <r>
          <rPr>
            <b/>
            <sz val="9"/>
            <color indexed="81"/>
            <rFont val="Segoe UI"/>
            <family val="2"/>
          </rPr>
          <t>Supermercado Muffato. Rua Duque de Caxias  1200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151" authorId="0" shapeId="0" xr:uid="{B3089DFE-66FB-4690-BD16-92DB8A7F0DFE}">
      <text>
        <r>
          <rPr>
            <b/>
            <sz val="9"/>
            <color indexed="81"/>
            <rFont val="Segoe UI"/>
            <family val="2"/>
          </rPr>
          <t>Supermercado Cidade Cancao, Av. Maringá, 830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151" authorId="0" shapeId="0" xr:uid="{18A1BF5A-8A6A-47D1-A2AA-13CC9111FDA8}">
      <text>
        <r>
          <rPr>
            <b/>
            <sz val="9"/>
            <color indexed="81"/>
            <rFont val="Segoe UI"/>
            <family val="2"/>
          </rPr>
          <t>Supermercado Condor. Rua Rio Grande do Sul, 50.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151" authorId="0" shapeId="0" xr:uid="{5ACD2F16-368E-485C-8A82-778DB13CA681}">
      <text>
        <r>
          <rPr>
            <b/>
            <sz val="9"/>
            <color indexed="81"/>
            <rFont val="Segoe UI"/>
            <family val="2"/>
          </rPr>
          <t>Supermercado Musamar. Rua Pernambuco 785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151" authorId="0" shapeId="0" xr:uid="{4063F270-E4B3-4853-90F6-DFA707B1459B}">
      <text>
        <r>
          <rPr>
            <b/>
            <sz val="9"/>
            <color indexed="81"/>
            <rFont val="Segoe UI"/>
            <family val="2"/>
          </rPr>
          <t>Supermercados Viscardo. Av. Inglaterra, 505.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151" authorId="0" shapeId="0" xr:uid="{9AFD4D3B-583C-4266-B12B-21514B287F3D}">
      <text>
        <r>
          <rPr>
            <b/>
            <sz val="9"/>
            <color indexed="81"/>
            <rFont val="Segoe UI"/>
            <family val="2"/>
          </rPr>
          <t>Supermercado 88. Av. das maritacas, 1546.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51" authorId="0" shapeId="0" xr:uid="{E44A31D1-AE63-441F-A0E9-2E812F19CE7F}">
      <text>
        <r>
          <rPr>
            <b/>
            <sz val="9"/>
            <color indexed="81"/>
            <rFont val="Segoe UI"/>
            <family val="2"/>
          </rPr>
          <t xml:space="preserve">Supermercado Santarém. Av. Saul Elkind, 1068.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151" authorId="0" shapeId="0" xr:uid="{04FA8E47-FECC-498D-97FD-6A051B3F3A8C}">
      <text>
        <r>
          <rPr>
            <b/>
            <sz val="9"/>
            <color indexed="81"/>
            <rFont val="Segoe UI"/>
            <family val="2"/>
          </rPr>
          <t>Supermercado 88. Av. das maritacas, 1546.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L151" authorId="0" shapeId="0" xr:uid="{99640954-9BF4-4609-97CE-70AE4BD3ECE0}">
      <text>
        <r>
          <rPr>
            <b/>
            <sz val="9"/>
            <color indexed="81"/>
            <rFont val="Segoe UI"/>
            <family val="2"/>
          </rPr>
          <t xml:space="preserve">Supermercado Santarém. Av. Saul Elkind, 1068.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M151" authorId="0" shapeId="0" xr:uid="{83ADAF5C-C3B4-482B-AFF3-A85B5D41C448}">
      <text>
        <r>
          <rPr>
            <b/>
            <sz val="9"/>
            <color indexed="81"/>
            <rFont val="Segoe UI"/>
            <family val="2"/>
          </rPr>
          <t xml:space="preserve">Almeida Mercados. Rua Araçatuba, 218.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151" authorId="0" shapeId="0" xr:uid="{0DC394F2-A145-442F-B9F3-C1FB41B137B0}">
      <text>
        <r>
          <rPr>
            <b/>
            <sz val="9"/>
            <color indexed="81"/>
            <rFont val="Segoe UI"/>
            <family val="2"/>
          </rPr>
          <t>Supermercado Walmart. Boulevard Londrina Shopping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169" authorId="0" shapeId="0" xr:uid="{00000000-0006-0000-0000-000062000000}">
      <text>
        <r>
          <rPr>
            <b/>
            <sz val="9"/>
            <color indexed="81"/>
            <rFont val="Segoe UI"/>
            <family val="2"/>
          </rPr>
          <t>Supermercado Carrefour. Shopping Catuaí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169" authorId="0" shapeId="0" xr:uid="{00000000-0006-0000-0000-000063000000}">
      <text>
        <r>
          <rPr>
            <b/>
            <sz val="9"/>
            <color indexed="81"/>
            <rFont val="Segoe UI"/>
            <family val="2"/>
          </rPr>
          <t>Supermercado Muffato. Rua Duque de Caxias  1200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169" authorId="0" shapeId="0" xr:uid="{00000000-0006-0000-0000-000064000000}">
      <text>
        <r>
          <rPr>
            <b/>
            <sz val="9"/>
            <color indexed="81"/>
            <rFont val="Segoe UI"/>
            <family val="2"/>
          </rPr>
          <t>Supermercado Cidade Cancao, Av. Maringá, 830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169" authorId="0" shapeId="0" xr:uid="{00000000-0006-0000-0000-000065000000}">
      <text>
        <r>
          <rPr>
            <b/>
            <sz val="9"/>
            <color indexed="81"/>
            <rFont val="Segoe UI"/>
            <family val="2"/>
          </rPr>
          <t>Supermercado Condor. Rua Rio Grande do Sul, 50.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169" authorId="0" shapeId="0" xr:uid="{00000000-0006-0000-0000-000066000000}">
      <text>
        <r>
          <rPr>
            <b/>
            <sz val="9"/>
            <color indexed="81"/>
            <rFont val="Segoe UI"/>
            <family val="2"/>
          </rPr>
          <t>Supermercado Musamar. Rua Pernambuco 785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169" authorId="0" shapeId="0" xr:uid="{00000000-0006-0000-0000-000067000000}">
      <text>
        <r>
          <rPr>
            <b/>
            <sz val="9"/>
            <color indexed="81"/>
            <rFont val="Segoe UI"/>
            <family val="2"/>
          </rPr>
          <t>Supermercados Viscardo. Av. Inglaterra, 505.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169" authorId="0" shapeId="0" xr:uid="{CF545A76-E9E1-40CE-813D-64BFA195B35C}">
      <text>
        <r>
          <rPr>
            <b/>
            <sz val="9"/>
            <color indexed="81"/>
            <rFont val="Segoe UI"/>
            <family val="2"/>
          </rPr>
          <t>Supermercado 88. Av. das maritacas, 1546.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69" authorId="0" shapeId="0" xr:uid="{C1794545-112A-41EE-8671-C29991007102}">
      <text>
        <r>
          <rPr>
            <b/>
            <sz val="9"/>
            <color indexed="81"/>
            <rFont val="Segoe UI"/>
            <family val="2"/>
          </rPr>
          <t xml:space="preserve">Supermercado Santarém. Av. Saul Elkind, 1068.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169" authorId="0" shapeId="0" xr:uid="{00000000-0006-0000-0000-000068000000}">
      <text>
        <r>
          <rPr>
            <b/>
            <sz val="9"/>
            <color indexed="81"/>
            <rFont val="Segoe UI"/>
            <family val="2"/>
          </rPr>
          <t>Supermercado 88. Av. das maritacas, 1546.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L169" authorId="0" shapeId="0" xr:uid="{00000000-0006-0000-0000-000069000000}">
      <text>
        <r>
          <rPr>
            <b/>
            <sz val="9"/>
            <color indexed="81"/>
            <rFont val="Segoe UI"/>
            <family val="2"/>
          </rPr>
          <t xml:space="preserve">Supermercado Santarém. Av. Saul Elkind, 1068.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M169" authorId="0" shapeId="0" xr:uid="{00000000-0006-0000-0000-00006A000000}">
      <text>
        <r>
          <rPr>
            <b/>
            <sz val="9"/>
            <color indexed="81"/>
            <rFont val="Segoe UI"/>
            <family val="2"/>
          </rPr>
          <t xml:space="preserve">Almeida Mercados. Rua Araçatuba, 218.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169" authorId="0" shapeId="0" xr:uid="{00000000-0006-0000-0000-00006B000000}">
      <text>
        <r>
          <rPr>
            <b/>
            <sz val="9"/>
            <color indexed="81"/>
            <rFont val="Segoe UI"/>
            <family val="2"/>
          </rPr>
          <t>Supermercado Walmart. Boulevard Londrina Shopping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187" authorId="0" shapeId="0" xr:uid="{00000000-0006-0000-0000-00006C000000}">
      <text>
        <r>
          <rPr>
            <b/>
            <sz val="9"/>
            <color indexed="81"/>
            <rFont val="Segoe UI"/>
            <family val="2"/>
          </rPr>
          <t>Supermercado Carrefour. Shopping Catuaí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187" authorId="0" shapeId="0" xr:uid="{00000000-0006-0000-0000-00006D000000}">
      <text>
        <r>
          <rPr>
            <b/>
            <sz val="9"/>
            <color indexed="81"/>
            <rFont val="Segoe UI"/>
            <family val="2"/>
          </rPr>
          <t>Supermercado Muffato. Rua Duque de Caxias  1200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187" authorId="0" shapeId="0" xr:uid="{00000000-0006-0000-0000-00006E000000}">
      <text>
        <r>
          <rPr>
            <b/>
            <sz val="9"/>
            <color indexed="81"/>
            <rFont val="Segoe UI"/>
            <family val="2"/>
          </rPr>
          <t>Supermercado Cidade Cancao, Av. Maringá, 830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187" authorId="0" shapeId="0" xr:uid="{00000000-0006-0000-0000-00006F000000}">
      <text>
        <r>
          <rPr>
            <b/>
            <sz val="9"/>
            <color indexed="81"/>
            <rFont val="Segoe UI"/>
            <family val="2"/>
          </rPr>
          <t>Supermercado Condor. Rua Rio Grande do Sul, 50.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187" authorId="0" shapeId="0" xr:uid="{00000000-0006-0000-0000-000070000000}">
      <text>
        <r>
          <rPr>
            <b/>
            <sz val="9"/>
            <color indexed="81"/>
            <rFont val="Segoe UI"/>
            <family val="2"/>
          </rPr>
          <t>Supermercado Musamar. Rua Pernambuco 785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187" authorId="0" shapeId="0" xr:uid="{00000000-0006-0000-0000-000071000000}">
      <text>
        <r>
          <rPr>
            <b/>
            <sz val="9"/>
            <color indexed="81"/>
            <rFont val="Segoe UI"/>
            <family val="2"/>
          </rPr>
          <t>Supermercados Viscardo. Av. Inglaterra, 505.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187" authorId="0" shapeId="0" xr:uid="{70CE0A8E-2246-4118-A1D6-72A9FD04461E}">
      <text>
        <r>
          <rPr>
            <b/>
            <sz val="9"/>
            <color indexed="81"/>
            <rFont val="Segoe UI"/>
            <family val="2"/>
          </rPr>
          <t>Supermercado 88. Av. das maritacas, 1546.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87" authorId="0" shapeId="0" xr:uid="{1F19F85C-25A8-495A-870D-919A11C360EE}">
      <text>
        <r>
          <rPr>
            <b/>
            <sz val="9"/>
            <color indexed="81"/>
            <rFont val="Segoe UI"/>
            <family val="2"/>
          </rPr>
          <t xml:space="preserve">Supermercado Santarém. Av. Saul Elkind, 1068.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187" authorId="0" shapeId="0" xr:uid="{00000000-0006-0000-0000-000072000000}">
      <text>
        <r>
          <rPr>
            <b/>
            <sz val="9"/>
            <color indexed="81"/>
            <rFont val="Segoe UI"/>
            <family val="2"/>
          </rPr>
          <t>Supermercado 88. Av. das maritacas, 1546.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L187" authorId="0" shapeId="0" xr:uid="{00000000-0006-0000-0000-000073000000}">
      <text>
        <r>
          <rPr>
            <b/>
            <sz val="9"/>
            <color indexed="81"/>
            <rFont val="Segoe UI"/>
            <family val="2"/>
          </rPr>
          <t xml:space="preserve">Supermercado Santarém. Av. Saul Elkind, 1068.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M187" authorId="0" shapeId="0" xr:uid="{00000000-0006-0000-0000-000074000000}">
      <text>
        <r>
          <rPr>
            <b/>
            <sz val="9"/>
            <color indexed="81"/>
            <rFont val="Segoe UI"/>
            <family val="2"/>
          </rPr>
          <t xml:space="preserve">Almeida Mercados. Rua Araçatuba, 218.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187" authorId="0" shapeId="0" xr:uid="{00000000-0006-0000-0000-000075000000}">
      <text>
        <r>
          <rPr>
            <b/>
            <sz val="9"/>
            <color indexed="81"/>
            <rFont val="Segoe UI"/>
            <family val="2"/>
          </rPr>
          <t>Supermercado Walmart. Boulevard Londrina Shopping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205" authorId="0" shapeId="0" xr:uid="{00000000-0006-0000-0000-000076000000}">
      <text>
        <r>
          <rPr>
            <b/>
            <sz val="9"/>
            <color indexed="81"/>
            <rFont val="Segoe UI"/>
            <family val="2"/>
          </rPr>
          <t>Supermercado Carrefour. Shopping Catuaí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205" authorId="0" shapeId="0" xr:uid="{00000000-0006-0000-0000-000077000000}">
      <text>
        <r>
          <rPr>
            <b/>
            <sz val="9"/>
            <color indexed="81"/>
            <rFont val="Segoe UI"/>
            <family val="2"/>
          </rPr>
          <t>Supermercado Muffato. Rua Duque de Caxias  1200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205" authorId="0" shapeId="0" xr:uid="{00000000-0006-0000-0000-000078000000}">
      <text>
        <r>
          <rPr>
            <b/>
            <sz val="9"/>
            <color indexed="81"/>
            <rFont val="Segoe UI"/>
            <family val="2"/>
          </rPr>
          <t>Supermercado Cidade Cancao, Av. Maringá, 830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205" authorId="0" shapeId="0" xr:uid="{00000000-0006-0000-0000-000079000000}">
      <text>
        <r>
          <rPr>
            <b/>
            <sz val="9"/>
            <color indexed="81"/>
            <rFont val="Segoe UI"/>
            <family val="2"/>
          </rPr>
          <t>Supermercado Condor. Rua Rio Grande do Sul, 50.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205" authorId="0" shapeId="0" xr:uid="{00000000-0006-0000-0000-00007A000000}">
      <text>
        <r>
          <rPr>
            <b/>
            <sz val="9"/>
            <color indexed="81"/>
            <rFont val="Segoe UI"/>
            <family val="2"/>
          </rPr>
          <t>Supermercado Musamar. Rua Pernambuco 785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205" authorId="0" shapeId="0" xr:uid="{00000000-0006-0000-0000-00007B000000}">
      <text>
        <r>
          <rPr>
            <b/>
            <sz val="9"/>
            <color indexed="81"/>
            <rFont val="Segoe UI"/>
            <family val="2"/>
          </rPr>
          <t>Supermercados Viscardo. Av. Inglaterra, 505.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205" authorId="0" shapeId="0" xr:uid="{AC705FA4-AA1D-422C-8BAE-DE933E2508A9}">
      <text>
        <r>
          <rPr>
            <b/>
            <sz val="9"/>
            <color indexed="81"/>
            <rFont val="Segoe UI"/>
            <family val="2"/>
          </rPr>
          <t>Supermercado 88. Av. das maritacas, 1546.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205" authorId="0" shapeId="0" xr:uid="{1ABF615D-468A-4155-AAA6-17EB1CFD8772}">
      <text>
        <r>
          <rPr>
            <b/>
            <sz val="9"/>
            <color indexed="81"/>
            <rFont val="Segoe UI"/>
            <family val="2"/>
          </rPr>
          <t xml:space="preserve">Supermercado Santarém. Av. Saul Elkind, 1068.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205" authorId="0" shapeId="0" xr:uid="{00000000-0006-0000-0000-00007C000000}">
      <text>
        <r>
          <rPr>
            <b/>
            <sz val="9"/>
            <color indexed="81"/>
            <rFont val="Segoe UI"/>
            <family val="2"/>
          </rPr>
          <t>Supermercado 88. Av. das maritacas, 1546.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L205" authorId="0" shapeId="0" xr:uid="{00000000-0006-0000-0000-00007D000000}">
      <text>
        <r>
          <rPr>
            <b/>
            <sz val="9"/>
            <color indexed="81"/>
            <rFont val="Segoe UI"/>
            <family val="2"/>
          </rPr>
          <t xml:space="preserve">Supermercado Santarém. Av. Saul Elkind, 1068.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M205" authorId="0" shapeId="0" xr:uid="{00000000-0006-0000-0000-00007E000000}">
      <text>
        <r>
          <rPr>
            <b/>
            <sz val="9"/>
            <color indexed="81"/>
            <rFont val="Segoe UI"/>
            <family val="2"/>
          </rPr>
          <t xml:space="preserve">Almeida Mercados. Rua Araçatuba, 218.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205" authorId="0" shapeId="0" xr:uid="{00000000-0006-0000-0000-00007F000000}">
      <text>
        <r>
          <rPr>
            <b/>
            <sz val="9"/>
            <color indexed="81"/>
            <rFont val="Segoe UI"/>
            <family val="2"/>
          </rPr>
          <t>Supermercado Walmart. Boulevard Londrina Shopping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222" authorId="0" shapeId="0" xr:uid="{00000000-0006-0000-0000-000080000000}">
      <text>
        <r>
          <rPr>
            <b/>
            <sz val="9"/>
            <color indexed="81"/>
            <rFont val="Segoe UI"/>
            <family val="2"/>
          </rPr>
          <t>Supermercado Carrefour. Shopping Catuaí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222" authorId="0" shapeId="0" xr:uid="{00000000-0006-0000-0000-000081000000}">
      <text>
        <r>
          <rPr>
            <b/>
            <sz val="9"/>
            <color indexed="81"/>
            <rFont val="Segoe UI"/>
            <family val="2"/>
          </rPr>
          <t>Supermercado Muffato. Rua Duque de Caxias  1200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222" authorId="0" shapeId="0" xr:uid="{00000000-0006-0000-0000-000082000000}">
      <text>
        <r>
          <rPr>
            <b/>
            <sz val="9"/>
            <color indexed="81"/>
            <rFont val="Segoe UI"/>
            <family val="2"/>
          </rPr>
          <t>Supermercado Mercadorama. Av. Juscelino Kubitschek 2606.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222" authorId="0" shapeId="0" xr:uid="{00000000-0006-0000-0000-000083000000}">
      <text>
        <r>
          <rPr>
            <b/>
            <sz val="9"/>
            <color indexed="81"/>
            <rFont val="Segoe UI"/>
            <family val="2"/>
          </rPr>
          <t>Supermercado Condor. Rua Rio Grande do Sul, 50.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222" authorId="0" shapeId="0" xr:uid="{00000000-0006-0000-0000-000084000000}">
      <text>
        <r>
          <rPr>
            <b/>
            <sz val="9"/>
            <color indexed="81"/>
            <rFont val="Segoe UI"/>
            <family val="2"/>
          </rPr>
          <t>Supermercado Musamar. Rua Pernambuco 785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222" authorId="0" shapeId="0" xr:uid="{00000000-0006-0000-0000-000085000000}">
      <text>
        <r>
          <rPr>
            <b/>
            <sz val="9"/>
            <color indexed="81"/>
            <rFont val="Segoe UI"/>
            <family val="2"/>
          </rPr>
          <t>Supermercados Viscardo. Av. Inglaterra, 505.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222" authorId="0" shapeId="0" xr:uid="{AA7CF744-9DB4-4FC4-8F11-76ED8B681C35}">
      <text>
        <r>
          <rPr>
            <b/>
            <sz val="9"/>
            <color indexed="81"/>
            <rFont val="Segoe UI"/>
            <family val="2"/>
          </rPr>
          <t>Supermercado 88. Av. das maritacas, 1546.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222" authorId="0" shapeId="0" xr:uid="{380153F8-05EC-4F40-B100-26FE94F5FE2E}">
      <text>
        <r>
          <rPr>
            <b/>
            <sz val="9"/>
            <color indexed="81"/>
            <rFont val="Segoe UI"/>
            <family val="2"/>
          </rPr>
          <t xml:space="preserve">Supermercado Santarém. Av. Saul Elkind, 1068.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222" authorId="0" shapeId="0" xr:uid="{00000000-0006-0000-0000-000086000000}">
      <text>
        <r>
          <rPr>
            <b/>
            <sz val="9"/>
            <color indexed="81"/>
            <rFont val="Segoe UI"/>
            <family val="2"/>
          </rPr>
          <t>Supermercado 88. Av. das maritacas, 1546.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L222" authorId="0" shapeId="0" xr:uid="{00000000-0006-0000-0000-000087000000}">
      <text>
        <r>
          <rPr>
            <b/>
            <sz val="9"/>
            <color indexed="81"/>
            <rFont val="Segoe UI"/>
            <family val="2"/>
          </rPr>
          <t xml:space="preserve">Supermercado Santarém. Av. Saul Elkind, 1068.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M222" authorId="0" shapeId="0" xr:uid="{00000000-0006-0000-0000-000088000000}">
      <text>
        <r>
          <rPr>
            <b/>
            <sz val="9"/>
            <color indexed="81"/>
            <rFont val="Segoe UI"/>
            <family val="2"/>
          </rPr>
          <t xml:space="preserve">Almeida Mercados. Rua Araçatuba, 218.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222" authorId="0" shapeId="0" xr:uid="{00000000-0006-0000-0000-000089000000}">
      <text>
        <r>
          <rPr>
            <b/>
            <sz val="9"/>
            <color indexed="81"/>
            <rFont val="Segoe UI"/>
            <family val="2"/>
          </rPr>
          <t>Supermercado Walmart. Boulevard Londrina Shopping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MARCOS JERONIMO GOROSKI RAMBALDUCCI</author>
    <author>Admin</author>
  </authors>
  <commentList>
    <comment ref="E7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 xml:space="preserve">fator de multiplicação considerando que o preço é para pacote de 5 kg.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8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 xml:space="preserve">fator de multiplicação considerando que o preço é para pacote de 5 kg.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11" authorId="0" shapeId="0" xr:uid="{00000000-0006-0000-0100-000003000000}">
      <text>
        <r>
          <rPr>
            <b/>
            <sz val="9"/>
            <color indexed="81"/>
            <rFont val="Segoe UI"/>
            <family val="2"/>
          </rPr>
          <t xml:space="preserve">fator de multiplicação considerando que o preço é para pacote de 500 g.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16" authorId="0" shapeId="0" xr:uid="{00000000-0006-0000-0100-000004000000}">
      <text>
        <r>
          <rPr>
            <b/>
            <sz val="9"/>
            <color indexed="81"/>
            <rFont val="Segoe UI"/>
            <family val="2"/>
          </rPr>
          <t xml:space="preserve">fator de multiplicação considerando que o preço é para embalagem de 500 g. </t>
        </r>
      </text>
    </comment>
    <comment ref="E17" authorId="0" shapeId="0" xr:uid="{00000000-0006-0000-0100-000005000000}">
      <text>
        <r>
          <rPr>
            <b/>
            <sz val="9"/>
            <color indexed="81"/>
            <rFont val="Segoe UI"/>
            <family val="2"/>
          </rPr>
          <t xml:space="preserve">fator de multiplicação considerando que o preço é para lata de 900 ml.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23" authorId="1" shapeId="0" xr:uid="{00000000-0006-0000-0100-000006000000}">
      <text>
        <r>
          <rPr>
            <b/>
            <sz val="9"/>
            <color indexed="81"/>
            <rFont val="Segoe UI"/>
            <family val="2"/>
          </rPr>
          <t>este calculo tem que considerar o preço da cesta do final de dezembro e não do final de janeiro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37" authorId="1" shapeId="0" xr:uid="{00000000-0006-0000-0100-000007000000}">
      <text>
        <r>
          <rPr>
            <b/>
            <sz val="9"/>
            <color indexed="81"/>
            <rFont val="Segoe UI"/>
            <family val="2"/>
          </rPr>
          <t>OBSERVAR que aqui é calculado o percentual de diferença (variação) entre o menor e o maior preço e não o quanto o maior preço é superior percentualmente ao menor.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MARCOS JERONIMO GOROSKI RAMBALDUCCI</author>
  </authors>
  <commentList>
    <comment ref="R1" authorId="0" shapeId="0" xr:uid="{00000000-0006-0000-0200-000001000000}">
      <text>
        <r>
          <rPr>
            <sz val="9"/>
            <color indexed="81"/>
            <rFont val="Segoe UI"/>
            <family val="2"/>
          </rPr>
          <t xml:space="preserve">Automático da Planilha mas não dá para mandar ordenar. Então tem que colar novamente e ai sim solicitar o ordenamento
</t>
        </r>
      </text>
    </comment>
    <comment ref="C2" authorId="1" shapeId="0" xr:uid="{00000000-0006-0000-0200-000002000000}">
      <text>
        <r>
          <rPr>
            <b/>
            <sz val="9"/>
            <color indexed="81"/>
            <rFont val="Segoe UI"/>
            <family val="2"/>
          </rPr>
          <t>Supermercado Carrefour. Shopping Catuaí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2" authorId="1" shapeId="0" xr:uid="{00000000-0006-0000-0200-000003000000}">
      <text>
        <r>
          <rPr>
            <b/>
            <sz val="9"/>
            <color indexed="81"/>
            <rFont val="Segoe UI"/>
            <family val="2"/>
          </rPr>
          <t>Supermercado Muffato. Rua Duque de Caxias  1200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2" authorId="1" shapeId="0" xr:uid="{00000000-0006-0000-0200-000004000000}">
      <text>
        <r>
          <rPr>
            <b/>
            <sz val="9"/>
            <color indexed="81"/>
            <rFont val="Segoe UI"/>
            <family val="2"/>
          </rPr>
          <t>Supermercado Mercadorama. Av. Juscelino Kubitschek 2606.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2" authorId="1" shapeId="0" xr:uid="{00000000-0006-0000-0200-000005000000}">
      <text>
        <r>
          <rPr>
            <b/>
            <sz val="9"/>
            <color indexed="81"/>
            <rFont val="Segoe UI"/>
            <family val="2"/>
          </rPr>
          <t>Supermercado Condor. Rua Rio Grande do Sul, 50.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2" authorId="1" shapeId="0" xr:uid="{00000000-0006-0000-0200-000006000000}">
      <text>
        <r>
          <rPr>
            <b/>
            <sz val="9"/>
            <color indexed="81"/>
            <rFont val="Segoe UI"/>
            <family val="2"/>
          </rPr>
          <t>Supermercado Musamar. Rua Pernambuco 785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2" authorId="1" shapeId="0" xr:uid="{00000000-0006-0000-0200-000007000000}">
      <text>
        <r>
          <rPr>
            <b/>
            <sz val="9"/>
            <color indexed="81"/>
            <rFont val="Segoe UI"/>
            <family val="2"/>
          </rPr>
          <t>Supermercados Viscardo. Av. Inglaterra, 505.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2" authorId="1" shapeId="0" xr:uid="{D8EAA457-6465-45B6-8C8B-ACEC235C1500}">
      <text>
        <r>
          <rPr>
            <b/>
            <sz val="9"/>
            <color indexed="81"/>
            <rFont val="Segoe UI"/>
            <family val="2"/>
          </rPr>
          <t>Supermercado Tonhão. Av. Dez de Dezembro, 6237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2" authorId="1" shapeId="0" xr:uid="{FCC3AA60-9270-447A-8449-E5A1E77EC9AB}">
      <text>
        <r>
          <rPr>
            <b/>
            <sz val="9"/>
            <color indexed="81"/>
            <rFont val="Segoe UI"/>
            <family val="2"/>
          </rPr>
          <t xml:space="preserve">Supermercado Super Golff  Av. Saul Elkind, 4607.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2" authorId="1" shapeId="0" xr:uid="{00000000-0006-0000-0200-000008000000}">
      <text>
        <r>
          <rPr>
            <b/>
            <sz val="9"/>
            <color indexed="81"/>
            <rFont val="Segoe UI"/>
            <family val="2"/>
          </rPr>
          <t>Supermercado 88. Av. das maritacas, 1546.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L2" authorId="1" shapeId="0" xr:uid="{00000000-0006-0000-0200-000009000000}">
      <text>
        <r>
          <rPr>
            <b/>
            <sz val="9"/>
            <color indexed="81"/>
            <rFont val="Segoe UI"/>
            <family val="2"/>
          </rPr>
          <t xml:space="preserve">Supermercado Santarém. Av. Saul Elkind, 1068.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M2" authorId="1" shapeId="0" xr:uid="{00000000-0006-0000-0200-00000A000000}">
      <text>
        <r>
          <rPr>
            <b/>
            <sz val="9"/>
            <color indexed="81"/>
            <rFont val="Segoe UI"/>
            <family val="2"/>
          </rPr>
          <t xml:space="preserve">Almeida Mercados. Rua Araçatuba, 218.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2" authorId="1" shapeId="0" xr:uid="{00000000-0006-0000-0200-00000B000000}">
      <text>
        <r>
          <rPr>
            <b/>
            <sz val="9"/>
            <color indexed="81"/>
            <rFont val="Segoe UI"/>
            <family val="2"/>
          </rPr>
          <t>Supermercado Walmart. Boulevard Londrina Shopping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2" authorId="1" shapeId="0" xr:uid="{00000000-0006-0000-0200-00000C000000}">
      <text>
        <r>
          <rPr>
            <b/>
            <sz val="9"/>
            <color indexed="81"/>
            <rFont val="Segoe UI"/>
            <family val="2"/>
          </rPr>
          <t>Supermercado Carrefour. Shopping Catuaí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V2" authorId="1" shapeId="0" xr:uid="{00000000-0006-0000-0200-00000D000000}">
      <text>
        <r>
          <rPr>
            <b/>
            <sz val="9"/>
            <color indexed="81"/>
            <rFont val="Segoe UI"/>
            <family val="2"/>
          </rPr>
          <t>Supermercado Walmart. Boulevard Londrina Shopping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3" authorId="1" shapeId="0" xr:uid="{00000000-0006-0000-0200-00000E000000}">
      <text>
        <r>
          <rPr>
            <b/>
            <sz val="9"/>
            <color indexed="81"/>
            <rFont val="Segoe UI"/>
            <family val="2"/>
          </rPr>
          <t>Supermercado Muffato. Rua Duque de Caxias  1200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V3" authorId="1" shapeId="0" xr:uid="{00000000-0006-0000-0200-00000F000000}">
      <text>
        <r>
          <rPr>
            <b/>
            <sz val="9"/>
            <color indexed="81"/>
            <rFont val="Segoe UI"/>
            <family val="2"/>
          </rPr>
          <t xml:space="preserve">Almeida Mercados. Rua Araçatuba, 218.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4" authorId="1" shapeId="0" xr:uid="{00000000-0006-0000-0200-000010000000}">
      <text>
        <r>
          <rPr>
            <b/>
            <sz val="9"/>
            <color indexed="81"/>
            <rFont val="Segoe UI"/>
            <family val="2"/>
          </rPr>
          <t>Supermercado Cidade Canção. Av. Maringá.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V4" authorId="1" shapeId="0" xr:uid="{00000000-0006-0000-0200-000011000000}">
      <text>
        <r>
          <rPr>
            <b/>
            <sz val="9"/>
            <color indexed="81"/>
            <rFont val="Segoe UI"/>
            <family val="2"/>
          </rPr>
          <t>Supermercado Cidade Canção. Av. Maringá.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5" authorId="1" shapeId="0" xr:uid="{00000000-0006-0000-0200-000012000000}">
      <text>
        <r>
          <rPr>
            <b/>
            <sz val="9"/>
            <color indexed="81"/>
            <rFont val="Segoe UI"/>
            <family val="2"/>
          </rPr>
          <t>Supermercado Condor. Rua Rio Grande do Sul, 50.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V5" authorId="1" shapeId="0" xr:uid="{00000000-0006-0000-0200-000013000000}">
      <text>
        <r>
          <rPr>
            <b/>
            <sz val="9"/>
            <color indexed="81"/>
            <rFont val="Segoe UI"/>
            <family val="2"/>
          </rPr>
          <t>Supermercado Condor. Rua Rio Grande do Sul, 50.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6" authorId="1" shapeId="0" xr:uid="{00000000-0006-0000-0200-000014000000}">
      <text>
        <r>
          <rPr>
            <b/>
            <sz val="9"/>
            <color indexed="81"/>
            <rFont val="Segoe UI"/>
            <family val="2"/>
          </rPr>
          <t>Supermercado Musamar. Rua Pernambuco 785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V6" authorId="1" shapeId="0" xr:uid="{00000000-0006-0000-0200-000015000000}">
      <text>
        <r>
          <rPr>
            <b/>
            <sz val="9"/>
            <color indexed="81"/>
            <rFont val="Segoe UI"/>
            <family val="2"/>
          </rPr>
          <t>Supermercados Viscardo. Av. Inglaterra, 505.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7" authorId="1" shapeId="0" xr:uid="{00000000-0006-0000-0200-000016000000}">
      <text>
        <r>
          <rPr>
            <b/>
            <sz val="9"/>
            <color indexed="81"/>
            <rFont val="Segoe UI"/>
            <family val="2"/>
          </rPr>
          <t>Supermercados Viscardo. Av. Inglaterra, 505.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V7" authorId="1" shapeId="0" xr:uid="{00000000-0006-0000-0200-000017000000}">
      <text>
        <r>
          <rPr>
            <b/>
            <sz val="9"/>
            <color indexed="81"/>
            <rFont val="Segoe UI"/>
            <family val="2"/>
          </rPr>
          <t>Supermercado Muffato. Rua Duque de Caxias  1200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8" authorId="1" shapeId="0" xr:uid="{00000000-0006-0000-0200-000018000000}">
      <text>
        <r>
          <rPr>
            <b/>
            <sz val="9"/>
            <color indexed="81"/>
            <rFont val="Segoe UI"/>
            <family val="2"/>
          </rPr>
          <t>Supermercado 88. Av. das maritacas, 1546.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V8" authorId="1" shapeId="0" xr:uid="{00000000-0006-0000-0200-000019000000}">
      <text>
        <r>
          <rPr>
            <b/>
            <sz val="9"/>
            <color indexed="81"/>
            <rFont val="Segoe UI"/>
            <family val="2"/>
          </rPr>
          <t>Supermercado Carrefour. Shopping Catuaí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9" authorId="1" shapeId="0" xr:uid="{00000000-0006-0000-0200-00001A000000}">
      <text>
        <r>
          <rPr>
            <b/>
            <sz val="9"/>
            <color indexed="81"/>
            <rFont val="Segoe UI"/>
            <family val="2"/>
          </rPr>
          <t xml:space="preserve">Supermercado Santarém. Av. Saul Elkind, 1068.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V9" authorId="1" shapeId="0" xr:uid="{00000000-0006-0000-0200-00001B000000}">
      <text>
        <r>
          <rPr>
            <b/>
            <sz val="9"/>
            <color indexed="81"/>
            <rFont val="Segoe UI"/>
            <family val="2"/>
          </rPr>
          <t xml:space="preserve">Supermercado Santarém. Av. Saul Elkind, 1068.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10" authorId="1" shapeId="0" xr:uid="{00000000-0006-0000-0200-00001C000000}">
      <text>
        <r>
          <rPr>
            <b/>
            <sz val="9"/>
            <color indexed="81"/>
            <rFont val="Segoe UI"/>
            <family val="2"/>
          </rPr>
          <t xml:space="preserve">Almeida Mercados. Rua Araçatuba, 218.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V10" authorId="1" shapeId="0" xr:uid="{00000000-0006-0000-0200-00001D000000}">
      <text>
        <r>
          <rPr>
            <b/>
            <sz val="9"/>
            <color indexed="81"/>
            <rFont val="Segoe UI"/>
            <family val="2"/>
          </rPr>
          <t>Supermercado 88. Av. das maritacas, 1546.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11" authorId="1" shapeId="0" xr:uid="{00000000-0006-0000-0200-00001E000000}">
      <text>
        <r>
          <rPr>
            <b/>
            <sz val="9"/>
            <color indexed="81"/>
            <rFont val="Segoe UI"/>
            <family val="2"/>
          </rPr>
          <t>Supermercado Walmart. Boulevard Londrina Shopping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V11" authorId="1" shapeId="0" xr:uid="{00000000-0006-0000-0200-00001F000000}">
      <text>
        <r>
          <rPr>
            <b/>
            <sz val="9"/>
            <color indexed="81"/>
            <rFont val="Segoe UI"/>
            <family val="2"/>
          </rPr>
          <t>Supermercado Musamar. Rua Pernambuco 785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19" authorId="1" shapeId="0" xr:uid="{00000000-0006-0000-0200-000020000000}">
      <text>
        <r>
          <rPr>
            <b/>
            <sz val="9"/>
            <color indexed="81"/>
            <rFont val="Segoe UI"/>
            <family val="2"/>
          </rPr>
          <t>Supermercado Carrefour. Shopping Catuaí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19" authorId="1" shapeId="0" xr:uid="{00000000-0006-0000-0200-000021000000}">
      <text>
        <r>
          <rPr>
            <b/>
            <sz val="9"/>
            <color indexed="81"/>
            <rFont val="Segoe UI"/>
            <family val="2"/>
          </rPr>
          <t>Supermercado Muffato. Rua Duque de Caxias  1200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19" authorId="1" shapeId="0" xr:uid="{00000000-0006-0000-0200-000022000000}">
      <text>
        <r>
          <rPr>
            <b/>
            <sz val="9"/>
            <color indexed="81"/>
            <rFont val="Segoe UI"/>
            <family val="2"/>
          </rPr>
          <t>Supermercado Cidade Canção. Av. Maringá.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19" authorId="1" shapeId="0" xr:uid="{00000000-0006-0000-0200-000023000000}">
      <text>
        <r>
          <rPr>
            <b/>
            <sz val="9"/>
            <color indexed="81"/>
            <rFont val="Segoe UI"/>
            <family val="2"/>
          </rPr>
          <t>Supermercado Condor. Rua Rio Grande do Sul, 50.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19" authorId="1" shapeId="0" xr:uid="{00000000-0006-0000-0200-000024000000}">
      <text>
        <r>
          <rPr>
            <b/>
            <sz val="9"/>
            <color indexed="81"/>
            <rFont val="Segoe UI"/>
            <family val="2"/>
          </rPr>
          <t>Supermercado Musamar. Rua Pernambuco 785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19" authorId="1" shapeId="0" xr:uid="{00000000-0006-0000-0200-000025000000}">
      <text>
        <r>
          <rPr>
            <b/>
            <sz val="9"/>
            <color indexed="81"/>
            <rFont val="Segoe UI"/>
            <family val="2"/>
          </rPr>
          <t>Supermercados Viscardo. Av. Inglaterra, 505.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19" authorId="1" shapeId="0" xr:uid="{632F5EE5-4163-40ED-BF2B-25C217DB26AB}">
      <text>
        <r>
          <rPr>
            <b/>
            <sz val="9"/>
            <color indexed="81"/>
            <rFont val="Segoe UI"/>
            <family val="2"/>
          </rPr>
          <t>Supermercado Tonhão. Av. Dez de Dezembro, 6237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9" authorId="1" shapeId="0" xr:uid="{04BC7C0B-D0A6-4350-B5BC-4D4D56A2BDEE}">
      <text>
        <r>
          <rPr>
            <b/>
            <sz val="9"/>
            <color indexed="81"/>
            <rFont val="Segoe UI"/>
            <family val="2"/>
          </rPr>
          <t xml:space="preserve">Supermercado Super Golff  Av. Saul Elkind, 4607.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19" authorId="1" shapeId="0" xr:uid="{00000000-0006-0000-0200-000026000000}">
      <text>
        <r>
          <rPr>
            <b/>
            <sz val="9"/>
            <color indexed="81"/>
            <rFont val="Segoe UI"/>
            <family val="2"/>
          </rPr>
          <t>Supermercado 88. Av. das maritacas, 1546.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L19" authorId="1" shapeId="0" xr:uid="{00000000-0006-0000-0200-000027000000}">
      <text>
        <r>
          <rPr>
            <b/>
            <sz val="9"/>
            <color indexed="81"/>
            <rFont val="Segoe UI"/>
            <family val="2"/>
          </rPr>
          <t xml:space="preserve">Supermercado Santarém. Av. Saul Elkind, 1068.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M19" authorId="1" shapeId="0" xr:uid="{00000000-0006-0000-0200-000028000000}">
      <text>
        <r>
          <rPr>
            <b/>
            <sz val="9"/>
            <color indexed="81"/>
            <rFont val="Segoe UI"/>
            <family val="2"/>
          </rPr>
          <t xml:space="preserve">Almeida Mercados. Rua Araçatuba, 218.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19" authorId="1" shapeId="0" xr:uid="{00000000-0006-0000-0200-000029000000}">
      <text>
        <r>
          <rPr>
            <b/>
            <sz val="9"/>
            <color indexed="81"/>
            <rFont val="Segoe UI"/>
            <family val="2"/>
          </rPr>
          <t>Supermercado Walmart. Boulevard Londrina Shopping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19" authorId="1" shapeId="0" xr:uid="{00000000-0006-0000-0200-00002A000000}">
      <text>
        <r>
          <rPr>
            <b/>
            <sz val="9"/>
            <color indexed="81"/>
            <rFont val="Segoe UI"/>
            <family val="2"/>
          </rPr>
          <t>Supermercado Carrefour. Shopping Catuaí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20" authorId="1" shapeId="0" xr:uid="{00000000-0006-0000-0200-00002B000000}">
      <text>
        <r>
          <rPr>
            <b/>
            <sz val="9"/>
            <color indexed="81"/>
            <rFont val="Segoe UI"/>
            <family val="2"/>
          </rPr>
          <t>Supermercado Muffato. Rua Duque de Caxias  1200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21" authorId="1" shapeId="0" xr:uid="{00000000-0006-0000-0200-00002C000000}">
      <text>
        <r>
          <rPr>
            <b/>
            <sz val="9"/>
            <color indexed="81"/>
            <rFont val="Segoe UI"/>
            <family val="2"/>
          </rPr>
          <t>Supermercado Cidade Canção. Av. Maringá.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22" authorId="1" shapeId="0" xr:uid="{00000000-0006-0000-0200-00002D000000}">
      <text>
        <r>
          <rPr>
            <b/>
            <sz val="9"/>
            <color indexed="81"/>
            <rFont val="Segoe UI"/>
            <family val="2"/>
          </rPr>
          <t>Supermercado Condor. Rua Rio Grande do Sul, 50.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23" authorId="1" shapeId="0" xr:uid="{00000000-0006-0000-0200-00002E000000}">
      <text>
        <r>
          <rPr>
            <b/>
            <sz val="9"/>
            <color indexed="81"/>
            <rFont val="Segoe UI"/>
            <family val="2"/>
          </rPr>
          <t>Supermercado Musamar. Rua Pernambuco 785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24" authorId="1" shapeId="0" xr:uid="{00000000-0006-0000-0200-00002F000000}">
      <text>
        <r>
          <rPr>
            <b/>
            <sz val="9"/>
            <color indexed="81"/>
            <rFont val="Segoe UI"/>
            <family val="2"/>
          </rPr>
          <t>Supermercados Viscardo. Av. Inglaterra, 505.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25" authorId="1" shapeId="0" xr:uid="{00000000-0006-0000-0200-000030000000}">
      <text>
        <r>
          <rPr>
            <b/>
            <sz val="9"/>
            <color indexed="81"/>
            <rFont val="Segoe UI"/>
            <family val="2"/>
          </rPr>
          <t>Supermercado 88. Av. das maritacas, 1546.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26" authorId="1" shapeId="0" xr:uid="{00000000-0006-0000-0200-000031000000}">
      <text>
        <r>
          <rPr>
            <b/>
            <sz val="9"/>
            <color indexed="81"/>
            <rFont val="Segoe UI"/>
            <family val="2"/>
          </rPr>
          <t xml:space="preserve">Supermercado Santarém. Av. Saul Elkind, 1068.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27" authorId="1" shapeId="0" xr:uid="{00000000-0006-0000-0200-000032000000}">
      <text>
        <r>
          <rPr>
            <b/>
            <sz val="9"/>
            <color indexed="81"/>
            <rFont val="Segoe UI"/>
            <family val="2"/>
          </rPr>
          <t xml:space="preserve">Almeida Mercados. Rua Araçatuba, 218.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28" authorId="1" shapeId="0" xr:uid="{00000000-0006-0000-0200-000033000000}">
      <text>
        <r>
          <rPr>
            <b/>
            <sz val="9"/>
            <color indexed="81"/>
            <rFont val="Segoe UI"/>
            <family val="2"/>
          </rPr>
          <t>Supermercado Walmart. Boulevard Londrina Shopping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36" authorId="1" shapeId="0" xr:uid="{00000000-0006-0000-0200-000034000000}">
      <text>
        <r>
          <rPr>
            <b/>
            <sz val="9"/>
            <color indexed="81"/>
            <rFont val="Segoe UI"/>
            <family val="2"/>
          </rPr>
          <t>Supermercado Carrefour. Shopping Catuaí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36" authorId="1" shapeId="0" xr:uid="{00000000-0006-0000-0200-000035000000}">
      <text>
        <r>
          <rPr>
            <b/>
            <sz val="9"/>
            <color indexed="81"/>
            <rFont val="Segoe UI"/>
            <family val="2"/>
          </rPr>
          <t>Supermercado Muffato. Rua Duque de Caxias  1200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36" authorId="1" shapeId="0" xr:uid="{00000000-0006-0000-0200-000036000000}">
      <text>
        <r>
          <rPr>
            <b/>
            <sz val="9"/>
            <color indexed="81"/>
            <rFont val="Segoe UI"/>
            <family val="2"/>
          </rPr>
          <t>Supermercado Cidade Canção. Av. Maringá.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36" authorId="1" shapeId="0" xr:uid="{00000000-0006-0000-0200-000037000000}">
      <text>
        <r>
          <rPr>
            <b/>
            <sz val="9"/>
            <color indexed="81"/>
            <rFont val="Segoe UI"/>
            <family val="2"/>
          </rPr>
          <t>Supermercado Condor. Rua Rio Grande do Sul, 50.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36" authorId="1" shapeId="0" xr:uid="{00000000-0006-0000-0200-000038000000}">
      <text>
        <r>
          <rPr>
            <b/>
            <sz val="9"/>
            <color indexed="81"/>
            <rFont val="Segoe UI"/>
            <family val="2"/>
          </rPr>
          <t>Supermercado Musamar. Rua Pernambuco 785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36" authorId="1" shapeId="0" xr:uid="{00000000-0006-0000-0200-000039000000}">
      <text>
        <r>
          <rPr>
            <b/>
            <sz val="9"/>
            <color indexed="81"/>
            <rFont val="Segoe UI"/>
            <family val="2"/>
          </rPr>
          <t>Supermercados Viscardo. Av. Inglaterra, 505.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36" authorId="1" shapeId="0" xr:uid="{CB7D453C-719A-41AB-A474-E5D94F79234E}">
      <text>
        <r>
          <rPr>
            <b/>
            <sz val="9"/>
            <color indexed="81"/>
            <rFont val="Segoe UI"/>
            <family val="2"/>
          </rPr>
          <t>Supermercado Tonhão. Av. Dez de Dezembro, 6237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36" authorId="1" shapeId="0" xr:uid="{719AA371-4F3B-4D72-8E77-9AA9D5B125B9}">
      <text>
        <r>
          <rPr>
            <b/>
            <sz val="9"/>
            <color indexed="81"/>
            <rFont val="Segoe UI"/>
            <family val="2"/>
          </rPr>
          <t xml:space="preserve">Supermercado Super Golff  Av. Saul Elkind, 4607.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36" authorId="1" shapeId="0" xr:uid="{00000000-0006-0000-0200-00003A000000}">
      <text>
        <r>
          <rPr>
            <b/>
            <sz val="9"/>
            <color indexed="81"/>
            <rFont val="Segoe UI"/>
            <family val="2"/>
          </rPr>
          <t>Supermercado 88. Av. das maritacas, 1546.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L36" authorId="1" shapeId="0" xr:uid="{00000000-0006-0000-0200-00003B000000}">
      <text>
        <r>
          <rPr>
            <b/>
            <sz val="9"/>
            <color indexed="81"/>
            <rFont val="Segoe UI"/>
            <family val="2"/>
          </rPr>
          <t xml:space="preserve">Supermercado Santarém. Av. Saul Elkind, 1068.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M36" authorId="1" shapeId="0" xr:uid="{00000000-0006-0000-0200-00003C000000}">
      <text>
        <r>
          <rPr>
            <b/>
            <sz val="9"/>
            <color indexed="81"/>
            <rFont val="Segoe UI"/>
            <family val="2"/>
          </rPr>
          <t xml:space="preserve">Almeida Mercados. Rua Araçatuba, 218.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36" authorId="1" shapeId="0" xr:uid="{00000000-0006-0000-0200-00003D000000}">
      <text>
        <r>
          <rPr>
            <b/>
            <sz val="9"/>
            <color indexed="81"/>
            <rFont val="Segoe UI"/>
            <family val="2"/>
          </rPr>
          <t>Supermercado Walmart. Boulevard Londrina Shopping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36" authorId="1" shapeId="0" xr:uid="{00000000-0006-0000-0200-00003E000000}">
      <text>
        <r>
          <rPr>
            <b/>
            <sz val="9"/>
            <color indexed="81"/>
            <rFont val="Segoe UI"/>
            <family val="2"/>
          </rPr>
          <t>Supermercado Carrefour. Shopping Catuaí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37" authorId="1" shapeId="0" xr:uid="{00000000-0006-0000-0200-00003F000000}">
      <text>
        <r>
          <rPr>
            <b/>
            <sz val="9"/>
            <color indexed="81"/>
            <rFont val="Segoe UI"/>
            <family val="2"/>
          </rPr>
          <t>Supermercado Muffato. Rua Duque de Caxias  1200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38" authorId="1" shapeId="0" xr:uid="{00000000-0006-0000-0200-000040000000}">
      <text>
        <r>
          <rPr>
            <b/>
            <sz val="9"/>
            <color indexed="81"/>
            <rFont val="Segoe UI"/>
            <family val="2"/>
          </rPr>
          <t>Supermercado Cidade Canção. Av. Maringá.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39" authorId="1" shapeId="0" xr:uid="{00000000-0006-0000-0200-000041000000}">
      <text>
        <r>
          <rPr>
            <b/>
            <sz val="9"/>
            <color indexed="81"/>
            <rFont val="Segoe UI"/>
            <family val="2"/>
          </rPr>
          <t>Supermercado Condor. Rua Rio Grande do Sul, 50.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40" authorId="1" shapeId="0" xr:uid="{00000000-0006-0000-0200-000042000000}">
      <text>
        <r>
          <rPr>
            <b/>
            <sz val="9"/>
            <color indexed="81"/>
            <rFont val="Segoe UI"/>
            <family val="2"/>
          </rPr>
          <t>Supermercado Musamar. Rua Pernambuco 785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41" authorId="1" shapeId="0" xr:uid="{00000000-0006-0000-0200-000043000000}">
      <text>
        <r>
          <rPr>
            <b/>
            <sz val="9"/>
            <color indexed="81"/>
            <rFont val="Segoe UI"/>
            <family val="2"/>
          </rPr>
          <t>Supermercados Viscardo. Av. Inglaterra, 505.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42" authorId="1" shapeId="0" xr:uid="{00000000-0006-0000-0200-000044000000}">
      <text>
        <r>
          <rPr>
            <b/>
            <sz val="9"/>
            <color indexed="81"/>
            <rFont val="Segoe UI"/>
            <family val="2"/>
          </rPr>
          <t>Supermercado 88. Av. das maritacas, 1546.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43" authorId="1" shapeId="0" xr:uid="{00000000-0006-0000-0200-000045000000}">
      <text>
        <r>
          <rPr>
            <b/>
            <sz val="9"/>
            <color indexed="81"/>
            <rFont val="Segoe UI"/>
            <family val="2"/>
          </rPr>
          <t xml:space="preserve">Supermercado Santarém. Av. Saul Elkind, 1068.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46" authorId="1" shapeId="0" xr:uid="{00000000-0006-0000-0200-000046000000}">
      <text>
        <r>
          <rPr>
            <b/>
            <sz val="9"/>
            <color indexed="81"/>
            <rFont val="Segoe UI"/>
            <family val="2"/>
          </rPr>
          <t xml:space="preserve">Almeida Mercados. Rua Araçatuba, 218.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47" authorId="1" shapeId="0" xr:uid="{00000000-0006-0000-0200-000047000000}">
      <text>
        <r>
          <rPr>
            <b/>
            <sz val="9"/>
            <color indexed="81"/>
            <rFont val="Segoe UI"/>
            <family val="2"/>
          </rPr>
          <t>Supermercado Walmart. Boulevard Londrina Shopping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53" authorId="1" shapeId="0" xr:uid="{00000000-0006-0000-0200-000048000000}">
      <text>
        <r>
          <rPr>
            <b/>
            <sz val="9"/>
            <color indexed="81"/>
            <rFont val="Segoe UI"/>
            <family val="2"/>
          </rPr>
          <t>Supermercado Carrefour. Shopping Catuaí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53" authorId="1" shapeId="0" xr:uid="{00000000-0006-0000-0200-000049000000}">
      <text>
        <r>
          <rPr>
            <b/>
            <sz val="9"/>
            <color indexed="81"/>
            <rFont val="Segoe UI"/>
            <family val="2"/>
          </rPr>
          <t>Supermercado Muffato. Rua Duque de Caxias  1200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53" authorId="1" shapeId="0" xr:uid="{00000000-0006-0000-0200-00004A000000}">
      <text>
        <r>
          <rPr>
            <b/>
            <sz val="9"/>
            <color indexed="81"/>
            <rFont val="Segoe UI"/>
            <family val="2"/>
          </rPr>
          <t>Supermercado Cidade Canção. Av. Maringá.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53" authorId="1" shapeId="0" xr:uid="{00000000-0006-0000-0200-00004B000000}">
      <text>
        <r>
          <rPr>
            <b/>
            <sz val="9"/>
            <color indexed="81"/>
            <rFont val="Segoe UI"/>
            <family val="2"/>
          </rPr>
          <t>Supermercado Condor. Rua Rio Grande do Sul, 50.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53" authorId="1" shapeId="0" xr:uid="{00000000-0006-0000-0200-00004C000000}">
      <text>
        <r>
          <rPr>
            <b/>
            <sz val="9"/>
            <color indexed="81"/>
            <rFont val="Segoe UI"/>
            <family val="2"/>
          </rPr>
          <t>Supermercado Musamar. Rua Pernambuco 785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53" authorId="1" shapeId="0" xr:uid="{00000000-0006-0000-0200-00004D000000}">
      <text>
        <r>
          <rPr>
            <b/>
            <sz val="9"/>
            <color indexed="81"/>
            <rFont val="Segoe UI"/>
            <family val="2"/>
          </rPr>
          <t>Supermercados Viscardo. Av. Inglaterra, 505.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53" authorId="1" shapeId="0" xr:uid="{9D4011BC-2321-40B6-87C2-0A736D6AD28B}">
      <text>
        <r>
          <rPr>
            <b/>
            <sz val="9"/>
            <color indexed="81"/>
            <rFont val="Segoe UI"/>
            <family val="2"/>
          </rPr>
          <t>Supermercado Tonhão. Av. Dez de Dezembro, 6237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53" authorId="1" shapeId="0" xr:uid="{57D8398D-E1A2-4332-8ED5-CD599802F0C9}">
      <text>
        <r>
          <rPr>
            <b/>
            <sz val="9"/>
            <color indexed="81"/>
            <rFont val="Segoe UI"/>
            <family val="2"/>
          </rPr>
          <t xml:space="preserve">Supermercado Super Golff  Av. Saul Elkind, 4607.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53" authorId="1" shapeId="0" xr:uid="{00000000-0006-0000-0200-00004E000000}">
      <text>
        <r>
          <rPr>
            <b/>
            <sz val="9"/>
            <color indexed="81"/>
            <rFont val="Segoe UI"/>
            <family val="2"/>
          </rPr>
          <t>Supermercado 88. Av. das maritacas, 1546.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L53" authorId="1" shapeId="0" xr:uid="{00000000-0006-0000-0200-00004F000000}">
      <text>
        <r>
          <rPr>
            <b/>
            <sz val="9"/>
            <color indexed="81"/>
            <rFont val="Segoe UI"/>
            <family val="2"/>
          </rPr>
          <t xml:space="preserve">Supermercado Santarém. Av. Saul Elkind, 1068.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M53" authorId="1" shapeId="0" xr:uid="{00000000-0006-0000-0200-000050000000}">
      <text>
        <r>
          <rPr>
            <b/>
            <sz val="9"/>
            <color indexed="81"/>
            <rFont val="Segoe UI"/>
            <family val="2"/>
          </rPr>
          <t xml:space="preserve">Almeida Mercados. Rua Araçatuba, 218.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53" authorId="1" shapeId="0" xr:uid="{00000000-0006-0000-0200-000051000000}">
      <text>
        <r>
          <rPr>
            <b/>
            <sz val="9"/>
            <color indexed="81"/>
            <rFont val="Segoe UI"/>
            <family val="2"/>
          </rPr>
          <t>Supermercado Walmart. Boulevard Londrina Shopping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53" authorId="1" shapeId="0" xr:uid="{00000000-0006-0000-0200-000052000000}">
      <text>
        <r>
          <rPr>
            <b/>
            <sz val="9"/>
            <color indexed="81"/>
            <rFont val="Segoe UI"/>
            <family val="2"/>
          </rPr>
          <t>Supermercado Carrefour. Shopping Catuaí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54" authorId="1" shapeId="0" xr:uid="{00000000-0006-0000-0200-000053000000}">
      <text>
        <r>
          <rPr>
            <b/>
            <sz val="9"/>
            <color indexed="81"/>
            <rFont val="Segoe UI"/>
            <family val="2"/>
          </rPr>
          <t>Supermercado Muffato. Rua Duque de Caxias  1200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55" authorId="1" shapeId="0" xr:uid="{00000000-0006-0000-0200-000054000000}">
      <text>
        <r>
          <rPr>
            <b/>
            <sz val="9"/>
            <color indexed="81"/>
            <rFont val="Segoe UI"/>
            <family val="2"/>
          </rPr>
          <t>Supermercado Cidade Canção. Av. Maringá.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56" authorId="1" shapeId="0" xr:uid="{00000000-0006-0000-0200-000055000000}">
      <text>
        <r>
          <rPr>
            <b/>
            <sz val="9"/>
            <color indexed="81"/>
            <rFont val="Segoe UI"/>
            <family val="2"/>
          </rPr>
          <t>Supermercado Condor. Rua Rio Grande do Sul, 50.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57" authorId="1" shapeId="0" xr:uid="{00000000-0006-0000-0200-000056000000}">
      <text>
        <r>
          <rPr>
            <b/>
            <sz val="9"/>
            <color indexed="81"/>
            <rFont val="Segoe UI"/>
            <family val="2"/>
          </rPr>
          <t>Supermercado Musamar. Rua Pernambuco 785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58" authorId="1" shapeId="0" xr:uid="{00000000-0006-0000-0200-000057000000}">
      <text>
        <r>
          <rPr>
            <b/>
            <sz val="9"/>
            <color indexed="81"/>
            <rFont val="Segoe UI"/>
            <family val="2"/>
          </rPr>
          <t>Supermercados Viscardo. Av. Inglaterra, 505.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61" authorId="1" shapeId="0" xr:uid="{00000000-0006-0000-0200-000058000000}">
      <text>
        <r>
          <rPr>
            <b/>
            <sz val="9"/>
            <color indexed="81"/>
            <rFont val="Segoe UI"/>
            <family val="2"/>
          </rPr>
          <t>Supermercado 88. Av. das maritacas, 1546.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62" authorId="1" shapeId="0" xr:uid="{00000000-0006-0000-0200-000059000000}">
      <text>
        <r>
          <rPr>
            <b/>
            <sz val="9"/>
            <color indexed="81"/>
            <rFont val="Segoe UI"/>
            <family val="2"/>
          </rPr>
          <t xml:space="preserve">Supermercado Santarém. Av. Saul Elkind, 1068.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63" authorId="1" shapeId="0" xr:uid="{00000000-0006-0000-0200-00005A000000}">
      <text>
        <r>
          <rPr>
            <b/>
            <sz val="9"/>
            <color indexed="81"/>
            <rFont val="Segoe UI"/>
            <family val="2"/>
          </rPr>
          <t xml:space="preserve">Almeida Mercados. Rua Araçatuba, 218.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64" authorId="1" shapeId="0" xr:uid="{00000000-0006-0000-0200-00005B000000}">
      <text>
        <r>
          <rPr>
            <b/>
            <sz val="9"/>
            <color indexed="81"/>
            <rFont val="Segoe UI"/>
            <family val="2"/>
          </rPr>
          <t>Supermercado Walmart. Boulevard Londrina Shopping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70" authorId="1" shapeId="0" xr:uid="{00000000-0006-0000-0200-00005C000000}">
      <text>
        <r>
          <rPr>
            <b/>
            <sz val="9"/>
            <color indexed="81"/>
            <rFont val="Segoe UI"/>
            <family val="2"/>
          </rPr>
          <t>Supermercado Carrefour. Shopping Catuaí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70" authorId="1" shapeId="0" xr:uid="{00000000-0006-0000-0200-00005D000000}">
      <text>
        <r>
          <rPr>
            <b/>
            <sz val="9"/>
            <color indexed="81"/>
            <rFont val="Segoe UI"/>
            <family val="2"/>
          </rPr>
          <t>Supermercado Muffato. Rua Duque de Caxias  1200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70" authorId="1" shapeId="0" xr:uid="{00000000-0006-0000-0200-00005E000000}">
      <text>
        <r>
          <rPr>
            <b/>
            <sz val="9"/>
            <color indexed="81"/>
            <rFont val="Segoe UI"/>
            <family val="2"/>
          </rPr>
          <t>Supermercado Cidade Canção. Av. Maringá.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70" authorId="1" shapeId="0" xr:uid="{00000000-0006-0000-0200-00005F000000}">
      <text>
        <r>
          <rPr>
            <b/>
            <sz val="9"/>
            <color indexed="81"/>
            <rFont val="Segoe UI"/>
            <family val="2"/>
          </rPr>
          <t>Supermercado Condor. Rua Rio Grande do Sul, 50.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70" authorId="1" shapeId="0" xr:uid="{00000000-0006-0000-0200-000060000000}">
      <text>
        <r>
          <rPr>
            <b/>
            <sz val="9"/>
            <color indexed="81"/>
            <rFont val="Segoe UI"/>
            <family val="2"/>
          </rPr>
          <t>Supermercado Musamar. Rua Pernambuco 785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70" authorId="1" shapeId="0" xr:uid="{00000000-0006-0000-0200-000061000000}">
      <text>
        <r>
          <rPr>
            <b/>
            <sz val="9"/>
            <color indexed="81"/>
            <rFont val="Segoe UI"/>
            <family val="2"/>
          </rPr>
          <t>Supermercados Viscardo. Av. Inglaterra, 505.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70" authorId="1" shapeId="0" xr:uid="{2A1EACAF-53CD-4BF2-9F86-AC0EDF717173}">
      <text>
        <r>
          <rPr>
            <b/>
            <sz val="9"/>
            <color indexed="81"/>
            <rFont val="Segoe UI"/>
            <family val="2"/>
          </rPr>
          <t>Supermercado Tonhão. Av. Dez de Dezembro, 6237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70" authorId="1" shapeId="0" xr:uid="{E9ECB0D1-738A-4A23-95C7-33DCAFA019AC}">
      <text>
        <r>
          <rPr>
            <b/>
            <sz val="9"/>
            <color indexed="81"/>
            <rFont val="Segoe UI"/>
            <family val="2"/>
          </rPr>
          <t xml:space="preserve">Supermercado Super Golff  Av. Saul Elkind, 4607.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70" authorId="1" shapeId="0" xr:uid="{00000000-0006-0000-0200-000062000000}">
      <text>
        <r>
          <rPr>
            <b/>
            <sz val="9"/>
            <color indexed="81"/>
            <rFont val="Segoe UI"/>
            <family val="2"/>
          </rPr>
          <t>Supermercado 88. Av. das maritacas, 1546.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L70" authorId="1" shapeId="0" xr:uid="{00000000-0006-0000-0200-000063000000}">
      <text>
        <r>
          <rPr>
            <b/>
            <sz val="9"/>
            <color indexed="81"/>
            <rFont val="Segoe UI"/>
            <family val="2"/>
          </rPr>
          <t xml:space="preserve">Supermercado Santarém. Av. Saul Elkind, 1068.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M70" authorId="1" shapeId="0" xr:uid="{00000000-0006-0000-0200-000064000000}">
      <text>
        <r>
          <rPr>
            <b/>
            <sz val="9"/>
            <color indexed="81"/>
            <rFont val="Segoe UI"/>
            <family val="2"/>
          </rPr>
          <t xml:space="preserve">Almeida Mercados. Rua Araçatuba, 218.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70" authorId="1" shapeId="0" xr:uid="{00000000-0006-0000-0200-000065000000}">
      <text>
        <r>
          <rPr>
            <b/>
            <sz val="9"/>
            <color indexed="81"/>
            <rFont val="Segoe UI"/>
            <family val="2"/>
          </rPr>
          <t>Supermercado Walmart. Boulevard Londrina Shopping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71" authorId="1" shapeId="0" xr:uid="{881D422D-2E4A-485C-B63B-69C94EAA0457}">
      <text>
        <r>
          <rPr>
            <b/>
            <sz val="9"/>
            <color indexed="81"/>
            <rFont val="Segoe UI"/>
            <family val="2"/>
          </rPr>
          <t>Supermercado Carrefour. Shopping Catuaí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72" authorId="1" shapeId="0" xr:uid="{625D627F-6B8D-4259-846F-48E246687B2E}">
      <text>
        <r>
          <rPr>
            <b/>
            <sz val="9"/>
            <color indexed="81"/>
            <rFont val="Segoe UI"/>
            <family val="2"/>
          </rPr>
          <t>Supermercado Muffato. Rua Duque de Caxias  1200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73" authorId="1" shapeId="0" xr:uid="{40E79C11-A55E-4E03-9CCC-00D1FC8D2B8B}">
      <text>
        <r>
          <rPr>
            <b/>
            <sz val="9"/>
            <color indexed="81"/>
            <rFont val="Segoe UI"/>
            <family val="2"/>
          </rPr>
          <t>Supermercado Cidade Canção. Av. Maringá.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74" authorId="1" shapeId="0" xr:uid="{5894249D-B51A-4A9D-B046-C4243717089A}">
      <text>
        <r>
          <rPr>
            <b/>
            <sz val="9"/>
            <color indexed="81"/>
            <rFont val="Segoe UI"/>
            <family val="2"/>
          </rPr>
          <t>Supermercado Condor. Rua Rio Grande do Sul, 50.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75" authorId="1" shapeId="0" xr:uid="{B644E024-AFF2-4B7B-AD61-51F2686E5BC4}">
      <text>
        <r>
          <rPr>
            <b/>
            <sz val="9"/>
            <color indexed="81"/>
            <rFont val="Segoe UI"/>
            <family val="2"/>
          </rPr>
          <t>Supermercado Musamar. Rua Pernambuco 785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76" authorId="1" shapeId="0" xr:uid="{2CCDAFFE-F269-410B-9173-F586AEC52454}">
      <text>
        <r>
          <rPr>
            <b/>
            <sz val="9"/>
            <color indexed="81"/>
            <rFont val="Segoe UI"/>
            <family val="2"/>
          </rPr>
          <t>Supermercados Viscardo. Av. Inglaterra, 505.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79" authorId="1" shapeId="0" xr:uid="{5C4B36F9-C8B6-4BDB-A0B0-A328677FE352}">
      <text>
        <r>
          <rPr>
            <b/>
            <sz val="9"/>
            <color indexed="81"/>
            <rFont val="Segoe UI"/>
            <family val="2"/>
          </rPr>
          <t>Supermercado 88. Av. das maritacas, 1546.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80" authorId="1" shapeId="0" xr:uid="{4E257A44-027C-42DC-932F-0A53F88200EA}">
      <text>
        <r>
          <rPr>
            <b/>
            <sz val="9"/>
            <color indexed="81"/>
            <rFont val="Segoe UI"/>
            <family val="2"/>
          </rPr>
          <t xml:space="preserve">Supermercado Santarém. Av. Saul Elkind, 1068.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81" authorId="1" shapeId="0" xr:uid="{FB735250-6E52-4189-BF84-D77577098BFE}">
      <text>
        <r>
          <rPr>
            <b/>
            <sz val="9"/>
            <color indexed="81"/>
            <rFont val="Segoe UI"/>
            <family val="2"/>
          </rPr>
          <t xml:space="preserve">Almeida Mercados. Rua Araçatuba, 218.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82" authorId="1" shapeId="0" xr:uid="{AAAEDE1B-3145-4DA6-AFEF-16CC92096CE2}">
      <text>
        <r>
          <rPr>
            <b/>
            <sz val="9"/>
            <color indexed="81"/>
            <rFont val="Segoe UI"/>
            <family val="2"/>
          </rPr>
          <t>Supermercado Walmart. Boulevard Londrina Shopping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87" authorId="1" shapeId="0" xr:uid="{00000000-0006-0000-0200-000070000000}">
      <text>
        <r>
          <rPr>
            <b/>
            <sz val="9"/>
            <color indexed="81"/>
            <rFont val="Segoe UI"/>
            <family val="2"/>
          </rPr>
          <t>Supermercado Carrefour. Shopping Catuaí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87" authorId="1" shapeId="0" xr:uid="{00000000-0006-0000-0200-000071000000}">
      <text>
        <r>
          <rPr>
            <b/>
            <sz val="9"/>
            <color indexed="81"/>
            <rFont val="Segoe UI"/>
            <family val="2"/>
          </rPr>
          <t>Supermercado Muffato. Rua Duque de Caxias  1200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87" authorId="1" shapeId="0" xr:uid="{00000000-0006-0000-0200-000072000000}">
      <text>
        <r>
          <rPr>
            <b/>
            <sz val="9"/>
            <color indexed="81"/>
            <rFont val="Segoe UI"/>
            <family val="2"/>
          </rPr>
          <t>Supermercado Cidade Canção. Av. Maringá.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87" authorId="1" shapeId="0" xr:uid="{00000000-0006-0000-0200-000073000000}">
      <text>
        <r>
          <rPr>
            <b/>
            <sz val="9"/>
            <color indexed="81"/>
            <rFont val="Segoe UI"/>
            <family val="2"/>
          </rPr>
          <t>Supermercado Condor. Rua Rio Grande do Sul, 50.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87" authorId="1" shapeId="0" xr:uid="{00000000-0006-0000-0200-000074000000}">
      <text>
        <r>
          <rPr>
            <b/>
            <sz val="9"/>
            <color indexed="81"/>
            <rFont val="Segoe UI"/>
            <family val="2"/>
          </rPr>
          <t>Supermercado Musamar. Rua Pernambuco 785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87" authorId="1" shapeId="0" xr:uid="{00000000-0006-0000-0200-000075000000}">
      <text>
        <r>
          <rPr>
            <b/>
            <sz val="9"/>
            <color indexed="81"/>
            <rFont val="Segoe UI"/>
            <family val="2"/>
          </rPr>
          <t>Supermercados Viscardo. Av. Inglaterra, 505.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87" authorId="1" shapeId="0" xr:uid="{75C9D3A9-550A-4862-A6E0-8D9756EAE2E2}">
      <text>
        <r>
          <rPr>
            <b/>
            <sz val="9"/>
            <color indexed="81"/>
            <rFont val="Segoe UI"/>
            <family val="2"/>
          </rPr>
          <t>Supermercado Tonhão. Av. Dez de Dezembro, 6237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87" authorId="1" shapeId="0" xr:uid="{EE91C7B5-4DE8-4E3D-AE4A-1440C1274118}">
      <text>
        <r>
          <rPr>
            <b/>
            <sz val="9"/>
            <color indexed="81"/>
            <rFont val="Segoe UI"/>
            <family val="2"/>
          </rPr>
          <t xml:space="preserve">Supermercado Super Golff  Av. Saul Elkind, 4607.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87" authorId="1" shapeId="0" xr:uid="{00000000-0006-0000-0200-000076000000}">
      <text>
        <r>
          <rPr>
            <b/>
            <sz val="9"/>
            <color indexed="81"/>
            <rFont val="Segoe UI"/>
            <family val="2"/>
          </rPr>
          <t>Supermercado 88. Av. das maritacas, 1546.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L87" authorId="1" shapeId="0" xr:uid="{00000000-0006-0000-0200-000077000000}">
      <text>
        <r>
          <rPr>
            <b/>
            <sz val="9"/>
            <color indexed="81"/>
            <rFont val="Segoe UI"/>
            <family val="2"/>
          </rPr>
          <t xml:space="preserve">Supermercado Santarém. Av. Saul Elkind, 1068.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M87" authorId="1" shapeId="0" xr:uid="{00000000-0006-0000-0200-000078000000}">
      <text>
        <r>
          <rPr>
            <b/>
            <sz val="9"/>
            <color indexed="81"/>
            <rFont val="Segoe UI"/>
            <family val="2"/>
          </rPr>
          <t xml:space="preserve">Almeida Mercados. Rua Araçatuba, 218.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87" authorId="1" shapeId="0" xr:uid="{00000000-0006-0000-0200-000079000000}">
      <text>
        <r>
          <rPr>
            <b/>
            <sz val="9"/>
            <color indexed="81"/>
            <rFont val="Segoe UI"/>
            <family val="2"/>
          </rPr>
          <t>Supermercado Walmart. Boulevard Londrina Shopping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88" authorId="1" shapeId="0" xr:uid="{E58E0A81-5CA2-4E78-A694-EDDA9A3AD8FE}">
      <text>
        <r>
          <rPr>
            <b/>
            <sz val="9"/>
            <color indexed="81"/>
            <rFont val="Segoe UI"/>
            <family val="2"/>
          </rPr>
          <t>Supermercado Carrefour. Shopping Catuaí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89" authorId="1" shapeId="0" xr:uid="{56D992BE-BF65-4BB6-AC5D-611796D116E5}">
      <text>
        <r>
          <rPr>
            <b/>
            <sz val="9"/>
            <color indexed="81"/>
            <rFont val="Segoe UI"/>
            <family val="2"/>
          </rPr>
          <t>Supermercado Muffato. Rua Duque de Caxias  1200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90" authorId="1" shapeId="0" xr:uid="{A786D000-D748-459A-BCAE-A6966337FB97}">
      <text>
        <r>
          <rPr>
            <b/>
            <sz val="9"/>
            <color indexed="81"/>
            <rFont val="Segoe UI"/>
            <family val="2"/>
          </rPr>
          <t>Supermercado Cidade Canção. Av. Maringá.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91" authorId="1" shapeId="0" xr:uid="{57097F53-DAC6-4C98-AF38-9B3CB0F9C496}">
      <text>
        <r>
          <rPr>
            <b/>
            <sz val="9"/>
            <color indexed="81"/>
            <rFont val="Segoe UI"/>
            <family val="2"/>
          </rPr>
          <t>Supermercado Condor. Rua Rio Grande do Sul, 50.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92" authorId="1" shapeId="0" xr:uid="{EEBDA0CA-B3DF-4B33-B2EC-74549A074919}">
      <text>
        <r>
          <rPr>
            <b/>
            <sz val="9"/>
            <color indexed="81"/>
            <rFont val="Segoe UI"/>
            <family val="2"/>
          </rPr>
          <t>Supermercado Musamar. Rua Pernambuco 785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93" authorId="1" shapeId="0" xr:uid="{7E46076D-9FAA-4284-B6E2-1744D4CE88B8}">
      <text>
        <r>
          <rPr>
            <b/>
            <sz val="9"/>
            <color indexed="81"/>
            <rFont val="Segoe UI"/>
            <family val="2"/>
          </rPr>
          <t>Supermercados Viscardo. Av. Inglaterra, 505.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96" authorId="1" shapeId="0" xr:uid="{1A4EE3B7-B1C3-4F96-A39A-28CF6A934E11}">
      <text>
        <r>
          <rPr>
            <b/>
            <sz val="9"/>
            <color indexed="81"/>
            <rFont val="Segoe UI"/>
            <family val="2"/>
          </rPr>
          <t>Supermercado 88. Av. das maritacas, 1546.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97" authorId="1" shapeId="0" xr:uid="{F9493F38-0A1E-4211-A0D9-AEC440886845}">
      <text>
        <r>
          <rPr>
            <b/>
            <sz val="9"/>
            <color indexed="81"/>
            <rFont val="Segoe UI"/>
            <family val="2"/>
          </rPr>
          <t xml:space="preserve">Supermercado Santarém. Av. Saul Elkind, 1068.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98" authorId="1" shapeId="0" xr:uid="{5A54149F-7D6D-490B-9A56-EDB4D810D064}">
      <text>
        <r>
          <rPr>
            <b/>
            <sz val="9"/>
            <color indexed="81"/>
            <rFont val="Segoe UI"/>
            <family val="2"/>
          </rPr>
          <t xml:space="preserve">Almeida Mercados. Rua Araçatuba, 218.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99" authorId="1" shapeId="0" xr:uid="{63058DD1-F1B5-4E99-8FC5-35E831B9EF51}">
      <text>
        <r>
          <rPr>
            <b/>
            <sz val="9"/>
            <color indexed="81"/>
            <rFont val="Segoe UI"/>
            <family val="2"/>
          </rPr>
          <t>Supermercado Walmart. Boulevard Londrina Shopping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104" authorId="1" shapeId="0" xr:uid="{00000000-0006-0000-0200-000084000000}">
      <text>
        <r>
          <rPr>
            <b/>
            <sz val="9"/>
            <color indexed="81"/>
            <rFont val="Segoe UI"/>
            <family val="2"/>
          </rPr>
          <t>Supermercado Carrefour. Shopping Catuaí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104" authorId="1" shapeId="0" xr:uid="{00000000-0006-0000-0200-000085000000}">
      <text>
        <r>
          <rPr>
            <b/>
            <sz val="9"/>
            <color indexed="81"/>
            <rFont val="Segoe UI"/>
            <family val="2"/>
          </rPr>
          <t>Supermercado Muffato. Rua Duque de Caxias  1200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104" authorId="1" shapeId="0" xr:uid="{00000000-0006-0000-0200-000086000000}">
      <text>
        <r>
          <rPr>
            <b/>
            <sz val="9"/>
            <color indexed="81"/>
            <rFont val="Segoe UI"/>
            <family val="2"/>
          </rPr>
          <t>Supermercado Cidade Canção. Av. Maringá.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104" authorId="1" shapeId="0" xr:uid="{00000000-0006-0000-0200-000087000000}">
      <text>
        <r>
          <rPr>
            <b/>
            <sz val="9"/>
            <color indexed="81"/>
            <rFont val="Segoe UI"/>
            <family val="2"/>
          </rPr>
          <t>Supermercado Condor. Rua Rio Grande do Sul, 50.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104" authorId="1" shapeId="0" xr:uid="{00000000-0006-0000-0200-000088000000}">
      <text>
        <r>
          <rPr>
            <b/>
            <sz val="9"/>
            <color indexed="81"/>
            <rFont val="Segoe UI"/>
            <family val="2"/>
          </rPr>
          <t>Supermercado Musamar. Rua Pernambuco 785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104" authorId="1" shapeId="0" xr:uid="{00000000-0006-0000-0200-000089000000}">
      <text>
        <r>
          <rPr>
            <b/>
            <sz val="9"/>
            <color indexed="81"/>
            <rFont val="Segoe UI"/>
            <family val="2"/>
          </rPr>
          <t>Supermercados Viscardo. Av. Inglaterra, 505.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104" authorId="1" shapeId="0" xr:uid="{4A9CF2EF-8E83-4E3C-8AF9-630D4C30D90D}">
      <text>
        <r>
          <rPr>
            <b/>
            <sz val="9"/>
            <color indexed="81"/>
            <rFont val="Segoe UI"/>
            <family val="2"/>
          </rPr>
          <t>Supermercado Tonhão. Av. Dez de Dezembro, 6237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04" authorId="1" shapeId="0" xr:uid="{13DCCF51-3EB4-4774-B954-D68D9105BAAF}">
      <text>
        <r>
          <rPr>
            <b/>
            <sz val="9"/>
            <color indexed="81"/>
            <rFont val="Segoe UI"/>
            <family val="2"/>
          </rPr>
          <t xml:space="preserve">Supermercado Super Golff  Av. Saul Elkind, 4607.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104" authorId="1" shapeId="0" xr:uid="{00000000-0006-0000-0200-00008A000000}">
      <text>
        <r>
          <rPr>
            <b/>
            <sz val="9"/>
            <color indexed="81"/>
            <rFont val="Segoe UI"/>
            <family val="2"/>
          </rPr>
          <t>Supermercado 88. Av. das maritacas, 1546.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L104" authorId="1" shapeId="0" xr:uid="{00000000-0006-0000-0200-00008B000000}">
      <text>
        <r>
          <rPr>
            <b/>
            <sz val="9"/>
            <color indexed="81"/>
            <rFont val="Segoe UI"/>
            <family val="2"/>
          </rPr>
          <t xml:space="preserve">Supermercado Santarém. Av. Saul Elkind, 1068.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M104" authorId="1" shapeId="0" xr:uid="{00000000-0006-0000-0200-00008C000000}">
      <text>
        <r>
          <rPr>
            <b/>
            <sz val="9"/>
            <color indexed="81"/>
            <rFont val="Segoe UI"/>
            <family val="2"/>
          </rPr>
          <t xml:space="preserve">Almeida Mercados. Rua Araçatuba, 218.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104" authorId="1" shapeId="0" xr:uid="{00000000-0006-0000-0200-00008D000000}">
      <text>
        <r>
          <rPr>
            <b/>
            <sz val="9"/>
            <color indexed="81"/>
            <rFont val="Segoe UI"/>
            <family val="2"/>
          </rPr>
          <t>Supermercado Walmart. Boulevard Londrina Shopping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105" authorId="1" shapeId="0" xr:uid="{B4C3077F-BAB8-454E-8E2C-C5E2059EF329}">
      <text>
        <r>
          <rPr>
            <b/>
            <sz val="9"/>
            <color indexed="81"/>
            <rFont val="Segoe UI"/>
            <family val="2"/>
          </rPr>
          <t>Supermercado Carrefour. Shopping Catuaí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106" authorId="1" shapeId="0" xr:uid="{4814E6DA-21B5-4612-A314-2174F15736A5}">
      <text>
        <r>
          <rPr>
            <b/>
            <sz val="9"/>
            <color indexed="81"/>
            <rFont val="Segoe UI"/>
            <family val="2"/>
          </rPr>
          <t>Supermercado Muffato. Rua Duque de Caxias  1200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107" authorId="1" shapeId="0" xr:uid="{1C7CCF9F-E617-494B-8EF2-CAB2DB7089B5}">
      <text>
        <r>
          <rPr>
            <b/>
            <sz val="9"/>
            <color indexed="81"/>
            <rFont val="Segoe UI"/>
            <family val="2"/>
          </rPr>
          <t>Supermercado Cidade Canção. Av. Maringá.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108" authorId="1" shapeId="0" xr:uid="{449D9AB2-90CB-4A3F-86A1-448F9E73AA4F}">
      <text>
        <r>
          <rPr>
            <b/>
            <sz val="9"/>
            <color indexed="81"/>
            <rFont val="Segoe UI"/>
            <family val="2"/>
          </rPr>
          <t>Supermercado Condor. Rua Rio Grande do Sul, 50.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109" authorId="1" shapeId="0" xr:uid="{C401637A-99ED-45BE-8C99-039DD89A147E}">
      <text>
        <r>
          <rPr>
            <b/>
            <sz val="9"/>
            <color indexed="81"/>
            <rFont val="Segoe UI"/>
            <family val="2"/>
          </rPr>
          <t>Supermercado Musamar. Rua Pernambuco 785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110" authorId="1" shapeId="0" xr:uid="{E3A571DB-2804-4E41-9EDB-64C3D6E931A6}">
      <text>
        <r>
          <rPr>
            <b/>
            <sz val="9"/>
            <color indexed="81"/>
            <rFont val="Segoe UI"/>
            <family val="2"/>
          </rPr>
          <t>Supermercados Viscardo. Av. Inglaterra, 505.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113" authorId="1" shapeId="0" xr:uid="{42DF3ECD-B6DD-423D-AB55-2F5113366CE6}">
      <text>
        <r>
          <rPr>
            <b/>
            <sz val="9"/>
            <color indexed="81"/>
            <rFont val="Segoe UI"/>
            <family val="2"/>
          </rPr>
          <t>Supermercado 88. Av. das maritacas, 1546.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114" authorId="1" shapeId="0" xr:uid="{05E10474-106B-4B66-91F1-CEFBC0EC9ED1}">
      <text>
        <r>
          <rPr>
            <b/>
            <sz val="9"/>
            <color indexed="81"/>
            <rFont val="Segoe UI"/>
            <family val="2"/>
          </rPr>
          <t xml:space="preserve">Supermercado Santarém. Av. Saul Elkind, 1068.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115" authorId="1" shapeId="0" xr:uid="{3035D57F-C2A3-4862-BCA9-4B323D164AE4}">
      <text>
        <r>
          <rPr>
            <b/>
            <sz val="9"/>
            <color indexed="81"/>
            <rFont val="Segoe UI"/>
            <family val="2"/>
          </rPr>
          <t xml:space="preserve">Almeida Mercados. Rua Araçatuba, 218.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116" authorId="1" shapeId="0" xr:uid="{8FCE4499-72AF-4B9E-8171-A3C2507DCE35}">
      <text>
        <r>
          <rPr>
            <b/>
            <sz val="9"/>
            <color indexed="81"/>
            <rFont val="Segoe UI"/>
            <family val="2"/>
          </rPr>
          <t>Supermercado Walmart. Boulevard Londrina Shopping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121" authorId="1" shapeId="0" xr:uid="{00000000-0006-0000-0200-000098000000}">
      <text>
        <r>
          <rPr>
            <b/>
            <sz val="9"/>
            <color indexed="81"/>
            <rFont val="Segoe UI"/>
            <family val="2"/>
          </rPr>
          <t>Supermercado Carrefour. Shopping Catuaí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121" authorId="1" shapeId="0" xr:uid="{00000000-0006-0000-0200-000099000000}">
      <text>
        <r>
          <rPr>
            <b/>
            <sz val="9"/>
            <color indexed="81"/>
            <rFont val="Segoe UI"/>
            <family val="2"/>
          </rPr>
          <t>Supermercado Muffato. Rua Duque de Caxias  1200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121" authorId="1" shapeId="0" xr:uid="{00000000-0006-0000-0200-00009A000000}">
      <text>
        <r>
          <rPr>
            <b/>
            <sz val="9"/>
            <color indexed="81"/>
            <rFont val="Segoe UI"/>
            <family val="2"/>
          </rPr>
          <t>Supermercado Cidade Canção. Av. Maringá.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121" authorId="1" shapeId="0" xr:uid="{00000000-0006-0000-0200-00009B000000}">
      <text>
        <r>
          <rPr>
            <b/>
            <sz val="9"/>
            <color indexed="81"/>
            <rFont val="Segoe UI"/>
            <family val="2"/>
          </rPr>
          <t>Supermercado Condor. Rua Rio Grande do Sul, 50.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121" authorId="1" shapeId="0" xr:uid="{00000000-0006-0000-0200-00009C000000}">
      <text>
        <r>
          <rPr>
            <b/>
            <sz val="9"/>
            <color indexed="81"/>
            <rFont val="Segoe UI"/>
            <family val="2"/>
          </rPr>
          <t>Supermercado Musamar. Rua Pernambuco 785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121" authorId="1" shapeId="0" xr:uid="{00000000-0006-0000-0200-00009D000000}">
      <text>
        <r>
          <rPr>
            <b/>
            <sz val="9"/>
            <color indexed="81"/>
            <rFont val="Segoe UI"/>
            <family val="2"/>
          </rPr>
          <t>Supermercados Viscardo. Av. Inglaterra, 505.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121" authorId="1" shapeId="0" xr:uid="{A3EAC4CA-595E-4C02-9096-08DB0BFC8465}">
      <text>
        <r>
          <rPr>
            <b/>
            <sz val="9"/>
            <color indexed="81"/>
            <rFont val="Segoe UI"/>
            <family val="2"/>
          </rPr>
          <t>Supermercado Tonhão. Av. Dez de Dezembro, 6237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21" authorId="1" shapeId="0" xr:uid="{0606A65C-F4C2-4794-8730-64889EA71439}">
      <text>
        <r>
          <rPr>
            <b/>
            <sz val="9"/>
            <color indexed="81"/>
            <rFont val="Segoe UI"/>
            <family val="2"/>
          </rPr>
          <t xml:space="preserve">Supermercado Super Golff  Av. Saul Elkind, 4607.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121" authorId="1" shapeId="0" xr:uid="{00000000-0006-0000-0200-00009E000000}">
      <text>
        <r>
          <rPr>
            <b/>
            <sz val="9"/>
            <color indexed="81"/>
            <rFont val="Segoe UI"/>
            <family val="2"/>
          </rPr>
          <t>Supermercado 88. Av. das maritacas, 1546.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L121" authorId="1" shapeId="0" xr:uid="{00000000-0006-0000-0200-00009F000000}">
      <text>
        <r>
          <rPr>
            <b/>
            <sz val="9"/>
            <color indexed="81"/>
            <rFont val="Segoe UI"/>
            <family val="2"/>
          </rPr>
          <t xml:space="preserve">Supermercado Santarém. Av. Saul Elkind, 1068.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M121" authorId="1" shapeId="0" xr:uid="{00000000-0006-0000-0200-0000A0000000}">
      <text>
        <r>
          <rPr>
            <b/>
            <sz val="9"/>
            <color indexed="81"/>
            <rFont val="Segoe UI"/>
            <family val="2"/>
          </rPr>
          <t xml:space="preserve">Almeida Mercados. Rua Araçatuba, 218.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121" authorId="1" shapeId="0" xr:uid="{00000000-0006-0000-0200-0000A1000000}">
      <text>
        <r>
          <rPr>
            <b/>
            <sz val="9"/>
            <color indexed="81"/>
            <rFont val="Segoe UI"/>
            <family val="2"/>
          </rPr>
          <t>Supermercado Walmart. Boulevard Londrina Shopping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V121" authorId="1" shapeId="0" xr:uid="{00000000-0006-0000-0200-0000A3000000}">
      <text>
        <r>
          <rPr>
            <b/>
            <sz val="9"/>
            <color indexed="81"/>
            <rFont val="Segoe UI"/>
            <family val="2"/>
          </rPr>
          <t>Supermercado Condor. Rua Rio Grande do Sul, 50.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122" authorId="1" shapeId="0" xr:uid="{6F85D533-FA96-4429-9ACC-A22A612046CD}">
      <text>
        <r>
          <rPr>
            <b/>
            <sz val="9"/>
            <color indexed="81"/>
            <rFont val="Segoe UI"/>
            <family val="2"/>
          </rPr>
          <t>Supermercado Carrefour. Shopping Catuaí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V122" authorId="1" shapeId="0" xr:uid="{00000000-0006-0000-0200-0000B5000000}">
      <text>
        <r>
          <rPr>
            <b/>
            <sz val="9"/>
            <color indexed="81"/>
            <rFont val="Segoe UI"/>
            <family val="2"/>
          </rPr>
          <t>Supermercado Musamar. Rua Pernambuco 785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123" authorId="1" shapeId="0" xr:uid="{2E4F3FD8-B5E3-42A3-8F5A-19C8ADB82715}">
      <text>
        <r>
          <rPr>
            <b/>
            <sz val="9"/>
            <color indexed="81"/>
            <rFont val="Segoe UI"/>
            <family val="2"/>
          </rPr>
          <t>Supermercado Muffato. Rua Duque de Caxias  1200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V123" authorId="1" shapeId="0" xr:uid="{00000000-0006-0000-0200-0000AB000000}">
      <text>
        <r>
          <rPr>
            <b/>
            <sz val="9"/>
            <color indexed="81"/>
            <rFont val="Segoe UI"/>
            <family val="2"/>
          </rPr>
          <t>Supermercado Cidade Canção. Av. Maringá.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124" authorId="1" shapeId="0" xr:uid="{4F9F2808-BF12-43DC-A88A-2B3ADA43D628}">
      <text>
        <r>
          <rPr>
            <b/>
            <sz val="9"/>
            <color indexed="81"/>
            <rFont val="Segoe UI"/>
            <family val="2"/>
          </rPr>
          <t>Supermercado Cidade Canção. Av. Maringá.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125" authorId="1" shapeId="0" xr:uid="{8EC9C51D-669F-48E5-A538-EAD82AF7240A}">
      <text>
        <r>
          <rPr>
            <b/>
            <sz val="9"/>
            <color indexed="81"/>
            <rFont val="Segoe UI"/>
            <family val="2"/>
          </rPr>
          <t>Supermercado Condor. Rua Rio Grande do Sul, 50.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V125" authorId="1" shapeId="0" xr:uid="{00000000-0006-0000-0200-0000A9000000}">
      <text>
        <r>
          <rPr>
            <b/>
            <sz val="9"/>
            <color indexed="81"/>
            <rFont val="Segoe UI"/>
            <family val="2"/>
          </rPr>
          <t>Supermercado Muffato. Rua Duque de Caxias  1200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126" authorId="1" shapeId="0" xr:uid="{6BD372E3-67EF-4666-8D31-DBB58E6E86F6}">
      <text>
        <r>
          <rPr>
            <b/>
            <sz val="9"/>
            <color indexed="81"/>
            <rFont val="Segoe UI"/>
            <family val="2"/>
          </rPr>
          <t>Supermercado Musamar. Rua Pernambuco 785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V126" authorId="1" shapeId="0" xr:uid="{00000000-0006-0000-0200-0000AF000000}">
      <text>
        <r>
          <rPr>
            <b/>
            <sz val="9"/>
            <color indexed="81"/>
            <rFont val="Segoe UI"/>
            <family val="2"/>
          </rPr>
          <t>Supermercados Viscardo. Av. Inglaterra, 505.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127" authorId="1" shapeId="0" xr:uid="{2E648A6D-BE74-4CDF-A4CF-62CACC9893FB}">
      <text>
        <r>
          <rPr>
            <b/>
            <sz val="9"/>
            <color indexed="81"/>
            <rFont val="Segoe UI"/>
            <family val="2"/>
          </rPr>
          <t>Supermercados Viscardo. Av. Inglaterra, 505.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V127" authorId="1" shapeId="0" xr:uid="{00000000-0006-0000-0200-0000A5000000}">
      <text>
        <r>
          <rPr>
            <b/>
            <sz val="9"/>
            <color indexed="81"/>
            <rFont val="Segoe UI"/>
            <family val="2"/>
          </rPr>
          <t xml:space="preserve">Supermercado Santarém. Av. Saul Elkind, 1068.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V129" authorId="1" shapeId="0" xr:uid="{00000000-0006-0000-0200-0000B1000000}">
      <text>
        <r>
          <rPr>
            <b/>
            <sz val="9"/>
            <color indexed="81"/>
            <rFont val="Segoe UI"/>
            <family val="2"/>
          </rPr>
          <t>Supermercado Walmart. Boulevard Londrina Shopping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130" authorId="1" shapeId="0" xr:uid="{D7336776-A346-46BB-BE76-2BA2757CFE25}">
      <text>
        <r>
          <rPr>
            <b/>
            <sz val="9"/>
            <color indexed="81"/>
            <rFont val="Segoe UI"/>
            <family val="2"/>
          </rPr>
          <t>Supermercado 88. Av. das maritacas, 1546.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131" authorId="1" shapeId="0" xr:uid="{D7D96A17-42D3-4C88-BE14-E67CFF1255DB}">
      <text>
        <r>
          <rPr>
            <b/>
            <sz val="9"/>
            <color indexed="81"/>
            <rFont val="Segoe UI"/>
            <family val="2"/>
          </rPr>
          <t xml:space="preserve">Supermercado Santarém. Av. Saul Elkind, 1068.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V131" authorId="1" shapeId="0" xr:uid="{00000000-0006-0000-0200-0000AD000000}">
      <text>
        <r>
          <rPr>
            <b/>
            <sz val="9"/>
            <color indexed="81"/>
            <rFont val="Segoe UI"/>
            <family val="2"/>
          </rPr>
          <t>Supermercado 88. Av. das maritacas, 1546.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132" authorId="1" shapeId="0" xr:uid="{3B8F969A-AC07-4A5B-9B71-729C2D49B387}">
      <text>
        <r>
          <rPr>
            <b/>
            <sz val="9"/>
            <color indexed="81"/>
            <rFont val="Segoe UI"/>
            <family val="2"/>
          </rPr>
          <t xml:space="preserve">Almeida Mercados. Rua Araçatuba, 218.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V132" authorId="1" shapeId="0" xr:uid="{00000000-0006-0000-0200-0000A7000000}">
      <text>
        <r>
          <rPr>
            <b/>
            <sz val="9"/>
            <color indexed="81"/>
            <rFont val="Segoe UI"/>
            <family val="2"/>
          </rPr>
          <t>Supermercado Carrefour. Shopping Catuaí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133" authorId="1" shapeId="0" xr:uid="{74DB79E3-1BC4-4D32-AC7B-4D45104570F9}">
      <text>
        <r>
          <rPr>
            <b/>
            <sz val="9"/>
            <color indexed="81"/>
            <rFont val="Segoe UI"/>
            <family val="2"/>
          </rPr>
          <t>Supermercado Walmart. Boulevard Londrina Shopping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V133" authorId="1" shapeId="0" xr:uid="{00000000-0006-0000-0200-0000B3000000}">
      <text>
        <r>
          <rPr>
            <b/>
            <sz val="9"/>
            <color indexed="81"/>
            <rFont val="Segoe UI"/>
            <family val="2"/>
          </rPr>
          <t xml:space="preserve">Almeida Mercados. Rua Araçatuba, 218.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138" authorId="1" shapeId="0" xr:uid="{00000000-0006-0000-0200-0000B6000000}">
      <text>
        <r>
          <rPr>
            <b/>
            <sz val="9"/>
            <color indexed="81"/>
            <rFont val="Segoe UI"/>
            <family val="2"/>
          </rPr>
          <t>Supermercado Carrefour. Shopping Catuaí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138" authorId="1" shapeId="0" xr:uid="{00000000-0006-0000-0200-0000B7000000}">
      <text>
        <r>
          <rPr>
            <b/>
            <sz val="9"/>
            <color indexed="81"/>
            <rFont val="Segoe UI"/>
            <family val="2"/>
          </rPr>
          <t>Supermercado Muffato. Rua Duque de Caxias  1200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138" authorId="1" shapeId="0" xr:uid="{00000000-0006-0000-0200-0000B8000000}">
      <text>
        <r>
          <rPr>
            <b/>
            <sz val="9"/>
            <color indexed="81"/>
            <rFont val="Segoe UI"/>
            <family val="2"/>
          </rPr>
          <t>Supermercado Cidade Canção. Av. Maringá.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138" authorId="1" shapeId="0" xr:uid="{00000000-0006-0000-0200-0000B9000000}">
      <text>
        <r>
          <rPr>
            <b/>
            <sz val="9"/>
            <color indexed="81"/>
            <rFont val="Segoe UI"/>
            <family val="2"/>
          </rPr>
          <t>Supermercado Condor. Rua Rio Grande do Sul, 50.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138" authorId="1" shapeId="0" xr:uid="{00000000-0006-0000-0200-0000BA000000}">
      <text>
        <r>
          <rPr>
            <b/>
            <sz val="9"/>
            <color indexed="81"/>
            <rFont val="Segoe UI"/>
            <family val="2"/>
          </rPr>
          <t>Supermercado Musamar. Rua Pernambuco 785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138" authorId="1" shapeId="0" xr:uid="{00000000-0006-0000-0200-0000BB000000}">
      <text>
        <r>
          <rPr>
            <b/>
            <sz val="9"/>
            <color indexed="81"/>
            <rFont val="Segoe UI"/>
            <family val="2"/>
          </rPr>
          <t>Supermercados Viscardo. Av. Inglaterra, 505.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138" authorId="1" shapeId="0" xr:uid="{336AF6BA-90C6-46DF-AAFF-D7B54C11E006}">
      <text>
        <r>
          <rPr>
            <b/>
            <sz val="9"/>
            <color indexed="81"/>
            <rFont val="Segoe UI"/>
            <family val="2"/>
          </rPr>
          <t>Supermercado Tonhão. Av. Dez de Dezembro, 6237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38" authorId="1" shapeId="0" xr:uid="{3A67FE90-D38A-4DC0-A56F-8271FA7B5A3F}">
      <text>
        <r>
          <rPr>
            <b/>
            <sz val="9"/>
            <color indexed="81"/>
            <rFont val="Segoe UI"/>
            <family val="2"/>
          </rPr>
          <t xml:space="preserve">Supermercado Super Golff  Av. Saul Elkind, 4607.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138" authorId="1" shapeId="0" xr:uid="{00000000-0006-0000-0200-0000BC000000}">
      <text>
        <r>
          <rPr>
            <b/>
            <sz val="9"/>
            <color indexed="81"/>
            <rFont val="Segoe UI"/>
            <family val="2"/>
          </rPr>
          <t>Supermercado 88. Av. das maritacas, 1546.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L138" authorId="1" shapeId="0" xr:uid="{00000000-0006-0000-0200-0000BD000000}">
      <text>
        <r>
          <rPr>
            <b/>
            <sz val="9"/>
            <color indexed="81"/>
            <rFont val="Segoe UI"/>
            <family val="2"/>
          </rPr>
          <t xml:space="preserve">Supermercado Santarém. Av. Saul Elkind, 1068.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M138" authorId="1" shapeId="0" xr:uid="{00000000-0006-0000-0200-0000BE000000}">
      <text>
        <r>
          <rPr>
            <b/>
            <sz val="9"/>
            <color indexed="81"/>
            <rFont val="Segoe UI"/>
            <family val="2"/>
          </rPr>
          <t xml:space="preserve">Almeida Mercados. Rua Araçatuba, 218.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138" authorId="1" shapeId="0" xr:uid="{00000000-0006-0000-0200-0000BF000000}">
      <text>
        <r>
          <rPr>
            <b/>
            <sz val="9"/>
            <color indexed="81"/>
            <rFont val="Segoe UI"/>
            <family val="2"/>
          </rPr>
          <t>Supermercado Walmart. Boulevard Londrina Shopping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139" authorId="1" shapeId="0" xr:uid="{D53913A1-7FEC-4B73-BE3F-602100EB5534}">
      <text>
        <r>
          <rPr>
            <b/>
            <sz val="9"/>
            <color indexed="81"/>
            <rFont val="Segoe UI"/>
            <family val="2"/>
          </rPr>
          <t>Supermercado Carrefour. Shopping Catuaí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140" authorId="1" shapeId="0" xr:uid="{D0FDAAC9-A890-4F3D-BD76-CF6465D030F8}">
      <text>
        <r>
          <rPr>
            <b/>
            <sz val="9"/>
            <color indexed="81"/>
            <rFont val="Segoe UI"/>
            <family val="2"/>
          </rPr>
          <t>Supermercado Muffato. Rua Duque de Caxias  1200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141" authorId="1" shapeId="0" xr:uid="{4FF12483-2DA6-4F78-8017-89CD3E41DED4}">
      <text>
        <r>
          <rPr>
            <b/>
            <sz val="9"/>
            <color indexed="81"/>
            <rFont val="Segoe UI"/>
            <family val="2"/>
          </rPr>
          <t>Supermercado Cidade Canção. Av. Maringá.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142" authorId="1" shapeId="0" xr:uid="{C69A7D18-99B5-4C6E-AE99-397E1032251F}">
      <text>
        <r>
          <rPr>
            <b/>
            <sz val="9"/>
            <color indexed="81"/>
            <rFont val="Segoe UI"/>
            <family val="2"/>
          </rPr>
          <t>Supermercado Condor. Rua Rio Grande do Sul, 50.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143" authorId="1" shapeId="0" xr:uid="{7D9DB4AB-F494-4AEA-B6A9-8BDE2111C2DF}">
      <text>
        <r>
          <rPr>
            <b/>
            <sz val="9"/>
            <color indexed="81"/>
            <rFont val="Segoe UI"/>
            <family val="2"/>
          </rPr>
          <t>Supermercado Musamar. Rua Pernambuco 785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144" authorId="1" shapeId="0" xr:uid="{338F53FB-84C4-4569-B147-A6BF873BF78F}">
      <text>
        <r>
          <rPr>
            <b/>
            <sz val="9"/>
            <color indexed="81"/>
            <rFont val="Segoe UI"/>
            <family val="2"/>
          </rPr>
          <t>Supermercados Viscardo. Av. Inglaterra, 505.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147" authorId="1" shapeId="0" xr:uid="{D8D878D9-5205-4DD8-91BF-10A23E8B1A70}">
      <text>
        <r>
          <rPr>
            <b/>
            <sz val="9"/>
            <color indexed="81"/>
            <rFont val="Segoe UI"/>
            <family val="2"/>
          </rPr>
          <t>Supermercado 88. Av. das maritacas, 1546.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148" authorId="1" shapeId="0" xr:uid="{9844B275-EE18-462D-828C-E83636BD139F}">
      <text>
        <r>
          <rPr>
            <b/>
            <sz val="9"/>
            <color indexed="81"/>
            <rFont val="Segoe UI"/>
            <family val="2"/>
          </rPr>
          <t xml:space="preserve">Supermercado Santarém. Av. Saul Elkind, 1068.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149" authorId="1" shapeId="0" xr:uid="{FFACE9F9-973B-4669-B4D5-D7A58231EE34}">
      <text>
        <r>
          <rPr>
            <b/>
            <sz val="9"/>
            <color indexed="81"/>
            <rFont val="Segoe UI"/>
            <family val="2"/>
          </rPr>
          <t xml:space="preserve">Almeida Mercados. Rua Araçatuba, 218.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150" authorId="1" shapeId="0" xr:uid="{8C780B64-CC39-4DB2-B90D-6E481ACDEA95}">
      <text>
        <r>
          <rPr>
            <b/>
            <sz val="9"/>
            <color indexed="81"/>
            <rFont val="Segoe UI"/>
            <family val="2"/>
          </rPr>
          <t>Supermercado Walmart. Boulevard Londrina Shopping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155" authorId="1" shapeId="0" xr:uid="{00000000-0006-0000-0200-0000CA000000}">
      <text>
        <r>
          <rPr>
            <b/>
            <sz val="9"/>
            <color indexed="81"/>
            <rFont val="Segoe UI"/>
            <family val="2"/>
          </rPr>
          <t>Supermercado Carrefour. Shopping Catuaí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155" authorId="1" shapeId="0" xr:uid="{00000000-0006-0000-0200-0000CB000000}">
      <text>
        <r>
          <rPr>
            <b/>
            <sz val="9"/>
            <color indexed="81"/>
            <rFont val="Segoe UI"/>
            <family val="2"/>
          </rPr>
          <t>Supermercado Muffato. Rua Duque de Caxias  1200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155" authorId="1" shapeId="0" xr:uid="{00000000-0006-0000-0200-0000CC000000}">
      <text>
        <r>
          <rPr>
            <b/>
            <sz val="9"/>
            <color indexed="81"/>
            <rFont val="Segoe UI"/>
            <family val="2"/>
          </rPr>
          <t>Supermercado Cidade Canção. Av. Maringá.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155" authorId="1" shapeId="0" xr:uid="{00000000-0006-0000-0200-0000CD000000}">
      <text>
        <r>
          <rPr>
            <b/>
            <sz val="9"/>
            <color indexed="81"/>
            <rFont val="Segoe UI"/>
            <family val="2"/>
          </rPr>
          <t>Supermercado Condor. Rua Rio Grande do Sul, 50.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155" authorId="1" shapeId="0" xr:uid="{00000000-0006-0000-0200-0000CE000000}">
      <text>
        <r>
          <rPr>
            <b/>
            <sz val="9"/>
            <color indexed="81"/>
            <rFont val="Segoe UI"/>
            <family val="2"/>
          </rPr>
          <t>Supermercado Musamar. Rua Pernambuco 785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155" authorId="1" shapeId="0" xr:uid="{00000000-0006-0000-0200-0000CF000000}">
      <text>
        <r>
          <rPr>
            <b/>
            <sz val="9"/>
            <color indexed="81"/>
            <rFont val="Segoe UI"/>
            <family val="2"/>
          </rPr>
          <t>Supermercados Viscardo. Av. Inglaterra, 505.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155" authorId="1" shapeId="0" xr:uid="{6182D855-1C19-403E-B65C-43EFA470737F}">
      <text>
        <r>
          <rPr>
            <b/>
            <sz val="9"/>
            <color indexed="81"/>
            <rFont val="Segoe UI"/>
            <family val="2"/>
          </rPr>
          <t>Supermercado Tonhão. Av. Dez de Dezembro, 6237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55" authorId="1" shapeId="0" xr:uid="{B63B3872-A94F-4A15-A8AD-F941A665DB01}">
      <text>
        <r>
          <rPr>
            <b/>
            <sz val="9"/>
            <color indexed="81"/>
            <rFont val="Segoe UI"/>
            <family val="2"/>
          </rPr>
          <t xml:space="preserve">Supermercado Super Golff  Av. Saul Elkind, 4607.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155" authorId="1" shapeId="0" xr:uid="{00000000-0006-0000-0200-0000D0000000}">
      <text>
        <r>
          <rPr>
            <b/>
            <sz val="9"/>
            <color indexed="81"/>
            <rFont val="Segoe UI"/>
            <family val="2"/>
          </rPr>
          <t>Supermercado 88. Av. das maritacas, 1546.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L155" authorId="1" shapeId="0" xr:uid="{00000000-0006-0000-0200-0000D1000000}">
      <text>
        <r>
          <rPr>
            <b/>
            <sz val="9"/>
            <color indexed="81"/>
            <rFont val="Segoe UI"/>
            <family val="2"/>
          </rPr>
          <t xml:space="preserve">Supermercado Santarém. Av. Saul Elkind, 1068.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M155" authorId="1" shapeId="0" xr:uid="{00000000-0006-0000-0200-0000D2000000}">
      <text>
        <r>
          <rPr>
            <b/>
            <sz val="9"/>
            <color indexed="81"/>
            <rFont val="Segoe UI"/>
            <family val="2"/>
          </rPr>
          <t xml:space="preserve">Almeida Mercados. Rua Araçatuba, 218.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155" authorId="1" shapeId="0" xr:uid="{00000000-0006-0000-0200-0000D3000000}">
      <text>
        <r>
          <rPr>
            <b/>
            <sz val="9"/>
            <color indexed="81"/>
            <rFont val="Segoe UI"/>
            <family val="2"/>
          </rPr>
          <t>Supermercado Walmart. Boulevard Londrina Shopping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V155" authorId="1" shapeId="0" xr:uid="{00000000-0006-0000-0200-0000D5000000}">
      <text>
        <r>
          <rPr>
            <b/>
            <sz val="9"/>
            <color indexed="81"/>
            <rFont val="Segoe UI"/>
            <family val="2"/>
          </rPr>
          <t>Supermercado Cidade Canção. Av. Maringá.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156" authorId="1" shapeId="0" xr:uid="{6F20A7B2-971E-4A5C-AA5D-7D8B806AEFFD}">
      <text>
        <r>
          <rPr>
            <b/>
            <sz val="9"/>
            <color indexed="81"/>
            <rFont val="Segoe UI"/>
            <family val="2"/>
          </rPr>
          <t>Supermercado Carrefour. Shopping Catuaí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V156" authorId="1" shapeId="0" xr:uid="{00000000-0006-0000-0200-0000D7000000}">
      <text>
        <r>
          <rPr>
            <b/>
            <sz val="9"/>
            <color indexed="81"/>
            <rFont val="Segoe UI"/>
            <family val="2"/>
          </rPr>
          <t>Supermercado Condor. Rua Rio Grande do Sul, 50.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157" authorId="1" shapeId="0" xr:uid="{2AF16A76-CB01-4114-A675-59AE9B45EB9F}">
      <text>
        <r>
          <rPr>
            <b/>
            <sz val="9"/>
            <color indexed="81"/>
            <rFont val="Segoe UI"/>
            <family val="2"/>
          </rPr>
          <t>Supermercado Muffato. Rua Duque de Caxias  1200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V157" authorId="1" shapeId="0" xr:uid="{00000000-0006-0000-0200-0000D9000000}">
      <text>
        <r>
          <rPr>
            <b/>
            <sz val="9"/>
            <color indexed="81"/>
            <rFont val="Segoe UI"/>
            <family val="2"/>
          </rPr>
          <t>Supermercado Muffato. Rua Duque de Caxias  1200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158" authorId="1" shapeId="0" xr:uid="{805CC6B0-990B-4028-9E3B-BC557B3CD4E4}">
      <text>
        <r>
          <rPr>
            <b/>
            <sz val="9"/>
            <color indexed="81"/>
            <rFont val="Segoe UI"/>
            <family val="2"/>
          </rPr>
          <t>Supermercado Cidade Canção. Av. Maringá.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V158" authorId="1" shapeId="0" xr:uid="{00000000-0006-0000-0200-0000DB000000}">
      <text>
        <r>
          <rPr>
            <b/>
            <sz val="9"/>
            <color indexed="81"/>
            <rFont val="Segoe UI"/>
            <family val="2"/>
          </rPr>
          <t>Supermercado Walmart. Boulevard Londrina Shopping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159" authorId="1" shapeId="0" xr:uid="{F61AC380-BF9D-45EE-8B71-311AE75279AC}">
      <text>
        <r>
          <rPr>
            <b/>
            <sz val="9"/>
            <color indexed="81"/>
            <rFont val="Segoe UI"/>
            <family val="2"/>
          </rPr>
          <t>Supermercado Condor. Rua Rio Grande do Sul, 50.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V159" authorId="1" shapeId="0" xr:uid="{00000000-0006-0000-0200-0000DD000000}">
      <text>
        <r>
          <rPr>
            <b/>
            <sz val="9"/>
            <color indexed="81"/>
            <rFont val="Segoe UI"/>
            <family val="2"/>
          </rPr>
          <t>Supermercado 88. Av. das maritacas, 1546.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160" authorId="1" shapeId="0" xr:uid="{7EECE74A-97AD-4C19-87B7-1F9D18A0EFE1}">
      <text>
        <r>
          <rPr>
            <b/>
            <sz val="9"/>
            <color indexed="81"/>
            <rFont val="Segoe UI"/>
            <family val="2"/>
          </rPr>
          <t>Supermercado Musamar. Rua Pernambuco 785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V160" authorId="1" shapeId="0" xr:uid="{00000000-0006-0000-0200-0000DF000000}">
      <text>
        <r>
          <rPr>
            <b/>
            <sz val="9"/>
            <color indexed="81"/>
            <rFont val="Segoe UI"/>
            <family val="2"/>
          </rPr>
          <t>Supermercado Carrefour. Shopping Catuaí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161" authorId="1" shapeId="0" xr:uid="{5FCC4F00-38E1-49DA-9239-5DD7E27CDBF6}">
      <text>
        <r>
          <rPr>
            <b/>
            <sz val="9"/>
            <color indexed="81"/>
            <rFont val="Segoe UI"/>
            <family val="2"/>
          </rPr>
          <t>Supermercados Viscardo. Av. Inglaterra, 505.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V161" authorId="1" shapeId="0" xr:uid="{00000000-0006-0000-0200-0000E1000000}">
      <text>
        <r>
          <rPr>
            <b/>
            <sz val="9"/>
            <color indexed="81"/>
            <rFont val="Segoe UI"/>
            <family val="2"/>
          </rPr>
          <t xml:space="preserve">Supermercado Santarém. Av. Saul Elkind, 1068.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V162" authorId="1" shapeId="0" xr:uid="{00000000-0006-0000-0200-0000E3000000}">
      <text>
        <r>
          <rPr>
            <b/>
            <sz val="9"/>
            <color indexed="81"/>
            <rFont val="Segoe UI"/>
            <family val="2"/>
          </rPr>
          <t>Supermercados Viscardo. Av. Inglaterra, 505.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V163" authorId="1" shapeId="0" xr:uid="{00000000-0006-0000-0200-0000E5000000}">
      <text>
        <r>
          <rPr>
            <b/>
            <sz val="9"/>
            <color indexed="81"/>
            <rFont val="Segoe UI"/>
            <family val="2"/>
          </rPr>
          <t xml:space="preserve">Almeida Mercados. Rua Araçatuba, 218.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164" authorId="1" shapeId="0" xr:uid="{5AB5E25B-B9EF-4F03-B620-76CFED1A60E6}">
      <text>
        <r>
          <rPr>
            <b/>
            <sz val="9"/>
            <color indexed="81"/>
            <rFont val="Segoe UI"/>
            <family val="2"/>
          </rPr>
          <t>Supermercado 88. Av. das maritacas, 1546.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V164" authorId="1" shapeId="0" xr:uid="{00000000-0006-0000-0200-0000E7000000}">
      <text>
        <r>
          <rPr>
            <b/>
            <sz val="9"/>
            <color indexed="81"/>
            <rFont val="Segoe UI"/>
            <family val="2"/>
          </rPr>
          <t>Supermercado Musamar. Rua Pernambuco 785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165" authorId="1" shapeId="0" xr:uid="{6DF0CBA7-29B3-4DD0-A6FE-6F17FCE5FF6D}">
      <text>
        <r>
          <rPr>
            <b/>
            <sz val="9"/>
            <color indexed="81"/>
            <rFont val="Segoe UI"/>
            <family val="2"/>
          </rPr>
          <t xml:space="preserve">Supermercado Santarém. Av. Saul Elkind, 1068.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166" authorId="1" shapeId="0" xr:uid="{357B339D-48CB-4836-91FC-F4DA389F6562}">
      <text>
        <r>
          <rPr>
            <b/>
            <sz val="9"/>
            <color indexed="81"/>
            <rFont val="Segoe UI"/>
            <family val="2"/>
          </rPr>
          <t xml:space="preserve">Almeida Mercados. Rua Araçatuba, 218.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167" authorId="1" shapeId="0" xr:uid="{DBF3CB56-2BEA-43AC-9E58-971D3230C7EF}">
      <text>
        <r>
          <rPr>
            <b/>
            <sz val="9"/>
            <color indexed="81"/>
            <rFont val="Segoe UI"/>
            <family val="2"/>
          </rPr>
          <t>Supermercado Walmart. Boulevard Londrina Shopping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172" authorId="1" shapeId="0" xr:uid="{00000000-0006-0000-0200-0000E8000000}">
      <text>
        <r>
          <rPr>
            <b/>
            <sz val="9"/>
            <color indexed="81"/>
            <rFont val="Segoe UI"/>
            <family val="2"/>
          </rPr>
          <t>Supermercado Carrefour. Shopping Catuaí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172" authorId="1" shapeId="0" xr:uid="{00000000-0006-0000-0200-0000E9000000}">
      <text>
        <r>
          <rPr>
            <b/>
            <sz val="9"/>
            <color indexed="81"/>
            <rFont val="Segoe UI"/>
            <family val="2"/>
          </rPr>
          <t>Supermercado Muffato. Rua Duque de Caxias  1200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172" authorId="1" shapeId="0" xr:uid="{00000000-0006-0000-0200-0000EA000000}">
      <text>
        <r>
          <rPr>
            <b/>
            <sz val="9"/>
            <color indexed="81"/>
            <rFont val="Segoe UI"/>
            <family val="2"/>
          </rPr>
          <t>Supermercado Cidade Canção. Av. Maringá.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172" authorId="1" shapeId="0" xr:uid="{00000000-0006-0000-0200-0000EB000000}">
      <text>
        <r>
          <rPr>
            <b/>
            <sz val="9"/>
            <color indexed="81"/>
            <rFont val="Segoe UI"/>
            <family val="2"/>
          </rPr>
          <t>Supermercado Condor. Rua Rio Grande do Sul, 50.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172" authorId="1" shapeId="0" xr:uid="{00000000-0006-0000-0200-0000EC000000}">
      <text>
        <r>
          <rPr>
            <b/>
            <sz val="9"/>
            <color indexed="81"/>
            <rFont val="Segoe UI"/>
            <family val="2"/>
          </rPr>
          <t>Supermercado Musamar. Rua Pernambuco 785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172" authorId="1" shapeId="0" xr:uid="{00000000-0006-0000-0200-0000ED000000}">
      <text>
        <r>
          <rPr>
            <b/>
            <sz val="9"/>
            <color indexed="81"/>
            <rFont val="Segoe UI"/>
            <family val="2"/>
          </rPr>
          <t>Supermercados Viscardo. Av. Inglaterra, 505.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172" authorId="1" shapeId="0" xr:uid="{44B8A2E1-4564-47D4-B64B-9EC7C32530C7}">
      <text>
        <r>
          <rPr>
            <b/>
            <sz val="9"/>
            <color indexed="81"/>
            <rFont val="Segoe UI"/>
            <family val="2"/>
          </rPr>
          <t>Supermercado Tonhão. Av. Dez de Dezembro, 6237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72" authorId="1" shapeId="0" xr:uid="{55A22B5C-2DEF-46AB-80B3-4096E1C31120}">
      <text>
        <r>
          <rPr>
            <b/>
            <sz val="9"/>
            <color indexed="81"/>
            <rFont val="Segoe UI"/>
            <family val="2"/>
          </rPr>
          <t xml:space="preserve">Supermercado Super Golff  Av. Saul Elkind, 4607.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172" authorId="1" shapeId="0" xr:uid="{00000000-0006-0000-0200-0000EE000000}">
      <text>
        <r>
          <rPr>
            <b/>
            <sz val="9"/>
            <color indexed="81"/>
            <rFont val="Segoe UI"/>
            <family val="2"/>
          </rPr>
          <t>Supermercado 88. Av. das maritacas, 1546.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L172" authorId="1" shapeId="0" xr:uid="{00000000-0006-0000-0200-0000EF000000}">
      <text>
        <r>
          <rPr>
            <b/>
            <sz val="9"/>
            <color indexed="81"/>
            <rFont val="Segoe UI"/>
            <family val="2"/>
          </rPr>
          <t xml:space="preserve">Supermercado Santarém. Av. Saul Elkind, 1068.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M172" authorId="1" shapeId="0" xr:uid="{00000000-0006-0000-0200-0000F0000000}">
      <text>
        <r>
          <rPr>
            <b/>
            <sz val="9"/>
            <color indexed="81"/>
            <rFont val="Segoe UI"/>
            <family val="2"/>
          </rPr>
          <t xml:space="preserve">Almeida Mercados. Rua Araçatuba, 218.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172" authorId="1" shapeId="0" xr:uid="{00000000-0006-0000-0200-0000F1000000}">
      <text>
        <r>
          <rPr>
            <b/>
            <sz val="9"/>
            <color indexed="81"/>
            <rFont val="Segoe UI"/>
            <family val="2"/>
          </rPr>
          <t>Supermercado Walmart. Boulevard Londrina Shopping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173" authorId="1" shapeId="0" xr:uid="{EFAA2620-FBC9-4C47-8C8C-D247AA3A175B}">
      <text>
        <r>
          <rPr>
            <b/>
            <sz val="9"/>
            <color indexed="81"/>
            <rFont val="Segoe UI"/>
            <family val="2"/>
          </rPr>
          <t>Supermercado Carrefour. Shopping Catuaí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174" authorId="1" shapeId="0" xr:uid="{9BF38B9A-0603-4B89-9677-50AAD8BC3FF0}">
      <text>
        <r>
          <rPr>
            <b/>
            <sz val="9"/>
            <color indexed="81"/>
            <rFont val="Segoe UI"/>
            <family val="2"/>
          </rPr>
          <t>Supermercado Muffato. Rua Duque de Caxias  1200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175" authorId="1" shapeId="0" xr:uid="{03C9086E-3084-42F5-B255-D33AE1CA6697}">
      <text>
        <r>
          <rPr>
            <b/>
            <sz val="9"/>
            <color indexed="81"/>
            <rFont val="Segoe UI"/>
            <family val="2"/>
          </rPr>
          <t>Supermercado Cidade Canção. Av. Maringá.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176" authorId="1" shapeId="0" xr:uid="{56416962-24B3-4127-B467-726AA368F012}">
      <text>
        <r>
          <rPr>
            <b/>
            <sz val="9"/>
            <color indexed="81"/>
            <rFont val="Segoe UI"/>
            <family val="2"/>
          </rPr>
          <t>Supermercado Condor. Rua Rio Grande do Sul, 50.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177" authorId="1" shapeId="0" xr:uid="{BD6CFF11-B3CB-4275-9B42-A5750C7CB44C}">
      <text>
        <r>
          <rPr>
            <b/>
            <sz val="9"/>
            <color indexed="81"/>
            <rFont val="Segoe UI"/>
            <family val="2"/>
          </rPr>
          <t>Supermercado Musamar. Rua Pernambuco 785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178" authorId="1" shapeId="0" xr:uid="{3A64ACD4-F3E2-4F8E-A527-CC6428CC41C3}">
      <text>
        <r>
          <rPr>
            <b/>
            <sz val="9"/>
            <color indexed="81"/>
            <rFont val="Segoe UI"/>
            <family val="2"/>
          </rPr>
          <t>Supermercados Viscardo. Av. Inglaterra, 505.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181" authorId="1" shapeId="0" xr:uid="{1B38DDCF-AA9A-451D-88B3-0FC0234E0C1A}">
      <text>
        <r>
          <rPr>
            <b/>
            <sz val="9"/>
            <color indexed="81"/>
            <rFont val="Segoe UI"/>
            <family val="2"/>
          </rPr>
          <t>Supermercado 88. Av. das maritacas, 1546.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182" authorId="1" shapeId="0" xr:uid="{C17C9B1E-ED2B-49F9-9397-F300D88C4C10}">
      <text>
        <r>
          <rPr>
            <b/>
            <sz val="9"/>
            <color indexed="81"/>
            <rFont val="Segoe UI"/>
            <family val="2"/>
          </rPr>
          <t xml:space="preserve">Supermercado Santarém. Av. Saul Elkind, 1068.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183" authorId="1" shapeId="0" xr:uid="{D1AA2AF6-CAB8-4FC9-92B5-20A0858893FE}">
      <text>
        <r>
          <rPr>
            <b/>
            <sz val="9"/>
            <color indexed="81"/>
            <rFont val="Segoe UI"/>
            <family val="2"/>
          </rPr>
          <t xml:space="preserve">Almeida Mercados. Rua Araçatuba, 218.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184" authorId="1" shapeId="0" xr:uid="{6DCFD77B-F89E-42D8-B907-99B628A4A33B}">
      <text>
        <r>
          <rPr>
            <b/>
            <sz val="9"/>
            <color indexed="81"/>
            <rFont val="Segoe UI"/>
            <family val="2"/>
          </rPr>
          <t>Supermercado Walmart. Boulevard Londrina Shopping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189" authorId="1" shapeId="0" xr:uid="{00000000-0006-0000-0200-0000FC000000}">
      <text>
        <r>
          <rPr>
            <b/>
            <sz val="9"/>
            <color indexed="81"/>
            <rFont val="Segoe UI"/>
            <family val="2"/>
          </rPr>
          <t>Supermercado Carrefour. Shopping Catuaí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189" authorId="1" shapeId="0" xr:uid="{00000000-0006-0000-0200-0000FD000000}">
      <text>
        <r>
          <rPr>
            <b/>
            <sz val="9"/>
            <color indexed="81"/>
            <rFont val="Segoe UI"/>
            <family val="2"/>
          </rPr>
          <t>Supermercado Muffato. Rua Duque de Caxias  1200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189" authorId="1" shapeId="0" xr:uid="{00000000-0006-0000-0200-0000FE000000}">
      <text>
        <r>
          <rPr>
            <b/>
            <sz val="9"/>
            <color indexed="81"/>
            <rFont val="Segoe UI"/>
            <family val="2"/>
          </rPr>
          <t>Supermercado Cidade Canção. Av. Maringá.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189" authorId="1" shapeId="0" xr:uid="{00000000-0006-0000-0200-0000FF000000}">
      <text>
        <r>
          <rPr>
            <b/>
            <sz val="9"/>
            <color indexed="81"/>
            <rFont val="Segoe UI"/>
            <family val="2"/>
          </rPr>
          <t>Supermercado Condor. Rua Rio Grande do Sul, 50.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189" authorId="1" shapeId="0" xr:uid="{00000000-0006-0000-0200-000000010000}">
      <text>
        <r>
          <rPr>
            <b/>
            <sz val="9"/>
            <color indexed="81"/>
            <rFont val="Segoe UI"/>
            <family val="2"/>
          </rPr>
          <t>Supermercado Musamar. Rua Pernambuco 785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189" authorId="1" shapeId="0" xr:uid="{00000000-0006-0000-0200-000001010000}">
      <text>
        <r>
          <rPr>
            <b/>
            <sz val="9"/>
            <color indexed="81"/>
            <rFont val="Segoe UI"/>
            <family val="2"/>
          </rPr>
          <t>Supermercados Viscardo. Av. Inglaterra, 505.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189" authorId="1" shapeId="0" xr:uid="{C0480D81-15E2-45DD-AAEE-98CC943F74FE}">
      <text>
        <r>
          <rPr>
            <b/>
            <sz val="9"/>
            <color indexed="81"/>
            <rFont val="Segoe UI"/>
            <family val="2"/>
          </rPr>
          <t>Supermercado Tonhão. Av. Dez de Dezembro, 6237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89" authorId="1" shapeId="0" xr:uid="{6FC7E5F2-B433-440F-A766-1FCE7C7EEE6D}">
      <text>
        <r>
          <rPr>
            <b/>
            <sz val="9"/>
            <color indexed="81"/>
            <rFont val="Segoe UI"/>
            <family val="2"/>
          </rPr>
          <t xml:space="preserve">Supermercado Super Golff  Av. Saul Elkind, 4607.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189" authorId="1" shapeId="0" xr:uid="{00000000-0006-0000-0200-000002010000}">
      <text>
        <r>
          <rPr>
            <b/>
            <sz val="9"/>
            <color indexed="81"/>
            <rFont val="Segoe UI"/>
            <family val="2"/>
          </rPr>
          <t>Supermercado 88. Av. das maritacas, 1546.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L189" authorId="1" shapeId="0" xr:uid="{00000000-0006-0000-0200-000003010000}">
      <text>
        <r>
          <rPr>
            <b/>
            <sz val="9"/>
            <color indexed="81"/>
            <rFont val="Segoe UI"/>
            <family val="2"/>
          </rPr>
          <t xml:space="preserve">Supermercado Santarém. Av. Saul Elkind, 1068.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M189" authorId="1" shapeId="0" xr:uid="{00000000-0006-0000-0200-000004010000}">
      <text>
        <r>
          <rPr>
            <b/>
            <sz val="9"/>
            <color indexed="81"/>
            <rFont val="Segoe UI"/>
            <family val="2"/>
          </rPr>
          <t xml:space="preserve">Almeida Mercados. Rua Araçatuba, 218.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189" authorId="1" shapeId="0" xr:uid="{00000000-0006-0000-0200-000005010000}">
      <text>
        <r>
          <rPr>
            <b/>
            <sz val="9"/>
            <color indexed="81"/>
            <rFont val="Segoe UI"/>
            <family val="2"/>
          </rPr>
          <t>Supermercado Walmart. Boulevard Londrina Shopping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190" authorId="1" shapeId="0" xr:uid="{73A0DF29-C4AE-4E92-9E14-A7951190F81B}">
      <text>
        <r>
          <rPr>
            <b/>
            <sz val="9"/>
            <color indexed="81"/>
            <rFont val="Segoe UI"/>
            <family val="2"/>
          </rPr>
          <t>Supermercado Carrefour. Shopping Catuaí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191" authorId="1" shapeId="0" xr:uid="{B19F4BCF-2FB7-4C16-9888-A9E932683AC5}">
      <text>
        <r>
          <rPr>
            <b/>
            <sz val="9"/>
            <color indexed="81"/>
            <rFont val="Segoe UI"/>
            <family val="2"/>
          </rPr>
          <t>Supermercado Muffato. Rua Duque de Caxias  1200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192" authorId="1" shapeId="0" xr:uid="{CBE7E24A-F85A-4FF7-A2FC-E4008FAF85CB}">
      <text>
        <r>
          <rPr>
            <b/>
            <sz val="9"/>
            <color indexed="81"/>
            <rFont val="Segoe UI"/>
            <family val="2"/>
          </rPr>
          <t>Supermercado Cidade Canção. Av. Maringá.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193" authorId="1" shapeId="0" xr:uid="{AABCFA8A-0CC2-4412-A690-07612562C4B4}">
      <text>
        <r>
          <rPr>
            <b/>
            <sz val="9"/>
            <color indexed="81"/>
            <rFont val="Segoe UI"/>
            <family val="2"/>
          </rPr>
          <t>Supermercado Condor. Rua Rio Grande do Sul, 50.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194" authorId="1" shapeId="0" xr:uid="{A5470E0B-30B4-495B-87B9-1DC677DE41E3}">
      <text>
        <r>
          <rPr>
            <b/>
            <sz val="9"/>
            <color indexed="81"/>
            <rFont val="Segoe UI"/>
            <family val="2"/>
          </rPr>
          <t>Supermercado Musamar. Rua Pernambuco 785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195" authorId="1" shapeId="0" xr:uid="{E0256276-1780-4CA5-8FDD-6AEF71BA1E06}">
      <text>
        <r>
          <rPr>
            <b/>
            <sz val="9"/>
            <color indexed="81"/>
            <rFont val="Segoe UI"/>
            <family val="2"/>
          </rPr>
          <t>Supermercados Viscardo. Av. Inglaterra, 505.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198" authorId="1" shapeId="0" xr:uid="{CF52B1F0-813A-4406-B14D-17CD93BC0A9A}">
      <text>
        <r>
          <rPr>
            <b/>
            <sz val="9"/>
            <color indexed="81"/>
            <rFont val="Segoe UI"/>
            <family val="2"/>
          </rPr>
          <t>Supermercado 88. Av. das maritacas, 1546.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199" authorId="1" shapeId="0" xr:uid="{AAC26D35-354F-40E9-9D85-A74C218A6E85}">
      <text>
        <r>
          <rPr>
            <b/>
            <sz val="9"/>
            <color indexed="81"/>
            <rFont val="Segoe UI"/>
            <family val="2"/>
          </rPr>
          <t xml:space="preserve">Supermercado Santarém. Av. Saul Elkind, 1068.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200" authorId="1" shapeId="0" xr:uid="{E9375E1D-7291-4D6F-A9D1-629B5A44FAA4}">
      <text>
        <r>
          <rPr>
            <b/>
            <sz val="9"/>
            <color indexed="81"/>
            <rFont val="Segoe UI"/>
            <family val="2"/>
          </rPr>
          <t xml:space="preserve">Almeida Mercados. Rua Araçatuba, 218.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S201" authorId="1" shapeId="0" xr:uid="{B95EFC4F-1E48-4B52-BBF5-F70930DE16A0}">
      <text>
        <r>
          <rPr>
            <b/>
            <sz val="9"/>
            <color indexed="81"/>
            <rFont val="Segoe UI"/>
            <family val="2"/>
          </rPr>
          <t>Supermercado Walmart. Boulevard Londrina Shopping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2" authorId="0" shapeId="0" xr:uid="{00000000-0006-0000-0300-000001000000}">
      <text>
        <r>
          <rPr>
            <sz val="9"/>
            <color indexed="81"/>
            <rFont val="Segoe UI"/>
            <family val="2"/>
          </rPr>
          <t xml:space="preserve">Primeiro ordenar no menor para o maior.
(iluminar os dados inclusive o cabeçado e ir a dados; selecionar classificar e escolher a coluna var MM%).
O Grafico atualizará automaticamente.
</t>
        </r>
      </text>
    </comment>
  </commentList>
</comments>
</file>

<file path=xl/sharedStrings.xml><?xml version="1.0" encoding="utf-8"?>
<sst xmlns="http://schemas.openxmlformats.org/spreadsheetml/2006/main" count="1508" uniqueCount="171">
  <si>
    <t>Produtos</t>
  </si>
  <si>
    <t>Unid</t>
  </si>
  <si>
    <t>Açúcar</t>
  </si>
  <si>
    <t>kg</t>
  </si>
  <si>
    <t xml:space="preserve">Arroz </t>
  </si>
  <si>
    <t xml:space="preserve">Banana               </t>
  </si>
  <si>
    <t xml:space="preserve">Batata                    </t>
  </si>
  <si>
    <t xml:space="preserve">Café </t>
  </si>
  <si>
    <t>Carne</t>
  </si>
  <si>
    <t>Farinha de trigo</t>
  </si>
  <si>
    <t xml:space="preserve">Feijão            </t>
  </si>
  <si>
    <t xml:space="preserve">Leite       </t>
  </si>
  <si>
    <t>l</t>
  </si>
  <si>
    <t>Margarina</t>
  </si>
  <si>
    <t xml:space="preserve">Óleo            </t>
  </si>
  <si>
    <t>Pão francês</t>
  </si>
  <si>
    <t xml:space="preserve">Tomate            </t>
  </si>
  <si>
    <t>TOTAL</t>
  </si>
  <si>
    <t>Média</t>
  </si>
  <si>
    <t>Menor</t>
  </si>
  <si>
    <t>Açúcar pc 5 kg</t>
  </si>
  <si>
    <t>Arroz pc 5 kg</t>
  </si>
  <si>
    <t>Banana 1 kg</t>
  </si>
  <si>
    <t>Batata  1 kg</t>
  </si>
  <si>
    <t>Café 500 g</t>
  </si>
  <si>
    <t>Carne 1 kg</t>
  </si>
  <si>
    <t>Farinha de trigo 1 kg</t>
  </si>
  <si>
    <t>Feijão  1 kg</t>
  </si>
  <si>
    <t>Leite 1 l</t>
  </si>
  <si>
    <t>Margarina 500 g</t>
  </si>
  <si>
    <t>Óleo  900 ml</t>
  </si>
  <si>
    <t>Pão francês 50 g</t>
  </si>
  <si>
    <t>Tomate 1 kg</t>
  </si>
  <si>
    <t>Quant. Mensal</t>
  </si>
  <si>
    <t>COMPOSIÇÃO DA CESTA BÁSICA PARA UMA PESSOA</t>
  </si>
  <si>
    <t>Fator de Mult.</t>
  </si>
  <si>
    <t>Carre</t>
  </si>
  <si>
    <t>Sumuf</t>
  </si>
  <si>
    <t>Merca</t>
  </si>
  <si>
    <t>Condo</t>
  </si>
  <si>
    <t>Musa</t>
  </si>
  <si>
    <t>Visca</t>
  </si>
  <si>
    <t>Me88</t>
  </si>
  <si>
    <t>Sant</t>
  </si>
  <si>
    <t>Alme</t>
  </si>
  <si>
    <t>Walm</t>
  </si>
  <si>
    <t>Maior</t>
  </si>
  <si>
    <t>Varia %</t>
  </si>
  <si>
    <t>Varia R$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</si>
  <si>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</si>
  <si>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</si>
  <si>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</si>
  <si>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</si>
  <si>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</si>
  <si>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</si>
  <si>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</si>
  <si>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</si>
  <si>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</si>
  <si>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</si>
  <si>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</si>
  <si>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</si>
  <si>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Banana</t>
  </si>
  <si>
    <t>Batata</t>
  </si>
  <si>
    <t>Feijão</t>
  </si>
  <si>
    <t>Leite</t>
  </si>
  <si>
    <t>Óleo</t>
  </si>
  <si>
    <t>Tomate</t>
  </si>
  <si>
    <t>PRODUTOS</t>
  </si>
  <si>
    <t>variação em relação ao mês anterior</t>
  </si>
  <si>
    <t>valor da cesta para uma pessoa</t>
  </si>
  <si>
    <t>valor da cesta para uma família padrão</t>
  </si>
  <si>
    <t>composição da cesta com os menores preços</t>
  </si>
  <si>
    <t>variação desde o inicio do ano</t>
  </si>
  <si>
    <t>variação em relação ao mesmo mês ano anterior</t>
  </si>
  <si>
    <t>economia entre o preço médio e o menor 1 pessoa</t>
  </si>
  <si>
    <t>economia entre o preço médio e o menor familia</t>
  </si>
  <si>
    <t>produtos que apresentaram maior diferença percentual de preços entre supermercados.</t>
  </si>
  <si>
    <t>Arroz</t>
  </si>
  <si>
    <t>Café</t>
  </si>
  <si>
    <t>Farinha</t>
  </si>
  <si>
    <t>Pão</t>
  </si>
  <si>
    <t>Var MM%</t>
  </si>
  <si>
    <t>Produtos resumido</t>
  </si>
  <si>
    <t xml:space="preserve">produtos que mais subiram percentualmente em relação ao valor médio do mês anterior 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</si>
  <si>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</si>
  <si>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</si>
  <si>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</si>
  <si>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</si>
  <si>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</si>
  <si>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</si>
  <si>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</si>
  <si>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</si>
  <si>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</si>
  <si>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</si>
  <si>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</si>
  <si>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</si>
  <si>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 xml:space="preserve">produtos com menor alta ou que tiveram redução  em relação ao valor médio do mês anterior </t>
  </si>
  <si>
    <t>data da coleta de dados</t>
  </si>
  <si>
    <t>MÊS DE REFERENCIA</t>
  </si>
  <si>
    <t>em relação ao salário minimo nacional</t>
  </si>
  <si>
    <t>em relação ao salário minimo paranaense</t>
  </si>
  <si>
    <t>percentual da jornada</t>
  </si>
  <si>
    <t>Período</t>
  </si>
  <si>
    <t>Salário mínimo nominal</t>
  </si>
  <si>
    <t>Salário mínimo necessário</t>
  </si>
  <si>
    <t>Maio</t>
  </si>
  <si>
    <t>Abril</t>
  </si>
  <si>
    <t>Março</t>
  </si>
  <si>
    <t>Fevereiro</t>
  </si>
  <si>
    <t>Janeiro</t>
  </si>
  <si>
    <t>Dezembro</t>
  </si>
  <si>
    <t>Novembro</t>
  </si>
  <si>
    <t>Outubro</t>
  </si>
  <si>
    <t>Setembro</t>
  </si>
  <si>
    <t>Agosto</t>
  </si>
  <si>
    <t>Julho</t>
  </si>
  <si>
    <t>Junho</t>
  </si>
  <si>
    <t>leite</t>
  </si>
  <si>
    <t>feijão</t>
  </si>
  <si>
    <t xml:space="preserve">Valor da cesta em Ago - Levantamento de preços em 31 de agosto </t>
  </si>
  <si>
    <t>Valor da cesta em Out - Levantamento de preços em 31 de outubro</t>
  </si>
  <si>
    <t xml:space="preserve">Valor da cesta em Abr - Levantamento de preços em 30/04 </t>
  </si>
  <si>
    <t>DESORDENADO</t>
  </si>
  <si>
    <t>Valor da cesta em Nov - Levantamento de preços em 30/11</t>
  </si>
  <si>
    <t>supermercado com menor preço da cesta</t>
  </si>
  <si>
    <t>supermercado com o maior preço da cesta</t>
  </si>
  <si>
    <t>diferença entre o maior e o menor preço da cesta</t>
  </si>
  <si>
    <t>Canção</t>
  </si>
  <si>
    <t>diferença do menor preço em relação ao valor médio</t>
  </si>
  <si>
    <t>diferença do maior preço em relação ao valor médio</t>
  </si>
  <si>
    <t>DATA</t>
  </si>
  <si>
    <t>VALOR</t>
  </si>
  <si>
    <t>VARIAÇÃO</t>
  </si>
  <si>
    <t>Valor da cesta em Jul - Levantamento de preços em 31/07</t>
  </si>
  <si>
    <t>ORDENADO</t>
  </si>
  <si>
    <t>Valor da cesta em Dez - Levantamento de preços em 30/12</t>
  </si>
  <si>
    <t>Valor da cesta em Dez 2017- Levantamento de preços em 30/12</t>
  </si>
  <si>
    <t>COMPARAÇÃO DE PREÇOS DEZ 2017 E DEZ 2018</t>
  </si>
  <si>
    <r>
      <t xml:space="preserve">Ilumine os todos os dados e um grafico de colunas.Selecione </t>
    </r>
    <r>
      <rPr>
        <i/>
        <sz val="11"/>
        <rFont val="Arial"/>
        <family val="2"/>
      </rPr>
      <t>alterar tipo de gráfico</t>
    </r>
    <r>
      <rPr>
        <sz val="11"/>
        <rFont val="Arial"/>
        <family val="2"/>
      </rPr>
      <t xml:space="preserve"> e escolha </t>
    </r>
    <r>
      <rPr>
        <i/>
        <sz val="11"/>
        <rFont val="Arial"/>
        <family val="2"/>
      </rPr>
      <t xml:space="preserve">combinação. </t>
    </r>
    <r>
      <rPr>
        <sz val="11"/>
        <rFont val="Arial"/>
        <family val="2"/>
      </rPr>
      <t>Aparecerá dois campos com o nome de cada nome da série. Escolha que tipo de gráfico se deseja para cada uma das séries. Clicke na opção e</t>
    </r>
    <r>
      <rPr>
        <i/>
        <sz val="11"/>
        <rFont val="Arial"/>
        <family val="2"/>
      </rPr>
      <t>ixo secundário</t>
    </r>
    <r>
      <rPr>
        <sz val="11"/>
        <rFont val="Arial"/>
        <family val="2"/>
      </rPr>
      <t xml:space="preserve"> para que apareça os valores do eixo da série no lado direito do gráfico. No gráfico abaixo então está relacionado os meses do ano e o valor da cesta básica no gráfico de colunas e os meses do ano e a variação percentual entre o mês e p mês imediatamente anterior.       </t>
    </r>
  </si>
  <si>
    <t>Valor da cesta em Set - Levantamento de preços em 30 de setembro</t>
  </si>
  <si>
    <t>x</t>
  </si>
  <si>
    <t>Valor da cesta em Jan - Levantamento de preços em 31/01</t>
  </si>
  <si>
    <t>Valor da cesta em Fev - Levantamento de preços em 29/02</t>
  </si>
  <si>
    <t>Tonhão</t>
  </si>
  <si>
    <t>Golff</t>
  </si>
  <si>
    <t>Valor da cesta em Mar - Levantamento de preços em 31/03</t>
  </si>
  <si>
    <t>economia percentual menores preços sobre valor da cesta média</t>
  </si>
  <si>
    <t>Valor da cesta em Mai - Levantamento de preços em 30/05</t>
  </si>
  <si>
    <t>Valor da cesta em Jun - Levantamento de preços em 30/06</t>
  </si>
  <si>
    <t>Valor da cesta em 01 de janeiro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</si>
  <si>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</si>
  <si>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</si>
  <si>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</si>
  <si>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</si>
  <si>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</si>
  <si>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</si>
  <si>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</si>
  <si>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</si>
  <si>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</si>
  <si>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</si>
  <si>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</si>
  <si>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</si>
  <si>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399.26</t>
  </si>
  <si>
    <t xml:space="preserve">Fonte: Nucleo de Pesquisas Econômicas Aplicadas da UTFPR - NuPEA </t>
  </si>
  <si>
    <t xml:space="preserve">aumento da procura por leite pelo consumidor final; com o aumento do soja e do milho ingredientes utilizados na alimentação de gado leiteiro especialmente no inverno, quando as pastagens estão impaticáveis; </t>
  </si>
  <si>
    <t>Elaboração: Dr. Marcos J. G. Rambalducci</t>
  </si>
  <si>
    <t>Nucleo de Pesquisa Econômicas Aplicadas da UTFPR-LD</t>
  </si>
  <si>
    <t>VARIAÇÃO DO PREÇO DA CESTA BÁSICA NACIONAL EM LONDRINA/PR A PREÇOS CORRENTES (R$)</t>
  </si>
  <si>
    <t>Como citar:</t>
  </si>
  <si>
    <r>
      <t xml:space="preserve">RAMBALDUCCI, M. J. G. </t>
    </r>
    <r>
      <rPr>
        <b/>
        <sz val="10"/>
        <rFont val="Arial"/>
        <family val="2"/>
      </rPr>
      <t>Variação do Preço da cesta básica nacional em Londrina/Pr a preços correntes</t>
    </r>
    <r>
      <rPr>
        <sz val="10"/>
        <rFont val="Arial"/>
        <family val="2"/>
      </rPr>
      <t xml:space="preserve">. Londrina: Nucleo de Pesquisas Econômicas Aplicadas da UTFPR-LD, 2020.  Disponível em: &lt;http://www.nupea.org&gt;. Acesso em: </t>
    </r>
  </si>
  <si>
    <t>percentual da jornada paranaese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</si>
</sst>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R$&quot;\ #,##0.00;[Red]\-&quot;R$&quot;\ #,##0.00"/>
    <numFmt numFmtId="43" formatCode="_-* #,##0.00_-;\-* #,##0.00_-;_-* &quot;-&quot;??_-;_-@_-"/>
    <numFmt numFmtId="164" formatCode="0.0%"/>
    <numFmt numFmtId="165" formatCode="0.0"/>
    <numFmt numFmtId="166" formatCode="&quot;R$&quot;\ #,##0.00"/>
    <numFmt numFmtId="167" formatCode="#,##0.0"/>
    <numFmt numFmtId="168" formatCode="&quot;R$&quot;#,##0.00"/>
  </numFmts>
  <fonts count="25" x14ac:knownFonts="1">
    <font>
      <sz val="10"/>
      <name val="Arial"/>
      <family val="2"/>
    </font>
    <font>
      <b/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rgb="FFFFFFFF"/>
      <name val="Arial"/>
      <family val="2"/>
    </font>
    <font>
      <b/>
      <sz val="10"/>
      <color rgb="FF757575"/>
      <name val="Arial"/>
      <family val="2"/>
    </font>
    <font>
      <sz val="10"/>
      <color rgb="FF757575"/>
      <name val="Arial"/>
      <family val="2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FFFF"/>
      <name val="Arial"/>
      <family val="2"/>
    </font>
    <font>
      <sz val="1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0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86E8"/>
        <bgColor indexed="64"/>
      </patternFill>
    </fill>
    <fill>
      <patternFill patternType="solid">
        <fgColor rgb="FFE2E6E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AD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59999389629810485"/>
        <bgColor indexed="64"/>
      </patternFill>
    </fill>
  </fills>
  <borders count="83">
    <border>
      <left/>
      <right/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7">
    <xf numFmtId="0" fontId="0" fillId="0" borderId="0"/>
    <xf numFmtId="0" fontId="7" fillId="0" borderId="0"/>
    <xf numFmtId="9" fontId="7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0" borderId="1" applyNumberFormat="0" applyFill="0" applyAlignment="0" applyProtection="0"/>
    <xf numFmtId="43" fontId="7" fillId="0" borderId="0" applyFont="0" applyFill="0" applyBorder="0" applyAlignment="0" applyProtection="0"/>
    <xf numFmtId="9" fontId="18" fillId="0" borderId="0" applyFont="0" applyFill="0" applyBorder="0" applyAlignment="0" applyProtection="0"/>
  </cellStyleXfs>
  <cellXfs count="401">
    <xf numFmtId="0" fontId="0" fillId="0" borderId="0" xfId="0"/>
    <xf numFmtId="0" fontId="0" fillId="0" borderId="2" xfId="0" applyBorder="1"/>
    <xf numFmtId="0" fontId="8" fillId="0" borderId="3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8" fillId="0" borderId="4" xfId="0" applyFont="1" applyBorder="1"/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/>
    <xf numFmtId="0" fontId="8" fillId="0" borderId="8" xfId="0" applyFont="1" applyBorder="1" applyAlignment="1">
      <alignment horizontal="center"/>
    </xf>
    <xf numFmtId="0" fontId="8" fillId="2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3" borderId="9" xfId="0" applyFont="1" applyFill="1" applyBorder="1"/>
    <xf numFmtId="0" fontId="8" fillId="3" borderId="10" xfId="0" applyFont="1" applyFill="1" applyBorder="1" applyAlignment="1">
      <alignment horizontal="center"/>
    </xf>
    <xf numFmtId="2" fontId="8" fillId="0" borderId="8" xfId="0" applyNumberFormat="1" applyFont="1" applyBorder="1" applyAlignment="1">
      <alignment horizontal="center"/>
    </xf>
    <xf numFmtId="2" fontId="8" fillId="2" borderId="3" xfId="0" applyNumberFormat="1" applyFont="1" applyFill="1" applyBorder="1" applyAlignment="1">
      <alignment horizontal="center"/>
    </xf>
    <xf numFmtId="2" fontId="8" fillId="0" borderId="3" xfId="0" applyNumberFormat="1" applyFont="1" applyBorder="1" applyAlignment="1">
      <alignment horizontal="center"/>
    </xf>
    <xf numFmtId="2" fontId="8" fillId="0" borderId="6" xfId="0" applyNumberFormat="1" applyFont="1" applyBorder="1" applyAlignment="1">
      <alignment horizont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Border="1"/>
    <xf numFmtId="14" fontId="10" fillId="0" borderId="13" xfId="0" applyNumberFormat="1" applyFont="1" applyBorder="1"/>
    <xf numFmtId="0" fontId="10" fillId="0" borderId="0" xfId="0" applyFont="1"/>
    <xf numFmtId="0" fontId="9" fillId="0" borderId="0" xfId="0" applyFont="1" applyAlignment="1">
      <alignment horizontal="center"/>
    </xf>
    <xf numFmtId="0" fontId="10" fillId="0" borderId="13" xfId="0" applyFont="1" applyBorder="1" applyAlignment="1">
      <alignment horizontal="center"/>
    </xf>
    <xf numFmtId="14" fontId="10" fillId="0" borderId="13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/>
    </xf>
    <xf numFmtId="14" fontId="10" fillId="0" borderId="0" xfId="0" applyNumberFormat="1" applyFont="1" applyBorder="1" applyAlignment="1">
      <alignment horizontal="center"/>
    </xf>
    <xf numFmtId="14" fontId="10" fillId="0" borderId="0" xfId="0" applyNumberFormat="1" applyFont="1" applyBorder="1"/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left"/>
    </xf>
    <xf numFmtId="0" fontId="10" fillId="0" borderId="16" xfId="0" applyFont="1" applyBorder="1" applyAlignment="1">
      <alignment horizontal="left"/>
    </xf>
    <xf numFmtId="0" fontId="10" fillId="0" borderId="16" xfId="0" applyFont="1" applyBorder="1"/>
    <xf numFmtId="2" fontId="9" fillId="0" borderId="17" xfId="0" applyNumberFormat="1" applyFont="1" applyBorder="1" applyAlignment="1">
      <alignment horizontal="center" vertical="center"/>
    </xf>
    <xf numFmtId="2" fontId="9" fillId="0" borderId="18" xfId="0" applyNumberFormat="1" applyFont="1" applyBorder="1" applyAlignment="1">
      <alignment horizontal="center" vertic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2" fontId="9" fillId="0" borderId="2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22" xfId="0" applyFont="1" applyBorder="1" applyAlignment="1">
      <alignment horizontal="center" vertical="center"/>
    </xf>
    <xf numFmtId="10" fontId="9" fillId="0" borderId="23" xfId="0" applyNumberFormat="1" applyFont="1" applyBorder="1" applyAlignment="1">
      <alignment horizontal="center" vertical="center"/>
    </xf>
    <xf numFmtId="10" fontId="9" fillId="0" borderId="24" xfId="0" applyNumberFormat="1" applyFont="1" applyBorder="1" applyAlignment="1">
      <alignment horizontal="center" vertical="center"/>
    </xf>
    <xf numFmtId="10" fontId="9" fillId="0" borderId="25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left"/>
    </xf>
    <xf numFmtId="0" fontId="10" fillId="0" borderId="27" xfId="0" applyFont="1" applyBorder="1" applyAlignment="1">
      <alignment horizontal="left"/>
    </xf>
    <xf numFmtId="0" fontId="10" fillId="0" borderId="27" xfId="0" applyFont="1" applyBorder="1"/>
    <xf numFmtId="0" fontId="10" fillId="0" borderId="28" xfId="0" applyFont="1" applyBorder="1"/>
    <xf numFmtId="0" fontId="11" fillId="0" borderId="29" xfId="0" applyFont="1" applyBorder="1" applyAlignment="1">
      <alignment horizontal="center"/>
    </xf>
    <xf numFmtId="10" fontId="9" fillId="0" borderId="30" xfId="0" applyNumberFormat="1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164" fontId="9" fillId="0" borderId="17" xfId="0" applyNumberFormat="1" applyFont="1" applyBorder="1" applyAlignment="1">
      <alignment horizontal="center" vertical="center"/>
    </xf>
    <xf numFmtId="0" fontId="0" fillId="4" borderId="2" xfId="0" applyFill="1" applyBorder="1"/>
    <xf numFmtId="0" fontId="0" fillId="0" borderId="31" xfId="0" applyBorder="1"/>
    <xf numFmtId="10" fontId="0" fillId="0" borderId="2" xfId="0" applyNumberFormat="1" applyBorder="1" applyAlignment="1">
      <alignment horizontal="center" vertical="center"/>
    </xf>
    <xf numFmtId="10" fontId="0" fillId="4" borderId="2" xfId="0" applyNumberFormat="1" applyFill="1" applyBorder="1"/>
    <xf numFmtId="10" fontId="0" fillId="0" borderId="2" xfId="0" applyNumberFormat="1" applyBorder="1"/>
    <xf numFmtId="165" fontId="0" fillId="4" borderId="2" xfId="0" applyNumberFormat="1" applyFill="1" applyBorder="1"/>
    <xf numFmtId="0" fontId="0" fillId="0" borderId="32" xfId="0" applyBorder="1"/>
    <xf numFmtId="0" fontId="0" fillId="4" borderId="32" xfId="0" applyFill="1" applyBorder="1"/>
    <xf numFmtId="10" fontId="0" fillId="0" borderId="32" xfId="0" applyNumberFormat="1" applyBorder="1" applyAlignment="1">
      <alignment horizontal="center" vertical="center"/>
    </xf>
    <xf numFmtId="0" fontId="0" fillId="0" borderId="33" xfId="0" applyBorder="1"/>
    <xf numFmtId="0" fontId="0" fillId="4" borderId="17" xfId="0" applyFill="1" applyBorder="1"/>
    <xf numFmtId="10" fontId="0" fillId="0" borderId="17" xfId="0" applyNumberFormat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10" fontId="0" fillId="4" borderId="17" xfId="0" applyNumberFormat="1" applyFill="1" applyBorder="1" applyAlignment="1">
      <alignment horizontal="center" vertical="center"/>
    </xf>
    <xf numFmtId="0" fontId="0" fillId="4" borderId="34" xfId="0" applyFill="1" applyBorder="1"/>
    <xf numFmtId="10" fontId="0" fillId="0" borderId="34" xfId="0" applyNumberFormat="1" applyBorder="1" applyAlignment="1">
      <alignment horizontal="center" vertical="center"/>
    </xf>
    <xf numFmtId="0" fontId="0" fillId="0" borderId="34" xfId="0" applyBorder="1"/>
    <xf numFmtId="10" fontId="0" fillId="4" borderId="34" xfId="0" applyNumberFormat="1" applyFill="1" applyBorder="1"/>
    <xf numFmtId="10" fontId="0" fillId="0" borderId="34" xfId="0" applyNumberFormat="1" applyBorder="1"/>
    <xf numFmtId="0" fontId="0" fillId="0" borderId="35" xfId="0" applyBorder="1"/>
    <xf numFmtId="10" fontId="0" fillId="4" borderId="32" xfId="0" applyNumberFormat="1" applyFill="1" applyBorder="1"/>
    <xf numFmtId="10" fontId="0" fillId="0" borderId="32" xfId="0" applyNumberFormat="1" applyBorder="1"/>
    <xf numFmtId="165" fontId="0" fillId="4" borderId="17" xfId="0" applyNumberFormat="1" applyFill="1" applyBorder="1"/>
    <xf numFmtId="10" fontId="0" fillId="4" borderId="34" xfId="0" applyNumberFormat="1" applyFill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5" fontId="0" fillId="4" borderId="36" xfId="0" applyNumberFormat="1" applyFill="1" applyBorder="1"/>
    <xf numFmtId="164" fontId="0" fillId="0" borderId="36" xfId="0" applyNumberFormat="1" applyBorder="1" applyAlignment="1">
      <alignment horizontal="center" vertical="center"/>
    </xf>
    <xf numFmtId="0" fontId="0" fillId="0" borderId="36" xfId="0" applyBorder="1"/>
    <xf numFmtId="10" fontId="0" fillId="4" borderId="36" xfId="0" applyNumberFormat="1" applyFill="1" applyBorder="1" applyAlignment="1">
      <alignment horizontal="center" vertical="center"/>
    </xf>
    <xf numFmtId="0" fontId="0" fillId="4" borderId="36" xfId="0" applyFill="1" applyBorder="1"/>
    <xf numFmtId="10" fontId="0" fillId="0" borderId="36" xfId="0" applyNumberFormat="1" applyBorder="1" applyAlignment="1">
      <alignment horizontal="center" vertical="center"/>
    </xf>
    <xf numFmtId="0" fontId="0" fillId="0" borderId="37" xfId="0" applyBorder="1"/>
    <xf numFmtId="164" fontId="0" fillId="4" borderId="38" xfId="0" applyNumberFormat="1" applyFill="1" applyBorder="1" applyAlignment="1">
      <alignment horizontal="center" vertical="center"/>
    </xf>
    <xf numFmtId="164" fontId="0" fillId="4" borderId="39" xfId="0" applyNumberFormat="1" applyFill="1" applyBorder="1" applyAlignment="1">
      <alignment horizontal="center" vertical="center"/>
    </xf>
    <xf numFmtId="164" fontId="0" fillId="4" borderId="40" xfId="0" applyNumberFormat="1" applyFill="1" applyBorder="1" applyAlignment="1">
      <alignment horizontal="center" vertical="center"/>
    </xf>
    <xf numFmtId="0" fontId="0" fillId="0" borderId="23" xfId="0" applyBorder="1" applyAlignment="1">
      <alignment horizontal="right"/>
    </xf>
    <xf numFmtId="0" fontId="3" fillId="0" borderId="25" xfId="0" applyFont="1" applyBorder="1" applyAlignment="1">
      <alignment horizontal="right"/>
    </xf>
    <xf numFmtId="0" fontId="0" fillId="0" borderId="24" xfId="0" applyBorder="1" applyAlignment="1">
      <alignment horizontal="right"/>
    </xf>
    <xf numFmtId="0" fontId="3" fillId="0" borderId="24" xfId="0" applyFont="1" applyBorder="1" applyAlignment="1">
      <alignment horizontal="right"/>
    </xf>
    <xf numFmtId="0" fontId="0" fillId="0" borderId="25" xfId="0" applyBorder="1" applyAlignment="1">
      <alignment horizontal="right"/>
    </xf>
    <xf numFmtId="0" fontId="10" fillId="0" borderId="41" xfId="0" applyFont="1" applyBorder="1"/>
    <xf numFmtId="2" fontId="9" fillId="0" borderId="42" xfId="0" applyNumberFormat="1" applyFont="1" applyBorder="1" applyAlignment="1">
      <alignment horizontal="center" vertical="center"/>
    </xf>
    <xf numFmtId="2" fontId="9" fillId="0" borderId="43" xfId="0" applyNumberFormat="1" applyFont="1" applyBorder="1" applyAlignment="1">
      <alignment horizontal="center" vertical="center"/>
    </xf>
    <xf numFmtId="164" fontId="9" fillId="0" borderId="43" xfId="0" applyNumberFormat="1" applyFont="1" applyBorder="1" applyAlignment="1">
      <alignment horizontal="center" vertical="center"/>
    </xf>
    <xf numFmtId="2" fontId="9" fillId="0" borderId="44" xfId="0" applyNumberFormat="1" applyFont="1" applyBorder="1" applyAlignment="1">
      <alignment horizontal="center" vertical="center"/>
    </xf>
    <xf numFmtId="0" fontId="10" fillId="0" borderId="45" xfId="0" applyFont="1" applyBorder="1" applyAlignment="1">
      <alignment horizontal="left"/>
    </xf>
    <xf numFmtId="2" fontId="9" fillId="0" borderId="34" xfId="0" applyNumberFormat="1" applyFont="1" applyBorder="1" applyAlignment="1">
      <alignment horizontal="center" vertical="center"/>
    </xf>
    <xf numFmtId="2" fontId="9" fillId="0" borderId="47" xfId="0" applyNumberFormat="1" applyFont="1" applyBorder="1" applyAlignment="1">
      <alignment horizontal="center" vertical="center"/>
    </xf>
    <xf numFmtId="164" fontId="9" fillId="0" borderId="34" xfId="0" applyNumberFormat="1" applyFont="1" applyBorder="1" applyAlignment="1">
      <alignment horizontal="center" vertical="center"/>
    </xf>
    <xf numFmtId="2" fontId="9" fillId="0" borderId="35" xfId="0" applyNumberFormat="1" applyFont="1" applyBorder="1" applyAlignment="1">
      <alignment horizontal="center" vertical="center"/>
    </xf>
    <xf numFmtId="0" fontId="0" fillId="5" borderId="48" xfId="0" applyFill="1" applyBorder="1"/>
    <xf numFmtId="0" fontId="0" fillId="5" borderId="32" xfId="0" applyFill="1" applyBorder="1"/>
    <xf numFmtId="0" fontId="0" fillId="5" borderId="33" xfId="0" applyFill="1" applyBorder="1"/>
    <xf numFmtId="2" fontId="9" fillId="0" borderId="34" xfId="0" applyNumberFormat="1" applyFont="1" applyBorder="1" applyAlignment="1" applyProtection="1">
      <alignment horizontal="center" vertical="center"/>
      <protection locked="0"/>
    </xf>
    <xf numFmtId="2" fontId="9" fillId="0" borderId="46" xfId="0" applyNumberFormat="1" applyFont="1" applyBorder="1" applyAlignment="1" applyProtection="1">
      <alignment horizontal="center" vertical="center"/>
      <protection locked="0"/>
    </xf>
    <xf numFmtId="2" fontId="9" fillId="0" borderId="2" xfId="0" applyNumberFormat="1" applyFont="1" applyBorder="1" applyAlignment="1" applyProtection="1">
      <alignment horizontal="center" vertical="center"/>
      <protection locked="0"/>
    </xf>
    <xf numFmtId="2" fontId="9" fillId="0" borderId="49" xfId="0" applyNumberFormat="1" applyFont="1" applyBorder="1" applyAlignment="1" applyProtection="1">
      <alignment horizontal="center" vertical="center"/>
      <protection locked="0"/>
    </xf>
    <xf numFmtId="2" fontId="9" fillId="0" borderId="32" xfId="0" applyNumberFormat="1" applyFont="1" applyBorder="1" applyAlignment="1" applyProtection="1">
      <alignment horizontal="center" vertical="center"/>
      <protection locked="0"/>
    </xf>
    <xf numFmtId="2" fontId="9" fillId="0" borderId="50" xfId="0" applyNumberFormat="1" applyFont="1" applyBorder="1" applyAlignment="1" applyProtection="1">
      <alignment horizontal="center" vertical="center"/>
      <protection locked="0"/>
    </xf>
    <xf numFmtId="2" fontId="9" fillId="0" borderId="17" xfId="0" applyNumberFormat="1" applyFont="1" applyBorder="1" applyAlignment="1" applyProtection="1">
      <alignment horizontal="center" vertical="center"/>
      <protection locked="0"/>
    </xf>
    <xf numFmtId="165" fontId="0" fillId="0" borderId="17" xfId="0" applyNumberFormat="1" applyBorder="1" applyAlignment="1">
      <alignment horizontal="left" vertical="center"/>
    </xf>
    <xf numFmtId="165" fontId="0" fillId="0" borderId="2" xfId="0" applyNumberFormat="1" applyBorder="1" applyAlignment="1">
      <alignment horizontal="left" vertical="center"/>
    </xf>
    <xf numFmtId="165" fontId="0" fillId="0" borderId="36" xfId="0" applyNumberFormat="1" applyBorder="1" applyAlignment="1">
      <alignment horizontal="left" vertical="center"/>
    </xf>
    <xf numFmtId="2" fontId="9" fillId="6" borderId="34" xfId="0" applyNumberFormat="1" applyFont="1" applyFill="1" applyBorder="1" applyAlignment="1" applyProtection="1">
      <alignment horizontal="center" vertical="center"/>
      <protection locked="0"/>
    </xf>
    <xf numFmtId="2" fontId="9" fillId="6" borderId="2" xfId="0" applyNumberFormat="1" applyFont="1" applyFill="1" applyBorder="1" applyAlignment="1" applyProtection="1">
      <alignment horizontal="center" vertical="center"/>
      <protection locked="0"/>
    </xf>
    <xf numFmtId="2" fontId="9" fillId="6" borderId="32" xfId="0" applyNumberFormat="1" applyFont="1" applyFill="1" applyBorder="1" applyAlignment="1" applyProtection="1">
      <alignment horizontal="center" vertical="center"/>
      <protection locked="0"/>
    </xf>
    <xf numFmtId="2" fontId="9" fillId="0" borderId="0" xfId="0" applyNumberFormat="1" applyFont="1"/>
    <xf numFmtId="164" fontId="9" fillId="0" borderId="0" xfId="0" applyNumberFormat="1" applyFont="1"/>
    <xf numFmtId="165" fontId="0" fillId="0" borderId="34" xfId="0" applyNumberFormat="1" applyBorder="1" applyAlignment="1">
      <alignment horizontal="center"/>
    </xf>
    <xf numFmtId="167" fontId="0" fillId="0" borderId="34" xfId="0" applyNumberFormat="1" applyBorder="1" applyAlignment="1">
      <alignment horizontal="center"/>
    </xf>
    <xf numFmtId="165" fontId="0" fillId="0" borderId="35" xfId="0" applyNumberFormat="1" applyBorder="1" applyAlignment="1">
      <alignment horizontal="center"/>
    </xf>
    <xf numFmtId="166" fontId="0" fillId="0" borderId="52" xfId="0" applyNumberFormat="1" applyBorder="1" applyAlignment="1">
      <alignment horizontal="center"/>
    </xf>
    <xf numFmtId="166" fontId="0" fillId="0" borderId="54" xfId="0" applyNumberFormat="1" applyBorder="1" applyAlignment="1">
      <alignment horizontal="center"/>
    </xf>
    <xf numFmtId="0" fontId="0" fillId="0" borderId="55" xfId="0" applyBorder="1" applyAlignment="1">
      <alignment horizontal="center"/>
    </xf>
    <xf numFmtId="166" fontId="0" fillId="0" borderId="55" xfId="0" applyNumberFormat="1" applyBorder="1" applyAlignment="1">
      <alignment horizontal="center"/>
    </xf>
    <xf numFmtId="166" fontId="0" fillId="0" borderId="40" xfId="0" applyNumberFormat="1" applyBorder="1" applyAlignment="1">
      <alignment horizontal="center"/>
    </xf>
    <xf numFmtId="165" fontId="0" fillId="0" borderId="36" xfId="0" applyNumberFormat="1" applyBorder="1" applyAlignment="1">
      <alignment horizontal="center"/>
    </xf>
    <xf numFmtId="165" fontId="0" fillId="0" borderId="37" xfId="0" applyNumberFormat="1" applyBorder="1" applyAlignment="1">
      <alignment horizontal="center"/>
    </xf>
    <xf numFmtId="164" fontId="0" fillId="0" borderId="55" xfId="0" applyNumberFormat="1" applyBorder="1" applyAlignment="1">
      <alignment horizontal="center"/>
    </xf>
    <xf numFmtId="164" fontId="0" fillId="0" borderId="57" xfId="0" applyNumberFormat="1" applyBorder="1" applyAlignment="1">
      <alignment horizontal="center"/>
    </xf>
    <xf numFmtId="0" fontId="0" fillId="0" borderId="32" xfId="0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166" fontId="0" fillId="0" borderId="0" xfId="0" applyNumberFormat="1"/>
    <xf numFmtId="0" fontId="12" fillId="7" borderId="0" xfId="0" applyFont="1" applyFill="1" applyAlignment="1">
      <alignment horizontal="center" vertical="center" wrapText="1"/>
    </xf>
    <xf numFmtId="0" fontId="13" fillId="8" borderId="0" xfId="0" applyFont="1" applyFill="1" applyAlignment="1">
      <alignment horizontal="center" vertical="center" wrapText="1"/>
    </xf>
    <xf numFmtId="8" fontId="14" fillId="8" borderId="0" xfId="0" applyNumberFormat="1" applyFont="1" applyFill="1" applyAlignment="1">
      <alignment horizontal="center" vertical="center" wrapText="1"/>
    </xf>
    <xf numFmtId="0" fontId="13" fillId="9" borderId="0" xfId="0" applyFont="1" applyFill="1" applyAlignment="1">
      <alignment horizontal="center" vertical="center" wrapText="1"/>
    </xf>
    <xf numFmtId="8" fontId="14" fillId="9" borderId="0" xfId="0" applyNumberFormat="1" applyFont="1" applyFill="1" applyAlignment="1">
      <alignment horizontal="center" vertical="center" wrapText="1"/>
    </xf>
    <xf numFmtId="0" fontId="15" fillId="0" borderId="0" xfId="0" applyFont="1" applyAlignment="1">
      <alignment horizontal="center"/>
    </xf>
    <xf numFmtId="17" fontId="9" fillId="0" borderId="0" xfId="0" applyNumberFormat="1" applyFont="1"/>
    <xf numFmtId="166" fontId="9" fillId="0" borderId="0" xfId="0" applyNumberFormat="1" applyFont="1"/>
    <xf numFmtId="0" fontId="10" fillId="0" borderId="27" xfId="0" applyFont="1" applyFill="1" applyBorder="1"/>
    <xf numFmtId="0" fontId="10" fillId="0" borderId="27" xfId="0" applyFont="1" applyFill="1" applyBorder="1" applyAlignment="1">
      <alignment horizontal="left"/>
    </xf>
    <xf numFmtId="0" fontId="10" fillId="0" borderId="28" xfId="0" applyFont="1" applyFill="1" applyBorder="1"/>
    <xf numFmtId="10" fontId="0" fillId="4" borderId="32" xfId="0" applyNumberFormat="1" applyFill="1" applyBorder="1" applyAlignment="1">
      <alignment horizontal="center" vertical="center"/>
    </xf>
    <xf numFmtId="10" fontId="0" fillId="4" borderId="2" xfId="0" applyNumberForma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14" fontId="0" fillId="0" borderId="0" xfId="0" applyNumberFormat="1"/>
    <xf numFmtId="0" fontId="11" fillId="0" borderId="14" xfId="0" applyFont="1" applyBorder="1" applyAlignment="1">
      <alignment horizontal="center"/>
    </xf>
    <xf numFmtId="2" fontId="9" fillId="0" borderId="31" xfId="0" applyNumberFormat="1" applyFont="1" applyBorder="1" applyAlignment="1" applyProtection="1">
      <alignment horizontal="center" vertical="center"/>
      <protection locked="0"/>
    </xf>
    <xf numFmtId="2" fontId="9" fillId="0" borderId="33" xfId="0" applyNumberFormat="1" applyFont="1" applyBorder="1" applyAlignment="1" applyProtection="1">
      <alignment horizontal="center" vertical="center"/>
      <protection locked="0"/>
    </xf>
    <xf numFmtId="0" fontId="10" fillId="0" borderId="59" xfId="0" applyFont="1" applyBorder="1"/>
    <xf numFmtId="2" fontId="9" fillId="0" borderId="36" xfId="0" applyNumberFormat="1" applyFont="1" applyBorder="1" applyAlignment="1" applyProtection="1">
      <alignment horizontal="center" vertical="center"/>
      <protection locked="0"/>
    </xf>
    <xf numFmtId="2" fontId="9" fillId="0" borderId="37" xfId="0" applyNumberFormat="1" applyFont="1" applyBorder="1" applyAlignment="1" applyProtection="1">
      <alignment horizontal="center" vertical="center"/>
      <protection locked="0"/>
    </xf>
    <xf numFmtId="2" fontId="9" fillId="0" borderId="35" xfId="0" applyNumberFormat="1" applyFont="1" applyBorder="1" applyAlignment="1" applyProtection="1">
      <alignment horizontal="center" vertical="center"/>
      <protection locked="0"/>
    </xf>
    <xf numFmtId="166" fontId="9" fillId="0" borderId="60" xfId="0" applyNumberFormat="1" applyFont="1" applyBorder="1"/>
    <xf numFmtId="166" fontId="9" fillId="0" borderId="12" xfId="0" applyNumberFormat="1" applyFont="1" applyBorder="1"/>
    <xf numFmtId="166" fontId="16" fillId="0" borderId="61" xfId="0" applyNumberFormat="1" applyFont="1" applyBorder="1" applyAlignment="1">
      <alignment horizontal="center"/>
    </xf>
    <xf numFmtId="166" fontId="16" fillId="0" borderId="42" xfId="0" applyNumberFormat="1" applyFont="1" applyBorder="1" applyAlignment="1">
      <alignment horizontal="center"/>
    </xf>
    <xf numFmtId="166" fontId="9" fillId="0" borderId="43" xfId="0" applyNumberFormat="1" applyFont="1" applyBorder="1"/>
    <xf numFmtId="166" fontId="9" fillId="0" borderId="44" xfId="0" applyNumberFormat="1" applyFont="1" applyBorder="1"/>
    <xf numFmtId="0" fontId="11" fillId="0" borderId="62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1" fillId="0" borderId="63" xfId="0" applyFont="1" applyBorder="1" applyAlignment="1">
      <alignment horizontal="center"/>
    </xf>
    <xf numFmtId="0" fontId="6" fillId="0" borderId="0" xfId="0" applyFont="1"/>
    <xf numFmtId="16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4" fontId="9" fillId="0" borderId="0" xfId="0" applyNumberFormat="1" applyFont="1"/>
    <xf numFmtId="4" fontId="0" fillId="0" borderId="0" xfId="0" applyNumberFormat="1"/>
    <xf numFmtId="10" fontId="0" fillId="2" borderId="34" xfId="0" applyNumberFormat="1" applyFill="1" applyBorder="1" applyAlignment="1">
      <alignment horizontal="center" vertical="center"/>
    </xf>
    <xf numFmtId="0" fontId="0" fillId="2" borderId="34" xfId="0" applyFill="1" applyBorder="1"/>
    <xf numFmtId="10" fontId="0" fillId="2" borderId="2" xfId="0" applyNumberFormat="1" applyFill="1" applyBorder="1" applyAlignment="1">
      <alignment horizontal="center" vertical="center"/>
    </xf>
    <xf numFmtId="0" fontId="0" fillId="2" borderId="2" xfId="0" applyFill="1" applyBorder="1"/>
    <xf numFmtId="10" fontId="0" fillId="2" borderId="32" xfId="0" applyNumberFormat="1" applyFill="1" applyBorder="1" applyAlignment="1">
      <alignment horizontal="center" vertical="center"/>
    </xf>
    <xf numFmtId="0" fontId="0" fillId="2" borderId="32" xfId="0" applyFill="1" applyBorder="1"/>
    <xf numFmtId="166" fontId="0" fillId="0" borderId="2" xfId="0" applyNumberFormat="1" applyBorder="1" applyAlignment="1">
      <alignment horizontal="center" vertical="center"/>
    </xf>
    <xf numFmtId="166" fontId="0" fillId="4" borderId="39" xfId="0" applyNumberFormat="1" applyFill="1" applyBorder="1" applyAlignment="1">
      <alignment horizontal="center" vertical="center"/>
    </xf>
    <xf numFmtId="166" fontId="0" fillId="4" borderId="2" xfId="0" applyNumberFormat="1" applyFill="1" applyBorder="1" applyAlignment="1">
      <alignment horizontal="center" vertical="center"/>
    </xf>
    <xf numFmtId="165" fontId="0" fillId="4" borderId="34" xfId="0" applyNumberFormat="1" applyFill="1" applyBorder="1"/>
    <xf numFmtId="165" fontId="0" fillId="0" borderId="34" xfId="0" applyNumberFormat="1" applyBorder="1" applyAlignment="1">
      <alignment horizontal="left" vertical="center"/>
    </xf>
    <xf numFmtId="166" fontId="0" fillId="4" borderId="52" xfId="0" applyNumberFormat="1" applyFill="1" applyBorder="1" applyAlignment="1">
      <alignment horizontal="center" vertical="center"/>
    </xf>
    <xf numFmtId="166" fontId="0" fillId="0" borderId="34" xfId="0" applyNumberFormat="1" applyBorder="1" applyAlignment="1">
      <alignment horizontal="center" vertical="center"/>
    </xf>
    <xf numFmtId="166" fontId="0" fillId="4" borderId="34" xfId="0" applyNumberFormat="1" applyFill="1" applyBorder="1" applyAlignment="1">
      <alignment horizontal="center" vertical="center"/>
    </xf>
    <xf numFmtId="17" fontId="18" fillId="0" borderId="0" xfId="0" applyNumberFormat="1" applyFont="1"/>
    <xf numFmtId="166" fontId="18" fillId="0" borderId="0" xfId="0" applyNumberFormat="1" applyFont="1"/>
    <xf numFmtId="0" fontId="18" fillId="0" borderId="0" xfId="0" applyFont="1"/>
    <xf numFmtId="164" fontId="18" fillId="0" borderId="0" xfId="0" applyNumberFormat="1" applyFont="1"/>
    <xf numFmtId="166" fontId="18" fillId="0" borderId="0" xfId="0" applyNumberFormat="1" applyFont="1" applyBorder="1"/>
    <xf numFmtId="17" fontId="18" fillId="0" borderId="0" xfId="0" applyNumberFormat="1" applyFont="1" applyBorder="1"/>
    <xf numFmtId="166" fontId="0" fillId="0" borderId="0" xfId="0" applyNumberFormat="1" applyFont="1" applyBorder="1" applyAlignment="1">
      <alignment horizontal="center"/>
    </xf>
    <xf numFmtId="166" fontId="3" fillId="0" borderId="0" xfId="0" applyNumberFormat="1" applyFont="1"/>
    <xf numFmtId="9" fontId="18" fillId="0" borderId="0" xfId="6" applyFont="1"/>
    <xf numFmtId="9" fontId="18" fillId="0" borderId="0" xfId="6" applyFont="1" applyFill="1"/>
    <xf numFmtId="2" fontId="0" fillId="0" borderId="0" xfId="0" applyNumberFormat="1"/>
    <xf numFmtId="10" fontId="18" fillId="0" borderId="0" xfId="0" applyNumberFormat="1" applyFont="1"/>
    <xf numFmtId="168" fontId="18" fillId="0" borderId="0" xfId="0" applyNumberFormat="1" applyFont="1"/>
    <xf numFmtId="168" fontId="0" fillId="0" borderId="0" xfId="0" applyNumberFormat="1"/>
    <xf numFmtId="10" fontId="9" fillId="0" borderId="0" xfId="0" applyNumberFormat="1" applyFont="1" applyAlignment="1">
      <alignment horizontal="center"/>
    </xf>
    <xf numFmtId="0" fontId="11" fillId="11" borderId="9" xfId="0" applyFont="1" applyFill="1" applyBorder="1" applyAlignment="1">
      <alignment horizontal="center"/>
    </xf>
    <xf numFmtId="0" fontId="11" fillId="11" borderId="10" xfId="0" applyFont="1" applyFill="1" applyBorder="1" applyAlignment="1">
      <alignment horizontal="center"/>
    </xf>
    <xf numFmtId="0" fontId="11" fillId="11" borderId="19" xfId="0" applyFont="1" applyFill="1" applyBorder="1" applyAlignment="1">
      <alignment horizontal="center"/>
    </xf>
    <xf numFmtId="0" fontId="11" fillId="11" borderId="20" xfId="0" applyFont="1" applyFill="1" applyBorder="1" applyAlignment="1">
      <alignment horizontal="center"/>
    </xf>
    <xf numFmtId="0" fontId="11" fillId="11" borderId="14" xfId="0" applyFont="1" applyFill="1" applyBorder="1" applyAlignment="1">
      <alignment horizontal="center" vertical="center"/>
    </xf>
    <xf numFmtId="0" fontId="11" fillId="11" borderId="29" xfId="0" applyFont="1" applyFill="1" applyBorder="1" applyAlignment="1">
      <alignment horizontal="center" vertical="center"/>
    </xf>
    <xf numFmtId="0" fontId="11" fillId="11" borderId="29" xfId="0" applyFont="1" applyFill="1" applyBorder="1" applyAlignment="1">
      <alignment horizontal="center"/>
    </xf>
    <xf numFmtId="0" fontId="10" fillId="11" borderId="45" xfId="0" applyFont="1" applyFill="1" applyBorder="1" applyAlignment="1">
      <alignment horizontal="left"/>
    </xf>
    <xf numFmtId="2" fontId="9" fillId="11" borderId="34" xfId="0" applyNumberFormat="1" applyFont="1" applyFill="1" applyBorder="1" applyAlignment="1" applyProtection="1">
      <alignment horizontal="center" vertical="center"/>
      <protection locked="0"/>
    </xf>
    <xf numFmtId="2" fontId="9" fillId="11" borderId="46" xfId="0" applyNumberFormat="1" applyFont="1" applyFill="1" applyBorder="1" applyAlignment="1" applyProtection="1">
      <alignment horizontal="center" vertical="center"/>
      <protection locked="0"/>
    </xf>
    <xf numFmtId="2" fontId="9" fillId="11" borderId="47" xfId="0" applyNumberFormat="1" applyFont="1" applyFill="1" applyBorder="1" applyAlignment="1">
      <alignment horizontal="center" vertical="center"/>
    </xf>
    <xf numFmtId="2" fontId="9" fillId="11" borderId="34" xfId="0" applyNumberFormat="1" applyFont="1" applyFill="1" applyBorder="1" applyAlignment="1">
      <alignment horizontal="center" vertical="center"/>
    </xf>
    <xf numFmtId="164" fontId="9" fillId="11" borderId="34" xfId="0" applyNumberFormat="1" applyFont="1" applyFill="1" applyBorder="1" applyAlignment="1">
      <alignment horizontal="center" vertical="center"/>
    </xf>
    <xf numFmtId="2" fontId="9" fillId="11" borderId="35" xfId="0" applyNumberFormat="1" applyFont="1" applyFill="1" applyBorder="1" applyAlignment="1">
      <alignment horizontal="center" vertical="center"/>
    </xf>
    <xf numFmtId="10" fontId="9" fillId="11" borderId="23" xfId="0" applyNumberFormat="1" applyFont="1" applyFill="1" applyBorder="1" applyAlignment="1">
      <alignment horizontal="center" vertical="center"/>
    </xf>
    <xf numFmtId="0" fontId="10" fillId="11" borderId="26" xfId="0" applyFont="1" applyFill="1" applyBorder="1" applyAlignment="1">
      <alignment horizontal="left"/>
    </xf>
    <xf numFmtId="0" fontId="10" fillId="11" borderId="16" xfId="0" applyFont="1" applyFill="1" applyBorder="1" applyAlignment="1">
      <alignment horizontal="left"/>
    </xf>
    <xf numFmtId="2" fontId="9" fillId="11" borderId="2" xfId="0" applyNumberFormat="1" applyFont="1" applyFill="1" applyBorder="1" applyAlignment="1" applyProtection="1">
      <alignment horizontal="center" vertical="center"/>
      <protection locked="0"/>
    </xf>
    <xf numFmtId="2" fontId="9" fillId="11" borderId="49" xfId="0" applyNumberFormat="1" applyFont="1" applyFill="1" applyBorder="1" applyAlignment="1" applyProtection="1">
      <alignment horizontal="center" vertical="center"/>
      <protection locked="0"/>
    </xf>
    <xf numFmtId="2" fontId="9" fillId="11" borderId="21" xfId="0" applyNumberFormat="1" applyFont="1" applyFill="1" applyBorder="1" applyAlignment="1">
      <alignment horizontal="center" vertical="center"/>
    </xf>
    <xf numFmtId="2" fontId="9" fillId="11" borderId="17" xfId="0" applyNumberFormat="1" applyFont="1" applyFill="1" applyBorder="1" applyAlignment="1">
      <alignment horizontal="center" vertical="center"/>
    </xf>
    <xf numFmtId="164" fontId="9" fillId="11" borderId="17" xfId="0" applyNumberFormat="1" applyFont="1" applyFill="1" applyBorder="1" applyAlignment="1">
      <alignment horizontal="center" vertical="center"/>
    </xf>
    <xf numFmtId="2" fontId="9" fillId="11" borderId="18" xfId="0" applyNumberFormat="1" applyFont="1" applyFill="1" applyBorder="1" applyAlignment="1">
      <alignment horizontal="center" vertical="center"/>
    </xf>
    <xf numFmtId="10" fontId="9" fillId="11" borderId="24" xfId="0" applyNumberFormat="1" applyFont="1" applyFill="1" applyBorder="1" applyAlignment="1">
      <alignment horizontal="center" vertical="center"/>
    </xf>
    <xf numFmtId="0" fontId="10" fillId="11" borderId="27" xfId="0" applyFont="1" applyFill="1" applyBorder="1" applyAlignment="1">
      <alignment horizontal="left"/>
    </xf>
    <xf numFmtId="0" fontId="10" fillId="11" borderId="16" xfId="0" applyFont="1" applyFill="1" applyBorder="1"/>
    <xf numFmtId="0" fontId="10" fillId="11" borderId="27" xfId="0" applyFont="1" applyFill="1" applyBorder="1"/>
    <xf numFmtId="0" fontId="10" fillId="11" borderId="41" xfId="0" applyFont="1" applyFill="1" applyBorder="1"/>
    <xf numFmtId="2" fontId="9" fillId="11" borderId="32" xfId="0" applyNumberFormat="1" applyFont="1" applyFill="1" applyBorder="1" applyAlignment="1" applyProtection="1">
      <alignment horizontal="center" vertical="center"/>
      <protection locked="0"/>
    </xf>
    <xf numFmtId="2" fontId="9" fillId="11" borderId="50" xfId="0" applyNumberFormat="1" applyFont="1" applyFill="1" applyBorder="1" applyAlignment="1" applyProtection="1">
      <alignment horizontal="center" vertical="center"/>
      <protection locked="0"/>
    </xf>
    <xf numFmtId="2" fontId="9" fillId="11" borderId="42" xfId="0" applyNumberFormat="1" applyFont="1" applyFill="1" applyBorder="1" applyAlignment="1">
      <alignment horizontal="center" vertical="center"/>
    </xf>
    <xf numFmtId="2" fontId="9" fillId="11" borderId="43" xfId="0" applyNumberFormat="1" applyFont="1" applyFill="1" applyBorder="1" applyAlignment="1">
      <alignment horizontal="center" vertical="center"/>
    </xf>
    <xf numFmtId="164" fontId="9" fillId="11" borderId="43" xfId="0" applyNumberFormat="1" applyFont="1" applyFill="1" applyBorder="1" applyAlignment="1">
      <alignment horizontal="center" vertical="center"/>
    </xf>
    <xf numFmtId="2" fontId="9" fillId="11" borderId="44" xfId="0" applyNumberFormat="1" applyFont="1" applyFill="1" applyBorder="1" applyAlignment="1">
      <alignment horizontal="center" vertical="center"/>
    </xf>
    <xf numFmtId="10" fontId="9" fillId="11" borderId="25" xfId="0" applyNumberFormat="1" applyFont="1" applyFill="1" applyBorder="1" applyAlignment="1">
      <alignment horizontal="center" vertical="center"/>
    </xf>
    <xf numFmtId="0" fontId="10" fillId="11" borderId="28" xfId="0" applyFont="1" applyFill="1" applyBorder="1"/>
    <xf numFmtId="17" fontId="0" fillId="0" borderId="0" xfId="0" applyNumberFormat="1" applyFont="1"/>
    <xf numFmtId="0" fontId="21" fillId="0" borderId="2" xfId="0" applyFont="1" applyBorder="1" applyAlignment="1">
      <alignment horizontal="center"/>
    </xf>
    <xf numFmtId="0" fontId="21" fillId="0" borderId="32" xfId="0" applyFont="1" applyBorder="1" applyAlignment="1">
      <alignment horizontal="center"/>
    </xf>
    <xf numFmtId="2" fontId="18" fillId="0" borderId="0" xfId="0" applyNumberFormat="1" applyFont="1"/>
    <xf numFmtId="0" fontId="9" fillId="0" borderId="0" xfId="0" applyFont="1" applyAlignment="1">
      <alignment horizontal="center"/>
    </xf>
    <xf numFmtId="0" fontId="0" fillId="0" borderId="23" xfId="0" applyBorder="1" applyAlignment="1">
      <alignment horizontal="right" vertical="center" wrapText="1"/>
    </xf>
    <xf numFmtId="0" fontId="0" fillId="0" borderId="24" xfId="0" applyBorder="1" applyAlignment="1">
      <alignment horizontal="right" vertical="center" wrapText="1"/>
    </xf>
    <xf numFmtId="0" fontId="0" fillId="0" borderId="25" xfId="0" applyBorder="1" applyAlignment="1">
      <alignment horizontal="right" vertical="center" wrapText="1"/>
    </xf>
    <xf numFmtId="0" fontId="0" fillId="0" borderId="56" xfId="0" applyBorder="1" applyAlignment="1">
      <alignment horizontal="right" vertical="center" wrapText="1"/>
    </xf>
    <xf numFmtId="0" fontId="16" fillId="0" borderId="1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2" fontId="9" fillId="0" borderId="0" xfId="0" applyNumberFormat="1" applyFont="1" applyBorder="1" applyAlignment="1" applyProtection="1">
      <alignment horizontal="center" vertical="center"/>
      <protection locked="0"/>
    </xf>
    <xf numFmtId="166" fontId="9" fillId="0" borderId="0" xfId="0" applyNumberFormat="1" applyFont="1" applyBorder="1"/>
    <xf numFmtId="0" fontId="0" fillId="0" borderId="0" xfId="0" applyAlignment="1">
      <alignment horizontal="right"/>
    </xf>
    <xf numFmtId="0" fontId="0" fillId="5" borderId="25" xfId="0" applyFill="1" applyBorder="1" applyAlignment="1">
      <alignment horizontal="right"/>
    </xf>
    <xf numFmtId="0" fontId="3" fillId="0" borderId="51" xfId="0" applyFont="1" applyBorder="1" applyAlignment="1">
      <alignment horizontal="right"/>
    </xf>
    <xf numFmtId="0" fontId="0" fillId="0" borderId="53" xfId="0" applyBorder="1" applyAlignment="1">
      <alignment horizontal="right"/>
    </xf>
    <xf numFmtId="0" fontId="0" fillId="0" borderId="56" xfId="0" applyBorder="1" applyAlignment="1">
      <alignment horizontal="right"/>
    </xf>
    <xf numFmtId="0" fontId="0" fillId="0" borderId="58" xfId="0" applyBorder="1" applyAlignment="1">
      <alignment horizontal="right"/>
    </xf>
    <xf numFmtId="0" fontId="9" fillId="0" borderId="34" xfId="0" applyNumberFormat="1" applyFont="1" applyBorder="1" applyAlignment="1" applyProtection="1">
      <alignment horizontal="center" vertical="center"/>
      <protection locked="0"/>
    </xf>
    <xf numFmtId="0" fontId="9" fillId="0" borderId="2" xfId="0" applyNumberFormat="1" applyFont="1" applyBorder="1" applyAlignment="1" applyProtection="1">
      <alignment horizontal="center" vertical="center"/>
      <protection locked="0"/>
    </xf>
    <xf numFmtId="0" fontId="9" fillId="0" borderId="32" xfId="0" applyNumberFormat="1" applyFont="1" applyBorder="1" applyAlignment="1" applyProtection="1">
      <alignment horizontal="center" vertical="center"/>
      <protection locked="0"/>
    </xf>
    <xf numFmtId="0" fontId="0" fillId="12" borderId="0" xfId="0" applyFill="1"/>
    <xf numFmtId="164" fontId="0" fillId="0" borderId="0" xfId="0" applyNumberFormat="1" applyFont="1"/>
    <xf numFmtId="8" fontId="0" fillId="0" borderId="0" xfId="0" applyNumberFormat="1"/>
    <xf numFmtId="0" fontId="9" fillId="0" borderId="17" xfId="0" applyNumberFormat="1" applyFont="1" applyBorder="1" applyAlignment="1" applyProtection="1">
      <alignment horizontal="center" vertical="center"/>
      <protection locked="0"/>
    </xf>
    <xf numFmtId="164" fontId="0" fillId="0" borderId="0" xfId="0" applyNumberFormat="1"/>
    <xf numFmtId="1" fontId="23" fillId="13" borderId="29" xfId="0" applyNumberFormat="1" applyFont="1" applyFill="1" applyBorder="1" applyAlignment="1">
      <alignment horizontal="center"/>
    </xf>
    <xf numFmtId="0" fontId="23" fillId="13" borderId="72" xfId="0" applyFont="1" applyFill="1" applyBorder="1" applyAlignment="1">
      <alignment horizontal="center"/>
    </xf>
    <xf numFmtId="0" fontId="23" fillId="13" borderId="60" xfId="0" applyFont="1" applyFill="1" applyBorder="1" applyAlignment="1">
      <alignment horizontal="center"/>
    </xf>
    <xf numFmtId="0" fontId="23" fillId="13" borderId="12" xfId="0" applyFont="1" applyFill="1" applyBorder="1" applyAlignment="1">
      <alignment horizontal="center"/>
    </xf>
    <xf numFmtId="1" fontId="23" fillId="0" borderId="23" xfId="0" applyNumberFormat="1" applyFont="1" applyBorder="1" applyAlignment="1">
      <alignment horizontal="center"/>
    </xf>
    <xf numFmtId="4" fontId="0" fillId="0" borderId="52" xfId="0" applyNumberFormat="1" applyBorder="1" applyAlignment="1">
      <alignment horizontal="center"/>
    </xf>
    <xf numFmtId="4" fontId="0" fillId="0" borderId="34" xfId="0" applyNumberFormat="1" applyBorder="1" applyAlignment="1">
      <alignment horizontal="center"/>
    </xf>
    <xf numFmtId="4" fontId="0" fillId="0" borderId="35" xfId="0" applyNumberFormat="1" applyBorder="1" applyAlignment="1">
      <alignment horizontal="center"/>
    </xf>
    <xf numFmtId="1" fontId="23" fillId="2" borderId="75" xfId="0" applyNumberFormat="1" applyFont="1" applyFill="1" applyBorder="1" applyAlignment="1">
      <alignment horizontal="center"/>
    </xf>
    <xf numFmtId="4" fontId="0" fillId="2" borderId="76" xfId="0" applyNumberFormat="1" applyFill="1" applyBorder="1" applyAlignment="1">
      <alignment horizontal="center"/>
    </xf>
    <xf numFmtId="4" fontId="0" fillId="2" borderId="77" xfId="0" applyNumberFormat="1" applyFill="1" applyBorder="1" applyAlignment="1">
      <alignment horizontal="center"/>
    </xf>
    <xf numFmtId="4" fontId="0" fillId="2" borderId="78" xfId="0" applyNumberFormat="1" applyFill="1" applyBorder="1" applyAlignment="1">
      <alignment horizontal="center"/>
    </xf>
    <xf numFmtId="1" fontId="23" fillId="0" borderId="75" xfId="0" applyNumberFormat="1" applyFont="1" applyBorder="1" applyAlignment="1">
      <alignment horizontal="center"/>
    </xf>
    <xf numFmtId="4" fontId="0" fillId="0" borderId="76" xfId="0" applyNumberFormat="1" applyBorder="1" applyAlignment="1">
      <alignment horizontal="center"/>
    </xf>
    <xf numFmtId="4" fontId="0" fillId="0" borderId="77" xfId="0" applyNumberFormat="1" applyBorder="1" applyAlignment="1">
      <alignment horizontal="center"/>
    </xf>
    <xf numFmtId="4" fontId="0" fillId="0" borderId="78" xfId="0" applyNumberFormat="1" applyBorder="1" applyAlignment="1">
      <alignment horizontal="center"/>
    </xf>
    <xf numFmtId="1" fontId="23" fillId="2" borderId="30" xfId="0" applyNumberFormat="1" applyFont="1" applyFill="1" applyBorder="1" applyAlignment="1">
      <alignment horizontal="center"/>
    </xf>
    <xf numFmtId="1" fontId="23" fillId="2" borderId="79" xfId="0" applyNumberFormat="1" applyFont="1" applyFill="1" applyBorder="1" applyAlignment="1">
      <alignment horizontal="center"/>
    </xf>
    <xf numFmtId="4" fontId="0" fillId="2" borderId="80" xfId="0" applyNumberFormat="1" applyFill="1" applyBorder="1" applyAlignment="1">
      <alignment horizontal="center"/>
    </xf>
    <xf numFmtId="4" fontId="0" fillId="2" borderId="81" xfId="0" applyNumberFormat="1" applyFill="1" applyBorder="1" applyAlignment="1">
      <alignment horizontal="center"/>
    </xf>
    <xf numFmtId="17" fontId="16" fillId="0" borderId="0" xfId="0" applyNumberFormat="1" applyFont="1"/>
    <xf numFmtId="2" fontId="9" fillId="0" borderId="77" xfId="0" applyNumberFormat="1" applyFont="1" applyBorder="1" applyAlignment="1" applyProtection="1">
      <alignment horizontal="center" vertical="center"/>
      <protection locked="0"/>
    </xf>
    <xf numFmtId="2" fontId="9" fillId="0" borderId="80" xfId="0" applyNumberFormat="1" applyFont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74" xfId="0" applyFont="1" applyBorder="1" applyAlignment="1">
      <alignment horizontal="center"/>
    </xf>
    <xf numFmtId="0" fontId="9" fillId="0" borderId="0" xfId="0" applyFont="1" applyAlignment="1">
      <alignment horizontal="center" vertical="top" wrapText="1"/>
    </xf>
    <xf numFmtId="164" fontId="0" fillId="6" borderId="50" xfId="0" applyNumberFormat="1" applyFill="1" applyBorder="1" applyAlignment="1">
      <alignment horizontal="center" vertical="center"/>
    </xf>
    <xf numFmtId="164" fontId="0" fillId="6" borderId="65" xfId="0" applyNumberFormat="1" applyFill="1" applyBorder="1" applyAlignment="1">
      <alignment horizontal="center" vertical="center"/>
    </xf>
    <xf numFmtId="164" fontId="0" fillId="6" borderId="49" xfId="0" applyNumberFormat="1" applyFill="1" applyBorder="1" applyAlignment="1">
      <alignment horizontal="center" vertical="center"/>
    </xf>
    <xf numFmtId="164" fontId="0" fillId="6" borderId="64" xfId="0" applyNumberFormat="1" applyFill="1" applyBorder="1" applyAlignment="1">
      <alignment horizontal="center" vertical="center"/>
    </xf>
    <xf numFmtId="164" fontId="0" fillId="4" borderId="49" xfId="0" applyNumberFormat="1" applyFill="1" applyBorder="1" applyAlignment="1">
      <alignment horizontal="center" vertical="center"/>
    </xf>
    <xf numFmtId="164" fontId="0" fillId="4" borderId="39" xfId="0" applyNumberFormat="1" applyFill="1" applyBorder="1" applyAlignment="1">
      <alignment horizontal="center" vertical="center"/>
    </xf>
    <xf numFmtId="164" fontId="0" fillId="4" borderId="50" xfId="0" applyNumberFormat="1" applyFill="1" applyBorder="1" applyAlignment="1">
      <alignment horizontal="center" vertical="center"/>
    </xf>
    <xf numFmtId="164" fontId="0" fillId="4" borderId="48" xfId="0" applyNumberFormat="1" applyFill="1" applyBorder="1" applyAlignment="1">
      <alignment horizontal="center" vertical="center"/>
    </xf>
    <xf numFmtId="10" fontId="0" fillId="4" borderId="48" xfId="0" applyNumberFormat="1" applyFill="1" applyBorder="1" applyAlignment="1">
      <alignment horizontal="center" vertical="center"/>
    </xf>
    <xf numFmtId="10" fontId="0" fillId="4" borderId="32" xfId="0" applyNumberFormat="1" applyFill="1" applyBorder="1" applyAlignment="1">
      <alignment horizontal="center" vertical="center"/>
    </xf>
    <xf numFmtId="166" fontId="0" fillId="0" borderId="2" xfId="0" applyNumberFormat="1" applyBorder="1" applyAlignment="1">
      <alignment horizontal="center"/>
    </xf>
    <xf numFmtId="166" fontId="0" fillId="0" borderId="31" xfId="0" applyNumberFormat="1" applyBorder="1" applyAlignment="1">
      <alignment horizontal="center"/>
    </xf>
    <xf numFmtId="10" fontId="0" fillId="0" borderId="32" xfId="0" applyNumberFormat="1" applyBorder="1" applyAlignment="1">
      <alignment horizontal="center" vertical="center"/>
    </xf>
    <xf numFmtId="10" fontId="0" fillId="0" borderId="33" xfId="0" applyNumberFormat="1" applyBorder="1" applyAlignment="1">
      <alignment horizontal="center" vertical="center"/>
    </xf>
    <xf numFmtId="166" fontId="0" fillId="4" borderId="49" xfId="0" applyNumberFormat="1" applyFill="1" applyBorder="1" applyAlignment="1">
      <alignment horizontal="center"/>
    </xf>
    <xf numFmtId="166" fontId="0" fillId="4" borderId="39" xfId="0" applyNumberFormat="1" applyFill="1" applyBorder="1" applyAlignment="1">
      <alignment horizontal="center"/>
    </xf>
    <xf numFmtId="10" fontId="0" fillId="4" borderId="50" xfId="0" applyNumberFormat="1" applyFill="1" applyBorder="1" applyAlignment="1">
      <alignment horizontal="center" vertical="center"/>
    </xf>
    <xf numFmtId="166" fontId="0" fillId="0" borderId="49" xfId="0" applyNumberFormat="1" applyBorder="1" applyAlignment="1">
      <alignment horizontal="center"/>
    </xf>
    <xf numFmtId="166" fontId="0" fillId="0" borderId="39" xfId="0" applyNumberFormat="1" applyBorder="1" applyAlignment="1">
      <alignment horizontal="center"/>
    </xf>
    <xf numFmtId="10" fontId="0" fillId="0" borderId="50" xfId="0" applyNumberFormat="1" applyBorder="1" applyAlignment="1">
      <alignment horizontal="center" vertical="center"/>
    </xf>
    <xf numFmtId="10" fontId="0" fillId="0" borderId="48" xfId="0" applyNumberFormat="1" applyBorder="1" applyAlignment="1">
      <alignment horizontal="center" vertical="center"/>
    </xf>
    <xf numFmtId="10" fontId="0" fillId="0" borderId="34" xfId="0" applyNumberFormat="1" applyBorder="1" applyAlignment="1">
      <alignment horizontal="center"/>
    </xf>
    <xf numFmtId="10" fontId="0" fillId="0" borderId="35" xfId="0" applyNumberFormat="1" applyBorder="1" applyAlignment="1">
      <alignment horizontal="center"/>
    </xf>
    <xf numFmtId="10" fontId="0" fillId="0" borderId="39" xfId="0" applyNumberFormat="1" applyFill="1" applyBorder="1" applyAlignment="1">
      <alignment horizontal="center" vertical="center"/>
    </xf>
    <xf numFmtId="10" fontId="0" fillId="0" borderId="2" xfId="0" applyNumberFormat="1" applyFill="1" applyBorder="1" applyAlignment="1">
      <alignment horizontal="center" vertical="center"/>
    </xf>
    <xf numFmtId="10" fontId="0" fillId="0" borderId="49" xfId="0" applyNumberFormat="1" applyBorder="1" applyAlignment="1">
      <alignment horizontal="center" vertical="center"/>
    </xf>
    <xf numFmtId="10" fontId="0" fillId="0" borderId="39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0" borderId="31" xfId="0" applyNumberFormat="1" applyBorder="1" applyAlignment="1">
      <alignment horizontal="center" vertical="center"/>
    </xf>
    <xf numFmtId="10" fontId="0" fillId="4" borderId="46" xfId="0" applyNumberFormat="1" applyFill="1" applyBorder="1" applyAlignment="1">
      <alignment horizontal="center"/>
    </xf>
    <xf numFmtId="10" fontId="0" fillId="4" borderId="52" xfId="0" applyNumberFormat="1" applyFill="1" applyBorder="1" applyAlignment="1">
      <alignment horizontal="center"/>
    </xf>
    <xf numFmtId="10" fontId="0" fillId="4" borderId="39" xfId="0" applyNumberFormat="1" applyFill="1" applyBorder="1" applyAlignment="1">
      <alignment horizontal="center" vertical="center"/>
    </xf>
    <xf numFmtId="10" fontId="0" fillId="4" borderId="2" xfId="0" applyNumberFormat="1" applyFill="1" applyBorder="1" applyAlignment="1">
      <alignment horizontal="center" vertical="center"/>
    </xf>
    <xf numFmtId="166" fontId="0" fillId="4" borderId="49" xfId="0" applyNumberFormat="1" applyFill="1" applyBorder="1" applyAlignment="1">
      <alignment horizontal="center" vertical="center"/>
    </xf>
    <xf numFmtId="166" fontId="0" fillId="4" borderId="39" xfId="0" applyNumberFormat="1" applyFill="1" applyBorder="1" applyAlignment="1">
      <alignment horizontal="center" vertical="center"/>
    </xf>
    <xf numFmtId="10" fontId="0" fillId="0" borderId="46" xfId="0" applyNumberFormat="1" applyBorder="1" applyAlignment="1">
      <alignment horizontal="center"/>
    </xf>
    <xf numFmtId="10" fontId="0" fillId="0" borderId="52" xfId="0" applyNumberFormat="1" applyBorder="1" applyAlignment="1">
      <alignment horizontal="center"/>
    </xf>
    <xf numFmtId="166" fontId="0" fillId="0" borderId="49" xfId="0" applyNumberFormat="1" applyBorder="1" applyAlignment="1">
      <alignment horizontal="center" vertical="center"/>
    </xf>
    <xf numFmtId="166" fontId="0" fillId="0" borderId="39" xfId="0" applyNumberFormat="1" applyBorder="1" applyAlignment="1">
      <alignment horizontal="center" vertical="center"/>
    </xf>
    <xf numFmtId="166" fontId="0" fillId="4" borderId="2" xfId="0" applyNumberFormat="1" applyFill="1" applyBorder="1" applyAlignment="1">
      <alignment horizontal="center" vertical="center"/>
    </xf>
    <xf numFmtId="166" fontId="0" fillId="4" borderId="2" xfId="0" applyNumberFormat="1" applyFill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166" fontId="3" fillId="0" borderId="31" xfId="0" applyNumberFormat="1" applyFont="1" applyBorder="1" applyAlignment="1">
      <alignment horizontal="center"/>
    </xf>
    <xf numFmtId="10" fontId="0" fillId="4" borderId="34" xfId="0" applyNumberFormat="1" applyFill="1" applyBorder="1" applyAlignment="1">
      <alignment horizontal="center"/>
    </xf>
    <xf numFmtId="166" fontId="3" fillId="4" borderId="49" xfId="0" applyNumberFormat="1" applyFont="1" applyFill="1" applyBorder="1" applyAlignment="1">
      <alignment horizontal="center"/>
    </xf>
    <xf numFmtId="166" fontId="3" fillId="4" borderId="39" xfId="0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166" fontId="3" fillId="0" borderId="39" xfId="0" applyNumberFormat="1" applyFont="1" applyBorder="1" applyAlignment="1">
      <alignment horizontal="center"/>
    </xf>
    <xf numFmtId="16" fontId="0" fillId="0" borderId="34" xfId="0" applyNumberFormat="1" applyBorder="1" applyAlignment="1">
      <alignment horizontal="center"/>
    </xf>
    <xf numFmtId="16" fontId="0" fillId="0" borderId="35" xfId="0" applyNumberForma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166" fontId="0" fillId="0" borderId="34" xfId="0" applyNumberFormat="1" applyBorder="1" applyAlignment="1">
      <alignment horizontal="center"/>
    </xf>
    <xf numFmtId="166" fontId="0" fillId="0" borderId="35" xfId="0" applyNumberFormat="1" applyBorder="1" applyAlignment="1">
      <alignment horizontal="center"/>
    </xf>
    <xf numFmtId="16" fontId="0" fillId="4" borderId="46" xfId="0" applyNumberFormat="1" applyFill="1" applyBorder="1" applyAlignment="1">
      <alignment horizontal="center"/>
    </xf>
    <xf numFmtId="16" fontId="0" fillId="4" borderId="52" xfId="0" applyNumberFormat="1" applyFill="1" applyBorder="1" applyAlignment="1">
      <alignment horizontal="center"/>
    </xf>
    <xf numFmtId="0" fontId="3" fillId="4" borderId="50" xfId="0" applyFont="1" applyFill="1" applyBorder="1" applyAlignment="1">
      <alignment horizontal="center"/>
    </xf>
    <xf numFmtId="0" fontId="3" fillId="4" borderId="48" xfId="0" applyFont="1" applyFill="1" applyBorder="1" applyAlignment="1">
      <alignment horizontal="center"/>
    </xf>
    <xf numFmtId="166" fontId="0" fillId="4" borderId="46" xfId="0" applyNumberFormat="1" applyFill="1" applyBorder="1" applyAlignment="1">
      <alignment horizontal="center"/>
    </xf>
    <xf numFmtId="166" fontId="0" fillId="4" borderId="52" xfId="0" applyNumberFormat="1" applyFill="1" applyBorder="1" applyAlignment="1">
      <alignment horizontal="center"/>
    </xf>
    <xf numFmtId="16" fontId="0" fillId="0" borderId="46" xfId="0" applyNumberFormat="1" applyBorder="1" applyAlignment="1">
      <alignment horizontal="center"/>
    </xf>
    <xf numFmtId="16" fontId="0" fillId="0" borderId="52" xfId="0" applyNumberFormat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166" fontId="0" fillId="0" borderId="46" xfId="0" applyNumberFormat="1" applyBorder="1" applyAlignment="1">
      <alignment horizontal="center"/>
    </xf>
    <xf numFmtId="166" fontId="0" fillId="0" borderId="52" xfId="0" applyNumberFormat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68" xfId="0" applyFont="1" applyFill="1" applyBorder="1" applyAlignment="1">
      <alignment horizontal="center"/>
    </xf>
    <xf numFmtId="0" fontId="0" fillId="0" borderId="23" xfId="0" applyBorder="1" applyAlignment="1">
      <alignment horizontal="right" vertical="center" wrapText="1"/>
    </xf>
    <xf numFmtId="0" fontId="0" fillId="0" borderId="24" xfId="0" applyBorder="1" applyAlignment="1">
      <alignment horizontal="right" vertical="center" wrapText="1"/>
    </xf>
    <xf numFmtId="0" fontId="0" fillId="0" borderId="25" xfId="0" applyBorder="1" applyAlignment="1">
      <alignment horizontal="right" vertical="center" wrapText="1"/>
    </xf>
    <xf numFmtId="0" fontId="0" fillId="0" borderId="30" xfId="0" applyBorder="1" applyAlignment="1">
      <alignment horizontal="right" vertical="center" wrapText="1"/>
    </xf>
    <xf numFmtId="0" fontId="0" fillId="0" borderId="56" xfId="0" applyBorder="1" applyAlignment="1">
      <alignment horizontal="right" vertical="center" wrapText="1"/>
    </xf>
    <xf numFmtId="0" fontId="3" fillId="4" borderId="69" xfId="0" applyFont="1" applyFill="1" applyBorder="1" applyAlignment="1">
      <alignment horizontal="center"/>
    </xf>
    <xf numFmtId="0" fontId="3" fillId="4" borderId="70" xfId="0" applyFont="1" applyFill="1" applyBorder="1" applyAlignment="1">
      <alignment horizontal="center"/>
    </xf>
    <xf numFmtId="0" fontId="3" fillId="0" borderId="71" xfId="0" applyFont="1" applyBorder="1" applyAlignment="1">
      <alignment horizontal="center"/>
    </xf>
    <xf numFmtId="0" fontId="3" fillId="0" borderId="72" xfId="0" applyFont="1" applyBorder="1" applyAlignment="1">
      <alignment horizontal="center"/>
    </xf>
    <xf numFmtId="0" fontId="3" fillId="4" borderId="71" xfId="0" applyFont="1" applyFill="1" applyBorder="1" applyAlignment="1">
      <alignment horizontal="center"/>
    </xf>
    <xf numFmtId="0" fontId="3" fillId="4" borderId="72" xfId="0" applyFont="1" applyFill="1" applyBorder="1" applyAlignment="1">
      <alignment horizontal="center"/>
    </xf>
    <xf numFmtId="16" fontId="0" fillId="4" borderId="34" xfId="0" applyNumberFormat="1" applyFill="1" applyBorder="1" applyAlignment="1">
      <alignment horizontal="center"/>
    </xf>
    <xf numFmtId="0" fontId="3" fillId="4" borderId="32" xfId="0" applyFont="1" applyFill="1" applyBorder="1" applyAlignment="1">
      <alignment horizontal="center"/>
    </xf>
    <xf numFmtId="166" fontId="0" fillId="4" borderId="34" xfId="0" applyNumberFormat="1" applyFill="1" applyBorder="1" applyAlignment="1">
      <alignment horizontal="center"/>
    </xf>
    <xf numFmtId="166" fontId="3" fillId="4" borderId="2" xfId="0" applyNumberFormat="1" applyFont="1" applyFill="1" applyBorder="1" applyAlignment="1">
      <alignment horizontal="center"/>
    </xf>
    <xf numFmtId="0" fontId="3" fillId="0" borderId="70" xfId="0" applyFont="1" applyBorder="1" applyAlignment="1">
      <alignment horizontal="center"/>
    </xf>
    <xf numFmtId="0" fontId="3" fillId="0" borderId="73" xfId="0" applyFont="1" applyBorder="1" applyAlignment="1">
      <alignment horizontal="center"/>
    </xf>
    <xf numFmtId="164" fontId="0" fillId="4" borderId="66" xfId="0" applyNumberFormat="1" applyFill="1" applyBorder="1" applyAlignment="1">
      <alignment horizontal="center" vertical="center"/>
    </xf>
    <xf numFmtId="164" fontId="0" fillId="4" borderId="67" xfId="0" applyNumberFormat="1" applyFill="1" applyBorder="1" applyAlignment="1">
      <alignment horizontal="center" vertical="center"/>
    </xf>
    <xf numFmtId="164" fontId="0" fillId="6" borderId="39" xfId="0" applyNumberFormat="1" applyFill="1" applyBorder="1" applyAlignment="1">
      <alignment horizontal="center" vertical="center"/>
    </xf>
    <xf numFmtId="164" fontId="0" fillId="6" borderId="48" xfId="0" applyNumberForma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9" fillId="0" borderId="0" xfId="0" applyFont="1" applyAlignment="1">
      <alignment horizontal="justify" vertical="top" wrapText="1"/>
    </xf>
    <xf numFmtId="0" fontId="17" fillId="10" borderId="0" xfId="0" applyFont="1" applyFill="1" applyAlignment="1">
      <alignment horizontal="left" vertical="center" wrapText="1"/>
    </xf>
    <xf numFmtId="0" fontId="22" fillId="13" borderId="9" xfId="0" applyFont="1" applyFill="1" applyBorder="1" applyAlignment="1">
      <alignment horizontal="center"/>
    </xf>
    <xf numFmtId="0" fontId="22" fillId="13" borderId="11" xfId="0" applyFont="1" applyFill="1" applyBorder="1" applyAlignment="1">
      <alignment horizontal="center"/>
    </xf>
    <xf numFmtId="0" fontId="22" fillId="13" borderId="68" xfId="0" applyFont="1" applyFill="1" applyBorder="1" applyAlignment="1">
      <alignment horizontal="center"/>
    </xf>
    <xf numFmtId="0" fontId="0" fillId="0" borderId="82" xfId="0" applyBorder="1" applyAlignment="1">
      <alignment horizontal="left"/>
    </xf>
    <xf numFmtId="0" fontId="0" fillId="0" borderId="0" xfId="0" applyAlignment="1">
      <alignment horizontal="left" vertical="top" wrapText="1"/>
    </xf>
  </cellXfs>
  <cellStyles count="7">
    <cellStyle name="Normal" xfId="0" builtinId="0"/>
    <cellStyle name="Normal 2" xfId="1" xr:uid="{00000000-0005-0000-0000-000001000000}"/>
    <cellStyle name="Porcentagem" xfId="6" builtinId="5"/>
    <cellStyle name="Porcentagem 2" xfId="2" xr:uid="{00000000-0005-0000-0000-000003000000}"/>
    <cellStyle name="Título 5" xfId="3" xr:uid="{00000000-0005-0000-0000-000004000000}"/>
    <cellStyle name="Total" xfId="4" builtinId="25" customBuiltin="1"/>
    <cellStyle name="Vírgula 2" xfId="5" xr:uid="{00000000-0005-0000-0000-000006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C"/>
      <rgbColor rgb="00CCFFFF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FFF"/>
      <rgbColor rgb="0069FFFF"/>
      <rgbColor rgb="00CCFFCC"/>
      <rgbColor rgb="00FFFF99"/>
      <rgbColor rgb="0099CCFF"/>
      <rgbColor rgb="00FF99CC"/>
      <rgbColor rgb="00B38FEE"/>
      <rgbColor rgb="00E3E3E3"/>
      <rgbColor rgb="002A6FF9"/>
      <rgbColor rgb="0033CCCC"/>
      <rgbColor rgb="00339966"/>
      <rgbColor rgb="00FF9900"/>
      <rgbColor rgb="008E5E42"/>
      <rgbColor rgb="00FF6600"/>
      <rgbColor rgb="00666699"/>
      <rgbColor rgb="00969696"/>
      <rgbColor rgb="001D2FBE"/>
      <rgbColor rgb="00286676"/>
      <rgbColor rgb="00004500"/>
      <rgbColor rgb="00453E01"/>
      <rgbColor rgb="00993300"/>
      <rgbColor rgb="0085396A"/>
      <rgbColor rgb="00333399"/>
      <rgbColor rgb="00333333"/>
    </indexedColors>
    <mruColors>
      <color rgb="FF00FF00"/>
      <color rgb="FFFCD5B5"/>
      <color rgb="FFFF3737"/>
      <color rgb="FFFA50EE"/>
      <color rgb="FFF9B2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Variação percentual do preço dos produtos - nov/dez de 2016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bar"/>
        <c:grouping val="clustered"/>
        <c:varyColors val="1"/>
        <c:ser>
          <c:idx val="0"/>
          <c:order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c:spPr>
          <c:invertIfNegative val="0"/>
          <c:dLbls>
            <c:dLbl>
              <c:idx val="6"/>
              <c:layout>
                <c:manualLayout>
                  <c:x val="1.0929305967901553E-2"/>
                  <c:y val="0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415-49EE-B531-EEC0495B7432}"/>
                </c:ext>
              </c:extLst>
            </c:dLbl>
            <c:dLbl>
              <c:idx val="7"/>
              <c:layout>
                <c:manualLayout>
                  <c:x val="4.3715846994535519E-2"/>
                  <c:y val="1.1793613618930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15-49EE-B531-EEC0495B7432}"/>
                </c:ext>
              </c:extLst>
            </c:dLbl>
            <c:dLbl>
              <c:idx val="8"/>
              <c:layout>
                <c:manualLayout>
                  <c:x val="3.2786885245901717E-2"/>
                  <c:y val="5.896806809465296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415-49EE-B531-EEC0495B7432}"/>
                </c:ext>
              </c:extLst>
            </c:dLbl>
            <c:dLbl>
              <c:idx val="9"/>
              <c:layout>
                <c:manualLayout>
                  <c:x val="2.8415300546448089E-2"/>
                  <c:y val="-5.4053437990170817E-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415-49EE-B531-EEC0495B743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xtLst>
            <c:ext xmlns:c16="http://schemas.microsoft.com/office/drawing/2014/chart" uri="{C3380CC4-5D6E-409C-BE32-E72D297353CC}">
              <c16:uniqueId val="{00000004-F415-49EE-B531-EEC0495B7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shape val="box"/>
        <c:axId val="245637504"/>
        <c:axId val="245639040"/>
        <c:axId val="0"/>
      </c:bar3DChart>
      <c:catAx>
        <c:axId val="245637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245639040"/>
        <c:crosses val="autoZero"/>
        <c:auto val="1"/>
        <c:lblAlgn val="ctr"/>
        <c:lblOffset val="100"/>
        <c:noMultiLvlLbl val="0"/>
      </c:catAx>
      <c:valAx>
        <c:axId val="24563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245637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bar"/>
        <c:grouping val="clustered"/>
        <c:varyColors val="1"/>
        <c:ser>
          <c:idx val="0"/>
          <c:order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065-4A46-8899-7836F1191E6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065-4A46-8899-7836F1191E60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065-4A46-8899-7836F1191E60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rgbClr val="F9B277">
                      <a:tint val="66000"/>
                      <a:satMod val="160000"/>
                    </a:srgbClr>
                  </a:gs>
                  <a:gs pos="50000">
                    <a:srgbClr val="F9B277">
                      <a:tint val="44500"/>
                      <a:satMod val="160000"/>
                    </a:srgbClr>
                  </a:gs>
                  <a:gs pos="100000">
                    <a:srgbClr val="F9B277">
                      <a:tint val="23500"/>
                      <a:satMod val="160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3-C065-4A46-8899-7836F1191E60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rgbClr val="F9B277">
                      <a:tint val="66000"/>
                      <a:satMod val="160000"/>
                    </a:srgbClr>
                  </a:gs>
                  <a:gs pos="50000">
                    <a:srgbClr val="F9B277">
                      <a:tint val="44500"/>
                      <a:satMod val="160000"/>
                    </a:srgbClr>
                  </a:gs>
                  <a:gs pos="100000">
                    <a:srgbClr val="F9B277">
                      <a:tint val="23500"/>
                      <a:satMod val="160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4-C065-4A46-8899-7836F1191E60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rgbClr val="F9B277">
                      <a:tint val="66000"/>
                      <a:satMod val="160000"/>
                    </a:srgbClr>
                  </a:gs>
                  <a:gs pos="50000">
                    <a:srgbClr val="F9B277">
                      <a:tint val="44500"/>
                      <a:satMod val="160000"/>
                    </a:srgbClr>
                  </a:gs>
                  <a:gs pos="100000">
                    <a:srgbClr val="F9B277">
                      <a:tint val="23500"/>
                      <a:satMod val="160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5-C065-4A46-8899-7836F1191E60}"/>
              </c:ext>
            </c:extLst>
          </c:dPt>
          <c:dPt>
            <c:idx val="6"/>
            <c:invertIfNegative val="0"/>
            <c:bubble3D val="0"/>
            <c:spPr>
              <a:gradFill flip="none" rotWithShape="1">
                <a:gsLst>
                  <a:gs pos="0">
                    <a:srgbClr val="F9B277">
                      <a:tint val="66000"/>
                      <a:satMod val="160000"/>
                    </a:srgbClr>
                  </a:gs>
                  <a:gs pos="50000">
                    <a:srgbClr val="F9B277">
                      <a:tint val="44500"/>
                      <a:satMod val="160000"/>
                    </a:srgbClr>
                  </a:gs>
                  <a:gs pos="100000">
                    <a:srgbClr val="F9B277">
                      <a:tint val="23500"/>
                      <a:satMod val="160000"/>
                    </a:srgbClr>
                  </a:gs>
                </a:gsLst>
                <a:lin ang="189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6-C065-4A46-8899-7836F1191E60}"/>
              </c:ext>
            </c:extLst>
          </c:dPt>
          <c:dPt>
            <c:idx val="7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60000"/>
                      <a:lumOff val="40000"/>
                      <a:tint val="66000"/>
                      <a:satMod val="160000"/>
                    </a:schemeClr>
                  </a:gs>
                  <a:gs pos="50000">
                    <a:schemeClr val="accent6">
                      <a:lumMod val="60000"/>
                      <a:lumOff val="40000"/>
                      <a:tint val="44500"/>
                      <a:satMod val="160000"/>
                    </a:schemeClr>
                  </a:gs>
                  <a:gs pos="100000">
                    <a:schemeClr val="accent6">
                      <a:lumMod val="60000"/>
                      <a:lumOff val="40000"/>
                      <a:tint val="23500"/>
                      <a:satMod val="160000"/>
                    </a:schemeClr>
                  </a:gs>
                </a:gsLst>
                <a:lin ang="189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7-C065-4A46-8899-7836F1191E60}"/>
              </c:ext>
            </c:extLst>
          </c:dPt>
          <c:dPt>
            <c:idx val="8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5000"/>
                      <a:lumOff val="95000"/>
                    </a:schemeClr>
                  </a:gs>
                  <a:gs pos="74000">
                    <a:schemeClr val="accent6">
                      <a:lumMod val="45000"/>
                      <a:lumOff val="55000"/>
                    </a:schemeClr>
                  </a:gs>
                  <a:gs pos="83000">
                    <a:schemeClr val="accent6">
                      <a:lumMod val="45000"/>
                      <a:lumOff val="55000"/>
                    </a:schemeClr>
                  </a:gs>
                  <a:gs pos="100000">
                    <a:schemeClr val="accent6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8-C065-4A46-8899-7836F1191E60}"/>
              </c:ext>
            </c:extLst>
          </c:dPt>
          <c:dPt>
            <c:idx val="9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5000"/>
                      <a:lumOff val="95000"/>
                    </a:schemeClr>
                  </a:gs>
                  <a:gs pos="74000">
                    <a:schemeClr val="accent6">
                      <a:lumMod val="45000"/>
                      <a:lumOff val="55000"/>
                    </a:schemeClr>
                  </a:gs>
                  <a:gs pos="83000">
                    <a:schemeClr val="accent6">
                      <a:lumMod val="45000"/>
                      <a:lumOff val="55000"/>
                    </a:schemeClr>
                  </a:gs>
                  <a:gs pos="100000">
                    <a:schemeClr val="accent6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9-C065-4A46-8899-7836F1191E60}"/>
              </c:ext>
            </c:extLst>
          </c:dPt>
          <c:dPt>
            <c:idx val="10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5000"/>
                      <a:lumOff val="95000"/>
                    </a:schemeClr>
                  </a:gs>
                  <a:gs pos="74000">
                    <a:schemeClr val="accent6">
                      <a:lumMod val="45000"/>
                      <a:lumOff val="55000"/>
                    </a:schemeClr>
                  </a:gs>
                  <a:gs pos="83000">
                    <a:schemeClr val="accent6">
                      <a:lumMod val="45000"/>
                      <a:lumOff val="55000"/>
                    </a:schemeClr>
                  </a:gs>
                  <a:gs pos="100000">
                    <a:schemeClr val="accent6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A-C065-4A46-8899-7836F1191E60}"/>
              </c:ext>
            </c:extLst>
          </c:dPt>
          <c:dPt>
            <c:idx val="11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5000"/>
                      <a:lumOff val="95000"/>
                    </a:schemeClr>
                  </a:gs>
                  <a:gs pos="74000">
                    <a:schemeClr val="accent6">
                      <a:lumMod val="45000"/>
                      <a:lumOff val="55000"/>
                    </a:schemeClr>
                  </a:gs>
                  <a:gs pos="83000">
                    <a:schemeClr val="accent6">
                      <a:lumMod val="45000"/>
                      <a:lumOff val="55000"/>
                    </a:schemeClr>
                  </a:gs>
                  <a:gs pos="100000">
                    <a:schemeClr val="accent6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B-C065-4A46-8899-7836F1191E6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C-C065-4A46-8899-7836F1191E60}"/>
              </c:ext>
            </c:extLst>
          </c:dPt>
          <c:dLbls>
            <c:dLbl>
              <c:idx val="0"/>
              <c:layout>
                <c:manualLayout>
                  <c:x val="-0.44029831159164806"/>
                  <c:y val="-8.800880088008800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065-4A46-8899-7836F1191E60}"/>
                </c:ext>
              </c:extLst>
            </c:dLbl>
            <c:dLbl>
              <c:idx val="1"/>
              <c:layout>
                <c:manualLayout>
                  <c:x val="-0.13681592039800994"/>
                  <c:y val="-4.40044004400440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065-4A46-8899-7836F1191E60}"/>
                </c:ext>
              </c:extLst>
            </c:dLbl>
            <c:dLbl>
              <c:idx val="2"/>
              <c:layout>
                <c:manualLayout>
                  <c:x val="-9.7014729502095734E-2"/>
                  <c:y val="-8.0673802189433615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065-4A46-8899-7836F1191E6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'grafico de preços '!$B$150:$B$162</c:f>
              <c:strCache>
                <c:ptCount val="13"/>
                <c:pt idx="0">
                  <c:v>Batata</c:v>
                </c:pt>
                <c:pt idx="1">
                  <c:v>Leite</c:v>
                </c:pt>
                <c:pt idx="2">
                  <c:v>Café</c:v>
                </c:pt>
                <c:pt idx="3">
                  <c:v>Pão</c:v>
                </c:pt>
                <c:pt idx="4">
                  <c:v>Farinha</c:v>
                </c:pt>
                <c:pt idx="5">
                  <c:v>Açúcar</c:v>
                </c:pt>
                <c:pt idx="6">
                  <c:v>Feijão</c:v>
                </c:pt>
                <c:pt idx="7">
                  <c:v>Margarina</c:v>
                </c:pt>
                <c:pt idx="8">
                  <c:v>Carne</c:v>
                </c:pt>
                <c:pt idx="9">
                  <c:v>Banana</c:v>
                </c:pt>
                <c:pt idx="10">
                  <c:v>Óleo</c:v>
                </c:pt>
                <c:pt idx="11">
                  <c:v>Arroz</c:v>
                </c:pt>
                <c:pt idx="12">
                  <c:v>Tomate</c:v>
                </c:pt>
              </c:strCache>
            </c:strRef>
          </c:cat>
          <c:val>
            <c:numRef>
              <c:f>'grafico de preços '!$C$150:$C$162</c:f>
              <c:numCache>
                <c:formatCode>0.0%</c:formatCode>
                <c:ptCount val="13"/>
                <c:pt idx="0">
                  <c:v>-0.32371134020618564</c:v>
                </c:pt>
                <c:pt idx="1">
                  <c:v>-4.8040455120101022E-2</c:v>
                </c:pt>
                <c:pt idx="2">
                  <c:v>-1.2294452128477351E-3</c:v>
                </c:pt>
                <c:pt idx="3">
                  <c:v>1.8120252585339003E-2</c:v>
                </c:pt>
                <c:pt idx="4">
                  <c:v>2.0180932498260473E-2</c:v>
                </c:pt>
                <c:pt idx="5">
                  <c:v>3.1231700175678334E-2</c:v>
                </c:pt>
                <c:pt idx="6">
                  <c:v>6.0348967504401552E-2</c:v>
                </c:pt>
                <c:pt idx="7">
                  <c:v>8.1944118337637928E-2</c:v>
                </c:pt>
                <c:pt idx="8">
                  <c:v>0.11225844042339705</c:v>
                </c:pt>
                <c:pt idx="9">
                  <c:v>0.16003474006983476</c:v>
                </c:pt>
                <c:pt idx="10">
                  <c:v>0.17567567567567566</c:v>
                </c:pt>
                <c:pt idx="11">
                  <c:v>0.27374872318692556</c:v>
                </c:pt>
                <c:pt idx="12">
                  <c:v>0.39987010175362614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065-4A46-8899-7836F1191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shape val="box"/>
        <c:axId val="176509696"/>
        <c:axId val="176511232"/>
        <c:axId val="0"/>
      </c:bar3DChart>
      <c:catAx>
        <c:axId val="176509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 anchor="t" anchorCtr="1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76511232"/>
        <c:crosses val="autoZero"/>
        <c:auto val="0"/>
        <c:lblAlgn val="ctr"/>
        <c:lblOffset val="400"/>
        <c:noMultiLvlLbl val="0"/>
      </c:catAx>
      <c:valAx>
        <c:axId val="17651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765096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bar"/>
        <c:grouping val="clustered"/>
        <c:varyColors val="1"/>
        <c:ser>
          <c:idx val="0"/>
          <c:order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0-11C8-4BD9-B61E-46AA82CDFFC1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11C8-4BD9-B61E-46AA82CDFFC1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2-11C8-4BD9-B61E-46AA82CDFFC1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3-11C8-4BD9-B61E-46AA82CDFFC1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4-11C8-4BD9-B61E-46AA82CDFFC1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5-11C8-4BD9-B61E-46AA82CDFFC1}"/>
              </c:ext>
            </c:extLst>
          </c:dPt>
          <c:dPt>
            <c:idx val="6"/>
            <c:invertIfNegative val="0"/>
            <c:bubble3D val="0"/>
            <c:spPr>
              <a:solidFill>
                <a:srgbClr val="FF3737"/>
              </a:solidFill>
            </c:spPr>
            <c:extLst>
              <c:ext xmlns:c16="http://schemas.microsoft.com/office/drawing/2014/chart" uri="{C3380CC4-5D6E-409C-BE32-E72D297353CC}">
                <c16:uniqueId val="{00000006-11C8-4BD9-B61E-46AA82CDFFC1}"/>
              </c:ext>
            </c:extLst>
          </c:dPt>
          <c:dPt>
            <c:idx val="7"/>
            <c:invertIfNegative val="0"/>
            <c:bubble3D val="0"/>
            <c:spPr>
              <a:solidFill>
                <a:srgbClr val="FF3737"/>
              </a:solidFill>
            </c:spPr>
            <c:extLst>
              <c:ext xmlns:c16="http://schemas.microsoft.com/office/drawing/2014/chart" uri="{C3380CC4-5D6E-409C-BE32-E72D297353CC}">
                <c16:uniqueId val="{00000007-11C8-4BD9-B61E-46AA82CDFFC1}"/>
              </c:ext>
            </c:extLst>
          </c:dPt>
          <c:dPt>
            <c:idx val="8"/>
            <c:invertIfNegative val="0"/>
            <c:bubble3D val="0"/>
            <c:spPr>
              <a:solidFill>
                <a:srgbClr val="FF3737"/>
              </a:solidFill>
            </c:spPr>
            <c:extLst>
              <c:ext xmlns:c16="http://schemas.microsoft.com/office/drawing/2014/chart" uri="{C3380CC4-5D6E-409C-BE32-E72D297353CC}">
                <c16:uniqueId val="{00000008-11C8-4BD9-B61E-46AA82CDFFC1}"/>
              </c:ext>
            </c:extLst>
          </c:dPt>
          <c:dPt>
            <c:idx val="9"/>
            <c:invertIfNegative val="0"/>
            <c:bubble3D val="0"/>
            <c:spPr>
              <a:solidFill>
                <a:srgbClr val="FF3737"/>
              </a:solidFill>
            </c:spPr>
            <c:extLst>
              <c:ext xmlns:c16="http://schemas.microsoft.com/office/drawing/2014/chart" uri="{C3380CC4-5D6E-409C-BE32-E72D297353CC}">
                <c16:uniqueId val="{00000009-11C8-4BD9-B61E-46AA82CDFFC1}"/>
              </c:ext>
            </c:extLst>
          </c:dPt>
          <c:dPt>
            <c:idx val="10"/>
            <c:invertIfNegative val="0"/>
            <c:bubble3D val="0"/>
            <c:spPr>
              <a:solidFill>
                <a:srgbClr val="FF3737"/>
              </a:solidFill>
            </c:spPr>
            <c:extLst>
              <c:ext xmlns:c16="http://schemas.microsoft.com/office/drawing/2014/chart" uri="{C3380CC4-5D6E-409C-BE32-E72D297353CC}">
                <c16:uniqueId val="{0000000A-11C8-4BD9-B61E-46AA82CDFFC1}"/>
              </c:ext>
            </c:extLst>
          </c:dPt>
          <c:dPt>
            <c:idx val="11"/>
            <c:invertIfNegative val="0"/>
            <c:bubble3D val="0"/>
            <c:spPr>
              <a:solidFill>
                <a:srgbClr val="FF3737"/>
              </a:solidFill>
            </c:spPr>
            <c:extLst>
              <c:ext xmlns:c16="http://schemas.microsoft.com/office/drawing/2014/chart" uri="{C3380CC4-5D6E-409C-BE32-E72D297353CC}">
                <c16:uniqueId val="{0000000B-11C8-4BD9-B61E-46AA82CDFFC1}"/>
              </c:ext>
            </c:extLst>
          </c:dPt>
          <c:dPt>
            <c:idx val="12"/>
            <c:invertIfNegative val="0"/>
            <c:bubble3D val="0"/>
            <c:spPr>
              <a:solidFill>
                <a:srgbClr val="FF3737"/>
              </a:solidFill>
            </c:spPr>
            <c:extLst>
              <c:ext xmlns:c16="http://schemas.microsoft.com/office/drawing/2014/chart" uri="{C3380CC4-5D6E-409C-BE32-E72D297353CC}">
                <c16:uniqueId val="{0000000C-11C8-4BD9-B61E-46AA82CDFFC1}"/>
              </c:ext>
            </c:extLst>
          </c:dPt>
          <c:dLbls>
            <c:dLbl>
              <c:idx val="0"/>
              <c:layout>
                <c:manualLayout>
                  <c:x val="-0.69285675904685151"/>
                  <c:y val="-1.3201320132013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1C8-4BD9-B61E-46AA82CDFFC1}"/>
                </c:ext>
              </c:extLst>
            </c:dLbl>
            <c:dLbl>
              <c:idx val="1"/>
              <c:layout>
                <c:manualLayout>
                  <c:x val="-0.39621261909190486"/>
                  <c:y val="-4.400440044004561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C8-4BD9-B61E-46AA82CDFFC1}"/>
                </c:ext>
              </c:extLst>
            </c:dLbl>
            <c:dLbl>
              <c:idx val="2"/>
              <c:layout>
                <c:manualLayout>
                  <c:x val="-0.38668258003182671"/>
                  <c:y val="-1.6134760437886723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1C8-4BD9-B61E-46AA82CDFFC1}"/>
                </c:ext>
              </c:extLst>
            </c:dLbl>
            <c:dLbl>
              <c:idx val="3"/>
              <c:layout>
                <c:manualLayout>
                  <c:x val="-0.12899167131667597"/>
                  <c:y val="-4.40044004400440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1C8-4BD9-B61E-46AA82CDFFC1}"/>
                </c:ext>
              </c:extLst>
            </c:dLbl>
            <c:dLbl>
              <c:idx val="4"/>
              <c:layout>
                <c:manualLayout>
                  <c:x val="-0.10395002790005579"/>
                  <c:y val="-4.40044004400440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1C8-4BD9-B61E-46AA82CDFFC1}"/>
                </c:ext>
              </c:extLst>
            </c:dLbl>
            <c:dLbl>
              <c:idx val="6"/>
              <c:layout>
                <c:manualLayout>
                  <c:x val="1.0929305967901553E-2"/>
                  <c:y val="0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1C8-4BD9-B61E-46AA82CDFFC1}"/>
                </c:ext>
              </c:extLst>
            </c:dLbl>
            <c:dLbl>
              <c:idx val="7"/>
              <c:layout>
                <c:manualLayout>
                  <c:x val="4.3457953582573833E-3"/>
                  <c:y val="1.179352580927384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1C8-4BD9-B61E-46AA82CDFFC1}"/>
                </c:ext>
              </c:extLst>
            </c:dLbl>
            <c:dLbl>
              <c:idx val="8"/>
              <c:layout>
                <c:manualLayout>
                  <c:x val="1.2910492487649718E-3"/>
                  <c:y val="5.896936150307944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1C8-4BD9-B61E-46AA82CDFFC1}"/>
                </c:ext>
              </c:extLst>
            </c:dLbl>
            <c:dLbl>
              <c:idx val="9"/>
              <c:layout>
                <c:manualLayout>
                  <c:x val="-3.0805794944924188E-3"/>
                  <c:y val="0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1C8-4BD9-B61E-46AA82CDFFC1}"/>
                </c:ext>
              </c:extLst>
            </c:dLbl>
            <c:dLbl>
              <c:idx val="10"/>
              <c:layout>
                <c:manualLayout>
                  <c:x val="2.6246719160104987E-3"/>
                  <c:y val="-8.800880088008800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1C8-4BD9-B61E-46AA82CDFFC1}"/>
                </c:ext>
              </c:extLst>
            </c:dLbl>
            <c:dLbl>
              <c:idx val="11"/>
              <c:layout>
                <c:manualLayout>
                  <c:x val="7.8740157480314005E-3"/>
                  <c:y val="-1.3201320132013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1C8-4BD9-B61E-46AA82CDFFC1}"/>
                </c:ext>
              </c:extLst>
            </c:dLbl>
            <c:dLbl>
              <c:idx val="12"/>
              <c:layout>
                <c:manualLayout>
                  <c:x val="0"/>
                  <c:y val="-1.32013201320131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1C8-4BD9-B61E-46AA82CDFFC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'grafico de preços '!$B$168:$B$180</c:f>
              <c:strCache>
                <c:ptCount val="13"/>
                <c:pt idx="0">
                  <c:v>Leite</c:v>
                </c:pt>
                <c:pt idx="1">
                  <c:v>Café</c:v>
                </c:pt>
                <c:pt idx="2">
                  <c:v>Margarina</c:v>
                </c:pt>
                <c:pt idx="3">
                  <c:v>Pão</c:v>
                </c:pt>
                <c:pt idx="4">
                  <c:v>Carne</c:v>
                </c:pt>
                <c:pt idx="5">
                  <c:v>Banana</c:v>
                </c:pt>
                <c:pt idx="6">
                  <c:v>Farinha</c:v>
                </c:pt>
                <c:pt idx="7">
                  <c:v>Tomate</c:v>
                </c:pt>
                <c:pt idx="8">
                  <c:v>Feijão</c:v>
                </c:pt>
                <c:pt idx="9">
                  <c:v>Açúcar</c:v>
                </c:pt>
                <c:pt idx="10">
                  <c:v>Arroz</c:v>
                </c:pt>
                <c:pt idx="11">
                  <c:v>Óleo</c:v>
                </c:pt>
                <c:pt idx="12">
                  <c:v>Batata</c:v>
                </c:pt>
              </c:strCache>
            </c:strRef>
          </c:cat>
          <c:val>
            <c:numRef>
              <c:f>'grafico de preços '!$C$168:$C$180</c:f>
              <c:numCache>
                <c:formatCode>0.0%</c:formatCode>
                <c:ptCount val="13"/>
                <c:pt idx="0">
                  <c:v>-9.6945551128817975E-2</c:v>
                </c:pt>
                <c:pt idx="1">
                  <c:v>-3.1543314356054841E-2</c:v>
                </c:pt>
                <c:pt idx="2">
                  <c:v>-1.7144097222222321E-2</c:v>
                </c:pt>
                <c:pt idx="3">
                  <c:v>-8.8988764044943824E-3</c:v>
                </c:pt>
                <c:pt idx="4">
                  <c:v>-1.9498850440907711E-3</c:v>
                </c:pt>
                <c:pt idx="5">
                  <c:v>2.5669233590024376E-3</c:v>
                </c:pt>
                <c:pt idx="6">
                  <c:v>3.4106412005457054E-2</c:v>
                </c:pt>
                <c:pt idx="7">
                  <c:v>4.345808846272825E-2</c:v>
                </c:pt>
                <c:pt idx="8">
                  <c:v>5.4196859903381744E-2</c:v>
                </c:pt>
                <c:pt idx="9">
                  <c:v>7.1077039560855759E-2</c:v>
                </c:pt>
                <c:pt idx="10">
                  <c:v>9.0853342138779825E-2</c:v>
                </c:pt>
                <c:pt idx="11">
                  <c:v>0.1270498084291185</c:v>
                </c:pt>
                <c:pt idx="12">
                  <c:v>0.90635888501742223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1C8-4BD9-B61E-46AA82CDF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shape val="box"/>
        <c:axId val="176634880"/>
        <c:axId val="176644864"/>
        <c:axId val="0"/>
      </c:bar3DChart>
      <c:catAx>
        <c:axId val="176634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76644864"/>
        <c:crosses val="autoZero"/>
        <c:auto val="1"/>
        <c:lblAlgn val="ctr"/>
        <c:lblOffset val="100"/>
        <c:noMultiLvlLbl val="0"/>
      </c:catAx>
      <c:valAx>
        <c:axId val="17664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766348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bar"/>
        <c:grouping val="clustered"/>
        <c:varyColors val="1"/>
        <c:ser>
          <c:idx val="0"/>
          <c:order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0-EB0F-4591-A96D-5E8CA9BB5D87}"/>
              </c:ext>
            </c:extLst>
          </c:dPt>
          <c:dPt>
            <c:idx val="1"/>
            <c:invertIfNegative val="0"/>
            <c:bubble3D val="0"/>
            <c:spPr>
              <a:solidFill>
                <a:srgbClr val="FF3737"/>
              </a:solidFill>
            </c:spPr>
            <c:extLst>
              <c:ext xmlns:c16="http://schemas.microsoft.com/office/drawing/2014/chart" uri="{C3380CC4-5D6E-409C-BE32-E72D297353CC}">
                <c16:uniqueId val="{00000001-EB0F-4591-A96D-5E8CA9BB5D87}"/>
              </c:ext>
            </c:extLst>
          </c:dPt>
          <c:dPt>
            <c:idx val="2"/>
            <c:invertIfNegative val="0"/>
            <c:bubble3D val="0"/>
            <c:spPr>
              <a:solidFill>
                <a:srgbClr val="FF3737"/>
              </a:solidFill>
            </c:spPr>
            <c:extLst>
              <c:ext xmlns:c16="http://schemas.microsoft.com/office/drawing/2014/chart" uri="{C3380CC4-5D6E-409C-BE32-E72D297353CC}">
                <c16:uniqueId val="{00000002-EB0F-4591-A96D-5E8CA9BB5D87}"/>
              </c:ext>
            </c:extLst>
          </c:dPt>
          <c:dPt>
            <c:idx val="3"/>
            <c:invertIfNegative val="0"/>
            <c:bubble3D val="0"/>
            <c:spPr>
              <a:solidFill>
                <a:srgbClr val="FF3737"/>
              </a:solidFill>
            </c:spPr>
            <c:extLst>
              <c:ext xmlns:c16="http://schemas.microsoft.com/office/drawing/2014/chart" uri="{C3380CC4-5D6E-409C-BE32-E72D297353CC}">
                <c16:uniqueId val="{00000003-EB0F-4591-A96D-5E8CA9BB5D87}"/>
              </c:ext>
            </c:extLst>
          </c:dPt>
          <c:dPt>
            <c:idx val="4"/>
            <c:invertIfNegative val="0"/>
            <c:bubble3D val="0"/>
            <c:spPr>
              <a:solidFill>
                <a:srgbClr val="FF3737"/>
              </a:solidFill>
            </c:spPr>
            <c:extLst>
              <c:ext xmlns:c16="http://schemas.microsoft.com/office/drawing/2014/chart" uri="{C3380CC4-5D6E-409C-BE32-E72D297353CC}">
                <c16:uniqueId val="{00000004-EB0F-4591-A96D-5E8CA9BB5D87}"/>
              </c:ext>
            </c:extLst>
          </c:dPt>
          <c:dPt>
            <c:idx val="5"/>
            <c:invertIfNegative val="0"/>
            <c:bubble3D val="0"/>
            <c:spPr>
              <a:solidFill>
                <a:srgbClr val="FF3737"/>
              </a:solidFill>
            </c:spPr>
            <c:extLst>
              <c:ext xmlns:c16="http://schemas.microsoft.com/office/drawing/2014/chart" uri="{C3380CC4-5D6E-409C-BE32-E72D297353CC}">
                <c16:uniqueId val="{00000005-EB0F-4591-A96D-5E8CA9BB5D87}"/>
              </c:ext>
            </c:extLst>
          </c:dPt>
          <c:dPt>
            <c:idx val="6"/>
            <c:invertIfNegative val="0"/>
            <c:bubble3D val="0"/>
            <c:spPr>
              <a:solidFill>
                <a:srgbClr val="FF3737"/>
              </a:solidFill>
            </c:spPr>
            <c:extLst>
              <c:ext xmlns:c16="http://schemas.microsoft.com/office/drawing/2014/chart" uri="{C3380CC4-5D6E-409C-BE32-E72D297353CC}">
                <c16:uniqueId val="{00000006-EB0F-4591-A96D-5E8CA9BB5D87}"/>
              </c:ext>
            </c:extLst>
          </c:dPt>
          <c:dPt>
            <c:idx val="7"/>
            <c:invertIfNegative val="0"/>
            <c:bubble3D val="0"/>
            <c:spPr>
              <a:solidFill>
                <a:srgbClr val="FF3737"/>
              </a:solidFill>
            </c:spPr>
            <c:extLst>
              <c:ext xmlns:c16="http://schemas.microsoft.com/office/drawing/2014/chart" uri="{C3380CC4-5D6E-409C-BE32-E72D297353CC}">
                <c16:uniqueId val="{00000007-EB0F-4591-A96D-5E8CA9BB5D87}"/>
              </c:ext>
            </c:extLst>
          </c:dPt>
          <c:dPt>
            <c:idx val="8"/>
            <c:invertIfNegative val="0"/>
            <c:bubble3D val="0"/>
            <c:spPr>
              <a:solidFill>
                <a:srgbClr val="FF3737"/>
              </a:solidFill>
            </c:spPr>
            <c:extLst>
              <c:ext xmlns:c16="http://schemas.microsoft.com/office/drawing/2014/chart" uri="{C3380CC4-5D6E-409C-BE32-E72D297353CC}">
                <c16:uniqueId val="{00000008-EB0F-4591-A96D-5E8CA9BB5D87}"/>
              </c:ext>
            </c:extLst>
          </c:dPt>
          <c:dPt>
            <c:idx val="9"/>
            <c:invertIfNegative val="0"/>
            <c:bubble3D val="0"/>
            <c:spPr>
              <a:solidFill>
                <a:srgbClr val="FF3737"/>
              </a:solidFill>
            </c:spPr>
            <c:extLst>
              <c:ext xmlns:c16="http://schemas.microsoft.com/office/drawing/2014/chart" uri="{C3380CC4-5D6E-409C-BE32-E72D297353CC}">
                <c16:uniqueId val="{00000009-EB0F-4591-A96D-5E8CA9BB5D87}"/>
              </c:ext>
            </c:extLst>
          </c:dPt>
          <c:dPt>
            <c:idx val="10"/>
            <c:invertIfNegative val="0"/>
            <c:bubble3D val="0"/>
            <c:spPr>
              <a:solidFill>
                <a:srgbClr val="FF3737"/>
              </a:solidFill>
            </c:spPr>
            <c:extLst>
              <c:ext xmlns:c16="http://schemas.microsoft.com/office/drawing/2014/chart" uri="{C3380CC4-5D6E-409C-BE32-E72D297353CC}">
                <c16:uniqueId val="{0000000A-EB0F-4591-A96D-5E8CA9BB5D87}"/>
              </c:ext>
            </c:extLst>
          </c:dPt>
          <c:dPt>
            <c:idx val="11"/>
            <c:invertIfNegative val="0"/>
            <c:bubble3D val="0"/>
            <c:spPr>
              <a:solidFill>
                <a:srgbClr val="FF3737"/>
              </a:solidFill>
            </c:spPr>
            <c:extLst>
              <c:ext xmlns:c16="http://schemas.microsoft.com/office/drawing/2014/chart" uri="{C3380CC4-5D6E-409C-BE32-E72D297353CC}">
                <c16:uniqueId val="{0000000B-EB0F-4591-A96D-5E8CA9BB5D87}"/>
              </c:ext>
            </c:extLst>
          </c:dPt>
          <c:dPt>
            <c:idx val="12"/>
            <c:invertIfNegative val="0"/>
            <c:bubble3D val="0"/>
            <c:spPr>
              <a:solidFill>
                <a:srgbClr val="FF3737"/>
              </a:solidFill>
            </c:spPr>
            <c:extLst>
              <c:ext xmlns:c16="http://schemas.microsoft.com/office/drawing/2014/chart" uri="{C3380CC4-5D6E-409C-BE32-E72D297353CC}">
                <c16:uniqueId val="{0000000C-EB0F-4591-A96D-5E8CA9BB5D87}"/>
              </c:ext>
            </c:extLst>
          </c:dPt>
          <c:dLbls>
            <c:dLbl>
              <c:idx val="0"/>
              <c:layout>
                <c:manualLayout>
                  <c:x val="-0.22317596566523604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B0F-4591-A96D-5E8CA9BB5D87}"/>
                </c:ext>
              </c:extLst>
            </c:dLbl>
            <c:dLbl>
              <c:idx val="1"/>
              <c:layout>
                <c:manualLayout>
                  <c:x val="5.7224606580829496E-3"/>
                  <c:y val="4.40044004400440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0F-4591-A96D-5E8CA9BB5D87}"/>
                </c:ext>
              </c:extLst>
            </c:dLbl>
            <c:dLbl>
              <c:idx val="2"/>
              <c:layout>
                <c:manualLayout>
                  <c:x val="5.7226859518096718E-3"/>
                  <c:y val="4.400440044004238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0F-4591-A96D-5E8CA9BB5D87}"/>
                </c:ext>
              </c:extLst>
            </c:dLbl>
            <c:dLbl>
              <c:idx val="3"/>
              <c:layout>
                <c:manualLayout>
                  <c:x val="8.5836909871244635E-3"/>
                  <c:y val="-8.0673802189433615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B0F-4591-A96D-5E8CA9BB5D87}"/>
                </c:ext>
              </c:extLst>
            </c:dLbl>
            <c:dLbl>
              <c:idx val="4"/>
              <c:layout>
                <c:manualLayout>
                  <c:x val="5.7224606580829757E-3"/>
                  <c:y val="-4.400440044004480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B0F-4591-A96D-5E8CA9BB5D87}"/>
                </c:ext>
              </c:extLst>
            </c:dLbl>
            <c:dLbl>
              <c:idx val="5"/>
              <c:layout>
                <c:manualLayout>
                  <c:x val="1.1444921316165951E-2"/>
                  <c:y val="-4.40044004400440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B0F-4591-A96D-5E8CA9BB5D8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'grafico de preços '!$B$186:$B$198</c:f>
              <c:strCache>
                <c:ptCount val="13"/>
                <c:pt idx="0">
                  <c:v>Leite</c:v>
                </c:pt>
                <c:pt idx="1">
                  <c:v>Arroz</c:v>
                </c:pt>
                <c:pt idx="2">
                  <c:v>Óleo</c:v>
                </c:pt>
                <c:pt idx="3">
                  <c:v>Açúcar</c:v>
                </c:pt>
                <c:pt idx="4">
                  <c:v>Pão</c:v>
                </c:pt>
                <c:pt idx="5">
                  <c:v>Farinha</c:v>
                </c:pt>
                <c:pt idx="6">
                  <c:v>Café</c:v>
                </c:pt>
                <c:pt idx="7">
                  <c:v>Banana</c:v>
                </c:pt>
                <c:pt idx="8">
                  <c:v>Margarina</c:v>
                </c:pt>
                <c:pt idx="9">
                  <c:v>Batata</c:v>
                </c:pt>
                <c:pt idx="10">
                  <c:v>Carne</c:v>
                </c:pt>
                <c:pt idx="11">
                  <c:v>Feijão</c:v>
                </c:pt>
                <c:pt idx="12">
                  <c:v>Tomate</c:v>
                </c:pt>
              </c:strCache>
            </c:strRef>
          </c:cat>
          <c:val>
            <c:numRef>
              <c:f>'grafico de preços '!$C$186:$C$198</c:f>
              <c:numCache>
                <c:formatCode>0.0%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B0F-4591-A96D-5E8CA9BB5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shape val="box"/>
        <c:axId val="176762880"/>
        <c:axId val="176764416"/>
        <c:axId val="0"/>
      </c:bar3DChart>
      <c:catAx>
        <c:axId val="176762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76764416"/>
        <c:crosses val="autoZero"/>
        <c:auto val="1"/>
        <c:lblAlgn val="ctr"/>
        <c:lblOffset val="100"/>
        <c:noMultiLvlLbl val="0"/>
      </c:catAx>
      <c:valAx>
        <c:axId val="17676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767628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bar"/>
        <c:grouping val="clustered"/>
        <c:varyColors val="1"/>
        <c:ser>
          <c:idx val="0"/>
          <c:order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4FF7-418D-8CA9-E195F86472CE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4FF7-418D-8CA9-E195F86472CE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4FF7-418D-8CA9-E195F86472CE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chemeClr val="bg2">
                      <a:lumMod val="50000"/>
                      <a:tint val="66000"/>
                      <a:satMod val="160000"/>
                    </a:schemeClr>
                  </a:gs>
                  <a:gs pos="50000">
                    <a:schemeClr val="bg2">
                      <a:lumMod val="50000"/>
                      <a:tint val="44500"/>
                      <a:satMod val="160000"/>
                    </a:schemeClr>
                  </a:gs>
                  <a:gs pos="100000">
                    <a:schemeClr val="bg2">
                      <a:lumMod val="50000"/>
                      <a:tint val="23500"/>
                      <a:satMod val="160000"/>
                    </a:schemeClr>
                  </a:gs>
                </a:gsLst>
                <a:lin ang="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3-4FF7-418D-8CA9-E195F86472CE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chemeClr val="bg2">
                      <a:lumMod val="50000"/>
                      <a:tint val="66000"/>
                      <a:satMod val="160000"/>
                    </a:schemeClr>
                  </a:gs>
                  <a:gs pos="50000">
                    <a:schemeClr val="bg2">
                      <a:lumMod val="50000"/>
                      <a:tint val="44500"/>
                      <a:satMod val="160000"/>
                    </a:schemeClr>
                  </a:gs>
                  <a:gs pos="100000">
                    <a:schemeClr val="bg2">
                      <a:lumMod val="50000"/>
                      <a:tint val="23500"/>
                      <a:satMod val="160000"/>
                    </a:schemeClr>
                  </a:gs>
                </a:gsLst>
                <a:path path="circle">
                  <a:fillToRect l="100000" t="100000"/>
                </a:path>
                <a:tileRect r="-100000" b="-100000"/>
              </a:gradFill>
            </c:spPr>
            <c:extLst>
              <c:ext xmlns:c16="http://schemas.microsoft.com/office/drawing/2014/chart" uri="{C3380CC4-5D6E-409C-BE32-E72D297353CC}">
                <c16:uniqueId val="{00000004-4FF7-418D-8CA9-E195F86472CE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chemeClr val="bg2">
                      <a:lumMod val="50000"/>
                      <a:tint val="66000"/>
                      <a:satMod val="160000"/>
                    </a:schemeClr>
                  </a:gs>
                  <a:gs pos="50000">
                    <a:schemeClr val="bg2">
                      <a:lumMod val="50000"/>
                      <a:tint val="44500"/>
                      <a:satMod val="160000"/>
                    </a:schemeClr>
                  </a:gs>
                  <a:gs pos="100000">
                    <a:schemeClr val="bg2">
                      <a:lumMod val="50000"/>
                      <a:tint val="23500"/>
                      <a:satMod val="160000"/>
                    </a:schemeClr>
                  </a:gs>
                </a:gsLst>
                <a:path path="circle">
                  <a:fillToRect l="100000" t="100000"/>
                </a:path>
                <a:tileRect r="-100000" b="-100000"/>
              </a:gradFill>
            </c:spPr>
            <c:extLst>
              <c:ext xmlns:c16="http://schemas.microsoft.com/office/drawing/2014/chart" uri="{C3380CC4-5D6E-409C-BE32-E72D297353CC}">
                <c16:uniqueId val="{00000005-4FF7-418D-8CA9-E195F86472CE}"/>
              </c:ext>
            </c:extLst>
          </c:dPt>
          <c:dPt>
            <c:idx val="6"/>
            <c:invertIfNegative val="0"/>
            <c:bubble3D val="0"/>
            <c:spPr>
              <a:gradFill flip="none" rotWithShape="1">
                <a:gsLst>
                  <a:gs pos="0">
                    <a:schemeClr val="bg2">
                      <a:lumMod val="50000"/>
                      <a:tint val="66000"/>
                      <a:satMod val="160000"/>
                    </a:schemeClr>
                  </a:gs>
                  <a:gs pos="50000">
                    <a:schemeClr val="bg2">
                      <a:lumMod val="50000"/>
                      <a:tint val="44500"/>
                      <a:satMod val="160000"/>
                    </a:schemeClr>
                  </a:gs>
                  <a:gs pos="100000">
                    <a:schemeClr val="bg2">
                      <a:lumMod val="50000"/>
                      <a:tint val="23500"/>
                      <a:satMod val="160000"/>
                    </a:scheme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6-4FF7-418D-8CA9-E195F86472CE}"/>
              </c:ext>
            </c:extLst>
          </c:dPt>
          <c:dPt>
            <c:idx val="7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60000"/>
                      <a:lumOff val="40000"/>
                      <a:tint val="66000"/>
                      <a:satMod val="160000"/>
                    </a:schemeClr>
                  </a:gs>
                  <a:gs pos="50000">
                    <a:schemeClr val="accent6">
                      <a:lumMod val="60000"/>
                      <a:lumOff val="40000"/>
                      <a:tint val="44500"/>
                      <a:satMod val="160000"/>
                    </a:schemeClr>
                  </a:gs>
                  <a:gs pos="100000">
                    <a:schemeClr val="accent6">
                      <a:lumMod val="60000"/>
                      <a:lumOff val="40000"/>
                      <a:tint val="23500"/>
                      <a:satMod val="160000"/>
                    </a:scheme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7-4FF7-418D-8CA9-E195F86472CE}"/>
              </c:ext>
            </c:extLst>
          </c:dPt>
          <c:dPt>
            <c:idx val="8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5000"/>
                      <a:lumOff val="95000"/>
                    </a:schemeClr>
                  </a:gs>
                  <a:gs pos="74000">
                    <a:schemeClr val="accent6">
                      <a:lumMod val="45000"/>
                      <a:lumOff val="55000"/>
                    </a:schemeClr>
                  </a:gs>
                  <a:gs pos="83000">
                    <a:schemeClr val="accent6">
                      <a:lumMod val="45000"/>
                      <a:lumOff val="55000"/>
                    </a:schemeClr>
                  </a:gs>
                  <a:gs pos="100000">
                    <a:schemeClr val="accent6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8-4FF7-418D-8CA9-E195F86472CE}"/>
              </c:ext>
            </c:extLst>
          </c:dPt>
          <c:dPt>
            <c:idx val="9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5000"/>
                      <a:lumOff val="95000"/>
                    </a:schemeClr>
                  </a:gs>
                  <a:gs pos="74000">
                    <a:schemeClr val="accent6">
                      <a:lumMod val="45000"/>
                      <a:lumOff val="55000"/>
                    </a:schemeClr>
                  </a:gs>
                  <a:gs pos="83000">
                    <a:schemeClr val="accent6">
                      <a:lumMod val="45000"/>
                      <a:lumOff val="55000"/>
                    </a:schemeClr>
                  </a:gs>
                  <a:gs pos="100000">
                    <a:schemeClr val="accent6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9-4FF7-418D-8CA9-E195F86472CE}"/>
              </c:ext>
            </c:extLst>
          </c:dPt>
          <c:dPt>
            <c:idx val="10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5000"/>
                      <a:lumOff val="95000"/>
                    </a:schemeClr>
                  </a:gs>
                  <a:gs pos="74000">
                    <a:schemeClr val="accent6">
                      <a:lumMod val="45000"/>
                      <a:lumOff val="55000"/>
                    </a:schemeClr>
                  </a:gs>
                  <a:gs pos="83000">
                    <a:schemeClr val="accent6">
                      <a:lumMod val="45000"/>
                      <a:lumOff val="55000"/>
                    </a:schemeClr>
                  </a:gs>
                  <a:gs pos="100000">
                    <a:schemeClr val="accent6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A-4FF7-418D-8CA9-E195F86472CE}"/>
              </c:ext>
            </c:extLst>
          </c:dPt>
          <c:dPt>
            <c:idx val="11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5000"/>
                      <a:lumOff val="95000"/>
                    </a:schemeClr>
                  </a:gs>
                  <a:gs pos="74000">
                    <a:schemeClr val="accent6">
                      <a:lumMod val="45000"/>
                      <a:lumOff val="55000"/>
                    </a:schemeClr>
                  </a:gs>
                  <a:gs pos="83000">
                    <a:schemeClr val="accent6">
                      <a:lumMod val="45000"/>
                      <a:lumOff val="55000"/>
                    </a:schemeClr>
                  </a:gs>
                  <a:gs pos="100000">
                    <a:schemeClr val="accent6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B-4FF7-418D-8CA9-E195F86472CE}"/>
              </c:ext>
            </c:extLst>
          </c:dPt>
          <c:dPt>
            <c:idx val="12"/>
            <c:invertIfNegative val="0"/>
            <c:bubble3D val="0"/>
            <c:spPr>
              <a:gradFill flip="none" rotWithShape="1">
                <a:gsLst>
                  <a:gs pos="0">
                    <a:srgbClr val="F9B277">
                      <a:tint val="66000"/>
                      <a:satMod val="160000"/>
                    </a:srgbClr>
                  </a:gs>
                  <a:gs pos="50000">
                    <a:srgbClr val="F9B277">
                      <a:tint val="44500"/>
                      <a:satMod val="160000"/>
                    </a:srgbClr>
                  </a:gs>
                  <a:gs pos="100000">
                    <a:srgbClr val="F9B277">
                      <a:tint val="23500"/>
                      <a:satMod val="160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C-4FF7-418D-8CA9-E195F86472CE}"/>
              </c:ext>
            </c:extLst>
          </c:dPt>
          <c:dLbls>
            <c:dLbl>
              <c:idx val="0"/>
              <c:layout>
                <c:manualLayout>
                  <c:x val="-0.35402301799851393"/>
                  <c:y val="-8.800880088008800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F7-418D-8CA9-E195F86472CE}"/>
                </c:ext>
              </c:extLst>
            </c:dLbl>
            <c:dLbl>
              <c:idx val="1"/>
              <c:layout>
                <c:manualLayout>
                  <c:x val="-0.19684184079841338"/>
                  <c:y val="-4.40044004400440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F7-418D-8CA9-E195F86472CE}"/>
                </c:ext>
              </c:extLst>
            </c:dLbl>
            <c:dLbl>
              <c:idx val="2"/>
              <c:layout>
                <c:manualLayout>
                  <c:x val="-0.15722158966381744"/>
                  <c:y val="-8.0673802189433615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F7-418D-8CA9-E195F86472CE}"/>
                </c:ext>
              </c:extLst>
            </c:dLbl>
            <c:dLbl>
              <c:idx val="3"/>
              <c:layout>
                <c:manualLayout>
                  <c:x val="-0.11115084647005682"/>
                  <c:y val="-4.400440044004400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2532076194338361E-2"/>
                      <c:h val="4.490666389473593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FF7-418D-8CA9-E195F86472C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'grafico de preços '!$B$204:$B$216</c:f>
              <c:strCache>
                <c:ptCount val="13"/>
                <c:pt idx="0">
                  <c:v>Tomate</c:v>
                </c:pt>
                <c:pt idx="1">
                  <c:v>Café</c:v>
                </c:pt>
                <c:pt idx="2">
                  <c:v>Farinha</c:v>
                </c:pt>
                <c:pt idx="3">
                  <c:v>Óleo</c:v>
                </c:pt>
                <c:pt idx="4">
                  <c:v>Batata</c:v>
                </c:pt>
                <c:pt idx="5">
                  <c:v>Pão</c:v>
                </c:pt>
                <c:pt idx="6">
                  <c:v>Arroz</c:v>
                </c:pt>
                <c:pt idx="7">
                  <c:v>Margarina</c:v>
                </c:pt>
                <c:pt idx="8">
                  <c:v>Carne</c:v>
                </c:pt>
                <c:pt idx="9">
                  <c:v>Leite</c:v>
                </c:pt>
                <c:pt idx="10">
                  <c:v>Açúcar</c:v>
                </c:pt>
                <c:pt idx="11">
                  <c:v>Banana</c:v>
                </c:pt>
                <c:pt idx="12">
                  <c:v>Feijão</c:v>
                </c:pt>
              </c:strCache>
            </c:strRef>
          </c:cat>
          <c:val>
            <c:numRef>
              <c:f>'grafico de preços '!$C$204:$C$216</c:f>
              <c:numCache>
                <c:formatCode>0.0%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FF7-418D-8CA9-E195F8647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shape val="box"/>
        <c:axId val="176804608"/>
        <c:axId val="176806144"/>
        <c:axId val="0"/>
      </c:bar3DChart>
      <c:catAx>
        <c:axId val="176804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 anchor="t" anchorCtr="0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76806144"/>
        <c:crosses val="autoZero"/>
        <c:auto val="1"/>
        <c:lblAlgn val="ctr"/>
        <c:lblOffset val="600"/>
        <c:noMultiLvlLbl val="0"/>
      </c:catAx>
      <c:valAx>
        <c:axId val="17680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768046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ysClr val="windowText" lastClr="000000"/>
                </a:solidFill>
              </a:rPr>
              <a:t>Variação mensal da cesta básica em Londrina - últimos 12 meses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607685105024214"/>
          <c:y val="0.10389570421251224"/>
          <c:w val="0.80461395595610785"/>
          <c:h val="0.7936348742272146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'grafico variação mensal'!$A$2:$A$82</c:f>
              <c:numCache>
                <c:formatCode>mmm\-yy</c:formatCode>
                <c:ptCount val="81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  <c:pt idx="75">
                  <c:v>43922</c:v>
                </c:pt>
                <c:pt idx="76">
                  <c:v>43952</c:v>
                </c:pt>
                <c:pt idx="77">
                  <c:v>43983</c:v>
                </c:pt>
                <c:pt idx="78">
                  <c:v>44013</c:v>
                </c:pt>
                <c:pt idx="79">
                  <c:v>44044</c:v>
                </c:pt>
                <c:pt idx="80">
                  <c:v>44075</c:v>
                </c:pt>
              </c:numCache>
            </c:numRef>
          </c:cat>
          <c:val>
            <c:numRef>
              <c:f>'grafico variação mensal'!$B$2:$B$82</c:f>
              <c:numCache>
                <c:formatCode>"R$"\ #,##0.00</c:formatCode>
                <c:ptCount val="81"/>
                <c:pt idx="0">
                  <c:v>259.97367651758088</c:v>
                </c:pt>
                <c:pt idx="1">
                  <c:v>295.99530000000004</c:v>
                </c:pt>
                <c:pt idx="2">
                  <c:v>320.28563333333329</c:v>
                </c:pt>
                <c:pt idx="3">
                  <c:v>339.65646666666669</c:v>
                </c:pt>
                <c:pt idx="4">
                  <c:v>307.55326666666662</c:v>
                </c:pt>
                <c:pt idx="5">
                  <c:v>299.41873333333336</c:v>
                </c:pt>
                <c:pt idx="6">
                  <c:v>284.33606666666662</c:v>
                </c:pt>
                <c:pt idx="7">
                  <c:v>280.73106666666666</c:v>
                </c:pt>
                <c:pt idx="8">
                  <c:v>270.78390000000002</c:v>
                </c:pt>
                <c:pt idx="9">
                  <c:v>270.31619999999998</c:v>
                </c:pt>
                <c:pt idx="10">
                  <c:v>281.60520000000002</c:v>
                </c:pt>
                <c:pt idx="11">
                  <c:v>314.46100000000001</c:v>
                </c:pt>
                <c:pt idx="12">
                  <c:v>312.51716666666664</c:v>
                </c:pt>
                <c:pt idx="13">
                  <c:v>342.77820000000003</c:v>
                </c:pt>
                <c:pt idx="14">
                  <c:v>327.61433333333332</c:v>
                </c:pt>
                <c:pt idx="15">
                  <c:v>318.05822666666666</c:v>
                </c:pt>
                <c:pt idx="16">
                  <c:v>322.63589999999999</c:v>
                </c:pt>
                <c:pt idx="17">
                  <c:v>317.6046</c:v>
                </c:pt>
                <c:pt idx="18">
                  <c:v>310.55250000000001</c:v>
                </c:pt>
                <c:pt idx="19">
                  <c:v>318.77226666666667</c:v>
                </c:pt>
                <c:pt idx="20">
                  <c:v>299.988</c:v>
                </c:pt>
                <c:pt idx="21">
                  <c:v>316.43129999999996</c:v>
                </c:pt>
                <c:pt idx="22">
                  <c:v>343.72140000000002</c:v>
                </c:pt>
                <c:pt idx="23">
                  <c:v>376.15440000000001</c:v>
                </c:pt>
                <c:pt idx="24">
                  <c:v>355.55399999999997</c:v>
                </c:pt>
                <c:pt idx="25">
                  <c:v>359.60789999999997</c:v>
                </c:pt>
                <c:pt idx="26">
                  <c:v>354.70170000000002</c:v>
                </c:pt>
                <c:pt idx="27">
                  <c:v>366.80489999999998</c:v>
                </c:pt>
                <c:pt idx="28">
                  <c:v>351.12</c:v>
                </c:pt>
                <c:pt idx="29">
                  <c:v>390.62</c:v>
                </c:pt>
                <c:pt idx="30">
                  <c:v>396.55</c:v>
                </c:pt>
                <c:pt idx="31">
                  <c:v>383.69250000000005</c:v>
                </c:pt>
                <c:pt idx="32">
                  <c:v>382.65210000000002</c:v>
                </c:pt>
                <c:pt idx="33">
                  <c:v>393.65129999999999</c:v>
                </c:pt>
                <c:pt idx="34">
                  <c:v>354.88559999999995</c:v>
                </c:pt>
                <c:pt idx="35">
                  <c:v>348.31110000000001</c:v>
                </c:pt>
                <c:pt idx="36">
                  <c:v>338.87</c:v>
                </c:pt>
                <c:pt idx="37">
                  <c:v>333.65</c:v>
                </c:pt>
                <c:pt idx="38">
                  <c:v>343.51979999999998</c:v>
                </c:pt>
                <c:pt idx="39">
                  <c:v>344.32979999999998</c:v>
                </c:pt>
                <c:pt idx="40">
                  <c:v>325.05809999999997</c:v>
                </c:pt>
                <c:pt idx="41">
                  <c:v>312.29250000000002</c:v>
                </c:pt>
                <c:pt idx="42">
                  <c:v>321.76589999999999</c:v>
                </c:pt>
                <c:pt idx="43">
                  <c:v>297.28110000000004</c:v>
                </c:pt>
                <c:pt idx="44">
                  <c:v>295.17269999999996</c:v>
                </c:pt>
                <c:pt idx="45">
                  <c:v>303.36059999999998</c:v>
                </c:pt>
                <c:pt idx="46">
                  <c:v>307.7</c:v>
                </c:pt>
                <c:pt idx="47">
                  <c:v>327.846</c:v>
                </c:pt>
                <c:pt idx="48">
                  <c:v>306.29669999999999</c:v>
                </c:pt>
                <c:pt idx="49">
                  <c:v>333.35640000000001</c:v>
                </c:pt>
                <c:pt idx="50">
                  <c:v>330.31200000000001</c:v>
                </c:pt>
                <c:pt idx="51">
                  <c:v>327.42</c:v>
                </c:pt>
                <c:pt idx="52">
                  <c:v>387.57</c:v>
                </c:pt>
                <c:pt idx="53">
                  <c:v>317.25810000000001</c:v>
                </c:pt>
                <c:pt idx="54">
                  <c:v>317.58839999999998</c:v>
                </c:pt>
                <c:pt idx="55">
                  <c:v>296.48279999999994</c:v>
                </c:pt>
                <c:pt idx="56">
                  <c:v>321.34500000000008</c:v>
                </c:pt>
                <c:pt idx="57">
                  <c:v>341.24910000000006</c:v>
                </c:pt>
                <c:pt idx="58">
                  <c:v>349.89</c:v>
                </c:pt>
                <c:pt idx="59">
                  <c:v>354.2946</c:v>
                </c:pt>
                <c:pt idx="60">
                  <c:v>335.54549999999995</c:v>
                </c:pt>
                <c:pt idx="61">
                  <c:v>380.57565</c:v>
                </c:pt>
                <c:pt idx="62">
                  <c:v>399.02070000000003</c:v>
                </c:pt>
                <c:pt idx="63">
                  <c:v>399.51</c:v>
                </c:pt>
                <c:pt idx="64">
                  <c:v>374.66579999999999</c:v>
                </c:pt>
                <c:pt idx="65">
                  <c:v>385.23</c:v>
                </c:pt>
                <c:pt idx="66">
                  <c:v>351.82</c:v>
                </c:pt>
                <c:pt idx="67">
                  <c:v>361.73</c:v>
                </c:pt>
                <c:pt idx="68">
                  <c:v>353.62530000000004</c:v>
                </c:pt>
                <c:pt idx="69">
                  <c:v>348.02610000000004</c:v>
                </c:pt>
                <c:pt idx="70">
                  <c:v>402.65130000000005</c:v>
                </c:pt>
                <c:pt idx="71">
                  <c:v>401.2</c:v>
                </c:pt>
                <c:pt idx="72">
                  <c:v>384.19200000000006</c:v>
                </c:pt>
                <c:pt idx="73">
                  <c:v>398.77319999999997</c:v>
                </c:pt>
                <c:pt idx="74">
                  <c:v>412.67349999999999</c:v>
                </c:pt>
                <c:pt idx="75">
                  <c:v>397.46274999999991</c:v>
                </c:pt>
                <c:pt idx="76">
                  <c:v>415.16</c:v>
                </c:pt>
                <c:pt idx="77">
                  <c:v>399.26</c:v>
                </c:pt>
                <c:pt idx="78">
                  <c:v>390.23</c:v>
                </c:pt>
                <c:pt idx="79">
                  <c:v>423.39452272727277</c:v>
                </c:pt>
                <c:pt idx="80">
                  <c:v>464.04627272727276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6-44FD-96C7-FCCF2F553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overlap val="-27"/>
        <c:axId val="782143144"/>
        <c:axId val="782141832"/>
      </c:barChart>
      <c:lineChart>
        <c:grouping val="standard"/>
        <c:varyColors val="0"/>
        <c:ser>
          <c:idx val="1"/>
          <c:order val="1"/>
          <c:spPr>
            <a:ln w="34925" cap="rnd">
              <a:solidFill>
                <a:srgbClr val="FFFF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'grafico variação mensal'!$A$2:$A$82</c:f>
              <c:numCache>
                <c:formatCode>mmm\-yy</c:formatCode>
                <c:ptCount val="81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  <c:pt idx="75">
                  <c:v>43922</c:v>
                </c:pt>
                <c:pt idx="76">
                  <c:v>43952</c:v>
                </c:pt>
                <c:pt idx="77">
                  <c:v>43983</c:v>
                </c:pt>
                <c:pt idx="78">
                  <c:v>44013</c:v>
                </c:pt>
                <c:pt idx="79">
                  <c:v>44044</c:v>
                </c:pt>
                <c:pt idx="80">
                  <c:v>44075</c:v>
                </c:pt>
              </c:numCache>
            </c:numRef>
          </c:cat>
          <c:val>
            <c:numRef>
              <c:f>'grafico variação mensal'!$C$2:$C$82</c:f>
              <c:numCache>
                <c:formatCode>0%</c:formatCode>
                <c:ptCount val="81"/>
                <c:pt idx="0">
                  <c:v>-1.2578204694598059E-2</c:v>
                </c:pt>
                <c:pt idx="1">
                  <c:v>9.674602145358227E-2</c:v>
                </c:pt>
                <c:pt idx="2">
                  <c:v>0.16481339601552802</c:v>
                </c:pt>
                <c:pt idx="3">
                  <c:v>0.15750806815303076</c:v>
                </c:pt>
                <c:pt idx="4">
                  <c:v>0.12042453395831576</c:v>
                </c:pt>
                <c:pt idx="5">
                  <c:v>5.6901314984420581E-2</c:v>
                </c:pt>
                <c:pt idx="6">
                  <c:v>9.7005045323191E-2</c:v>
                </c:pt>
                <c:pt idx="7">
                  <c:v>0.14498118419907771</c:v>
                </c:pt>
                <c:pt idx="8">
                  <c:v>3.5573371944006928E-2</c:v>
                </c:pt>
                <c:pt idx="9">
                  <c:v>4.8685904224984922E-2</c:v>
                </c:pt>
                <c:pt idx="10">
                  <c:v>8.9764605904124259E-2</c:v>
                </c:pt>
                <c:pt idx="11" formatCode="0.0%">
                  <c:v>0.20958784832484526</c:v>
                </c:pt>
                <c:pt idx="12" formatCode="0.0%">
                  <c:v>5.5818003416495447E-2</c:v>
                </c:pt>
                <c:pt idx="13" formatCode="0.0%">
                  <c:v>7.0226586289800497E-2</c:v>
                </c:pt>
                <c:pt idx="14" formatCode="0.0%">
                  <c:v>-3.5453861519295971E-2</c:v>
                </c:pt>
                <c:pt idx="15" formatCode="0.0%">
                  <c:v>3.4156554777828321E-2</c:v>
                </c:pt>
                <c:pt idx="16" formatCode="0.0%">
                  <c:v>7.7540795153988221E-2</c:v>
                </c:pt>
                <c:pt idx="17" formatCode="0.0%">
                  <c:v>0.11700426795428245</c:v>
                </c:pt>
                <c:pt idx="18" formatCode="0.0%">
                  <c:v>0.10622776341580535</c:v>
                </c:pt>
                <c:pt idx="19" formatCode="0.0%">
                  <c:v>0.17722016215390446</c:v>
                </c:pt>
                <c:pt idx="20" formatCode="0.0%">
                  <c:v>0.10976700619496731</c:v>
                </c:pt>
                <c:pt idx="21" formatCode="0.0%">
                  <c:v>0.12366994643564798</c:v>
                </c:pt>
                <c:pt idx="22" formatCode="0.0%">
                  <c:v>9.3049376552259269E-2</c:v>
                </c:pt>
                <c:pt idx="23" formatCode="0.0%">
                  <c:v>0.20362796070402547</c:v>
                </c:pt>
                <c:pt idx="24" formatCode="0.0%">
                  <c:v>3.7271331724129324E-2</c:v>
                </c:pt>
                <c:pt idx="25" formatCode="0.0%">
                  <c:v>9.765618720385652E-2</c:v>
                </c:pt>
                <c:pt idx="26" formatCode="0.0%">
                  <c:v>0.11520995296165278</c:v>
                </c:pt>
                <c:pt idx="27" formatCode="0.0%">
                  <c:v>0.13690045032186432</c:v>
                </c:pt>
                <c:pt idx="28" formatCode="0.0%">
                  <c:v>0.10552554969292006</c:v>
                </c:pt>
                <c:pt idx="29" formatCode="0.0%">
                  <c:v>0.25782275138664151</c:v>
                </c:pt>
                <c:pt idx="30" formatCode="0.0%">
                  <c:v>0.24399153083998945</c:v>
                </c:pt>
                <c:pt idx="31" formatCode="0.0%">
                  <c:v>0.27902616104644201</c:v>
                </c:pt>
                <c:pt idx="32" formatCode="0.0%">
                  <c:v>0.20927386134051865</c:v>
                </c:pt>
                <c:pt idx="33" formatCode="0.0%">
                  <c:v>0.14526270403879413</c:v>
                </c:pt>
                <c:pt idx="34" formatCode="0.0%">
                  <c:v>-5.6542738832777328E-2</c:v>
                </c:pt>
                <c:pt idx="35" formatCode="0.0%">
                  <c:v>-2.03707453720109E-2</c:v>
                </c:pt>
                <c:pt idx="36" formatCode="0.0%">
                  <c:v>-5.7668087936888955E-2</c:v>
                </c:pt>
                <c:pt idx="37" formatCode="0.0%">
                  <c:v>-5.9350434463663518E-2</c:v>
                </c:pt>
                <c:pt idx="38" formatCode="0.0%">
                  <c:v>-6.348088588783847E-2</c:v>
                </c:pt>
                <c:pt idx="39" formatCode="0.0%">
                  <c:v>-1.9338687628161388E-2</c:v>
                </c:pt>
                <c:pt idx="40" formatCode="0.0%">
                  <c:v>-0.1678406123598383</c:v>
                </c:pt>
                <c:pt idx="41" formatCode="0.0%">
                  <c:v>-0.21247635859286343</c:v>
                </c:pt>
                <c:pt idx="42" formatCode="0.0%">
                  <c:v>-0.1613964307355501</c:v>
                </c:pt>
                <c:pt idx="43" formatCode="0.0%">
                  <c:v>-0.22310344043584232</c:v>
                </c:pt>
                <c:pt idx="44" formatCode="0.0%">
                  <c:v>-0.25016708950281641</c:v>
                </c:pt>
                <c:pt idx="45" formatCode="0.0%">
                  <c:v>-0.14518763229615397</c:v>
                </c:pt>
                <c:pt idx="46" formatCode="0.0%">
                  <c:v>-0.11659433190616096</c:v>
                </c:pt>
                <c:pt idx="47" formatCode="0.0%">
                  <c:v>-3.2531649305043236E-2</c:v>
                </c:pt>
                <c:pt idx="48" formatCode="0.0%">
                  <c:v>-6.5729946377262538E-2</c:v>
                </c:pt>
                <c:pt idx="49" formatCode="0.0%">
                  <c:v>8.834473241141684E-2</c:v>
                </c:pt>
                <c:pt idx="50" formatCode="0.0%">
                  <c:v>-9.1325680262925677E-3</c:v>
                </c:pt>
                <c:pt idx="51" formatCode="0.0%">
                  <c:v>-8.7553585700791848E-3</c:v>
                </c:pt>
                <c:pt idx="52" formatCode="0.0%">
                  <c:v>0.1837089976177386</c:v>
                </c:pt>
                <c:pt idx="53" formatCode="0.0%">
                  <c:v>-0.18141729236008974</c:v>
                </c:pt>
                <c:pt idx="54" formatCode="0.0%">
                  <c:v>1.0411081702877425E-3</c:v>
                </c:pt>
                <c:pt idx="55" formatCode="0.0%">
                  <c:v>-6.645582773174348E-2</c:v>
                </c:pt>
                <c:pt idx="56" formatCode="0.0%">
                  <c:v>8.3857141122520934E-2</c:v>
                </c:pt>
                <c:pt idx="57" formatCode="0.0%">
                  <c:v>6.1939971059141938E-2</c:v>
                </c:pt>
                <c:pt idx="58" formatCode="0.0%">
                  <c:v>2.5321385462994422E-2</c:v>
                </c:pt>
                <c:pt idx="59" formatCode="0.0%">
                  <c:v>1.2588527823030143E-2</c:v>
                </c:pt>
                <c:pt idx="60" formatCode="0.0%">
                  <c:v>-5.2919519518502552E-2</c:v>
                </c:pt>
                <c:pt idx="61" formatCode="0.0%">
                  <c:v>0.13419983280955952</c:v>
                </c:pt>
                <c:pt idx="62" formatCode="0.0%">
                  <c:v>4.8466185369452928E-2</c:v>
                </c:pt>
                <c:pt idx="63" formatCode="0.0%">
                  <c:v>1.2262521718796979E-3</c:v>
                </c:pt>
                <c:pt idx="64" formatCode="0.0%">
                  <c:v>-6.2186678681384701E-2</c:v>
                </c:pt>
                <c:pt idx="65" formatCode="0.0%">
                  <c:v>2.8196328568019895E-2</c:v>
                </c:pt>
                <c:pt idx="66" formatCode="0.0%">
                  <c:v>-8.6727409599460126E-2</c:v>
                </c:pt>
                <c:pt idx="67" formatCode="0.0%">
                  <c:v>2.816781308623735E-2</c:v>
                </c:pt>
                <c:pt idx="68" formatCode="0.0%">
                  <c:v>-2.240538523207912E-2</c:v>
                </c:pt>
                <c:pt idx="69" formatCode="0.0%">
                  <c:v>-1.5833708730681871E-2</c:v>
                </c:pt>
                <c:pt idx="70" formatCode="0.0%">
                  <c:v>0.1569571937277118</c:v>
                </c:pt>
                <c:pt idx="71" formatCode="0.0%">
                  <c:v>-3.6043594047754472E-3</c:v>
                </c:pt>
                <c:pt idx="72" formatCode="0.0%">
                  <c:v>-4.2392821535393629E-2</c:v>
                </c:pt>
                <c:pt idx="73" formatCode="0.0%">
                  <c:v>3.7952898550724395E-2</c:v>
                </c:pt>
                <c:pt idx="74" formatCode="0.0%">
                  <c:v>3.4857658438430708E-2</c:v>
                </c:pt>
                <c:pt idx="75" formatCode="0.0%">
                  <c:v>-3.6859042317958571E-2</c:v>
                </c:pt>
                <c:pt idx="76" formatCode="0.0%">
                  <c:v>4.4525556168471418E-2</c:v>
                </c:pt>
                <c:pt idx="77" formatCode="0.0%">
                  <c:v>-3.829848733018603E-2</c:v>
                </c:pt>
                <c:pt idx="78" formatCode="0.0%">
                  <c:v>-2.2616841156138788E-2</c:v>
                </c:pt>
                <c:pt idx="79" formatCode="0.0%">
                  <c:v>8.4987117154685057E-2</c:v>
                </c:pt>
                <c:pt idx="80" formatCode="0.0%">
                  <c:v>9.6013877879534096E-2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46-44FD-96C7-FCCF2F553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140848"/>
        <c:axId val="782139536"/>
      </c:lineChart>
      <c:dateAx>
        <c:axId val="782143144"/>
        <c:scaling>
          <c:orientation val="minMax"/>
          <c:max val="44075"/>
          <c:min val="43739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2141832"/>
        <c:crosses val="autoZero"/>
        <c:auto val="1"/>
        <c:lblOffset val="100"/>
        <c:baseTimeUnit val="months"/>
      </c:dateAx>
      <c:valAx>
        <c:axId val="782141832"/>
        <c:scaling>
          <c:orientation val="minMax"/>
          <c:min val="250"/>
        </c:scaling>
        <c:delete val="0"/>
        <c:axPos val="l"/>
        <c:majorGridlines>
          <c:spPr>
            <a:ln w="349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2143144"/>
        <c:crosses val="autoZero"/>
        <c:crossBetween val="between"/>
        <c:majorUnit val="50"/>
      </c:valAx>
      <c:valAx>
        <c:axId val="782139536"/>
        <c:scaling>
          <c:orientation val="minMax"/>
          <c:min val="-0.2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2140848"/>
        <c:crosses val="max"/>
        <c:crossBetween val="between"/>
        <c:majorUnit val="0.1"/>
      </c:valAx>
      <c:dateAx>
        <c:axId val="78214084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782139536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6.0594550144751222E-2"/>
          <c:y val="4.8404840484048403E-2"/>
          <c:w val="0.88152726617327337"/>
          <c:h val="0.8413568600954584"/>
        </c:manualLayout>
      </c:layout>
      <c:bar3DChart>
        <c:barDir val="bar"/>
        <c:grouping val="clustered"/>
        <c:varyColors val="1"/>
        <c:ser>
          <c:idx val="0"/>
          <c:order val="0"/>
          <c:spPr>
            <a:gradFill flip="none" rotWithShape="1">
              <a:gsLst>
                <a:gs pos="0">
                  <a:schemeClr val="accent1">
                    <a:lumMod val="0"/>
                    <a:lumOff val="100000"/>
                  </a:schemeClr>
                </a:gs>
                <a:gs pos="35000">
                  <a:schemeClr val="accent1">
                    <a:lumMod val="0"/>
                    <a:lumOff val="100000"/>
                  </a:schemeClr>
                </a:gs>
                <a:gs pos="100000">
                  <a:schemeClr val="accent1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0-991A-4A53-BDE2-5E6EB45E4C0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91A-4A53-BDE2-5E6EB45E4C0E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2-991A-4A53-BDE2-5E6EB45E4C0E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91A-4A53-BDE2-5E6EB45E4C0E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991A-4A53-BDE2-5E6EB45E4C0E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91A-4A53-BDE2-5E6EB45E4C0E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6-991A-4A53-BDE2-5E6EB45E4C0E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91A-4A53-BDE2-5E6EB45E4C0E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8-991A-4A53-BDE2-5E6EB45E4C0E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91A-4A53-BDE2-5E6EB45E4C0E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A-991A-4A53-BDE2-5E6EB45E4C0E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91A-4A53-BDE2-5E6EB45E4C0E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991A-4A53-BDE2-5E6EB45E4C0E}"/>
              </c:ext>
            </c:extLst>
          </c:dPt>
          <c:dLbls>
            <c:dLbl>
              <c:idx val="0"/>
              <c:layout>
                <c:manualLayout>
                  <c:x val="-0.23997953556860757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91A-4A53-BDE2-5E6EB45E4C0E}"/>
                </c:ext>
              </c:extLst>
            </c:dLbl>
            <c:dLbl>
              <c:idx val="1"/>
              <c:layout>
                <c:manualLayout>
                  <c:x val="-0.214312233237124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1A-4A53-BDE2-5E6EB45E4C0E}"/>
                </c:ext>
              </c:extLst>
            </c:dLbl>
            <c:dLbl>
              <c:idx val="2"/>
              <c:layout>
                <c:manualLayout>
                  <c:x val="-0.16299220118634514"/>
                  <c:y val="-7.9044691260046789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91A-4A53-BDE2-5E6EB45E4C0E}"/>
                </c:ext>
              </c:extLst>
            </c:dLbl>
            <c:dLbl>
              <c:idx val="3"/>
              <c:layout>
                <c:manualLayout>
                  <c:x val="-0.1145467850351379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1A-4A53-BDE2-5E6EB45E4C0E}"/>
                </c:ext>
              </c:extLst>
            </c:dLbl>
            <c:dLbl>
              <c:idx val="4"/>
              <c:layout>
                <c:manualLayout>
                  <c:x val="-0.11091730782423725"/>
                  <c:y val="4.400525944668529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91A-4A53-BDE2-5E6EB45E4C0E}"/>
                </c:ext>
              </c:extLst>
            </c:dLbl>
            <c:dLbl>
              <c:idx val="5"/>
              <c:layout>
                <c:manualLayout>
                  <c:x val="-0.11100115639282555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1A-4A53-BDE2-5E6EB45E4C0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cat>
            <c:strRef>
              <c:f>'grafico de preços '!$B$20:$B$32</c:f>
              <c:strCache>
                <c:ptCount val="13"/>
                <c:pt idx="0">
                  <c:v>Tomate</c:v>
                </c:pt>
                <c:pt idx="1">
                  <c:v>Feijão</c:v>
                </c:pt>
                <c:pt idx="2">
                  <c:v>Óleo</c:v>
                </c:pt>
                <c:pt idx="3">
                  <c:v>Arroz</c:v>
                </c:pt>
                <c:pt idx="4">
                  <c:v>Café</c:v>
                </c:pt>
                <c:pt idx="5">
                  <c:v>Pão</c:v>
                </c:pt>
                <c:pt idx="6">
                  <c:v>Leite</c:v>
                </c:pt>
                <c:pt idx="7">
                  <c:v>Açúcar</c:v>
                </c:pt>
                <c:pt idx="8">
                  <c:v>Margarina</c:v>
                </c:pt>
                <c:pt idx="9">
                  <c:v>Farinha</c:v>
                </c:pt>
                <c:pt idx="10">
                  <c:v>Carne</c:v>
                </c:pt>
                <c:pt idx="11">
                  <c:v>Banana</c:v>
                </c:pt>
                <c:pt idx="12">
                  <c:v>Batata</c:v>
                </c:pt>
              </c:strCache>
            </c:strRef>
          </c:cat>
          <c:val>
            <c:numRef>
              <c:f>'grafico de preços '!$C$20:$C$32</c:f>
              <c:numCache>
                <c:formatCode>0.0%</c:formatCode>
                <c:ptCount val="13"/>
                <c:pt idx="0">
                  <c:v>-5.7446808510638214E-2</c:v>
                </c:pt>
                <c:pt idx="1">
                  <c:v>-4.7258979206049156E-2</c:v>
                </c:pt>
                <c:pt idx="2">
                  <c:v>-2.4918743228602103E-2</c:v>
                </c:pt>
                <c:pt idx="3">
                  <c:v>-1.6662501041405653E-3</c:v>
                </c:pt>
                <c:pt idx="4">
                  <c:v>-1.3755158184319827E-3</c:v>
                </c:pt>
                <c:pt idx="5">
                  <c:v>-3.9824771007557214E-4</c:v>
                </c:pt>
                <c:pt idx="6">
                  <c:v>1.1320754716980908E-2</c:v>
                </c:pt>
                <c:pt idx="7">
                  <c:v>1.4849814377320358E-2</c:v>
                </c:pt>
                <c:pt idx="8">
                  <c:v>4.8987411056376162E-2</c:v>
                </c:pt>
                <c:pt idx="9">
                  <c:v>5.2929292929293048E-2</c:v>
                </c:pt>
                <c:pt idx="10">
                  <c:v>6.7415730337078594E-2</c:v>
                </c:pt>
                <c:pt idx="11">
                  <c:v>0.15094917330067359</c:v>
                </c:pt>
                <c:pt idx="12">
                  <c:v>0.23317218296764608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91A-4A53-BDE2-5E6EB45E4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shape val="box"/>
        <c:axId val="176012672"/>
        <c:axId val="176018560"/>
        <c:axId val="0"/>
      </c:bar3DChart>
      <c:catAx>
        <c:axId val="176012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76018560"/>
        <c:crosses val="autoZero"/>
        <c:auto val="1"/>
        <c:lblAlgn val="ctr"/>
        <c:lblOffset val="200"/>
        <c:noMultiLvlLbl val="0"/>
      </c:catAx>
      <c:valAx>
        <c:axId val="17601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760126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bar"/>
        <c:grouping val="clustered"/>
        <c:varyColors val="1"/>
        <c:ser>
          <c:idx val="0"/>
          <c:order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0-B0C4-47D0-8846-93246C4C8C48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B0C4-47D0-8846-93246C4C8C4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2-B0C4-47D0-8846-93246C4C8C48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B0C4-47D0-8846-93246C4C8C4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4-B0C4-47D0-8846-93246C4C8C48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5-B0C4-47D0-8846-93246C4C8C48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6-B0C4-47D0-8846-93246C4C8C48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7-B0C4-47D0-8846-93246C4C8C48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8-B0C4-47D0-8846-93246C4C8C48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9-B0C4-47D0-8846-93246C4C8C48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A-B0C4-47D0-8846-93246C4C8C48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B-B0C4-47D0-8846-93246C4C8C48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C-B0C4-47D0-8846-93246C4C8C48}"/>
              </c:ext>
            </c:extLst>
          </c:dPt>
          <c:dLbls>
            <c:dLbl>
              <c:idx val="0"/>
              <c:layout>
                <c:manualLayout>
                  <c:x val="-0.36625566435840057"/>
                  <c:y val="-9.080263593067450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0C4-47D0-8846-93246C4C8C48}"/>
                </c:ext>
              </c:extLst>
            </c:dLbl>
            <c:dLbl>
              <c:idx val="1"/>
              <c:layout>
                <c:manualLayout>
                  <c:x val="-0.27473340543371993"/>
                  <c:y val="-4.67982815950391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0C4-47D0-8846-93246C4C8C48}"/>
                </c:ext>
              </c:extLst>
            </c:dLbl>
            <c:dLbl>
              <c:idx val="2"/>
              <c:layout>
                <c:manualLayout>
                  <c:x val="-0.18025698745317803"/>
                  <c:y val="-4.714752250246557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0C4-47D0-8846-93246C4C8C48}"/>
                </c:ext>
              </c:extLst>
            </c:dLbl>
            <c:dLbl>
              <c:idx val="3"/>
              <c:layout>
                <c:manualLayout>
                  <c:x val="-0.17739562565900727"/>
                  <c:y val="-1.7462045371283247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0C4-47D0-8846-93246C4C8C48}"/>
                </c:ext>
              </c:extLst>
            </c:dLbl>
            <c:dLbl>
              <c:idx val="4"/>
              <c:layout>
                <c:manualLayout>
                  <c:x val="-0.16308859090406203"/>
                  <c:y val="4.260739070593112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0C4-47D0-8846-93246C4C8C48}"/>
                </c:ext>
              </c:extLst>
            </c:dLbl>
            <c:dLbl>
              <c:idx val="5"/>
              <c:layout>
                <c:manualLayout>
                  <c:x val="-0.15164498214547212"/>
                  <c:y val="8.800880088008800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0C4-47D0-8846-93246C4C8C48}"/>
                </c:ext>
              </c:extLst>
            </c:dLbl>
            <c:dLbl>
              <c:idx val="6"/>
              <c:layout>
                <c:manualLayout>
                  <c:x val="-0.15215996351329072"/>
                  <c:y val="4.400435433563378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0C4-47D0-8846-93246C4C8C48}"/>
                </c:ext>
              </c:extLst>
            </c:dLbl>
            <c:dLbl>
              <c:idx val="7"/>
              <c:layout>
                <c:manualLayout>
                  <c:x val="-0.11362584415027285"/>
                  <c:y val="-1.512562370060555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0C4-47D0-8846-93246C4C8C48}"/>
                </c:ext>
              </c:extLst>
            </c:dLbl>
            <c:dLbl>
              <c:idx val="8"/>
              <c:layout>
                <c:manualLayout>
                  <c:x val="1.5582037520800359E-2"/>
                  <c:y val="1.461573197576407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0C4-47D0-8846-93246C4C8C48}"/>
                </c:ext>
              </c:extLst>
            </c:dLbl>
            <c:dLbl>
              <c:idx val="9"/>
              <c:layout>
                <c:manualLayout>
                  <c:x val="5.4757157920166735E-3"/>
                  <c:y val="0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0C4-47D0-8846-93246C4C8C4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'grafico de preços '!$B$3:$B$15</c:f>
              <c:strCache>
                <c:ptCount val="13"/>
                <c:pt idx="0">
                  <c:v>Banana</c:v>
                </c:pt>
                <c:pt idx="1">
                  <c:v>Carne</c:v>
                </c:pt>
                <c:pt idx="2">
                  <c:v>Feijão</c:v>
                </c:pt>
                <c:pt idx="3">
                  <c:v>Farinha</c:v>
                </c:pt>
                <c:pt idx="4">
                  <c:v>Batata</c:v>
                </c:pt>
                <c:pt idx="5">
                  <c:v>Arroz</c:v>
                </c:pt>
                <c:pt idx="6">
                  <c:v>Café</c:v>
                </c:pt>
                <c:pt idx="7">
                  <c:v>Leite</c:v>
                </c:pt>
                <c:pt idx="8">
                  <c:v>Margarina</c:v>
                </c:pt>
                <c:pt idx="9">
                  <c:v>Pão</c:v>
                </c:pt>
                <c:pt idx="10">
                  <c:v>Óleo</c:v>
                </c:pt>
                <c:pt idx="11">
                  <c:v>Açúcar</c:v>
                </c:pt>
                <c:pt idx="12">
                  <c:v>Tomate</c:v>
                </c:pt>
              </c:strCache>
            </c:strRef>
          </c:cat>
          <c:val>
            <c:numRef>
              <c:f>'grafico de preços '!$C$3:$C$15</c:f>
              <c:numCache>
                <c:formatCode>0.0%</c:formatCode>
                <c:ptCount val="13"/>
                <c:pt idx="0">
                  <c:v>-0.1873600398108981</c:v>
                </c:pt>
                <c:pt idx="1">
                  <c:v>-0.11939966648137856</c:v>
                </c:pt>
                <c:pt idx="2">
                  <c:v>-5.9053717538242623E-2</c:v>
                </c:pt>
                <c:pt idx="3">
                  <c:v>-5.6783536585365835E-2</c:v>
                </c:pt>
                <c:pt idx="4">
                  <c:v>-4.1696364932287899E-2</c:v>
                </c:pt>
                <c:pt idx="5">
                  <c:v>-3.5438765670202543E-2</c:v>
                </c:pt>
                <c:pt idx="6">
                  <c:v>-3.0523040450437078E-2</c:v>
                </c:pt>
                <c:pt idx="7">
                  <c:v>-4.1753653444673855E-3</c:v>
                </c:pt>
                <c:pt idx="8">
                  <c:v>2.4691358024693244E-3</c:v>
                </c:pt>
                <c:pt idx="9">
                  <c:v>1.015790003017214E-2</c:v>
                </c:pt>
                <c:pt idx="10">
                  <c:v>3.8245219347581516E-2</c:v>
                </c:pt>
                <c:pt idx="11">
                  <c:v>6.3277511961722155E-2</c:v>
                </c:pt>
                <c:pt idx="12">
                  <c:v>0.30314232902033256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0C4-47D0-8846-93246C4C8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shape val="box"/>
        <c:axId val="176066560"/>
        <c:axId val="176068096"/>
        <c:axId val="0"/>
      </c:bar3DChart>
      <c:catAx>
        <c:axId val="176066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76068096"/>
        <c:crosses val="autoZero"/>
        <c:auto val="1"/>
        <c:lblAlgn val="ctr"/>
        <c:lblOffset val="100"/>
        <c:noMultiLvlLbl val="0"/>
      </c:catAx>
      <c:valAx>
        <c:axId val="17606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760665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bar"/>
        <c:grouping val="clustered"/>
        <c:varyColors val="1"/>
        <c:ser>
          <c:idx val="0"/>
          <c:order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749-4475-AD90-B865F0001815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749-4475-AD90-B865F0001815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E749-4475-AD90-B865F0001815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5000"/>
                      <a:lumOff val="95000"/>
                    </a:schemeClr>
                  </a:gs>
                  <a:gs pos="74000">
                    <a:schemeClr val="accent6">
                      <a:lumMod val="45000"/>
                      <a:lumOff val="55000"/>
                    </a:schemeClr>
                  </a:gs>
                  <a:gs pos="83000">
                    <a:schemeClr val="accent6">
                      <a:lumMod val="45000"/>
                      <a:lumOff val="55000"/>
                    </a:schemeClr>
                  </a:gs>
                  <a:gs pos="100000">
                    <a:schemeClr val="accent6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3-E749-4475-AD90-B865F0001815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5000"/>
                      <a:lumOff val="95000"/>
                    </a:schemeClr>
                  </a:gs>
                  <a:gs pos="74000">
                    <a:schemeClr val="accent6">
                      <a:lumMod val="45000"/>
                      <a:lumOff val="55000"/>
                    </a:schemeClr>
                  </a:gs>
                  <a:gs pos="83000">
                    <a:schemeClr val="accent6">
                      <a:lumMod val="45000"/>
                      <a:lumOff val="55000"/>
                    </a:schemeClr>
                  </a:gs>
                  <a:gs pos="100000">
                    <a:schemeClr val="accent6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4-E749-4475-AD90-B865F0001815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0"/>
                      <a:lumOff val="100000"/>
                    </a:schemeClr>
                  </a:gs>
                  <a:gs pos="35000">
                    <a:schemeClr val="accent6">
                      <a:lumMod val="0"/>
                      <a:lumOff val="100000"/>
                    </a:schemeClr>
                  </a:gs>
                  <a:gs pos="100000">
                    <a:schemeClr val="accent6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5-E749-4475-AD90-B865F0001815}"/>
              </c:ext>
            </c:extLst>
          </c:dPt>
          <c:dPt>
            <c:idx val="6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5000"/>
                      <a:lumOff val="95000"/>
                    </a:schemeClr>
                  </a:gs>
                  <a:gs pos="74000">
                    <a:schemeClr val="accent6">
                      <a:lumMod val="45000"/>
                      <a:lumOff val="55000"/>
                    </a:schemeClr>
                  </a:gs>
                  <a:gs pos="83000">
                    <a:schemeClr val="accent6">
                      <a:lumMod val="45000"/>
                      <a:lumOff val="55000"/>
                    </a:schemeClr>
                  </a:gs>
                  <a:gs pos="100000">
                    <a:schemeClr val="accent6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6-E749-4475-AD90-B865F0001815}"/>
              </c:ext>
            </c:extLst>
          </c:dPt>
          <c:dPt>
            <c:idx val="7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5000"/>
                      <a:lumOff val="95000"/>
                    </a:schemeClr>
                  </a:gs>
                  <a:gs pos="74000">
                    <a:schemeClr val="accent6">
                      <a:lumMod val="45000"/>
                      <a:lumOff val="55000"/>
                    </a:schemeClr>
                  </a:gs>
                  <a:gs pos="83000">
                    <a:schemeClr val="accent6">
                      <a:lumMod val="45000"/>
                      <a:lumOff val="55000"/>
                    </a:schemeClr>
                  </a:gs>
                  <a:gs pos="100000">
                    <a:schemeClr val="accent6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7-E749-4475-AD90-B865F0001815}"/>
              </c:ext>
            </c:extLst>
          </c:dPt>
          <c:dPt>
            <c:idx val="8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5000"/>
                      <a:lumOff val="95000"/>
                    </a:schemeClr>
                  </a:gs>
                  <a:gs pos="74000">
                    <a:schemeClr val="accent6">
                      <a:lumMod val="45000"/>
                      <a:lumOff val="55000"/>
                    </a:schemeClr>
                  </a:gs>
                  <a:gs pos="83000">
                    <a:schemeClr val="accent6">
                      <a:lumMod val="45000"/>
                      <a:lumOff val="55000"/>
                    </a:schemeClr>
                  </a:gs>
                  <a:gs pos="100000">
                    <a:schemeClr val="accent6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8-E749-4475-AD90-B865F0001815}"/>
              </c:ext>
            </c:extLst>
          </c:dPt>
          <c:dPt>
            <c:idx val="9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5000"/>
                      <a:lumOff val="95000"/>
                    </a:schemeClr>
                  </a:gs>
                  <a:gs pos="74000">
                    <a:schemeClr val="accent6">
                      <a:lumMod val="45000"/>
                      <a:lumOff val="55000"/>
                    </a:schemeClr>
                  </a:gs>
                  <a:gs pos="83000">
                    <a:schemeClr val="accent6">
                      <a:lumMod val="45000"/>
                      <a:lumOff val="55000"/>
                    </a:schemeClr>
                  </a:gs>
                  <a:gs pos="100000">
                    <a:schemeClr val="accent6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9-E749-4475-AD90-B865F0001815}"/>
              </c:ext>
            </c:extLst>
          </c:dPt>
          <c:dPt>
            <c:idx val="10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5000"/>
                      <a:lumOff val="95000"/>
                    </a:schemeClr>
                  </a:gs>
                  <a:gs pos="74000">
                    <a:schemeClr val="accent6">
                      <a:lumMod val="45000"/>
                      <a:lumOff val="55000"/>
                    </a:schemeClr>
                  </a:gs>
                  <a:gs pos="83000">
                    <a:schemeClr val="accent6">
                      <a:lumMod val="45000"/>
                      <a:lumOff val="55000"/>
                    </a:schemeClr>
                  </a:gs>
                  <a:gs pos="100000">
                    <a:schemeClr val="accent6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A-E749-4475-AD90-B865F0001815}"/>
              </c:ext>
            </c:extLst>
          </c:dPt>
          <c:dPt>
            <c:idx val="11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5000"/>
                      <a:lumOff val="95000"/>
                    </a:schemeClr>
                  </a:gs>
                  <a:gs pos="74000">
                    <a:schemeClr val="accent6">
                      <a:lumMod val="45000"/>
                      <a:lumOff val="55000"/>
                    </a:schemeClr>
                  </a:gs>
                  <a:gs pos="83000">
                    <a:schemeClr val="accent6">
                      <a:lumMod val="45000"/>
                      <a:lumOff val="55000"/>
                    </a:schemeClr>
                  </a:gs>
                  <a:gs pos="100000">
                    <a:schemeClr val="accent6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B-E749-4475-AD90-B865F0001815}"/>
              </c:ext>
            </c:extLst>
          </c:dPt>
          <c:dPt>
            <c:idx val="12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5000"/>
                      <a:lumOff val="95000"/>
                    </a:schemeClr>
                  </a:gs>
                  <a:gs pos="74000">
                    <a:schemeClr val="accent6">
                      <a:lumMod val="45000"/>
                      <a:lumOff val="55000"/>
                    </a:schemeClr>
                  </a:gs>
                  <a:gs pos="83000">
                    <a:schemeClr val="accent6">
                      <a:lumMod val="45000"/>
                      <a:lumOff val="55000"/>
                    </a:schemeClr>
                  </a:gs>
                  <a:gs pos="100000">
                    <a:schemeClr val="accent6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C-E749-4475-AD90-B865F0001815}"/>
              </c:ext>
            </c:extLst>
          </c:dPt>
          <c:dLbls>
            <c:dLbl>
              <c:idx val="0"/>
              <c:layout>
                <c:manualLayout>
                  <c:x val="-0.35113198832978498"/>
                  <c:y val="-5.80823436674376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749-4475-AD90-B865F0001815}"/>
                </c:ext>
              </c:extLst>
            </c:dLbl>
            <c:dLbl>
              <c:idx val="1"/>
              <c:layout>
                <c:manualLayout>
                  <c:x val="-0.19519538598447722"/>
                  <c:y val="-1.0208674410748162E-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0" vertOverflow="clip" horzOverflow="clip" vert="horz" wrap="none" lIns="0" tIns="0" rIns="0" bIns="0" anchor="ctr" anchorCtr="1">
                  <a:noAutofit/>
                </a:bodyPr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6.9514379372106389E-2"/>
                      <c:h val="4.543125178659598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749-4475-AD90-B865F0001815}"/>
                </c:ext>
              </c:extLst>
            </c:dLbl>
            <c:dLbl>
              <c:idx val="2"/>
              <c:layout>
                <c:manualLayout>
                  <c:x val="-0.16801369785858308"/>
                  <c:y val="-5.80823436674376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749-4475-AD90-B865F0001815}"/>
                </c:ext>
              </c:extLst>
            </c:dLbl>
            <c:dLbl>
              <c:idx val="3"/>
              <c:layout>
                <c:manualLayout>
                  <c:x val="4.3717121196760279E-2"/>
                  <c:y val="-1.40779432273936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749-4475-AD90-B865F0001815}"/>
                </c:ext>
              </c:extLst>
            </c:dLbl>
            <c:dLbl>
              <c:idx val="4"/>
              <c:layout>
                <c:manualLayout>
                  <c:x val="1.5104367318892057E-2"/>
                  <c:y val="2.992645721265039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749-4475-AD90-B865F0001815}"/>
                </c:ext>
              </c:extLst>
            </c:dLbl>
            <c:dLbl>
              <c:idx val="5"/>
              <c:layout>
                <c:manualLayout>
                  <c:x val="3.659446002726054E-3"/>
                  <c:y val="2.992645721265039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749-4475-AD90-B865F0001815}"/>
                </c:ext>
              </c:extLst>
            </c:dLbl>
            <c:dLbl>
              <c:idx val="6"/>
              <c:layout>
                <c:manualLayout>
                  <c:x val="3.6594460027260015E-3"/>
                  <c:y val="2.992645721264959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749-4475-AD90-B865F0001815}"/>
                </c:ext>
              </c:extLst>
            </c:dLbl>
            <c:dLbl>
              <c:idx val="7"/>
              <c:layout>
                <c:manualLayout>
                  <c:x val="3.6594460027260015E-3"/>
                  <c:y val="2.992645721265039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749-4475-AD90-B865F0001815}"/>
                </c:ext>
              </c:extLst>
            </c:dLbl>
            <c:dLbl>
              <c:idx val="8"/>
              <c:layout>
                <c:manualLayout>
                  <c:x val="3.659446002726054E-3"/>
                  <c:y val="2.992645721265039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749-4475-AD90-B865F0001815}"/>
                </c:ext>
              </c:extLst>
            </c:dLbl>
            <c:dLbl>
              <c:idx val="9"/>
              <c:layout>
                <c:manualLayout>
                  <c:x val="3.659446002726054E-3"/>
                  <c:y val="2.992645721265039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749-4475-AD90-B865F0001815}"/>
                </c:ext>
              </c:extLst>
            </c:dLbl>
            <c:dLbl>
              <c:idx val="10"/>
              <c:layout>
                <c:manualLayout>
                  <c:x val="3.659446002726054E-3"/>
                  <c:y val="2.992645721264999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749-4475-AD90-B865F0001815}"/>
                </c:ext>
              </c:extLst>
            </c:dLbl>
            <c:dLbl>
              <c:idx val="11"/>
              <c:layout>
                <c:manualLayout>
                  <c:x val="3.659446002726054E-3"/>
                  <c:y val="2.992645721265019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749-4475-AD90-B865F0001815}"/>
                </c:ext>
              </c:extLst>
            </c:dLbl>
            <c:dLbl>
              <c:idx val="12"/>
              <c:layout>
                <c:manualLayout>
                  <c:x val="3.659446002725949E-3"/>
                  <c:y val="2.992645721265029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749-4475-AD90-B865F0001815}"/>
                </c:ext>
              </c:extLst>
            </c:dLbl>
            <c:spPr>
              <a:noFill/>
              <a:ln w="25400">
                <a:noFill/>
              </a:ln>
            </c:spPr>
            <c:txPr>
              <a:bodyPr rot="0" vertOverflow="clip" horzOverflow="clip" vert="horz" wrap="none" lIns="0" tIns="0" rIns="0" bIns="0" anchor="ctr" anchorCtr="1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'grafico de preços '!$B$39:$B$51</c:f>
              <c:strCache>
                <c:ptCount val="13"/>
                <c:pt idx="0">
                  <c:v>Tomate</c:v>
                </c:pt>
                <c:pt idx="1">
                  <c:v>Pão</c:v>
                </c:pt>
                <c:pt idx="2">
                  <c:v>Café</c:v>
                </c:pt>
                <c:pt idx="3">
                  <c:v>Farinha</c:v>
                </c:pt>
                <c:pt idx="4">
                  <c:v>Carne</c:v>
                </c:pt>
                <c:pt idx="5">
                  <c:v>Óleo</c:v>
                </c:pt>
                <c:pt idx="6">
                  <c:v>Arroz</c:v>
                </c:pt>
                <c:pt idx="7">
                  <c:v>Margarina</c:v>
                </c:pt>
                <c:pt idx="8">
                  <c:v>Banana</c:v>
                </c:pt>
                <c:pt idx="9">
                  <c:v>Açúcar</c:v>
                </c:pt>
                <c:pt idx="10">
                  <c:v>Batata</c:v>
                </c:pt>
                <c:pt idx="11">
                  <c:v>Feijão</c:v>
                </c:pt>
                <c:pt idx="12">
                  <c:v>Leite</c:v>
                </c:pt>
              </c:strCache>
            </c:strRef>
          </c:cat>
          <c:val>
            <c:numRef>
              <c:f>'grafico de preços '!$C$39:$C$51</c:f>
              <c:numCache>
                <c:formatCode>0.0%</c:formatCode>
                <c:ptCount val="13"/>
                <c:pt idx="0">
                  <c:v>-0.15334211186355662</c:v>
                </c:pt>
                <c:pt idx="1">
                  <c:v>-5.0713811420982968E-2</c:v>
                </c:pt>
                <c:pt idx="2">
                  <c:v>-3.1858993980205974E-2</c:v>
                </c:pt>
                <c:pt idx="3">
                  <c:v>6.6513174724993629E-3</c:v>
                </c:pt>
                <c:pt idx="4">
                  <c:v>2.477166699520339E-2</c:v>
                </c:pt>
                <c:pt idx="5">
                  <c:v>3.3564814814814659E-2</c:v>
                </c:pt>
                <c:pt idx="6">
                  <c:v>5.9556594063812529E-2</c:v>
                </c:pt>
                <c:pt idx="7">
                  <c:v>6.6614488216366841E-2</c:v>
                </c:pt>
                <c:pt idx="8">
                  <c:v>8.7833643699565478E-2</c:v>
                </c:pt>
                <c:pt idx="9">
                  <c:v>0.14612201160255722</c:v>
                </c:pt>
                <c:pt idx="10">
                  <c:v>0.22813630880579017</c:v>
                </c:pt>
                <c:pt idx="11">
                  <c:v>0.26603835978835932</c:v>
                </c:pt>
                <c:pt idx="12">
                  <c:v>0.30804311774461035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749-4475-AD90-B865F0001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shape val="box"/>
        <c:axId val="176126208"/>
        <c:axId val="176140288"/>
        <c:axId val="0"/>
      </c:bar3DChart>
      <c:catAx>
        <c:axId val="176126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76140288"/>
        <c:crosses val="autoZero"/>
        <c:auto val="1"/>
        <c:lblAlgn val="ctr"/>
        <c:lblOffset val="100"/>
        <c:noMultiLvlLbl val="0"/>
      </c:catAx>
      <c:valAx>
        <c:axId val="17614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761262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bar"/>
        <c:grouping val="clustered"/>
        <c:varyColors val="1"/>
        <c:ser>
          <c:idx val="0"/>
          <c:order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57EC-482B-8A65-446E6FF755F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57EC-482B-8A65-446E6FF755F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57EC-482B-8A65-446E6FF755F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57EC-482B-8A65-446E6FF755F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57EC-482B-8A65-446E6FF755FB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57EC-482B-8A65-446E6FF755FB}"/>
              </c:ext>
            </c:extLst>
          </c:dPt>
          <c:dPt>
            <c:idx val="6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tint val="66000"/>
                      <a:satMod val="160000"/>
                    </a:schemeClr>
                  </a:gs>
                  <a:gs pos="50000">
                    <a:schemeClr val="accent6">
                      <a:tint val="44500"/>
                      <a:satMod val="160000"/>
                    </a:schemeClr>
                  </a:gs>
                  <a:gs pos="100000">
                    <a:schemeClr val="accent6">
                      <a:tint val="23500"/>
                      <a:satMod val="160000"/>
                    </a:scheme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6-57EC-482B-8A65-446E6FF755FB}"/>
              </c:ext>
            </c:extLst>
          </c:dPt>
          <c:dPt>
            <c:idx val="7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tint val="66000"/>
                      <a:satMod val="160000"/>
                    </a:schemeClr>
                  </a:gs>
                  <a:gs pos="50000">
                    <a:schemeClr val="accent6">
                      <a:tint val="44500"/>
                      <a:satMod val="160000"/>
                    </a:schemeClr>
                  </a:gs>
                  <a:gs pos="100000">
                    <a:schemeClr val="accent6">
                      <a:tint val="23500"/>
                      <a:satMod val="160000"/>
                    </a:scheme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7-57EC-482B-8A65-446E6FF755FB}"/>
              </c:ext>
            </c:extLst>
          </c:dPt>
          <c:dPt>
            <c:idx val="8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tint val="66000"/>
                      <a:satMod val="160000"/>
                    </a:schemeClr>
                  </a:gs>
                  <a:gs pos="50000">
                    <a:schemeClr val="accent6">
                      <a:tint val="44500"/>
                      <a:satMod val="160000"/>
                    </a:schemeClr>
                  </a:gs>
                  <a:gs pos="100000">
                    <a:schemeClr val="accent6">
                      <a:tint val="23500"/>
                      <a:satMod val="160000"/>
                    </a:schemeClr>
                  </a:gs>
                </a:gsLst>
                <a:path path="circle">
                  <a:fillToRect t="100000" r="100000"/>
                </a:path>
                <a:tileRect l="-100000" b="-100000"/>
              </a:gradFill>
            </c:spPr>
            <c:extLst>
              <c:ext xmlns:c16="http://schemas.microsoft.com/office/drawing/2014/chart" uri="{C3380CC4-5D6E-409C-BE32-E72D297353CC}">
                <c16:uniqueId val="{00000008-57EC-482B-8A65-446E6FF755FB}"/>
              </c:ext>
            </c:extLst>
          </c:dPt>
          <c:dPt>
            <c:idx val="9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5000"/>
                      <a:lumOff val="95000"/>
                    </a:schemeClr>
                  </a:gs>
                  <a:gs pos="74000">
                    <a:schemeClr val="accent6">
                      <a:lumMod val="45000"/>
                      <a:lumOff val="55000"/>
                    </a:schemeClr>
                  </a:gs>
                  <a:gs pos="83000">
                    <a:schemeClr val="accent6">
                      <a:lumMod val="45000"/>
                      <a:lumOff val="55000"/>
                    </a:schemeClr>
                  </a:gs>
                  <a:gs pos="100000">
                    <a:schemeClr val="accent6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9-57EC-482B-8A65-446E6FF755FB}"/>
              </c:ext>
            </c:extLst>
          </c:dPt>
          <c:dPt>
            <c:idx val="10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5000"/>
                      <a:lumOff val="95000"/>
                    </a:schemeClr>
                  </a:gs>
                  <a:gs pos="74000">
                    <a:schemeClr val="accent6">
                      <a:lumMod val="45000"/>
                      <a:lumOff val="55000"/>
                    </a:schemeClr>
                  </a:gs>
                  <a:gs pos="83000">
                    <a:schemeClr val="accent6">
                      <a:lumMod val="45000"/>
                      <a:lumOff val="55000"/>
                    </a:schemeClr>
                  </a:gs>
                  <a:gs pos="100000">
                    <a:schemeClr val="accent6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A-57EC-482B-8A65-446E6FF755FB}"/>
              </c:ext>
            </c:extLst>
          </c:dPt>
          <c:dPt>
            <c:idx val="11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5000"/>
                      <a:lumOff val="95000"/>
                    </a:schemeClr>
                  </a:gs>
                  <a:gs pos="74000">
                    <a:schemeClr val="accent6">
                      <a:lumMod val="45000"/>
                      <a:lumOff val="55000"/>
                    </a:schemeClr>
                  </a:gs>
                  <a:gs pos="83000">
                    <a:schemeClr val="accent6">
                      <a:lumMod val="45000"/>
                      <a:lumOff val="55000"/>
                    </a:schemeClr>
                  </a:gs>
                  <a:gs pos="100000">
                    <a:schemeClr val="accent6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B-57EC-482B-8A65-446E6FF755FB}"/>
              </c:ext>
            </c:extLst>
          </c:dPt>
          <c:dPt>
            <c:idx val="12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tint val="66000"/>
                      <a:satMod val="160000"/>
                    </a:schemeClr>
                  </a:gs>
                  <a:gs pos="50000">
                    <a:schemeClr val="accent6">
                      <a:tint val="44500"/>
                      <a:satMod val="160000"/>
                    </a:schemeClr>
                  </a:gs>
                  <a:gs pos="100000">
                    <a:schemeClr val="accent6">
                      <a:tint val="23500"/>
                      <a:satMod val="160000"/>
                    </a:scheme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C-57EC-482B-8A65-446E6FF755FB}"/>
              </c:ext>
            </c:extLst>
          </c:dPt>
          <c:dLbls>
            <c:dLbl>
              <c:idx val="3"/>
              <c:layout>
                <c:manualLayout>
                  <c:x val="5.111111111111119E-2"/>
                  <c:y val="-7.1265778610490916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C-482B-8A65-446E6FF755FB}"/>
                </c:ext>
              </c:extLst>
            </c:dLbl>
            <c:dLbl>
              <c:idx val="4"/>
              <c:layout>
                <c:manualLayout>
                  <c:x val="5.5555555555555552E-2"/>
                  <c:y val="-7.1265778610490916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7EC-482B-8A65-446E6FF755FB}"/>
                </c:ext>
              </c:extLst>
            </c:dLbl>
            <c:dLbl>
              <c:idx val="5"/>
              <c:layout>
                <c:manualLayout>
                  <c:x val="6.6666666666666749E-2"/>
                  <c:y val="-7.1265778610490916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7EC-482B-8A65-446E6FF755FB}"/>
                </c:ext>
              </c:extLst>
            </c:dLbl>
            <c:dLbl>
              <c:idx val="6"/>
              <c:layout>
                <c:manualLayout>
                  <c:x val="5.1111111111111114E-2"/>
                  <c:y val="-7.774538386783284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7EC-482B-8A65-446E6FF755FB}"/>
                </c:ext>
              </c:extLst>
            </c:dLbl>
            <c:dLbl>
              <c:idx val="7"/>
              <c:layout>
                <c:manualLayout>
                  <c:x val="2.8888888888888888E-2"/>
                  <c:y val="-1.16618075801749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7EC-482B-8A65-446E6FF755FB}"/>
                </c:ext>
              </c:extLst>
            </c:dLbl>
            <c:dLbl>
              <c:idx val="8"/>
              <c:layout>
                <c:manualLayout>
                  <c:x val="2.444444444444436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7EC-482B-8A65-446E6FF755F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'grafico de preços '!$B$57:$B$69</c:f>
              <c:strCache>
                <c:ptCount val="13"/>
                <c:pt idx="0">
                  <c:v>Banana</c:v>
                </c:pt>
                <c:pt idx="1">
                  <c:v>Açúcar</c:v>
                </c:pt>
                <c:pt idx="2">
                  <c:v>Óleo</c:v>
                </c:pt>
                <c:pt idx="3">
                  <c:v>Leite</c:v>
                </c:pt>
                <c:pt idx="4">
                  <c:v>Carne</c:v>
                </c:pt>
                <c:pt idx="5">
                  <c:v>Margarina</c:v>
                </c:pt>
                <c:pt idx="6">
                  <c:v>Tomate</c:v>
                </c:pt>
                <c:pt idx="7">
                  <c:v>Café</c:v>
                </c:pt>
                <c:pt idx="8">
                  <c:v>Pão</c:v>
                </c:pt>
                <c:pt idx="9">
                  <c:v>Arroz</c:v>
                </c:pt>
                <c:pt idx="10">
                  <c:v>Farinha</c:v>
                </c:pt>
                <c:pt idx="11">
                  <c:v>Batata</c:v>
                </c:pt>
                <c:pt idx="12">
                  <c:v>Feijão</c:v>
                </c:pt>
              </c:strCache>
            </c:strRef>
          </c:cat>
          <c:val>
            <c:numRef>
              <c:f>'grafico de preços '!$C$57:$C$69</c:f>
              <c:numCache>
                <c:formatCode>0.0%</c:formatCode>
                <c:ptCount val="13"/>
                <c:pt idx="0">
                  <c:v>-0.34868555125331191</c:v>
                </c:pt>
                <c:pt idx="1">
                  <c:v>-0.11179173047473223</c:v>
                </c:pt>
                <c:pt idx="2">
                  <c:v>-7.5475923852183713E-2</c:v>
                </c:pt>
                <c:pt idx="3">
                  <c:v>-5.9693608029582568E-2</c:v>
                </c:pt>
                <c:pt idx="4">
                  <c:v>-4.8153372659656579E-2</c:v>
                </c:pt>
                <c:pt idx="5">
                  <c:v>-8.9686098654709889E-3</c:v>
                </c:pt>
                <c:pt idx="6">
                  <c:v>-1.8515089798184503E-3</c:v>
                </c:pt>
                <c:pt idx="7">
                  <c:v>9.2214464497408777E-4</c:v>
                </c:pt>
                <c:pt idx="8">
                  <c:v>1.6088135000437154E-2</c:v>
                </c:pt>
                <c:pt idx="9">
                  <c:v>3.7083223943292332E-2</c:v>
                </c:pt>
                <c:pt idx="10">
                  <c:v>5.0508259212198148E-2</c:v>
                </c:pt>
                <c:pt idx="11">
                  <c:v>9.0239410681399512E-2</c:v>
                </c:pt>
                <c:pt idx="12">
                  <c:v>9.4162204518741133E-2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7EC-482B-8A65-446E6FF75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shape val="box"/>
        <c:axId val="176184320"/>
        <c:axId val="176198400"/>
        <c:axId val="0"/>
      </c:bar3DChart>
      <c:catAx>
        <c:axId val="176184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76198400"/>
        <c:crosses val="autoZero"/>
        <c:auto val="1"/>
        <c:lblAlgn val="ctr"/>
        <c:lblOffset val="1"/>
        <c:tickMarkSkip val="1"/>
        <c:noMultiLvlLbl val="0"/>
      </c:catAx>
      <c:valAx>
        <c:axId val="17619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76184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bar"/>
        <c:grouping val="clustered"/>
        <c:varyColors val="1"/>
        <c:ser>
          <c:idx val="0"/>
          <c:order val="0"/>
          <c:spPr>
            <a:gradFill flip="none" rotWithShape="1"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0-FDFC-4F96-AAAB-1FBB6B229142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FDFC-4F96-AAAB-1FBB6B22914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2-FDFC-4F96-AAAB-1FBB6B229142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FDFC-4F96-AAAB-1FBB6B229142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4-FDFC-4F96-AAAB-1FBB6B229142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5-FDFC-4F96-AAAB-1FBB6B229142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6-FDFC-4F96-AAAB-1FBB6B229142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FDFC-4F96-AAAB-1FBB6B229142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8-FDFC-4F96-AAAB-1FBB6B229142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9-FDFC-4F96-AAAB-1FBB6B229142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A-FDFC-4F96-AAAB-1FBB6B229142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B-FDFC-4F96-AAAB-1FBB6B229142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C-FDFC-4F96-AAAB-1FBB6B229142}"/>
              </c:ext>
            </c:extLst>
          </c:dPt>
          <c:dLbls>
            <c:dLbl>
              <c:idx val="0"/>
              <c:layout>
                <c:manualLayout>
                  <c:x val="-0.4091552611717526"/>
                  <c:y val="-4.40044004400440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DFC-4F96-AAAB-1FBB6B229142}"/>
                </c:ext>
              </c:extLst>
            </c:dLbl>
            <c:dLbl>
              <c:idx val="1"/>
              <c:layout>
                <c:manualLayout>
                  <c:x val="-0.3061507440325324"/>
                  <c:y val="-8.800880088008800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DFC-4F96-AAAB-1FBB6B229142}"/>
                </c:ext>
              </c:extLst>
            </c:dLbl>
            <c:dLbl>
              <c:idx val="2"/>
              <c:layout>
                <c:manualLayout>
                  <c:x val="-0.23461998580649521"/>
                  <c:y val="-8.80088008800872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FC-4F96-AAAB-1FBB6B229142}"/>
                </c:ext>
              </c:extLst>
            </c:dLbl>
            <c:dLbl>
              <c:idx val="3"/>
              <c:layout>
                <c:manualLayout>
                  <c:x val="-0.18311783988374844"/>
                  <c:y val="-4.400440044004480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FC-4F96-AAAB-1FBB6B229142}"/>
                </c:ext>
              </c:extLst>
            </c:dLbl>
            <c:dLbl>
              <c:idx val="4"/>
              <c:layout>
                <c:manualLayout>
                  <c:x val="-0.18025706014216022"/>
                  <c:y val="-4.400440044004480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DFC-4F96-AAAB-1FBB6B229142}"/>
                </c:ext>
              </c:extLst>
            </c:dLbl>
            <c:dLbl>
              <c:idx val="5"/>
              <c:layout>
                <c:manualLayout>
                  <c:x val="-0.12875446363196011"/>
                  <c:y val="-4.40044004400440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DFC-4F96-AAAB-1FBB6B229142}"/>
                </c:ext>
              </c:extLst>
            </c:dLbl>
            <c:dLbl>
              <c:idx val="6"/>
              <c:layout>
                <c:manualLayout>
                  <c:x val="1.1444921316165951E-2"/>
                  <c:y val="-4.40044004400440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DFC-4F96-AAAB-1FBB6B229142}"/>
                </c:ext>
              </c:extLst>
            </c:dLbl>
            <c:dLbl>
              <c:idx val="7"/>
              <c:layout>
                <c:manualLayout>
                  <c:x val="1.430615164520743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DFC-4F96-AAAB-1FBB6B22914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'grafico de preços '!$B$76:$B$88</c:f>
              <c:strCache>
                <c:ptCount val="13"/>
                <c:pt idx="0">
                  <c:v>Tomate</c:v>
                </c:pt>
                <c:pt idx="1">
                  <c:v>Margarina</c:v>
                </c:pt>
                <c:pt idx="2">
                  <c:v>Café</c:v>
                </c:pt>
                <c:pt idx="3">
                  <c:v>Leite</c:v>
                </c:pt>
                <c:pt idx="4">
                  <c:v>Farinha</c:v>
                </c:pt>
                <c:pt idx="5">
                  <c:v>Açúcar</c:v>
                </c:pt>
                <c:pt idx="6">
                  <c:v>Arroz</c:v>
                </c:pt>
                <c:pt idx="7">
                  <c:v>Feijão</c:v>
                </c:pt>
                <c:pt idx="8">
                  <c:v>Óleo</c:v>
                </c:pt>
                <c:pt idx="9">
                  <c:v>Pão</c:v>
                </c:pt>
                <c:pt idx="10">
                  <c:v>Carne</c:v>
                </c:pt>
                <c:pt idx="11">
                  <c:v>Banana</c:v>
                </c:pt>
                <c:pt idx="12">
                  <c:v>Batata</c:v>
                </c:pt>
              </c:strCache>
            </c:strRef>
          </c:cat>
          <c:val>
            <c:numRef>
              <c:f>'grafico de preços '!$C$76:$C$88</c:f>
              <c:numCache>
                <c:formatCode>0.0%</c:formatCode>
                <c:ptCount val="13"/>
                <c:pt idx="0">
                  <c:v>-0.17923812414630447</c:v>
                </c:pt>
                <c:pt idx="1">
                  <c:v>-0.11731049698964136</c:v>
                </c:pt>
                <c:pt idx="2">
                  <c:v>-8.2677259565914318E-2</c:v>
                </c:pt>
                <c:pt idx="3">
                  <c:v>-4.7599591419816067E-2</c:v>
                </c:pt>
                <c:pt idx="4">
                  <c:v>-4.6980234763724482E-2</c:v>
                </c:pt>
                <c:pt idx="5">
                  <c:v>-1.6300940438871314E-2</c:v>
                </c:pt>
                <c:pt idx="6">
                  <c:v>3.4295873103543206E-2</c:v>
                </c:pt>
                <c:pt idx="7">
                  <c:v>5.184574318019064E-2</c:v>
                </c:pt>
                <c:pt idx="8">
                  <c:v>5.153276955602526E-2</c:v>
                </c:pt>
                <c:pt idx="9">
                  <c:v>5.1669782760050742E-2</c:v>
                </c:pt>
                <c:pt idx="10">
                  <c:v>7.1949539177562194E-2</c:v>
                </c:pt>
                <c:pt idx="11">
                  <c:v>0.18853111844350945</c:v>
                </c:pt>
                <c:pt idx="12">
                  <c:v>0.26289926289926302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FC-4F96-AAAB-1FBB6B229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shape val="box"/>
        <c:axId val="176238592"/>
        <c:axId val="176240128"/>
        <c:axId val="0"/>
      </c:bar3DChart>
      <c:catAx>
        <c:axId val="176238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76240128"/>
        <c:crosses val="autoZero"/>
        <c:auto val="1"/>
        <c:lblAlgn val="ctr"/>
        <c:lblOffset val="100"/>
        <c:noMultiLvlLbl val="0"/>
      </c:catAx>
      <c:valAx>
        <c:axId val="17624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762385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bar"/>
        <c:grouping val="clustered"/>
        <c:varyColors val="1"/>
        <c:ser>
          <c:idx val="0"/>
          <c:order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00-3FA0-4AC7-861A-B4879348235D}"/>
              </c:ext>
            </c:extLst>
          </c:dPt>
          <c:dPt>
            <c:idx val="1"/>
            <c:invertIfNegative val="0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01-3FA0-4AC7-861A-B4879348235D}"/>
              </c:ext>
            </c:extLst>
          </c:dPt>
          <c:dPt>
            <c:idx val="2"/>
            <c:invertIfNegative val="0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02-3FA0-4AC7-861A-B4879348235D}"/>
              </c:ext>
            </c:extLst>
          </c:dPt>
          <c:dPt>
            <c:idx val="3"/>
            <c:invertIfNegative val="0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03-3FA0-4AC7-861A-B4879348235D}"/>
              </c:ext>
            </c:extLst>
          </c:dPt>
          <c:dPt>
            <c:idx val="4"/>
            <c:invertIfNegative val="0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04-3FA0-4AC7-861A-B4879348235D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5-3FA0-4AC7-861A-B4879348235D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6-3FA0-4AC7-861A-B4879348235D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3FA0-4AC7-861A-B4879348235D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8-3FA0-4AC7-861A-B4879348235D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9-3FA0-4AC7-861A-B4879348235D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A-3FA0-4AC7-861A-B4879348235D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B-3FA0-4AC7-861A-B4879348235D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C-3FA0-4AC7-861A-B4879348235D}"/>
              </c:ext>
            </c:extLst>
          </c:dPt>
          <c:dLbls>
            <c:dLbl>
              <c:idx val="0"/>
              <c:layout>
                <c:manualLayout>
                  <c:x val="-0.56080046861095156"/>
                  <c:y val="-8.800880088008800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A0-4AC7-861A-B4879348235D}"/>
                </c:ext>
              </c:extLst>
            </c:dLbl>
            <c:dLbl>
              <c:idx val="1"/>
              <c:layout>
                <c:manualLayout>
                  <c:x val="-0.56366147364626629"/>
                  <c:y val="-1.3201320132013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A0-4AC7-861A-B4879348235D}"/>
                </c:ext>
              </c:extLst>
            </c:dLbl>
            <c:dLbl>
              <c:idx val="2"/>
              <c:layout>
                <c:manualLayout>
                  <c:x val="-0.55650749664875576"/>
                  <c:y val="-1.32013201320131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t" anchorCtr="0">
                  <a:noAutofit/>
                </a:bodyPr>
                <a:lstStyle/>
                <a:p>
                  <a:pPr>
                    <a:defRPr b="1"/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828314915571176"/>
                      <c:h val="6.690886411475793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3FA0-4AC7-861A-B4879348235D}"/>
                </c:ext>
              </c:extLst>
            </c:dLbl>
            <c:dLbl>
              <c:idx val="3"/>
              <c:layout>
                <c:manualLayout>
                  <c:x val="-0.20314690277449224"/>
                  <c:y val="-1.32013201320132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FA0-4AC7-861A-B4879348235D}"/>
                </c:ext>
              </c:extLst>
            </c:dLbl>
            <c:dLbl>
              <c:idx val="4"/>
              <c:layout>
                <c:manualLayout>
                  <c:x val="-0.20028544715172394"/>
                  <c:y val="-8.800880088008800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FA0-4AC7-861A-B4879348235D}"/>
                </c:ext>
              </c:extLst>
            </c:dLbl>
            <c:dLbl>
              <c:idx val="5"/>
              <c:layout>
                <c:manualLayout>
                  <c:x val="-0.10872540074121637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FA0-4AC7-861A-B4879348235D}"/>
                </c:ext>
              </c:extLst>
            </c:dLbl>
            <c:dLbl>
              <c:idx val="6"/>
              <c:layout>
                <c:manualLayout>
                  <c:x val="2.86145562276818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FA0-4AC7-861A-B4879348235D}"/>
                </c:ext>
              </c:extLst>
            </c:dLbl>
            <c:dLbl>
              <c:idx val="7"/>
              <c:layout>
                <c:manualLayout>
                  <c:x val="-5.7220100706295834E-3"/>
                  <c:y val="-8.800880088008800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FA0-4AC7-861A-B4879348235D}"/>
                </c:ext>
              </c:extLst>
            </c:dLbl>
            <c:dLbl>
              <c:idx val="8"/>
              <c:layout>
                <c:manualLayout>
                  <c:x val="2.8616809164947752E-3"/>
                  <c:y val="-4.40044004400444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FA0-4AC7-861A-B4879348235D}"/>
                </c:ext>
              </c:extLst>
            </c:dLbl>
            <c:dLbl>
              <c:idx val="9"/>
              <c:layout>
                <c:manualLayout>
                  <c:x val="4.5058745339236031E-7"/>
                  <c:y val="-4.40044004400440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FA0-4AC7-861A-B4879348235D}"/>
                </c:ext>
              </c:extLst>
            </c:dLbl>
            <c:dLbl>
              <c:idx val="10"/>
              <c:layout>
                <c:manualLayout>
                  <c:x val="2.8612303290414878E-3"/>
                  <c:y val="-8.80088008800884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FA0-4AC7-861A-B4879348235D}"/>
                </c:ext>
              </c:extLst>
            </c:dLbl>
            <c:dLbl>
              <c:idx val="11"/>
              <c:layout>
                <c:manualLayout>
                  <c:x val="1.144492131616605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FA0-4AC7-861A-B4879348235D}"/>
                </c:ext>
              </c:extLst>
            </c:dLbl>
            <c:dLbl>
              <c:idx val="12"/>
              <c:layout>
                <c:manualLayout>
                  <c:x val="2.8612303290414878E-3"/>
                  <c:y val="-1.008422527367920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FA0-4AC7-861A-B487934823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'grafico de preços '!$B$95:$B$107</c:f>
              <c:strCache>
                <c:ptCount val="13"/>
                <c:pt idx="0">
                  <c:v>Batata</c:v>
                </c:pt>
                <c:pt idx="1">
                  <c:v>Banana</c:v>
                </c:pt>
                <c:pt idx="2">
                  <c:v>Tomate</c:v>
                </c:pt>
                <c:pt idx="3">
                  <c:v>Feijão</c:v>
                </c:pt>
                <c:pt idx="4">
                  <c:v>Pão</c:v>
                </c:pt>
                <c:pt idx="5">
                  <c:v>Óleo</c:v>
                </c:pt>
                <c:pt idx="6">
                  <c:v>Margarina</c:v>
                </c:pt>
                <c:pt idx="7">
                  <c:v>Açúcar</c:v>
                </c:pt>
                <c:pt idx="8">
                  <c:v>Carne</c:v>
                </c:pt>
                <c:pt idx="9">
                  <c:v>Arroz</c:v>
                </c:pt>
                <c:pt idx="10">
                  <c:v>Farinha</c:v>
                </c:pt>
                <c:pt idx="11">
                  <c:v>Leite</c:v>
                </c:pt>
                <c:pt idx="12">
                  <c:v>Café</c:v>
                </c:pt>
              </c:strCache>
            </c:strRef>
          </c:cat>
          <c:val>
            <c:numRef>
              <c:f>'grafico de preços '!$C$95:$C$107</c:f>
              <c:numCache>
                <c:formatCode>0.0%</c:formatCode>
                <c:ptCount val="13"/>
                <c:pt idx="0">
                  <c:v>-0.30155642023346318</c:v>
                </c:pt>
                <c:pt idx="1">
                  <c:v>-0.28920160827110863</c:v>
                </c:pt>
                <c:pt idx="2">
                  <c:v>-0.22534516765285983</c:v>
                </c:pt>
                <c:pt idx="3">
                  <c:v>-4.3698935380044324E-2</c:v>
                </c:pt>
                <c:pt idx="4">
                  <c:v>-4.1774524680889269E-2</c:v>
                </c:pt>
                <c:pt idx="5">
                  <c:v>-2.7645136969086659E-3</c:v>
                </c:pt>
                <c:pt idx="6">
                  <c:v>1.1438739196746317E-2</c:v>
                </c:pt>
                <c:pt idx="7">
                  <c:v>2.5259132534970252E-2</c:v>
                </c:pt>
                <c:pt idx="8">
                  <c:v>5.1484198258723524E-2</c:v>
                </c:pt>
                <c:pt idx="9">
                  <c:v>5.7339296442160181E-2</c:v>
                </c:pt>
                <c:pt idx="10">
                  <c:v>6.0574593284874245E-2</c:v>
                </c:pt>
                <c:pt idx="11">
                  <c:v>9.2342342342342176E-2</c:v>
                </c:pt>
                <c:pt idx="12">
                  <c:v>0.1029895132258567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FA0-4AC7-861A-B48793482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shape val="box"/>
        <c:axId val="176280320"/>
        <c:axId val="176281856"/>
        <c:axId val="0"/>
      </c:bar3DChart>
      <c:catAx>
        <c:axId val="176280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76281856"/>
        <c:crosses val="autoZero"/>
        <c:auto val="1"/>
        <c:lblAlgn val="ctr"/>
        <c:lblOffset val="100"/>
        <c:noMultiLvlLbl val="0"/>
      </c:catAx>
      <c:valAx>
        <c:axId val="176281856"/>
        <c:scaling>
          <c:orientation val="minMax"/>
          <c:min val="-0.32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76280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bar"/>
        <c:grouping val="clustered"/>
        <c:varyColors val="1"/>
        <c:ser>
          <c:idx val="0"/>
          <c:order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00-4A95-4FAE-A974-0692A50D23B1}"/>
              </c:ext>
            </c:extLst>
          </c:dPt>
          <c:dPt>
            <c:idx val="1"/>
            <c:invertIfNegative val="0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01-4A95-4FAE-A974-0692A50D23B1}"/>
              </c:ext>
            </c:extLst>
          </c:dPt>
          <c:dPt>
            <c:idx val="2"/>
            <c:invertIfNegative val="0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02-4A95-4FAE-A974-0692A50D23B1}"/>
              </c:ext>
            </c:extLst>
          </c:dPt>
          <c:dPt>
            <c:idx val="3"/>
            <c:invertIfNegative val="0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03-4A95-4FAE-A974-0692A50D23B1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4-4A95-4FAE-A974-0692A50D23B1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5-4A95-4FAE-A974-0692A50D23B1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6-4A95-4FAE-A974-0692A50D23B1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7-4A95-4FAE-A974-0692A50D23B1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8-4A95-4FAE-A974-0692A50D23B1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9-4A95-4FAE-A974-0692A50D23B1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A-4A95-4FAE-A974-0692A50D23B1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B-4A95-4FAE-A974-0692A50D23B1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C-4A95-4FAE-A974-0692A50D23B1}"/>
              </c:ext>
            </c:extLst>
          </c:dPt>
          <c:dLbls>
            <c:dLbl>
              <c:idx val="0"/>
              <c:layout>
                <c:manualLayout>
                  <c:x val="-0.28218694885361556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A95-4FAE-A974-0692A50D23B1}"/>
                </c:ext>
              </c:extLst>
            </c:dLbl>
            <c:dLbl>
              <c:idx val="1"/>
              <c:layout>
                <c:manualLayout>
                  <c:x val="-0.2116402116402116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95-4FAE-A974-0692A50D23B1}"/>
                </c:ext>
              </c:extLst>
            </c:dLbl>
            <c:dLbl>
              <c:idx val="2"/>
              <c:layout>
                <c:manualLayout>
                  <c:x val="-0.13639035861258086"/>
                  <c:y val="-8.0673802189433615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95-4FAE-A974-0692A50D23B1}"/>
                </c:ext>
              </c:extLst>
            </c:dLbl>
            <c:dLbl>
              <c:idx val="3"/>
              <c:layout>
                <c:manualLayout>
                  <c:x val="-0.12659010216315553"/>
                  <c:y val="4.400440044004319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95-4FAE-A974-0692A50D23B1}"/>
                </c:ext>
              </c:extLst>
            </c:dLbl>
            <c:dLbl>
              <c:idx val="4"/>
              <c:layout>
                <c:manualLayout>
                  <c:x val="4.8649474371259575E-3"/>
                  <c:y val="8.80088008800872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A95-4FAE-A974-0692A50D23B1}"/>
                </c:ext>
              </c:extLst>
            </c:dLbl>
            <c:dLbl>
              <c:idx val="5"/>
              <c:layout>
                <c:manualLayout>
                  <c:x val="2.3515579071134197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A95-4FAE-A974-0692A50D23B1}"/>
                </c:ext>
              </c:extLst>
            </c:dLbl>
            <c:dLbl>
              <c:idx val="6"/>
              <c:layout>
                <c:manualLayout>
                  <c:x val="4.7031158142269254E-3"/>
                  <c:y val="4.40044004400440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A95-4FAE-A974-0692A50D23B1}"/>
                </c:ext>
              </c:extLst>
            </c:dLbl>
            <c:dLbl>
              <c:idx val="7"/>
              <c:layout>
                <c:manualLayout>
                  <c:x val="9.4062316284538507E-3"/>
                  <c:y val="8.800880088008800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A95-4FAE-A974-0692A50D23B1}"/>
                </c:ext>
              </c:extLst>
            </c:dLbl>
            <c:dLbl>
              <c:idx val="8"/>
              <c:layout>
                <c:manualLayout>
                  <c:x val="7.0546737213403451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A95-4FAE-A974-0692A50D23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'grafico de preços '!$B$114:$B$126</c:f>
              <c:strCache>
                <c:ptCount val="13"/>
                <c:pt idx="0">
                  <c:v>Batata</c:v>
                </c:pt>
                <c:pt idx="1">
                  <c:v>Feijão</c:v>
                </c:pt>
                <c:pt idx="2">
                  <c:v>Café</c:v>
                </c:pt>
                <c:pt idx="3">
                  <c:v>Carne</c:v>
                </c:pt>
                <c:pt idx="4">
                  <c:v>Açúcar</c:v>
                </c:pt>
                <c:pt idx="5">
                  <c:v>Farinha</c:v>
                </c:pt>
                <c:pt idx="6">
                  <c:v>Arroz</c:v>
                </c:pt>
                <c:pt idx="7">
                  <c:v>Pão</c:v>
                </c:pt>
                <c:pt idx="8">
                  <c:v>Leite</c:v>
                </c:pt>
                <c:pt idx="9">
                  <c:v>Óleo</c:v>
                </c:pt>
                <c:pt idx="10">
                  <c:v>Margarina</c:v>
                </c:pt>
                <c:pt idx="11">
                  <c:v>Tomate</c:v>
                </c:pt>
                <c:pt idx="12">
                  <c:v>Banana</c:v>
                </c:pt>
              </c:strCache>
            </c:strRef>
          </c:cat>
          <c:val>
            <c:numRef>
              <c:f>'grafico de preços '!$C$114:$C$126</c:f>
              <c:numCache>
                <c:formatCode>0.0%</c:formatCode>
                <c:ptCount val="13"/>
                <c:pt idx="0">
                  <c:v>-0.2722841225626742</c:v>
                </c:pt>
                <c:pt idx="1">
                  <c:v>-0.16893203883495156</c:v>
                </c:pt>
                <c:pt idx="2">
                  <c:v>-7.5776926351638796E-2</c:v>
                </c:pt>
                <c:pt idx="3">
                  <c:v>-6.3078628243578128E-2</c:v>
                </c:pt>
                <c:pt idx="4">
                  <c:v>2.8464860620336374E-3</c:v>
                </c:pt>
                <c:pt idx="5">
                  <c:v>4.5691906005218552E-3</c:v>
                </c:pt>
                <c:pt idx="6">
                  <c:v>6.439393939394078E-3</c:v>
                </c:pt>
                <c:pt idx="7">
                  <c:v>8.3837913367490469E-3</c:v>
                </c:pt>
                <c:pt idx="8">
                  <c:v>1.6494845360824906E-2</c:v>
                </c:pt>
                <c:pt idx="9">
                  <c:v>6.0483870967741993E-2</c:v>
                </c:pt>
                <c:pt idx="10">
                  <c:v>6.6850967579793918E-2</c:v>
                </c:pt>
                <c:pt idx="11">
                  <c:v>0.10025461489497101</c:v>
                </c:pt>
                <c:pt idx="12">
                  <c:v>0.63595959595959628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A95-4FAE-A974-0692A50D2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shape val="box"/>
        <c:axId val="176401792"/>
        <c:axId val="176407680"/>
        <c:axId val="0"/>
      </c:bar3DChart>
      <c:catAx>
        <c:axId val="176401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76407680"/>
        <c:crosses val="autoZero"/>
        <c:auto val="1"/>
        <c:lblAlgn val="ctr"/>
        <c:lblOffset val="100"/>
        <c:noMultiLvlLbl val="0"/>
      </c:catAx>
      <c:valAx>
        <c:axId val="17640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764017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bar"/>
        <c:grouping val="clustered"/>
        <c:varyColors val="1"/>
        <c:ser>
          <c:idx val="0"/>
          <c:order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06FE-4DDF-85CE-07556D0E5B17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06FE-4DDF-85CE-07556D0E5B17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06FE-4DDF-85CE-07556D0E5B17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06FE-4DDF-85CE-07556D0E5B17}"/>
              </c:ext>
            </c:extLst>
          </c:dPt>
          <c:dPt>
            <c:idx val="4"/>
            <c:invertIfNegative val="0"/>
            <c:bubble3D val="0"/>
            <c:spPr>
              <a:gradFill>
                <a:gsLst>
                  <a:gs pos="0">
                    <a:schemeClr val="accent6">
                      <a:lumMod val="60000"/>
                      <a:lumOff val="40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c:spPr>
            <c:extLst>
              <c:ext xmlns:c16="http://schemas.microsoft.com/office/drawing/2014/chart" uri="{C3380CC4-5D6E-409C-BE32-E72D297353CC}">
                <c16:uniqueId val="{00000004-06FE-4DDF-85CE-07556D0E5B17}"/>
              </c:ext>
            </c:extLst>
          </c:dPt>
          <c:dPt>
            <c:idx val="5"/>
            <c:invertIfNegative val="0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6">
                      <a:lumMod val="60000"/>
                      <a:lumOff val="40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c:spPr>
            <c:extLst>
              <c:ext xmlns:c16="http://schemas.microsoft.com/office/drawing/2014/chart" uri="{C3380CC4-5D6E-409C-BE32-E72D297353CC}">
                <c16:uniqueId val="{00000005-06FE-4DDF-85CE-07556D0E5B17}"/>
              </c:ext>
            </c:extLst>
          </c:dPt>
          <c:dPt>
            <c:idx val="6"/>
            <c:invertIfNegative val="0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6">
                      <a:lumMod val="60000"/>
                      <a:lumOff val="40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c:spPr>
            <c:extLst>
              <c:ext xmlns:c16="http://schemas.microsoft.com/office/drawing/2014/chart" uri="{C3380CC4-5D6E-409C-BE32-E72D297353CC}">
                <c16:uniqueId val="{00000006-06FE-4DDF-85CE-07556D0E5B17}"/>
              </c:ext>
            </c:extLst>
          </c:dPt>
          <c:dPt>
            <c:idx val="7"/>
            <c:invertIfNegative val="0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6">
                      <a:lumMod val="60000"/>
                      <a:lumOff val="40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c:spPr>
            <c:extLst>
              <c:ext xmlns:c16="http://schemas.microsoft.com/office/drawing/2014/chart" uri="{C3380CC4-5D6E-409C-BE32-E72D297353CC}">
                <c16:uniqueId val="{00000007-06FE-4DDF-85CE-07556D0E5B17}"/>
              </c:ext>
            </c:extLst>
          </c:dPt>
          <c:dPt>
            <c:idx val="8"/>
            <c:invertIfNegative val="0"/>
            <c:bubble3D val="0"/>
            <c:spPr>
              <a:gradFill flip="none" rotWithShape="1">
                <a:gsLst>
                  <a:gs pos="81875">
                    <a:srgbClr val="D9D7CA"/>
                  </a:gs>
                  <a:gs pos="80750">
                    <a:schemeClr val="accent6">
                      <a:lumMod val="60000"/>
                      <a:lumOff val="40000"/>
                    </a:schemeClr>
                  </a:gs>
                  <a:gs pos="47000">
                    <a:schemeClr val="accent6">
                      <a:lumMod val="60000"/>
                      <a:lumOff val="40000"/>
                    </a:schemeClr>
                  </a:gs>
                  <a:gs pos="60000">
                    <a:srgbClr val="FBD0AC"/>
                  </a:gs>
                  <a:gs pos="32000">
                    <a:schemeClr val="accent6">
                      <a:lumMod val="45000"/>
                      <a:lumOff val="55000"/>
                    </a:schemeClr>
                  </a:gs>
                  <a:gs pos="100000">
                    <a:schemeClr val="accent6">
                      <a:lumMod val="30000"/>
                      <a:lumOff val="70000"/>
                    </a:schemeClr>
                  </a:gs>
                </a:gsLst>
                <a:lin ang="135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8-06FE-4DDF-85CE-07556D0E5B17}"/>
              </c:ext>
            </c:extLst>
          </c:dPt>
          <c:dPt>
            <c:idx val="9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5000"/>
                      <a:lumOff val="95000"/>
                    </a:schemeClr>
                  </a:gs>
                  <a:gs pos="74000">
                    <a:schemeClr val="accent6">
                      <a:lumMod val="45000"/>
                      <a:lumOff val="55000"/>
                    </a:schemeClr>
                  </a:gs>
                  <a:gs pos="83000">
                    <a:schemeClr val="accent6">
                      <a:lumMod val="45000"/>
                      <a:lumOff val="55000"/>
                    </a:schemeClr>
                  </a:gs>
                  <a:gs pos="100000">
                    <a:schemeClr val="accent6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9-06FE-4DDF-85CE-07556D0E5B17}"/>
              </c:ext>
            </c:extLst>
          </c:dPt>
          <c:dPt>
            <c:idx val="10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5000"/>
                      <a:lumOff val="95000"/>
                    </a:schemeClr>
                  </a:gs>
                  <a:gs pos="74000">
                    <a:schemeClr val="accent6">
                      <a:lumMod val="45000"/>
                      <a:lumOff val="55000"/>
                    </a:schemeClr>
                  </a:gs>
                  <a:gs pos="83000">
                    <a:schemeClr val="accent6">
                      <a:lumMod val="45000"/>
                      <a:lumOff val="55000"/>
                    </a:schemeClr>
                  </a:gs>
                  <a:gs pos="100000">
                    <a:schemeClr val="accent6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A-06FE-4DDF-85CE-07556D0E5B17}"/>
              </c:ext>
            </c:extLst>
          </c:dPt>
          <c:dPt>
            <c:idx val="11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5000"/>
                      <a:lumOff val="95000"/>
                    </a:schemeClr>
                  </a:gs>
                  <a:gs pos="74000">
                    <a:schemeClr val="accent6">
                      <a:lumMod val="45000"/>
                      <a:lumOff val="55000"/>
                    </a:schemeClr>
                  </a:gs>
                  <a:gs pos="83000">
                    <a:schemeClr val="accent6">
                      <a:lumMod val="45000"/>
                      <a:lumOff val="55000"/>
                    </a:schemeClr>
                  </a:gs>
                  <a:gs pos="100000">
                    <a:schemeClr val="accent6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B-06FE-4DDF-85CE-07556D0E5B17}"/>
              </c:ext>
            </c:extLst>
          </c:dPt>
          <c:dPt>
            <c:idx val="12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0"/>
                      <a:lumOff val="100000"/>
                    </a:schemeClr>
                  </a:gs>
                  <a:gs pos="35000">
                    <a:schemeClr val="accent6">
                      <a:lumMod val="0"/>
                      <a:lumOff val="100000"/>
                    </a:schemeClr>
                  </a:gs>
                  <a:gs pos="100000">
                    <a:schemeClr val="accent6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C-06FE-4DDF-85CE-07556D0E5B17}"/>
              </c:ext>
            </c:extLst>
          </c:dPt>
          <c:dLbls>
            <c:dLbl>
              <c:idx val="0"/>
              <c:layout>
                <c:manualLayout>
                  <c:x val="-0.21066092172004505"/>
                  <c:y val="-4.40044004400440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6FE-4DDF-85CE-07556D0E5B17}"/>
                </c:ext>
              </c:extLst>
            </c:dLbl>
            <c:dLbl>
              <c:idx val="1"/>
              <c:layout>
                <c:manualLayout>
                  <c:x val="-0.13615928066795113"/>
                  <c:y val="8.800880088008800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FE-4DDF-85CE-07556D0E5B17}"/>
                </c:ext>
              </c:extLst>
            </c:dLbl>
            <c:dLbl>
              <c:idx val="2"/>
              <c:layout>
                <c:manualLayout>
                  <c:x val="-0.10276091211141959"/>
                  <c:y val="-4.400440044004480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6FE-4DDF-85CE-07556D0E5B17}"/>
                </c:ext>
              </c:extLst>
            </c:dLbl>
            <c:dLbl>
              <c:idx val="3"/>
              <c:layout>
                <c:manualLayout>
                  <c:x val="1.7983503507148311E-2"/>
                  <c:y val="-8.0673802189433615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FE-4DDF-85CE-07556D0E5B17}"/>
                </c:ext>
              </c:extLst>
            </c:dLbl>
            <c:dLbl>
              <c:idx val="4"/>
              <c:layout>
                <c:manualLayout>
                  <c:x val="1.284521515735383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6FE-4DDF-85CE-07556D0E5B17}"/>
                </c:ext>
              </c:extLst>
            </c:dLbl>
            <c:dLbl>
              <c:idx val="5"/>
              <c:layout>
                <c:manualLayout>
                  <c:x val="5.1380860629415071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6FE-4DDF-85CE-07556D0E5B17}"/>
                </c:ext>
              </c:extLst>
            </c:dLbl>
            <c:dLbl>
              <c:idx val="6"/>
              <c:layout>
                <c:manualLayout>
                  <c:x val="1.7983503507148311E-2"/>
                  <c:y val="-4.40044004400440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6FE-4DDF-85CE-07556D0E5B17}"/>
                </c:ext>
              </c:extLst>
            </c:dLbl>
            <c:dLbl>
              <c:idx val="7"/>
              <c:layout>
                <c:manualLayout>
                  <c:x val="1.5414460475677487E-2"/>
                  <c:y val="-4.40044004400440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6FE-4DDF-85CE-07556D0E5B17}"/>
                </c:ext>
              </c:extLst>
            </c:dLbl>
            <c:dLbl>
              <c:idx val="8"/>
              <c:layout>
                <c:manualLayout>
                  <c:x val="1.5414258188824616E-2"/>
                  <c:y val="-4.40044004400440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6FE-4DDF-85CE-07556D0E5B1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'grafico de preços '!$B$132:$B$144</c:f>
              <c:strCache>
                <c:ptCount val="13"/>
                <c:pt idx="0">
                  <c:v>Farinha</c:v>
                </c:pt>
                <c:pt idx="1">
                  <c:v>Feijão</c:v>
                </c:pt>
                <c:pt idx="2">
                  <c:v>Café</c:v>
                </c:pt>
                <c:pt idx="3">
                  <c:v>Açúcar</c:v>
                </c:pt>
                <c:pt idx="4">
                  <c:v>Margarina</c:v>
                </c:pt>
                <c:pt idx="5">
                  <c:v>Pão</c:v>
                </c:pt>
                <c:pt idx="6">
                  <c:v>Carne</c:v>
                </c:pt>
                <c:pt idx="7">
                  <c:v>Batata</c:v>
                </c:pt>
                <c:pt idx="8">
                  <c:v>Arroz</c:v>
                </c:pt>
                <c:pt idx="9">
                  <c:v>Banana</c:v>
                </c:pt>
                <c:pt idx="10">
                  <c:v>Leite</c:v>
                </c:pt>
                <c:pt idx="11">
                  <c:v>Óleo</c:v>
                </c:pt>
                <c:pt idx="12">
                  <c:v>Tomate</c:v>
                </c:pt>
              </c:strCache>
            </c:strRef>
          </c:cat>
          <c:val>
            <c:numRef>
              <c:f>'grafico de preços '!$C$132:$C$144</c:f>
              <c:numCache>
                <c:formatCode>0.0%</c:formatCode>
                <c:ptCount val="13"/>
                <c:pt idx="0">
                  <c:v>-6.62768031189086E-2</c:v>
                </c:pt>
                <c:pt idx="1">
                  <c:v>-2.694704049844221E-2</c:v>
                </c:pt>
                <c:pt idx="2">
                  <c:v>-9.212344541684736E-4</c:v>
                </c:pt>
                <c:pt idx="3">
                  <c:v>2.8384065772733003E-3</c:v>
                </c:pt>
                <c:pt idx="4">
                  <c:v>3.2979976442875092E-3</c:v>
                </c:pt>
                <c:pt idx="5">
                  <c:v>9.4226327944570976E-3</c:v>
                </c:pt>
                <c:pt idx="6">
                  <c:v>7.4875613235447558E-2</c:v>
                </c:pt>
                <c:pt idx="7">
                  <c:v>8.2934609250398639E-2</c:v>
                </c:pt>
                <c:pt idx="8">
                  <c:v>4.3971898130723774E-2</c:v>
                </c:pt>
                <c:pt idx="9">
                  <c:v>0.16117148267061809</c:v>
                </c:pt>
                <c:pt idx="10">
                  <c:v>0.14604462474644997</c:v>
                </c:pt>
                <c:pt idx="11">
                  <c:v>0.3189163498098857</c:v>
                </c:pt>
                <c:pt idx="12">
                  <c:v>0.3361295921319063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6FE-4DDF-85CE-07556D0E5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shape val="box"/>
        <c:axId val="176463872"/>
        <c:axId val="176465408"/>
        <c:axId val="0"/>
      </c:bar3DChart>
      <c:catAx>
        <c:axId val="176463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76465408"/>
        <c:crosses val="autoZero"/>
        <c:auto val="1"/>
        <c:lblAlgn val="ctr"/>
        <c:lblOffset val="100"/>
        <c:noMultiLvlLbl val="0"/>
      </c:catAx>
      <c:valAx>
        <c:axId val="176465408"/>
        <c:scaling>
          <c:orientation val="minMax"/>
          <c:min val="-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76463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image" Target="../media/image1.png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jpe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11" Type="http://schemas.openxmlformats.org/officeDocument/2006/relationships/image" Target="../media/image15.png"/><Relationship Id="rId5" Type="http://schemas.openxmlformats.org/officeDocument/2006/relationships/image" Target="../media/image9.png"/><Relationship Id="rId10" Type="http://schemas.openxmlformats.org/officeDocument/2006/relationships/image" Target="../media/image14.png"/><Relationship Id="rId4" Type="http://schemas.openxmlformats.org/officeDocument/2006/relationships/image" Target="../media/image8.jpeg"/><Relationship Id="rId9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152400</xdr:colOff>
      <xdr:row>192</xdr:row>
      <xdr:rowOff>19050</xdr:rowOff>
    </xdr:from>
    <xdr:to>
      <xdr:col>33</xdr:col>
      <xdr:colOff>438150</xdr:colOff>
      <xdr:row>218</xdr:row>
      <xdr:rowOff>19050</xdr:rowOff>
    </xdr:to>
    <xdr:graphicFrame macro="">
      <xdr:nvGraphicFramePr>
        <xdr:cNvPr id="3877794" name="Gráfico 1">
          <a:extLst>
            <a:ext uri="{FF2B5EF4-FFF2-40B4-BE49-F238E27FC236}">
              <a16:creationId xmlns:a16="http://schemas.microsoft.com/office/drawing/2014/main" id="{00000000-0008-0000-0000-0000A22B3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18</xdr:row>
      <xdr:rowOff>28575</xdr:rowOff>
    </xdr:from>
    <xdr:to>
      <xdr:col>13</xdr:col>
      <xdr:colOff>114300</xdr:colOff>
      <xdr:row>36</xdr:row>
      <xdr:rowOff>0</xdr:rowOff>
    </xdr:to>
    <xdr:graphicFrame macro="">
      <xdr:nvGraphicFramePr>
        <xdr:cNvPr id="3747308" name="Gráfico 1">
          <a:extLst>
            <a:ext uri="{FF2B5EF4-FFF2-40B4-BE49-F238E27FC236}">
              <a16:creationId xmlns:a16="http://schemas.microsoft.com/office/drawing/2014/main" id="{00000000-0008-0000-0300-0000EC2D3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0</xdr:row>
      <xdr:rowOff>57150</xdr:rowOff>
    </xdr:from>
    <xdr:to>
      <xdr:col>11</xdr:col>
      <xdr:colOff>247650</xdr:colOff>
      <xdr:row>18</xdr:row>
      <xdr:rowOff>28575</xdr:rowOff>
    </xdr:to>
    <xdr:graphicFrame macro="">
      <xdr:nvGraphicFramePr>
        <xdr:cNvPr id="3747309" name="Gráfico 1">
          <a:extLst>
            <a:ext uri="{FF2B5EF4-FFF2-40B4-BE49-F238E27FC236}">
              <a16:creationId xmlns:a16="http://schemas.microsoft.com/office/drawing/2014/main" id="{00000000-0008-0000-0300-0000ED2D3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37</xdr:row>
      <xdr:rowOff>0</xdr:rowOff>
    </xdr:from>
    <xdr:to>
      <xdr:col>11</xdr:col>
      <xdr:colOff>171450</xdr:colOff>
      <xdr:row>54</xdr:row>
      <xdr:rowOff>133350</xdr:rowOff>
    </xdr:to>
    <xdr:graphicFrame macro="">
      <xdr:nvGraphicFramePr>
        <xdr:cNvPr id="3747310" name="Gráfico 1">
          <a:extLst>
            <a:ext uri="{FF2B5EF4-FFF2-40B4-BE49-F238E27FC236}">
              <a16:creationId xmlns:a16="http://schemas.microsoft.com/office/drawing/2014/main" id="{00000000-0008-0000-0300-0000EE2D3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457200</xdr:colOff>
      <xdr:row>53</xdr:row>
      <xdr:rowOff>9525</xdr:rowOff>
    </xdr:from>
    <xdr:to>
      <xdr:col>17</xdr:col>
      <xdr:colOff>76200</xdr:colOff>
      <xdr:row>73</xdr:row>
      <xdr:rowOff>152400</xdr:rowOff>
    </xdr:to>
    <xdr:graphicFrame macro="">
      <xdr:nvGraphicFramePr>
        <xdr:cNvPr id="3747311" name="Gráfico 1">
          <a:extLst>
            <a:ext uri="{FF2B5EF4-FFF2-40B4-BE49-F238E27FC236}">
              <a16:creationId xmlns:a16="http://schemas.microsoft.com/office/drawing/2014/main" id="{00000000-0008-0000-0300-0000EF2D3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74</xdr:row>
      <xdr:rowOff>0</xdr:rowOff>
    </xdr:from>
    <xdr:to>
      <xdr:col>11</xdr:col>
      <xdr:colOff>171450</xdr:colOff>
      <xdr:row>91</xdr:row>
      <xdr:rowOff>133350</xdr:rowOff>
    </xdr:to>
    <xdr:graphicFrame macro="">
      <xdr:nvGraphicFramePr>
        <xdr:cNvPr id="3747312" name="Gráfico 1">
          <a:extLst>
            <a:ext uri="{FF2B5EF4-FFF2-40B4-BE49-F238E27FC236}">
              <a16:creationId xmlns:a16="http://schemas.microsoft.com/office/drawing/2014/main" id="{00000000-0008-0000-0300-0000F02D3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171450</xdr:colOff>
      <xdr:row>93</xdr:row>
      <xdr:rowOff>114300</xdr:rowOff>
    </xdr:from>
    <xdr:to>
      <xdr:col>14</xdr:col>
      <xdr:colOff>257175</xdr:colOff>
      <xdr:row>111</xdr:row>
      <xdr:rowOff>85725</xdr:rowOff>
    </xdr:to>
    <xdr:graphicFrame macro="">
      <xdr:nvGraphicFramePr>
        <xdr:cNvPr id="3747313" name="Gráfico 1">
          <a:extLst>
            <a:ext uri="{FF2B5EF4-FFF2-40B4-BE49-F238E27FC236}">
              <a16:creationId xmlns:a16="http://schemas.microsoft.com/office/drawing/2014/main" id="{00000000-0008-0000-0300-0000F12D3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609599</xdr:colOff>
      <xdr:row>112</xdr:row>
      <xdr:rowOff>0</xdr:rowOff>
    </xdr:from>
    <xdr:to>
      <xdr:col>12</xdr:col>
      <xdr:colOff>523874</xdr:colOff>
      <xdr:row>129</xdr:row>
      <xdr:rowOff>133350</xdr:rowOff>
    </xdr:to>
    <xdr:graphicFrame macro="">
      <xdr:nvGraphicFramePr>
        <xdr:cNvPr id="3747314" name="Gráfico 1">
          <a:extLst>
            <a:ext uri="{FF2B5EF4-FFF2-40B4-BE49-F238E27FC236}">
              <a16:creationId xmlns:a16="http://schemas.microsoft.com/office/drawing/2014/main" id="{00000000-0008-0000-0300-0000F22D3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238124</xdr:colOff>
      <xdr:row>129</xdr:row>
      <xdr:rowOff>152400</xdr:rowOff>
    </xdr:from>
    <xdr:to>
      <xdr:col>12</xdr:col>
      <xdr:colOff>304799</xdr:colOff>
      <xdr:row>147</xdr:row>
      <xdr:rowOff>123825</xdr:rowOff>
    </xdr:to>
    <xdr:graphicFrame macro="">
      <xdr:nvGraphicFramePr>
        <xdr:cNvPr id="3747315" name="Gráfico 1">
          <a:extLst>
            <a:ext uri="{FF2B5EF4-FFF2-40B4-BE49-F238E27FC236}">
              <a16:creationId xmlns:a16="http://schemas.microsoft.com/office/drawing/2014/main" id="{00000000-0008-0000-0300-0000F32D3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148</xdr:row>
      <xdr:rowOff>0</xdr:rowOff>
    </xdr:from>
    <xdr:to>
      <xdr:col>12</xdr:col>
      <xdr:colOff>228600</xdr:colOff>
      <xdr:row>165</xdr:row>
      <xdr:rowOff>133350</xdr:rowOff>
    </xdr:to>
    <xdr:graphicFrame macro="">
      <xdr:nvGraphicFramePr>
        <xdr:cNvPr id="3747316" name="Gráfico 1">
          <a:extLst>
            <a:ext uri="{FF2B5EF4-FFF2-40B4-BE49-F238E27FC236}">
              <a16:creationId xmlns:a16="http://schemas.microsoft.com/office/drawing/2014/main" id="{00000000-0008-0000-0300-0000F42D3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466725</xdr:colOff>
      <xdr:row>166</xdr:row>
      <xdr:rowOff>28575</xdr:rowOff>
    </xdr:from>
    <xdr:to>
      <xdr:col>12</xdr:col>
      <xdr:colOff>428625</xdr:colOff>
      <xdr:row>184</xdr:row>
      <xdr:rowOff>0</xdr:rowOff>
    </xdr:to>
    <xdr:graphicFrame macro="">
      <xdr:nvGraphicFramePr>
        <xdr:cNvPr id="3747317" name="Gráfico 1">
          <a:extLst>
            <a:ext uri="{FF2B5EF4-FFF2-40B4-BE49-F238E27FC236}">
              <a16:creationId xmlns:a16="http://schemas.microsoft.com/office/drawing/2014/main" id="{00000000-0008-0000-0300-0000F52D3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184</xdr:row>
      <xdr:rowOff>0</xdr:rowOff>
    </xdr:from>
    <xdr:to>
      <xdr:col>11</xdr:col>
      <xdr:colOff>171450</xdr:colOff>
      <xdr:row>201</xdr:row>
      <xdr:rowOff>133350</xdr:rowOff>
    </xdr:to>
    <xdr:graphicFrame macro="">
      <xdr:nvGraphicFramePr>
        <xdr:cNvPr id="3747318" name="Gráfico 1">
          <a:extLst>
            <a:ext uri="{FF2B5EF4-FFF2-40B4-BE49-F238E27FC236}">
              <a16:creationId xmlns:a16="http://schemas.microsoft.com/office/drawing/2014/main" id="{00000000-0008-0000-0300-0000F62D3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419100</xdr:colOff>
      <xdr:row>203</xdr:row>
      <xdr:rowOff>85725</xdr:rowOff>
    </xdr:from>
    <xdr:to>
      <xdr:col>13</xdr:col>
      <xdr:colOff>219075</xdr:colOff>
      <xdr:row>221</xdr:row>
      <xdr:rowOff>57150</xdr:rowOff>
    </xdr:to>
    <xdr:graphicFrame macro="">
      <xdr:nvGraphicFramePr>
        <xdr:cNvPr id="3747319" name="Gráfico 1">
          <a:extLst>
            <a:ext uri="{FF2B5EF4-FFF2-40B4-BE49-F238E27FC236}">
              <a16:creationId xmlns:a16="http://schemas.microsoft.com/office/drawing/2014/main" id="{00000000-0008-0000-0300-0000F72D3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9</xdr:col>
      <xdr:colOff>544869</xdr:colOff>
      <xdr:row>24</xdr:row>
      <xdr:rowOff>77756</xdr:rowOff>
    </xdr:from>
    <xdr:to>
      <xdr:col>12</xdr:col>
      <xdr:colOff>144640</xdr:colOff>
      <xdr:row>31</xdr:row>
      <xdr:rowOff>153805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959665" y="4043266"/>
          <a:ext cx="1436735" cy="12326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181429</xdr:colOff>
      <xdr:row>37</xdr:row>
      <xdr:rowOff>102054</xdr:rowOff>
    </xdr:from>
    <xdr:to>
      <xdr:col>17</xdr:col>
      <xdr:colOff>430893</xdr:colOff>
      <xdr:row>61</xdr:row>
      <xdr:rowOff>158749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171450</xdr:colOff>
          <xdr:row>4</xdr:row>
          <xdr:rowOff>165100</xdr:rowOff>
        </xdr:from>
        <xdr:to>
          <xdr:col>19</xdr:col>
          <xdr:colOff>241300</xdr:colOff>
          <xdr:row>31</xdr:row>
          <xdr:rowOff>88900</xdr:rowOff>
        </xdr:to>
        <xdr:sp macro="" textlink="">
          <xdr:nvSpPr>
            <xdr:cNvPr id="2398209" name="Object 1" hidden="1">
              <a:extLst>
                <a:ext uri="{63B3BB69-23CF-44E3-9099-C40C66FF867C}">
                  <a14:compatExt spid="_x0000_s2398209"/>
                </a:ext>
                <a:ext uri="{FF2B5EF4-FFF2-40B4-BE49-F238E27FC236}">
                  <a16:creationId xmlns:a16="http://schemas.microsoft.com/office/drawing/2014/main" id="{00000000-0008-0000-0600-0000019824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3</xdr:row>
      <xdr:rowOff>0</xdr:rowOff>
    </xdr:from>
    <xdr:to>
      <xdr:col>5</xdr:col>
      <xdr:colOff>552450</xdr:colOff>
      <xdr:row>7</xdr:row>
      <xdr:rowOff>67310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485775"/>
          <a:ext cx="1162050" cy="71501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</xdr:row>
      <xdr:rowOff>57149</xdr:rowOff>
    </xdr:from>
    <xdr:to>
      <xdr:col>10</xdr:col>
      <xdr:colOff>142875</xdr:colOff>
      <xdr:row>10</xdr:row>
      <xdr:rowOff>76199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866774"/>
          <a:ext cx="1362075" cy="828675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57151</xdr:colOff>
      <xdr:row>10</xdr:row>
      <xdr:rowOff>28574</xdr:rowOff>
    </xdr:from>
    <xdr:to>
      <xdr:col>12</xdr:col>
      <xdr:colOff>77471</xdr:colOff>
      <xdr:row>16</xdr:row>
      <xdr:rowOff>76199</xdr:rowOff>
    </xdr:to>
    <xdr:pic>
      <xdr:nvPicPr>
        <xdr:cNvPr id="5" name="Picture 34" descr="Resultado de imagem para banana nanica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3151" y="1647824"/>
          <a:ext cx="1239520" cy="10191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95251</xdr:colOff>
      <xdr:row>3</xdr:row>
      <xdr:rowOff>142876</xdr:rowOff>
    </xdr:from>
    <xdr:to>
      <xdr:col>14</xdr:col>
      <xdr:colOff>222251</xdr:colOff>
      <xdr:row>12</xdr:row>
      <xdr:rowOff>44451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/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464" r="18803"/>
        <a:stretch/>
      </xdr:blipFill>
      <xdr:spPr bwMode="auto">
        <a:xfrm>
          <a:off x="7410451" y="628651"/>
          <a:ext cx="1346200" cy="13589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4</xdr:col>
      <xdr:colOff>9525</xdr:colOff>
      <xdr:row>9</xdr:row>
      <xdr:rowOff>66675</xdr:rowOff>
    </xdr:from>
    <xdr:to>
      <xdr:col>6</xdr:col>
      <xdr:colOff>9525</xdr:colOff>
      <xdr:row>14</xdr:row>
      <xdr:rowOff>34290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47925" y="1524000"/>
          <a:ext cx="1219200" cy="777240"/>
        </a:xfrm>
        <a:prstGeom prst="rect">
          <a:avLst/>
        </a:prstGeom>
      </xdr:spPr>
    </xdr:pic>
    <xdr:clientData/>
  </xdr:twoCellAnchor>
  <xdr:twoCellAnchor editAs="oneCell">
    <xdr:from>
      <xdr:col>6</xdr:col>
      <xdr:colOff>466725</xdr:colOff>
      <xdr:row>18</xdr:row>
      <xdr:rowOff>28575</xdr:rowOff>
    </xdr:from>
    <xdr:to>
      <xdr:col>9</xdr:col>
      <xdr:colOff>102870</xdr:colOff>
      <xdr:row>23</xdr:row>
      <xdr:rowOff>45085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2943225"/>
          <a:ext cx="1464945" cy="82613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133350</xdr:colOff>
      <xdr:row>22</xdr:row>
      <xdr:rowOff>19050</xdr:rowOff>
    </xdr:from>
    <xdr:to>
      <xdr:col>11</xdr:col>
      <xdr:colOff>374015</xdr:colOff>
      <xdr:row>28</xdr:row>
      <xdr:rowOff>21590</xdr:rowOff>
    </xdr:to>
    <xdr:pic>
      <xdr:nvPicPr>
        <xdr:cNvPr id="9" name="Imagem 8" descr="Resultado de imagem para carne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/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3581400"/>
          <a:ext cx="1459865" cy="9740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371476</xdr:colOff>
      <xdr:row>13</xdr:row>
      <xdr:rowOff>66676</xdr:rowOff>
    </xdr:from>
    <xdr:to>
      <xdr:col>16</xdr:col>
      <xdr:colOff>22226</xdr:colOff>
      <xdr:row>19</xdr:row>
      <xdr:rowOff>6986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/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6" y="2171701"/>
          <a:ext cx="1479550" cy="91186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</xdr:colOff>
          <xdr:row>19</xdr:row>
          <xdr:rowOff>107950</xdr:rowOff>
        </xdr:from>
        <xdr:to>
          <xdr:col>6</xdr:col>
          <xdr:colOff>127000</xdr:colOff>
          <xdr:row>25</xdr:row>
          <xdr:rowOff>31750</xdr:rowOff>
        </xdr:to>
        <xdr:sp macro="" textlink="">
          <xdr:nvSpPr>
            <xdr:cNvPr id="2398210" name="Object 2" hidden="1">
              <a:extLst>
                <a:ext uri="{63B3BB69-23CF-44E3-9099-C40C66FF867C}">
                  <a14:compatExt spid="_x0000_s2398210"/>
                </a:ext>
                <a:ext uri="{FF2B5EF4-FFF2-40B4-BE49-F238E27FC236}">
                  <a16:creationId xmlns:a16="http://schemas.microsoft.com/office/drawing/2014/main" id="{00000000-0008-0000-0600-0000029824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17</xdr:row>
      <xdr:rowOff>0</xdr:rowOff>
    </xdr:from>
    <xdr:to>
      <xdr:col>12</xdr:col>
      <xdr:colOff>451485</xdr:colOff>
      <xdr:row>21</xdr:row>
      <xdr:rowOff>53340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/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752725"/>
          <a:ext cx="1061085" cy="7010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400050</xdr:colOff>
      <xdr:row>10</xdr:row>
      <xdr:rowOff>114300</xdr:rowOff>
    </xdr:from>
    <xdr:to>
      <xdr:col>8</xdr:col>
      <xdr:colOff>575945</xdr:colOff>
      <xdr:row>14</xdr:row>
      <xdr:rowOff>152400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7650" y="1733550"/>
          <a:ext cx="1395095" cy="685800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15</xdr:row>
          <xdr:rowOff>0</xdr:rowOff>
        </xdr:from>
        <xdr:to>
          <xdr:col>3</xdr:col>
          <xdr:colOff>476250</xdr:colOff>
          <xdr:row>21</xdr:row>
          <xdr:rowOff>88900</xdr:rowOff>
        </xdr:to>
        <xdr:sp macro="" textlink="">
          <xdr:nvSpPr>
            <xdr:cNvPr id="2398211" name="Object 3" hidden="1">
              <a:extLst>
                <a:ext uri="{63B3BB69-23CF-44E3-9099-C40C66FF867C}">
                  <a14:compatExt spid="_x0000_s2398211"/>
                </a:ext>
                <a:ext uri="{FF2B5EF4-FFF2-40B4-BE49-F238E27FC236}">
                  <a16:creationId xmlns:a16="http://schemas.microsoft.com/office/drawing/2014/main" id="{00000000-0008-0000-0600-0000039824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590550</xdr:colOff>
      <xdr:row>19</xdr:row>
      <xdr:rowOff>92394</xdr:rowOff>
    </xdr:from>
    <xdr:to>
      <xdr:col>6</xdr:col>
      <xdr:colOff>504646</xdr:colOff>
      <xdr:row>29</xdr:row>
      <xdr:rowOff>75654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638550" y="3168969"/>
          <a:ext cx="523696" cy="16025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28</xdr:row>
      <xdr:rowOff>133350</xdr:rowOff>
    </xdr:from>
    <xdr:to>
      <xdr:col>10</xdr:col>
      <xdr:colOff>161214</xdr:colOff>
      <xdr:row>35</xdr:row>
      <xdr:rowOff>95113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5581650"/>
          <a:ext cx="5685714" cy="10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5.vml"/><Relationship Id="rId7" Type="http://schemas.openxmlformats.org/officeDocument/2006/relationships/image" Target="../media/image3.png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Relationship Id="rId9" Type="http://schemas.openxmlformats.org/officeDocument/2006/relationships/image" Target="../media/image4.png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B2:AN250"/>
  <sheetViews>
    <sheetView topLeftCell="E167" zoomScaleNormal="100" workbookViewId="0">
      <selection activeCell="Q170" sqref="Q170"/>
    </sheetView>
  </sheetViews>
  <sheetFormatPr defaultColWidth="9.1796875" defaultRowHeight="13" x14ac:dyDescent="0.3"/>
  <cols>
    <col min="1" max="1" width="9.1796875" style="19"/>
    <col min="2" max="2" width="28.54296875" style="19" customWidth="1"/>
    <col min="3" max="8" width="8.54296875" style="23" customWidth="1"/>
    <col min="9" max="10" width="8.54296875" style="253" customWidth="1"/>
    <col min="11" max="18" width="8.54296875" style="23" customWidth="1"/>
    <col min="19" max="19" width="8.54296875" style="28" customWidth="1"/>
    <col min="20" max="20" width="9.453125" style="28" bestFit="1" customWidth="1"/>
    <col min="21" max="21" width="18.81640625" style="19" bestFit="1" customWidth="1"/>
    <col min="22" max="22" width="9.1796875" style="182"/>
    <col min="23" max="16384" width="9.1796875" style="19"/>
  </cols>
  <sheetData>
    <row r="2" spans="2:32" x14ac:dyDescent="0.3">
      <c r="B2" s="22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9"/>
      <c r="T2" s="29"/>
    </row>
    <row r="3" spans="2:32" ht="13.5" thickBot="1" x14ac:dyDescent="0.35">
      <c r="B3" s="32" t="s">
        <v>141</v>
      </c>
      <c r="C3" s="30"/>
      <c r="D3" s="31"/>
      <c r="E3" s="30"/>
      <c r="F3" s="30"/>
      <c r="G3" s="30"/>
      <c r="H3" s="30"/>
      <c r="I3" s="30"/>
      <c r="J3" s="30"/>
      <c r="K3" s="30"/>
      <c r="L3" s="30"/>
      <c r="M3" s="26"/>
      <c r="N3" s="30"/>
      <c r="O3" s="30"/>
      <c r="P3" s="30"/>
      <c r="Q3" s="26"/>
      <c r="R3" s="26"/>
      <c r="S3" s="29"/>
      <c r="T3" s="29"/>
    </row>
    <row r="4" spans="2:32" ht="13.5" thickBot="1" x14ac:dyDescent="0.35">
      <c r="B4" s="33" t="s">
        <v>0</v>
      </c>
      <c r="C4" s="34" t="s">
        <v>36</v>
      </c>
      <c r="D4" s="34" t="s">
        <v>37</v>
      </c>
      <c r="E4" s="34" t="s">
        <v>127</v>
      </c>
      <c r="F4" s="34" t="s">
        <v>39</v>
      </c>
      <c r="G4" s="34" t="s">
        <v>40</v>
      </c>
      <c r="H4" s="34" t="s">
        <v>41</v>
      </c>
      <c r="I4" s="34" t="s">
        <v>143</v>
      </c>
      <c r="J4" s="34" t="s">
        <v>144</v>
      </c>
      <c r="K4" s="34" t="s">
        <v>42</v>
      </c>
      <c r="L4" s="34" t="s">
        <v>43</v>
      </c>
      <c r="M4" s="34" t="s">
        <v>44</v>
      </c>
      <c r="N4" s="41" t="s">
        <v>45</v>
      </c>
      <c r="O4" s="42" t="s">
        <v>18</v>
      </c>
      <c r="P4" s="34" t="s">
        <v>46</v>
      </c>
      <c r="Q4" s="34" t="s">
        <v>19</v>
      </c>
      <c r="R4" s="34" t="s">
        <v>47</v>
      </c>
      <c r="S4" s="35" t="s">
        <v>48</v>
      </c>
      <c r="T4" s="45" t="s">
        <v>81</v>
      </c>
      <c r="U4" s="53" t="s">
        <v>82</v>
      </c>
      <c r="AA4" s="19">
        <v>2020</v>
      </c>
      <c r="AC4" s="19">
        <v>2019</v>
      </c>
      <c r="AF4" s="296">
        <v>43800</v>
      </c>
    </row>
    <row r="5" spans="2:32" x14ac:dyDescent="0.3">
      <c r="B5" s="106" t="s">
        <v>20</v>
      </c>
      <c r="C5" s="250">
        <v>7.99</v>
      </c>
      <c r="D5" s="250">
        <v>8.49</v>
      </c>
      <c r="E5" s="250">
        <v>8.39</v>
      </c>
      <c r="F5" s="250">
        <v>9.6199999999999992</v>
      </c>
      <c r="G5" s="250">
        <v>9.94</v>
      </c>
      <c r="H5" s="250">
        <v>7.99</v>
      </c>
      <c r="I5" s="250"/>
      <c r="J5" s="250"/>
      <c r="K5" s="250">
        <v>8.49</v>
      </c>
      <c r="L5" s="250">
        <v>8.49</v>
      </c>
      <c r="M5" s="250">
        <v>8.99</v>
      </c>
      <c r="N5" s="250">
        <v>10.5</v>
      </c>
      <c r="O5" s="108">
        <f t="shared" ref="O5:O17" si="0">AVERAGE(C5:N5)</f>
        <v>8.8889999999999993</v>
      </c>
      <c r="P5" s="107">
        <f t="shared" ref="P5:P17" si="1">MAX(C5:N5)</f>
        <v>10.5</v>
      </c>
      <c r="Q5" s="107">
        <f t="shared" ref="Q5:Q17" si="2">MIN(C5:N5)</f>
        <v>7.99</v>
      </c>
      <c r="R5" s="109">
        <f>((P5/Q5)-1)</f>
        <v>0.31414267834793486</v>
      </c>
      <c r="S5" s="110">
        <f t="shared" ref="S5:S17" si="3">P5-Q5</f>
        <v>2.5099999999999998</v>
      </c>
      <c r="T5" s="46">
        <f t="shared" ref="T5:T17" si="4">(O5/V5)-1</f>
        <v>6.3277511961722155E-2</v>
      </c>
      <c r="U5" s="49" t="s">
        <v>2</v>
      </c>
      <c r="V5" s="19">
        <v>8.3600000000000012</v>
      </c>
      <c r="W5" s="223"/>
      <c r="X5" s="19">
        <v>8.3600000000000012</v>
      </c>
      <c r="AA5" s="19" t="s">
        <v>117</v>
      </c>
      <c r="AF5" s="19">
        <v>8.4080000000000013</v>
      </c>
    </row>
    <row r="6" spans="2:32" x14ac:dyDescent="0.3">
      <c r="B6" s="37" t="s">
        <v>21</v>
      </c>
      <c r="C6" s="250">
        <v>12.69</v>
      </c>
      <c r="D6" s="250">
        <v>11.49</v>
      </c>
      <c r="E6" s="250">
        <v>12.75</v>
      </c>
      <c r="F6" s="250">
        <v>11.98</v>
      </c>
      <c r="G6" s="250">
        <v>12.79</v>
      </c>
      <c r="H6" s="250">
        <v>10.98</v>
      </c>
      <c r="I6" s="250"/>
      <c r="J6" s="250"/>
      <c r="K6" s="250">
        <v>10.98</v>
      </c>
      <c r="L6" s="250">
        <v>12.39</v>
      </c>
      <c r="M6" s="250">
        <v>10.48</v>
      </c>
      <c r="N6" s="250">
        <v>13.5</v>
      </c>
      <c r="O6" s="43">
        <f t="shared" si="0"/>
        <v>12.003</v>
      </c>
      <c r="P6" s="39">
        <f t="shared" si="1"/>
        <v>13.5</v>
      </c>
      <c r="Q6" s="39">
        <f t="shared" si="2"/>
        <v>10.48</v>
      </c>
      <c r="R6" s="58">
        <f t="shared" ref="R6:R17" si="5">((P6/Q6)-1)</f>
        <v>0.28816793893129766</v>
      </c>
      <c r="S6" s="40">
        <f t="shared" si="3"/>
        <v>3.0199999999999996</v>
      </c>
      <c r="T6" s="47">
        <f t="shared" si="4"/>
        <v>-3.5438765670202543E-2</v>
      </c>
      <c r="U6" s="50" t="s">
        <v>77</v>
      </c>
      <c r="V6" s="19">
        <v>12.444000000000001</v>
      </c>
      <c r="W6" s="232"/>
      <c r="X6" s="19">
        <v>12.444000000000001</v>
      </c>
      <c r="Z6" s="19" t="s">
        <v>150</v>
      </c>
      <c r="AA6" s="127">
        <v>2.3850000000000002</v>
      </c>
      <c r="AF6" s="19">
        <v>10.163</v>
      </c>
    </row>
    <row r="7" spans="2:32" x14ac:dyDescent="0.3">
      <c r="B7" s="38" t="s">
        <v>22</v>
      </c>
      <c r="C7" s="250">
        <v>2.99</v>
      </c>
      <c r="D7" s="250">
        <v>3.49</v>
      </c>
      <c r="E7" s="250">
        <v>3.39</v>
      </c>
      <c r="F7" s="250">
        <v>2.59</v>
      </c>
      <c r="G7" s="250">
        <v>3.39</v>
      </c>
      <c r="H7" s="250">
        <v>1.89</v>
      </c>
      <c r="I7" s="250"/>
      <c r="J7" s="250"/>
      <c r="K7" s="250">
        <v>3.99</v>
      </c>
      <c r="L7" s="250">
        <v>3.25</v>
      </c>
      <c r="M7" s="250">
        <v>5.79</v>
      </c>
      <c r="N7" s="250">
        <v>1.89</v>
      </c>
      <c r="O7" s="43">
        <f t="shared" si="0"/>
        <v>3.2660000000000005</v>
      </c>
      <c r="P7" s="39">
        <f t="shared" si="1"/>
        <v>5.79</v>
      </c>
      <c r="Q7" s="39">
        <f t="shared" si="2"/>
        <v>1.89</v>
      </c>
      <c r="R7" s="58">
        <f t="shared" si="5"/>
        <v>2.0634920634920637</v>
      </c>
      <c r="S7" s="40">
        <f t="shared" si="3"/>
        <v>3.9000000000000004</v>
      </c>
      <c r="T7" s="47">
        <f t="shared" si="4"/>
        <v>-0.1873600398108981</v>
      </c>
      <c r="U7" s="51" t="s">
        <v>61</v>
      </c>
      <c r="V7" s="19">
        <v>4.0190000000000001</v>
      </c>
      <c r="W7" s="232"/>
      <c r="X7" s="19">
        <v>4.0190000000000001</v>
      </c>
      <c r="Z7" s="19" t="s">
        <v>151</v>
      </c>
      <c r="AA7" s="127">
        <v>2.4119999999999999</v>
      </c>
      <c r="AF7" s="19">
        <v>3.0950000000000002</v>
      </c>
    </row>
    <row r="8" spans="2:32" x14ac:dyDescent="0.3">
      <c r="B8" s="38" t="s">
        <v>23</v>
      </c>
      <c r="C8" s="250">
        <v>2.59</v>
      </c>
      <c r="D8" s="250">
        <v>2.59</v>
      </c>
      <c r="E8" s="250">
        <v>2.98</v>
      </c>
      <c r="F8" s="250">
        <v>1.69</v>
      </c>
      <c r="G8" s="250">
        <v>2.99</v>
      </c>
      <c r="H8" s="250">
        <v>2.99</v>
      </c>
      <c r="I8" s="250"/>
      <c r="J8" s="250"/>
      <c r="K8" s="250">
        <v>2.99</v>
      </c>
      <c r="L8" s="250">
        <v>2.4900000000000002</v>
      </c>
      <c r="M8" s="250">
        <v>2.79</v>
      </c>
      <c r="N8" s="250">
        <v>2.79</v>
      </c>
      <c r="O8" s="43">
        <f t="shared" si="0"/>
        <v>2.6890000000000001</v>
      </c>
      <c r="P8" s="39">
        <f t="shared" si="1"/>
        <v>2.99</v>
      </c>
      <c r="Q8" s="39">
        <f t="shared" si="2"/>
        <v>1.69</v>
      </c>
      <c r="R8" s="58">
        <f t="shared" si="5"/>
        <v>0.76923076923076938</v>
      </c>
      <c r="S8" s="40">
        <f t="shared" si="3"/>
        <v>1.3000000000000003</v>
      </c>
      <c r="T8" s="47">
        <f t="shared" si="4"/>
        <v>-4.1696364932287899E-2</v>
      </c>
      <c r="U8" s="51" t="s">
        <v>62</v>
      </c>
      <c r="V8" s="19">
        <v>2.806</v>
      </c>
      <c r="W8" s="232"/>
      <c r="X8" s="19">
        <v>2.806</v>
      </c>
      <c r="Z8" s="19" t="s">
        <v>152</v>
      </c>
      <c r="AA8" s="127">
        <v>3.1549999999999998</v>
      </c>
      <c r="AF8" s="19">
        <v>2.7789999999999999</v>
      </c>
    </row>
    <row r="9" spans="2:32" x14ac:dyDescent="0.3">
      <c r="B9" s="37" t="s">
        <v>24</v>
      </c>
      <c r="C9" s="250">
        <v>5.99</v>
      </c>
      <c r="D9" s="250">
        <v>5.98</v>
      </c>
      <c r="E9" s="250">
        <v>6.99</v>
      </c>
      <c r="F9" s="250">
        <v>4.9800000000000004</v>
      </c>
      <c r="G9" s="250">
        <v>7.48</v>
      </c>
      <c r="H9" s="250">
        <v>4.99</v>
      </c>
      <c r="I9" s="250"/>
      <c r="J9" s="250"/>
      <c r="K9" s="250">
        <v>6.99</v>
      </c>
      <c r="L9" s="250">
        <v>7.79</v>
      </c>
      <c r="M9" s="250">
        <v>6.49</v>
      </c>
      <c r="N9" s="250">
        <v>7.75</v>
      </c>
      <c r="O9" s="43">
        <f t="shared" si="0"/>
        <v>6.543000000000001</v>
      </c>
      <c r="P9" s="39">
        <f t="shared" si="1"/>
        <v>7.79</v>
      </c>
      <c r="Q9" s="39">
        <f t="shared" si="2"/>
        <v>4.9800000000000004</v>
      </c>
      <c r="R9" s="58">
        <f t="shared" si="5"/>
        <v>0.56425702811244971</v>
      </c>
      <c r="S9" s="40">
        <f t="shared" si="3"/>
        <v>2.8099999999999996</v>
      </c>
      <c r="T9" s="47">
        <f t="shared" si="4"/>
        <v>-3.0523040450437078E-2</v>
      </c>
      <c r="U9" s="50" t="s">
        <v>78</v>
      </c>
      <c r="V9" s="19">
        <v>6.7490000000000006</v>
      </c>
      <c r="W9" s="232"/>
      <c r="X9" s="19">
        <v>6.7490000000000006</v>
      </c>
      <c r="Z9" s="19" t="s">
        <v>153</v>
      </c>
      <c r="AA9" s="127">
        <v>2.9666666666666668</v>
      </c>
      <c r="AF9" s="19">
        <v>7.402000000000001</v>
      </c>
    </row>
    <row r="10" spans="2:32" x14ac:dyDescent="0.3">
      <c r="B10" s="38" t="s">
        <v>25</v>
      </c>
      <c r="C10" s="250">
        <v>23.49</v>
      </c>
      <c r="D10" s="250">
        <v>19.79</v>
      </c>
      <c r="E10" s="250">
        <v>23.89</v>
      </c>
      <c r="F10" s="250">
        <v>19.89</v>
      </c>
      <c r="G10" s="250">
        <v>32.979999999999997</v>
      </c>
      <c r="H10" s="250">
        <v>27.9</v>
      </c>
      <c r="I10" s="250"/>
      <c r="J10" s="250"/>
      <c r="K10" s="250">
        <v>22.9</v>
      </c>
      <c r="L10" s="250">
        <v>25.99</v>
      </c>
      <c r="M10" s="250">
        <v>21.9</v>
      </c>
      <c r="N10" s="250">
        <v>18.899999999999999</v>
      </c>
      <c r="O10" s="43">
        <f t="shared" si="0"/>
        <v>23.763000000000002</v>
      </c>
      <c r="P10" s="39">
        <f t="shared" si="1"/>
        <v>32.979999999999997</v>
      </c>
      <c r="Q10" s="39">
        <f t="shared" si="2"/>
        <v>18.899999999999999</v>
      </c>
      <c r="R10" s="58">
        <f t="shared" si="5"/>
        <v>0.74497354497354484</v>
      </c>
      <c r="S10" s="40">
        <f t="shared" si="3"/>
        <v>14.079999999999998</v>
      </c>
      <c r="T10" s="47">
        <f t="shared" si="4"/>
        <v>-0.11939966648137856</v>
      </c>
      <c r="U10" s="51" t="s">
        <v>8</v>
      </c>
      <c r="V10" s="19">
        <v>26.985000000000003</v>
      </c>
      <c r="W10" s="232"/>
      <c r="X10" s="19">
        <v>26.985000000000003</v>
      </c>
      <c r="Z10" s="19" t="s">
        <v>154</v>
      </c>
      <c r="AA10" s="127">
        <v>2.8254545454545457</v>
      </c>
      <c r="AF10" s="19">
        <v>19.648000000000003</v>
      </c>
    </row>
    <row r="11" spans="2:32" x14ac:dyDescent="0.3">
      <c r="B11" s="38" t="s">
        <v>26</v>
      </c>
      <c r="C11" s="250">
        <v>2.19</v>
      </c>
      <c r="D11" s="250">
        <v>2.23</v>
      </c>
      <c r="E11" s="250">
        <v>2.39</v>
      </c>
      <c r="F11" s="250">
        <v>1.99</v>
      </c>
      <c r="G11" s="250">
        <v>3.09</v>
      </c>
      <c r="H11" s="250">
        <v>2.29</v>
      </c>
      <c r="I11" s="250"/>
      <c r="J11" s="250"/>
      <c r="K11" s="250">
        <v>2.65</v>
      </c>
      <c r="L11" s="250">
        <v>2.95</v>
      </c>
      <c r="M11" s="250">
        <v>2.39</v>
      </c>
      <c r="N11" s="250">
        <v>2.58</v>
      </c>
      <c r="O11" s="43">
        <f t="shared" si="0"/>
        <v>2.4750000000000001</v>
      </c>
      <c r="P11" s="39">
        <f t="shared" si="1"/>
        <v>3.09</v>
      </c>
      <c r="Q11" s="39">
        <f t="shared" si="2"/>
        <v>1.99</v>
      </c>
      <c r="R11" s="58">
        <f t="shared" si="5"/>
        <v>0.55276381909547734</v>
      </c>
      <c r="S11" s="40">
        <f t="shared" si="3"/>
        <v>1.0999999999999999</v>
      </c>
      <c r="T11" s="47">
        <f t="shared" si="4"/>
        <v>-5.6783536585365835E-2</v>
      </c>
      <c r="U11" s="51" t="s">
        <v>79</v>
      </c>
      <c r="V11" s="19">
        <v>2.6240000000000001</v>
      </c>
      <c r="W11" s="232"/>
      <c r="X11" s="19">
        <v>2.6240000000000001</v>
      </c>
      <c r="Z11" s="19" t="s">
        <v>155</v>
      </c>
      <c r="AA11" s="127">
        <v>3.0863636363636364</v>
      </c>
      <c r="AF11" s="19">
        <v>1.921</v>
      </c>
    </row>
    <row r="12" spans="2:32" x14ac:dyDescent="0.3">
      <c r="B12" s="38" t="s">
        <v>27</v>
      </c>
      <c r="C12" s="250">
        <v>4.99</v>
      </c>
      <c r="D12" s="250">
        <v>4.99</v>
      </c>
      <c r="E12" s="250">
        <v>4.6900000000000004</v>
      </c>
      <c r="F12" s="250">
        <v>5.39</v>
      </c>
      <c r="G12" s="250">
        <v>5.89</v>
      </c>
      <c r="H12" s="250">
        <v>4.99</v>
      </c>
      <c r="I12" s="250"/>
      <c r="J12" s="250"/>
      <c r="K12" s="250">
        <v>5.99</v>
      </c>
      <c r="L12" s="250">
        <v>6.49</v>
      </c>
      <c r="M12" s="250">
        <v>5.49</v>
      </c>
      <c r="N12" s="250">
        <v>3.99</v>
      </c>
      <c r="O12" s="43">
        <f t="shared" si="0"/>
        <v>5.2900000000000009</v>
      </c>
      <c r="P12" s="39">
        <f t="shared" si="1"/>
        <v>6.49</v>
      </c>
      <c r="Q12" s="39">
        <f t="shared" si="2"/>
        <v>3.99</v>
      </c>
      <c r="R12" s="58">
        <f t="shared" si="5"/>
        <v>0.62656641604010033</v>
      </c>
      <c r="S12" s="40">
        <f t="shared" si="3"/>
        <v>2.5</v>
      </c>
      <c r="T12" s="47">
        <f t="shared" si="4"/>
        <v>-5.9053717538242623E-2</v>
      </c>
      <c r="U12" s="51" t="s">
        <v>63</v>
      </c>
      <c r="V12" s="19">
        <v>5.6220000000000008</v>
      </c>
      <c r="W12" s="232"/>
      <c r="X12" s="19">
        <v>5.6220000000000008</v>
      </c>
      <c r="Z12" s="19" t="s">
        <v>156</v>
      </c>
      <c r="AA12" s="127">
        <v>3.1372727272727281</v>
      </c>
      <c r="AF12" s="19">
        <v>2.6380000000000003</v>
      </c>
    </row>
    <row r="13" spans="2:32" x14ac:dyDescent="0.3">
      <c r="B13" s="38" t="s">
        <v>28</v>
      </c>
      <c r="C13" s="250">
        <v>2.39</v>
      </c>
      <c r="D13" s="250">
        <v>1.99</v>
      </c>
      <c r="E13" s="250">
        <v>2.59</v>
      </c>
      <c r="F13" s="250">
        <v>2.38</v>
      </c>
      <c r="G13" s="250">
        <v>2.59</v>
      </c>
      <c r="H13" s="250">
        <v>2.29</v>
      </c>
      <c r="I13" s="250"/>
      <c r="J13" s="250"/>
      <c r="K13" s="250">
        <v>2.29</v>
      </c>
      <c r="L13" s="250">
        <v>2.39</v>
      </c>
      <c r="M13" s="250">
        <v>2.25</v>
      </c>
      <c r="N13" s="250">
        <v>2.69</v>
      </c>
      <c r="O13" s="43">
        <f t="shared" si="0"/>
        <v>2.3850000000000002</v>
      </c>
      <c r="P13" s="39">
        <f t="shared" si="1"/>
        <v>2.69</v>
      </c>
      <c r="Q13" s="39">
        <f t="shared" si="2"/>
        <v>1.99</v>
      </c>
      <c r="R13" s="58">
        <f t="shared" si="5"/>
        <v>0.35175879396984921</v>
      </c>
      <c r="S13" s="40">
        <f t="shared" si="3"/>
        <v>0.7</v>
      </c>
      <c r="T13" s="47">
        <f t="shared" si="4"/>
        <v>-4.1753653444673855E-3</v>
      </c>
      <c r="U13" s="51" t="s">
        <v>64</v>
      </c>
      <c r="V13" s="19">
        <v>2.3949999999999996</v>
      </c>
      <c r="W13" s="232"/>
      <c r="X13" s="19">
        <v>2.3949999999999996</v>
      </c>
      <c r="Z13" s="19" t="s">
        <v>157</v>
      </c>
      <c r="AA13" s="127">
        <v>3.5954545454545457</v>
      </c>
      <c r="AB13" s="128">
        <f>(AA13-AA6)/AA6</f>
        <v>0.50752811130169617</v>
      </c>
      <c r="AC13" s="127">
        <v>2.3780000000000001</v>
      </c>
      <c r="AD13" s="128">
        <f>(AA13-AC13)/AC13</f>
        <v>0.51196574661671379</v>
      </c>
      <c r="AF13" s="19">
        <v>1.8140000000000001</v>
      </c>
    </row>
    <row r="14" spans="2:32" x14ac:dyDescent="0.3">
      <c r="B14" s="37" t="s">
        <v>29</v>
      </c>
      <c r="C14" s="250">
        <v>2.99</v>
      </c>
      <c r="D14" s="250">
        <v>3.98</v>
      </c>
      <c r="E14" s="250">
        <v>3.35</v>
      </c>
      <c r="F14" s="250">
        <v>2.99</v>
      </c>
      <c r="G14" s="250">
        <v>3.99</v>
      </c>
      <c r="H14" s="250">
        <v>3.98</v>
      </c>
      <c r="I14" s="250"/>
      <c r="J14" s="250"/>
      <c r="K14" s="250">
        <v>3.99</v>
      </c>
      <c r="L14" s="250">
        <v>4.29</v>
      </c>
      <c r="M14" s="250">
        <v>3.99</v>
      </c>
      <c r="N14" s="250">
        <v>2.99</v>
      </c>
      <c r="O14" s="43">
        <f t="shared" si="0"/>
        <v>3.6540000000000008</v>
      </c>
      <c r="P14" s="39">
        <f t="shared" si="1"/>
        <v>4.29</v>
      </c>
      <c r="Q14" s="39">
        <f t="shared" si="2"/>
        <v>2.99</v>
      </c>
      <c r="R14" s="58">
        <f t="shared" si="5"/>
        <v>0.43478260869565211</v>
      </c>
      <c r="S14" s="40">
        <f t="shared" si="3"/>
        <v>1.2999999999999998</v>
      </c>
      <c r="T14" s="47">
        <f t="shared" si="4"/>
        <v>2.4691358024693244E-3</v>
      </c>
      <c r="U14" s="50" t="s">
        <v>13</v>
      </c>
      <c r="V14" s="19">
        <v>3.6450000000000005</v>
      </c>
      <c r="W14" s="232"/>
      <c r="X14" s="19">
        <v>3.6450000000000005</v>
      </c>
      <c r="Z14" s="19" t="s">
        <v>158</v>
      </c>
      <c r="AA14" s="127">
        <v>3.4227272727272733</v>
      </c>
      <c r="AB14" s="128">
        <f>(AA14-AA6)/AA6</f>
        <v>0.43510577472841633</v>
      </c>
      <c r="AC14" s="127">
        <v>2.3940000000000001</v>
      </c>
      <c r="AD14" s="128">
        <f>(AA14-AC14)/AC14</f>
        <v>0.42971064023695621</v>
      </c>
      <c r="AF14" s="19">
        <v>2.968</v>
      </c>
    </row>
    <row r="15" spans="2:32" x14ac:dyDescent="0.3">
      <c r="B15" s="37" t="s">
        <v>30</v>
      </c>
      <c r="C15" s="250">
        <v>3.49</v>
      </c>
      <c r="D15" s="250">
        <v>3.49</v>
      </c>
      <c r="E15" s="250">
        <v>3.69</v>
      </c>
      <c r="F15" s="250">
        <v>3.98</v>
      </c>
      <c r="G15" s="250">
        <v>3.76</v>
      </c>
      <c r="H15" s="250">
        <v>3.69</v>
      </c>
      <c r="I15" s="250"/>
      <c r="J15" s="250"/>
      <c r="K15" s="250">
        <v>3.59</v>
      </c>
      <c r="L15" s="250">
        <v>3.99</v>
      </c>
      <c r="M15" s="250">
        <v>3.59</v>
      </c>
      <c r="N15" s="250">
        <v>3.65</v>
      </c>
      <c r="O15" s="43">
        <f t="shared" si="0"/>
        <v>3.6919999999999993</v>
      </c>
      <c r="P15" s="39">
        <f t="shared" si="1"/>
        <v>3.99</v>
      </c>
      <c r="Q15" s="39">
        <f t="shared" si="2"/>
        <v>3.49</v>
      </c>
      <c r="R15" s="58">
        <f t="shared" si="5"/>
        <v>0.14326647564469908</v>
      </c>
      <c r="S15" s="40">
        <f t="shared" si="3"/>
        <v>0.5</v>
      </c>
      <c r="T15" s="47">
        <f t="shared" si="4"/>
        <v>3.8245219347581516E-2</v>
      </c>
      <c r="U15" s="50" t="s">
        <v>65</v>
      </c>
      <c r="V15" s="19">
        <v>3.5559999999999996</v>
      </c>
      <c r="W15" s="232"/>
      <c r="X15" s="19">
        <v>3.5559999999999996</v>
      </c>
      <c r="Z15" s="19" t="s">
        <v>159</v>
      </c>
      <c r="AF15" s="19">
        <v>3.0810000000000004</v>
      </c>
    </row>
    <row r="16" spans="2:32" x14ac:dyDescent="0.3">
      <c r="B16" s="37" t="s">
        <v>31</v>
      </c>
      <c r="C16" s="250">
        <v>9.99</v>
      </c>
      <c r="D16" s="250">
        <v>9.99</v>
      </c>
      <c r="E16" s="250">
        <v>9.99</v>
      </c>
      <c r="F16" s="250">
        <v>9.98</v>
      </c>
      <c r="G16" s="250">
        <v>11.15</v>
      </c>
      <c r="H16" s="250">
        <v>10.9</v>
      </c>
      <c r="I16" s="250"/>
      <c r="J16" s="250"/>
      <c r="K16" s="250">
        <v>9.98</v>
      </c>
      <c r="L16" s="250">
        <v>8.49</v>
      </c>
      <c r="M16" s="250">
        <v>9.98</v>
      </c>
      <c r="N16" s="250">
        <v>9.99</v>
      </c>
      <c r="O16" s="43">
        <f t="shared" si="0"/>
        <v>10.044</v>
      </c>
      <c r="P16" s="39">
        <f t="shared" si="1"/>
        <v>11.15</v>
      </c>
      <c r="Q16" s="39">
        <f t="shared" si="2"/>
        <v>8.49</v>
      </c>
      <c r="R16" s="58">
        <f t="shared" si="5"/>
        <v>0.31330977620730271</v>
      </c>
      <c r="S16" s="40">
        <f t="shared" si="3"/>
        <v>2.66</v>
      </c>
      <c r="T16" s="47">
        <f t="shared" si="4"/>
        <v>1.015790003017214E-2</v>
      </c>
      <c r="U16" s="50" t="s">
        <v>80</v>
      </c>
      <c r="V16" s="19">
        <v>9.9429999999999996</v>
      </c>
      <c r="W16" s="232"/>
      <c r="X16" s="19">
        <v>9.9429999999999996</v>
      </c>
      <c r="Z16" s="19" t="s">
        <v>160</v>
      </c>
      <c r="AF16" s="19">
        <v>8.9710000000000001</v>
      </c>
    </row>
    <row r="17" spans="2:32" ht="13.5" thickBot="1" x14ac:dyDescent="0.35">
      <c r="B17" s="101" t="s">
        <v>32</v>
      </c>
      <c r="C17" s="251">
        <v>3.59</v>
      </c>
      <c r="D17" s="251">
        <v>5.99</v>
      </c>
      <c r="E17" s="251">
        <v>4.79</v>
      </c>
      <c r="F17" s="251">
        <v>3.79</v>
      </c>
      <c r="G17" s="251">
        <v>6.49</v>
      </c>
      <c r="H17" s="251">
        <v>8.99</v>
      </c>
      <c r="I17" s="251"/>
      <c r="J17" s="251"/>
      <c r="K17" s="251">
        <v>5.99</v>
      </c>
      <c r="L17" s="251">
        <v>6.99</v>
      </c>
      <c r="M17" s="251">
        <v>5.99</v>
      </c>
      <c r="N17" s="251">
        <v>3.79</v>
      </c>
      <c r="O17" s="102">
        <f t="shared" si="0"/>
        <v>5.6400000000000006</v>
      </c>
      <c r="P17" s="103">
        <f t="shared" si="1"/>
        <v>8.99</v>
      </c>
      <c r="Q17" s="103">
        <f t="shared" si="2"/>
        <v>3.59</v>
      </c>
      <c r="R17" s="104">
        <f t="shared" si="5"/>
        <v>1.5041782729805013</v>
      </c>
      <c r="S17" s="105">
        <f t="shared" si="3"/>
        <v>5.4</v>
      </c>
      <c r="T17" s="48">
        <f t="shared" si="4"/>
        <v>0.30314232902033256</v>
      </c>
      <c r="U17" s="52" t="s">
        <v>66</v>
      </c>
      <c r="V17" s="19">
        <v>4.3280000000000012</v>
      </c>
      <c r="W17" s="243"/>
      <c r="X17" s="19">
        <v>4.3280000000000012</v>
      </c>
      <c r="AF17" s="19">
        <v>5.3250000000000002</v>
      </c>
    </row>
    <row r="18" spans="2:32" ht="12.75" customHeight="1" x14ac:dyDescent="0.3"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AB18" s="302" t="s">
        <v>164</v>
      </c>
      <c r="AC18" s="302"/>
      <c r="AD18" s="302"/>
      <c r="AE18" s="302"/>
    </row>
    <row r="19" spans="2:32" x14ac:dyDescent="0.3">
      <c r="B19" s="22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9"/>
      <c r="T19" s="29"/>
      <c r="AB19" s="302"/>
      <c r="AC19" s="302"/>
      <c r="AD19" s="302"/>
      <c r="AE19" s="302"/>
    </row>
    <row r="20" spans="2:32" ht="13.5" thickBot="1" x14ac:dyDescent="0.35">
      <c r="B20" s="21" t="s">
        <v>142</v>
      </c>
      <c r="C20" s="24"/>
      <c r="D20" s="25"/>
      <c r="E20" s="24"/>
      <c r="F20" s="24"/>
      <c r="G20" s="24"/>
      <c r="H20" s="24"/>
      <c r="I20" s="24"/>
      <c r="J20" s="24"/>
      <c r="K20" s="24"/>
      <c r="L20" s="24"/>
      <c r="M20" s="26"/>
      <c r="N20" s="24"/>
      <c r="O20" s="30"/>
      <c r="P20" s="30"/>
      <c r="Q20" s="26"/>
      <c r="R20" s="26"/>
      <c r="S20" s="29"/>
      <c r="T20" s="29"/>
      <c r="AB20" s="302"/>
      <c r="AC20" s="302"/>
      <c r="AD20" s="302"/>
      <c r="AE20" s="302"/>
    </row>
    <row r="21" spans="2:32" ht="13.5" thickBot="1" x14ac:dyDescent="0.35">
      <c r="B21" s="33" t="s">
        <v>0</v>
      </c>
      <c r="C21" s="34" t="s">
        <v>36</v>
      </c>
      <c r="D21" s="34" t="s">
        <v>37</v>
      </c>
      <c r="E21" s="34" t="s">
        <v>127</v>
      </c>
      <c r="F21" s="34" t="s">
        <v>39</v>
      </c>
      <c r="G21" s="34" t="s">
        <v>40</v>
      </c>
      <c r="H21" s="34" t="s">
        <v>41</v>
      </c>
      <c r="I21" s="34" t="s">
        <v>143</v>
      </c>
      <c r="J21" s="34" t="s">
        <v>144</v>
      </c>
      <c r="K21" s="34" t="s">
        <v>42</v>
      </c>
      <c r="L21" s="34" t="s">
        <v>43</v>
      </c>
      <c r="M21" s="34" t="s">
        <v>44</v>
      </c>
      <c r="N21" s="41" t="s">
        <v>45</v>
      </c>
      <c r="O21" s="42" t="s">
        <v>18</v>
      </c>
      <c r="P21" s="34" t="s">
        <v>46</v>
      </c>
      <c r="Q21" s="34" t="s">
        <v>19</v>
      </c>
      <c r="R21" s="34" t="s">
        <v>47</v>
      </c>
      <c r="S21" s="35" t="s">
        <v>48</v>
      </c>
      <c r="T21" s="45" t="s">
        <v>81</v>
      </c>
      <c r="U21" s="53" t="s">
        <v>82</v>
      </c>
      <c r="W21" s="127"/>
      <c r="X21" s="127"/>
      <c r="Y21" s="127"/>
      <c r="Z21" s="127"/>
      <c r="AA21" s="127"/>
      <c r="AB21" s="302"/>
      <c r="AC21" s="302"/>
      <c r="AD21" s="302"/>
      <c r="AE21" s="302"/>
    </row>
    <row r="22" spans="2:32" x14ac:dyDescent="0.3">
      <c r="B22" s="106" t="s">
        <v>20</v>
      </c>
      <c r="C22" s="114">
        <v>7.99</v>
      </c>
      <c r="D22" s="114">
        <v>7.99</v>
      </c>
      <c r="E22" s="114">
        <v>8.49</v>
      </c>
      <c r="F22" s="114">
        <v>9.7899999999999991</v>
      </c>
      <c r="G22" s="114">
        <v>9.94</v>
      </c>
      <c r="H22" s="114">
        <v>8.2899999999999991</v>
      </c>
      <c r="I22" s="114"/>
      <c r="J22" s="114"/>
      <c r="K22" s="114">
        <v>9.59</v>
      </c>
      <c r="L22" s="114">
        <v>9.99</v>
      </c>
      <c r="M22" s="114">
        <v>8.99</v>
      </c>
      <c r="N22" s="115">
        <v>9.15</v>
      </c>
      <c r="O22" s="108">
        <f t="shared" ref="O22:O34" si="6">AVERAGE(C22:N22)</f>
        <v>9.020999999999999</v>
      </c>
      <c r="P22" s="107">
        <f t="shared" ref="P22:P34" si="7">MAX(C22:N22)</f>
        <v>9.99</v>
      </c>
      <c r="Q22" s="107">
        <f t="shared" ref="Q22:Q34" si="8">MIN(C22:N22)</f>
        <v>7.99</v>
      </c>
      <c r="R22" s="109">
        <f>((P22/Q22)-1)</f>
        <v>0.25031289111389232</v>
      </c>
      <c r="S22" s="110">
        <f t="shared" ref="S22:S34" si="9">P22-Q22</f>
        <v>2</v>
      </c>
      <c r="T22" s="46">
        <f t="shared" ref="T22:T34" si="10">(O22/O5)-1</f>
        <v>1.4849814377320358E-2</v>
      </c>
      <c r="U22" s="49" t="s">
        <v>2</v>
      </c>
      <c r="AB22" s="302"/>
      <c r="AC22" s="302"/>
      <c r="AD22" s="302"/>
      <c r="AE22" s="302"/>
    </row>
    <row r="23" spans="2:32" x14ac:dyDescent="0.3">
      <c r="B23" s="37" t="s">
        <v>21</v>
      </c>
      <c r="C23" s="116">
        <v>10.49</v>
      </c>
      <c r="D23" s="116">
        <v>11.99</v>
      </c>
      <c r="E23" s="116">
        <v>13.45</v>
      </c>
      <c r="F23" s="116">
        <v>12.28</v>
      </c>
      <c r="G23" s="116">
        <v>12.79</v>
      </c>
      <c r="H23" s="116">
        <v>9.98</v>
      </c>
      <c r="I23" s="116"/>
      <c r="J23" s="116"/>
      <c r="K23" s="116">
        <v>10.98</v>
      </c>
      <c r="L23" s="116">
        <v>12.49</v>
      </c>
      <c r="M23" s="116">
        <v>12.48</v>
      </c>
      <c r="N23" s="117">
        <v>12.9</v>
      </c>
      <c r="O23" s="43">
        <f t="shared" si="6"/>
        <v>11.983000000000001</v>
      </c>
      <c r="P23" s="39">
        <f t="shared" si="7"/>
        <v>13.45</v>
      </c>
      <c r="Q23" s="39">
        <f t="shared" si="8"/>
        <v>9.98</v>
      </c>
      <c r="R23" s="58">
        <f t="shared" ref="R23:R34" si="11">((P23/Q23)-1)</f>
        <v>0.34769539078156297</v>
      </c>
      <c r="S23" s="40">
        <f t="shared" si="9"/>
        <v>3.4699999999999989</v>
      </c>
      <c r="T23" s="47">
        <f t="shared" si="10"/>
        <v>-1.6662501041405653E-3</v>
      </c>
      <c r="U23" s="50" t="s">
        <v>77</v>
      </c>
      <c r="AB23" s="302"/>
      <c r="AC23" s="302"/>
      <c r="AD23" s="302"/>
      <c r="AE23" s="302"/>
    </row>
    <row r="24" spans="2:32" x14ac:dyDescent="0.3">
      <c r="B24" s="38" t="s">
        <v>22</v>
      </c>
      <c r="C24" s="116">
        <v>3.49</v>
      </c>
      <c r="D24" s="116">
        <v>3.98</v>
      </c>
      <c r="E24" s="116">
        <v>3.49</v>
      </c>
      <c r="F24" s="116">
        <v>1.89</v>
      </c>
      <c r="G24" s="116">
        <v>4.6900000000000004</v>
      </c>
      <c r="H24" s="116">
        <v>3.99</v>
      </c>
      <c r="I24" s="116"/>
      <c r="J24" s="116"/>
      <c r="K24" s="116">
        <v>3.49</v>
      </c>
      <c r="L24" s="116">
        <v>3.89</v>
      </c>
      <c r="M24" s="116">
        <v>5.89</v>
      </c>
      <c r="N24" s="117">
        <v>2.79</v>
      </c>
      <c r="O24" s="43">
        <f t="shared" si="6"/>
        <v>3.7590000000000003</v>
      </c>
      <c r="P24" s="39">
        <f t="shared" si="7"/>
        <v>5.89</v>
      </c>
      <c r="Q24" s="39">
        <f t="shared" si="8"/>
        <v>1.89</v>
      </c>
      <c r="R24" s="58">
        <f t="shared" si="11"/>
        <v>2.1164021164021163</v>
      </c>
      <c r="S24" s="40">
        <f t="shared" si="9"/>
        <v>4</v>
      </c>
      <c r="T24" s="47">
        <f t="shared" si="10"/>
        <v>0.15094917330067359</v>
      </c>
      <c r="U24" s="51" t="s">
        <v>61</v>
      </c>
      <c r="AB24" s="302"/>
      <c r="AC24" s="302"/>
      <c r="AD24" s="302"/>
      <c r="AE24" s="302"/>
    </row>
    <row r="25" spans="2:32" x14ac:dyDescent="0.3">
      <c r="B25" s="38" t="s">
        <v>23</v>
      </c>
      <c r="C25" s="116">
        <v>2.89</v>
      </c>
      <c r="D25" s="116">
        <v>3.49</v>
      </c>
      <c r="E25" s="116">
        <v>1.99</v>
      </c>
      <c r="F25" s="116">
        <v>3.39</v>
      </c>
      <c r="G25" s="116">
        <v>2.99</v>
      </c>
      <c r="H25" s="116">
        <v>3.99</v>
      </c>
      <c r="I25" s="116"/>
      <c r="J25" s="116"/>
      <c r="K25" s="116">
        <v>3.99</v>
      </c>
      <c r="L25" s="116">
        <v>3.45</v>
      </c>
      <c r="M25" s="116">
        <v>4.29</v>
      </c>
      <c r="N25" s="117">
        <v>2.69</v>
      </c>
      <c r="O25" s="43">
        <f t="shared" si="6"/>
        <v>3.3160000000000003</v>
      </c>
      <c r="P25" s="39">
        <f t="shared" si="7"/>
        <v>4.29</v>
      </c>
      <c r="Q25" s="39">
        <f t="shared" si="8"/>
        <v>1.99</v>
      </c>
      <c r="R25" s="58">
        <f t="shared" si="11"/>
        <v>1.1557788944723617</v>
      </c>
      <c r="S25" s="40">
        <f t="shared" si="9"/>
        <v>2.2999999999999998</v>
      </c>
      <c r="T25" s="47">
        <f t="shared" si="10"/>
        <v>0.23317218296764608</v>
      </c>
      <c r="U25" s="51" t="s">
        <v>62</v>
      </c>
      <c r="AB25" s="302"/>
      <c r="AC25" s="302"/>
      <c r="AD25" s="302"/>
      <c r="AE25" s="302"/>
    </row>
    <row r="26" spans="2:32" x14ac:dyDescent="0.3">
      <c r="B26" s="37" t="s">
        <v>24</v>
      </c>
      <c r="C26" s="116">
        <v>6.89</v>
      </c>
      <c r="D26" s="116">
        <v>5.98</v>
      </c>
      <c r="E26" s="116">
        <v>5.29</v>
      </c>
      <c r="F26" s="116">
        <v>3.99</v>
      </c>
      <c r="G26" s="116">
        <v>8.49</v>
      </c>
      <c r="H26" s="116">
        <v>7.49</v>
      </c>
      <c r="I26" s="116"/>
      <c r="J26" s="116"/>
      <c r="K26" s="116">
        <v>6.79</v>
      </c>
      <c r="L26" s="116">
        <v>7.79</v>
      </c>
      <c r="M26" s="116">
        <v>5.78</v>
      </c>
      <c r="N26" s="117">
        <v>6.85</v>
      </c>
      <c r="O26" s="43">
        <f t="shared" si="6"/>
        <v>6.5340000000000007</v>
      </c>
      <c r="P26" s="39">
        <f t="shared" si="7"/>
        <v>8.49</v>
      </c>
      <c r="Q26" s="39">
        <f t="shared" si="8"/>
        <v>3.99</v>
      </c>
      <c r="R26" s="58">
        <f t="shared" si="11"/>
        <v>1.1278195488721803</v>
      </c>
      <c r="S26" s="40">
        <f t="shared" si="9"/>
        <v>4.5</v>
      </c>
      <c r="T26" s="47">
        <f t="shared" si="10"/>
        <v>-1.3755158184319827E-3</v>
      </c>
      <c r="U26" s="50" t="s">
        <v>78</v>
      </c>
    </row>
    <row r="27" spans="2:32" x14ac:dyDescent="0.3">
      <c r="B27" s="38" t="s">
        <v>25</v>
      </c>
      <c r="C27" s="116">
        <v>22.69</v>
      </c>
      <c r="D27" s="116">
        <v>24.9</v>
      </c>
      <c r="E27" s="116">
        <v>24.59</v>
      </c>
      <c r="F27" s="116">
        <v>25.9</v>
      </c>
      <c r="G27" s="116">
        <v>29.98</v>
      </c>
      <c r="H27" s="116">
        <v>25.9</v>
      </c>
      <c r="I27" s="116"/>
      <c r="J27" s="116"/>
      <c r="K27" s="116">
        <v>23.9</v>
      </c>
      <c r="L27" s="116">
        <v>25.99</v>
      </c>
      <c r="M27" s="116">
        <v>23.9</v>
      </c>
      <c r="N27" s="117">
        <v>25.9</v>
      </c>
      <c r="O27" s="43">
        <f t="shared" si="6"/>
        <v>25.365000000000002</v>
      </c>
      <c r="P27" s="39">
        <f t="shared" si="7"/>
        <v>29.98</v>
      </c>
      <c r="Q27" s="39">
        <f t="shared" si="8"/>
        <v>22.69</v>
      </c>
      <c r="R27" s="58">
        <f t="shared" si="11"/>
        <v>0.32128691053327452</v>
      </c>
      <c r="S27" s="40">
        <f t="shared" si="9"/>
        <v>7.2899999999999991</v>
      </c>
      <c r="T27" s="47">
        <f t="shared" si="10"/>
        <v>6.7415730337078594E-2</v>
      </c>
      <c r="U27" s="51" t="s">
        <v>8</v>
      </c>
    </row>
    <row r="28" spans="2:32" x14ac:dyDescent="0.3">
      <c r="B28" s="38" t="s">
        <v>26</v>
      </c>
      <c r="C28" s="116">
        <v>2.19</v>
      </c>
      <c r="D28" s="116">
        <v>2.29</v>
      </c>
      <c r="E28" s="116">
        <v>2.79</v>
      </c>
      <c r="F28" s="116">
        <v>1.99</v>
      </c>
      <c r="G28" s="116">
        <v>3.09</v>
      </c>
      <c r="H28" s="116">
        <v>2.4900000000000002</v>
      </c>
      <c r="I28" s="116"/>
      <c r="J28" s="116"/>
      <c r="K28" s="116">
        <v>2.75</v>
      </c>
      <c r="L28" s="116">
        <v>2.99</v>
      </c>
      <c r="M28" s="116">
        <v>2.99</v>
      </c>
      <c r="N28" s="117">
        <v>2.4900000000000002</v>
      </c>
      <c r="O28" s="43">
        <f t="shared" si="6"/>
        <v>2.6060000000000003</v>
      </c>
      <c r="P28" s="39">
        <f t="shared" si="7"/>
        <v>3.09</v>
      </c>
      <c r="Q28" s="39">
        <f t="shared" si="8"/>
        <v>1.99</v>
      </c>
      <c r="R28" s="58">
        <f t="shared" si="11"/>
        <v>0.55276381909547734</v>
      </c>
      <c r="S28" s="40">
        <f t="shared" si="9"/>
        <v>1.0999999999999999</v>
      </c>
      <c r="T28" s="47">
        <f t="shared" si="10"/>
        <v>5.2929292929293048E-2</v>
      </c>
      <c r="U28" s="51" t="s">
        <v>79</v>
      </c>
    </row>
    <row r="29" spans="2:32" x14ac:dyDescent="0.3">
      <c r="B29" s="38" t="s">
        <v>27</v>
      </c>
      <c r="C29" s="116">
        <v>4.99</v>
      </c>
      <c r="D29" s="116">
        <v>4.29</v>
      </c>
      <c r="E29" s="116">
        <v>4.1900000000000004</v>
      </c>
      <c r="F29" s="116">
        <v>3.99</v>
      </c>
      <c r="G29" s="116">
        <v>5.89</v>
      </c>
      <c r="H29" s="116">
        <v>4.99</v>
      </c>
      <c r="I29" s="116"/>
      <c r="J29" s="116"/>
      <c r="K29" s="116">
        <v>5.99</v>
      </c>
      <c r="L29" s="116">
        <v>5.99</v>
      </c>
      <c r="M29" s="116">
        <v>4.59</v>
      </c>
      <c r="N29" s="117">
        <v>5.49</v>
      </c>
      <c r="O29" s="43">
        <f t="shared" si="6"/>
        <v>5.0400000000000009</v>
      </c>
      <c r="P29" s="39">
        <f t="shared" si="7"/>
        <v>5.99</v>
      </c>
      <c r="Q29" s="39">
        <f t="shared" si="8"/>
        <v>3.99</v>
      </c>
      <c r="R29" s="58">
        <f t="shared" si="11"/>
        <v>0.50125313283208017</v>
      </c>
      <c r="S29" s="40">
        <f t="shared" si="9"/>
        <v>2</v>
      </c>
      <c r="T29" s="47">
        <f t="shared" si="10"/>
        <v>-4.7258979206049156E-2</v>
      </c>
      <c r="U29" s="51" t="s">
        <v>63</v>
      </c>
    </row>
    <row r="30" spans="2:32" x14ac:dyDescent="0.3">
      <c r="B30" s="38" t="s">
        <v>28</v>
      </c>
      <c r="C30" s="116">
        <v>2.59</v>
      </c>
      <c r="D30" s="116">
        <v>2.09</v>
      </c>
      <c r="E30" s="116">
        <v>2.09</v>
      </c>
      <c r="F30" s="116">
        <v>2.09</v>
      </c>
      <c r="G30" s="116">
        <v>2.59</v>
      </c>
      <c r="H30" s="116">
        <v>2.69</v>
      </c>
      <c r="I30" s="116"/>
      <c r="J30" s="116"/>
      <c r="K30" s="116">
        <v>2.39</v>
      </c>
      <c r="L30" s="116">
        <v>2.65</v>
      </c>
      <c r="M30" s="116">
        <v>2.39</v>
      </c>
      <c r="N30" s="117">
        <v>2.5499999999999998</v>
      </c>
      <c r="O30" s="43">
        <f t="shared" si="6"/>
        <v>2.4119999999999999</v>
      </c>
      <c r="P30" s="39">
        <f t="shared" si="7"/>
        <v>2.69</v>
      </c>
      <c r="Q30" s="39">
        <f t="shared" si="8"/>
        <v>2.09</v>
      </c>
      <c r="R30" s="58">
        <f t="shared" si="11"/>
        <v>0.28708133971291883</v>
      </c>
      <c r="S30" s="40">
        <f t="shared" si="9"/>
        <v>0.60000000000000009</v>
      </c>
      <c r="T30" s="47">
        <f t="shared" si="10"/>
        <v>1.1320754716980908E-2</v>
      </c>
      <c r="U30" s="51" t="s">
        <v>64</v>
      </c>
    </row>
    <row r="31" spans="2:32" x14ac:dyDescent="0.3">
      <c r="B31" s="37" t="s">
        <v>29</v>
      </c>
      <c r="C31" s="116">
        <v>3.59</v>
      </c>
      <c r="D31" s="116">
        <v>2.93</v>
      </c>
      <c r="E31" s="116">
        <v>3.59</v>
      </c>
      <c r="F31" s="116">
        <v>3.89</v>
      </c>
      <c r="G31" s="116">
        <v>4.59</v>
      </c>
      <c r="H31" s="116">
        <v>3.79</v>
      </c>
      <c r="I31" s="116"/>
      <c r="J31" s="116"/>
      <c r="K31" s="116">
        <v>3.99</v>
      </c>
      <c r="L31" s="116">
        <v>4.99</v>
      </c>
      <c r="M31" s="116">
        <v>3.48</v>
      </c>
      <c r="N31" s="117">
        <v>3.49</v>
      </c>
      <c r="O31" s="43">
        <f t="shared" si="6"/>
        <v>3.8329999999999997</v>
      </c>
      <c r="P31" s="39">
        <f t="shared" si="7"/>
        <v>4.99</v>
      </c>
      <c r="Q31" s="39">
        <f t="shared" si="8"/>
        <v>2.93</v>
      </c>
      <c r="R31" s="58">
        <f t="shared" si="11"/>
        <v>0.70307167235494883</v>
      </c>
      <c r="S31" s="40">
        <f t="shared" si="9"/>
        <v>2.06</v>
      </c>
      <c r="T31" s="47">
        <f t="shared" si="10"/>
        <v>4.8987411056376162E-2</v>
      </c>
      <c r="U31" s="50" t="s">
        <v>13</v>
      </c>
    </row>
    <row r="32" spans="2:32" x14ac:dyDescent="0.3">
      <c r="B32" s="37" t="s">
        <v>30</v>
      </c>
      <c r="C32" s="116">
        <v>3.59</v>
      </c>
      <c r="D32" s="116">
        <v>3.49</v>
      </c>
      <c r="E32" s="116">
        <v>3.49</v>
      </c>
      <c r="F32" s="116">
        <v>3.79</v>
      </c>
      <c r="G32" s="116">
        <v>3.89</v>
      </c>
      <c r="H32" s="116">
        <v>2.99</v>
      </c>
      <c r="I32" s="116"/>
      <c r="J32" s="116"/>
      <c r="K32" s="116">
        <v>3.39</v>
      </c>
      <c r="L32" s="116">
        <v>3.99</v>
      </c>
      <c r="M32" s="116">
        <v>3.59</v>
      </c>
      <c r="N32" s="117">
        <v>3.79</v>
      </c>
      <c r="O32" s="43">
        <f t="shared" si="6"/>
        <v>3.6000000000000005</v>
      </c>
      <c r="P32" s="39">
        <f t="shared" si="7"/>
        <v>3.99</v>
      </c>
      <c r="Q32" s="39">
        <f t="shared" si="8"/>
        <v>2.99</v>
      </c>
      <c r="R32" s="58">
        <f t="shared" si="11"/>
        <v>0.33444816053511706</v>
      </c>
      <c r="S32" s="40">
        <f t="shared" si="9"/>
        <v>1</v>
      </c>
      <c r="T32" s="47">
        <f t="shared" si="10"/>
        <v>-2.4918743228602103E-2</v>
      </c>
      <c r="U32" s="50" t="s">
        <v>65</v>
      </c>
    </row>
    <row r="33" spans="2:21" x14ac:dyDescent="0.3">
      <c r="B33" s="37" t="s">
        <v>31</v>
      </c>
      <c r="C33" s="116">
        <v>9.99</v>
      </c>
      <c r="D33" s="116">
        <v>9.99</v>
      </c>
      <c r="E33" s="116">
        <v>9.99</v>
      </c>
      <c r="F33" s="116">
        <v>9.98</v>
      </c>
      <c r="G33" s="116">
        <v>11.15</v>
      </c>
      <c r="H33" s="116">
        <v>10.9</v>
      </c>
      <c r="I33" s="116"/>
      <c r="J33" s="116"/>
      <c r="K33" s="116">
        <v>9.98</v>
      </c>
      <c r="L33" s="116">
        <v>8.4499999999999993</v>
      </c>
      <c r="M33" s="116">
        <v>9.98</v>
      </c>
      <c r="N33" s="117">
        <v>9.99</v>
      </c>
      <c r="O33" s="43">
        <f t="shared" si="6"/>
        <v>10.040000000000001</v>
      </c>
      <c r="P33" s="39">
        <f t="shared" si="7"/>
        <v>11.15</v>
      </c>
      <c r="Q33" s="39">
        <f t="shared" si="8"/>
        <v>8.4499999999999993</v>
      </c>
      <c r="R33" s="58">
        <f t="shared" si="11"/>
        <v>0.31952662721893499</v>
      </c>
      <c r="S33" s="40">
        <f t="shared" si="9"/>
        <v>2.7000000000000011</v>
      </c>
      <c r="T33" s="47">
        <f t="shared" si="10"/>
        <v>-3.9824771007557214E-4</v>
      </c>
      <c r="U33" s="50" t="s">
        <v>80</v>
      </c>
    </row>
    <row r="34" spans="2:21" ht="13.5" thickBot="1" x14ac:dyDescent="0.35">
      <c r="B34" s="101" t="s">
        <v>32</v>
      </c>
      <c r="C34" s="118">
        <v>4.8899999999999997</v>
      </c>
      <c r="D34" s="118">
        <v>5.99</v>
      </c>
      <c r="E34" s="118">
        <v>5.49</v>
      </c>
      <c r="F34" s="118">
        <v>3.99</v>
      </c>
      <c r="G34" s="118">
        <v>4.99</v>
      </c>
      <c r="H34" s="118">
        <v>5.99</v>
      </c>
      <c r="I34" s="118"/>
      <c r="J34" s="118"/>
      <c r="K34" s="118">
        <v>5.99</v>
      </c>
      <c r="L34" s="118">
        <v>4.99</v>
      </c>
      <c r="M34" s="118">
        <v>3.99</v>
      </c>
      <c r="N34" s="119">
        <v>6.85</v>
      </c>
      <c r="O34" s="102">
        <f t="shared" si="6"/>
        <v>5.3160000000000007</v>
      </c>
      <c r="P34" s="103">
        <f t="shared" si="7"/>
        <v>6.85</v>
      </c>
      <c r="Q34" s="103">
        <f t="shared" si="8"/>
        <v>3.99</v>
      </c>
      <c r="R34" s="104">
        <f t="shared" si="11"/>
        <v>0.71679197994987454</v>
      </c>
      <c r="S34" s="105">
        <f t="shared" si="9"/>
        <v>2.8599999999999994</v>
      </c>
      <c r="T34" s="48">
        <f t="shared" si="10"/>
        <v>-5.7446808510638214E-2</v>
      </c>
      <c r="U34" s="52" t="s">
        <v>66</v>
      </c>
    </row>
    <row r="35" spans="2:21" x14ac:dyDescent="0.3"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2:21" x14ac:dyDescent="0.3">
      <c r="B36" s="22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9"/>
      <c r="T36" s="29"/>
    </row>
    <row r="37" spans="2:21" x14ac:dyDescent="0.3">
      <c r="B37" s="22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9"/>
      <c r="T37" s="29"/>
    </row>
    <row r="38" spans="2:21" x14ac:dyDescent="0.3">
      <c r="B38" s="22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9"/>
      <c r="T38" s="29"/>
    </row>
    <row r="39" spans="2:21" ht="13.5" thickBot="1" x14ac:dyDescent="0.35">
      <c r="B39" s="21" t="s">
        <v>145</v>
      </c>
      <c r="C39" s="24"/>
      <c r="D39" s="25"/>
      <c r="E39" s="24"/>
      <c r="F39" s="24"/>
      <c r="G39" s="24"/>
      <c r="H39" s="24"/>
      <c r="I39" s="24"/>
      <c r="J39" s="24"/>
      <c r="K39" s="24"/>
      <c r="L39" s="24"/>
      <c r="M39" s="26"/>
      <c r="N39" s="24"/>
      <c r="O39" s="24"/>
      <c r="P39" s="24"/>
      <c r="Q39" s="26"/>
      <c r="R39" s="26"/>
      <c r="S39" s="29"/>
      <c r="T39" s="29"/>
    </row>
    <row r="40" spans="2:21" ht="13.5" thickBot="1" x14ac:dyDescent="0.35">
      <c r="B40" s="33" t="s">
        <v>0</v>
      </c>
      <c r="C40" s="258" t="s">
        <v>36</v>
      </c>
      <c r="D40" s="34" t="s">
        <v>37</v>
      </c>
      <c r="E40" s="258" t="s">
        <v>127</v>
      </c>
      <c r="F40" s="34" t="s">
        <v>39</v>
      </c>
      <c r="G40" s="34" t="s">
        <v>40</v>
      </c>
      <c r="H40" s="34" t="s">
        <v>41</v>
      </c>
      <c r="I40" s="34" t="s">
        <v>143</v>
      </c>
      <c r="J40" s="34" t="s">
        <v>144</v>
      </c>
      <c r="K40" s="34" t="s">
        <v>42</v>
      </c>
      <c r="L40" s="34" t="s">
        <v>43</v>
      </c>
      <c r="M40" s="34" t="s">
        <v>44</v>
      </c>
      <c r="N40" s="41" t="s">
        <v>45</v>
      </c>
      <c r="O40" s="42" t="s">
        <v>18</v>
      </c>
      <c r="P40" s="34" t="s">
        <v>46</v>
      </c>
      <c r="Q40" s="34" t="s">
        <v>19</v>
      </c>
      <c r="R40" s="34" t="s">
        <v>47</v>
      </c>
      <c r="S40" s="35" t="s">
        <v>48</v>
      </c>
      <c r="T40" s="45" t="s">
        <v>81</v>
      </c>
      <c r="U40" s="53" t="s">
        <v>82</v>
      </c>
    </row>
    <row r="41" spans="2:21" x14ac:dyDescent="0.3">
      <c r="B41" s="36" t="s">
        <v>20</v>
      </c>
      <c r="C41" s="108">
        <v>7.99</v>
      </c>
      <c r="D41" s="114">
        <v>8.59</v>
      </c>
      <c r="E41" s="107">
        <v>8.99</v>
      </c>
      <c r="F41" s="114">
        <v>10.29</v>
      </c>
      <c r="G41" s="107">
        <v>9.59</v>
      </c>
      <c r="H41" s="114">
        <v>19.59</v>
      </c>
      <c r="I41" s="114">
        <v>9.98</v>
      </c>
      <c r="J41" s="114">
        <v>8.99</v>
      </c>
      <c r="K41" s="114">
        <v>9.98</v>
      </c>
      <c r="L41" s="114">
        <v>9.99</v>
      </c>
      <c r="M41" s="114">
        <v>9.59</v>
      </c>
      <c r="N41" s="115">
        <v>10.5</v>
      </c>
      <c r="O41" s="108">
        <f>AVERAGE(C41:N41)</f>
        <v>10.339166666666667</v>
      </c>
      <c r="P41" s="107">
        <f>MAX(C41:N41)</f>
        <v>19.59</v>
      </c>
      <c r="Q41" s="107">
        <f>MIN(C41:N41)</f>
        <v>7.99</v>
      </c>
      <c r="R41" s="109">
        <f>((P41/Q41)-1)</f>
        <v>1.4518147684605758</v>
      </c>
      <c r="S41" s="110">
        <f t="shared" ref="S41:S53" si="12">P41-Q41</f>
        <v>11.6</v>
      </c>
      <c r="T41" s="46">
        <f t="shared" ref="T41:T53" si="13">(O41/O22)-1</f>
        <v>0.14612201160255722</v>
      </c>
      <c r="U41" s="49" t="s">
        <v>2</v>
      </c>
    </row>
    <row r="42" spans="2:21" x14ac:dyDescent="0.3">
      <c r="B42" s="37" t="s">
        <v>21</v>
      </c>
      <c r="C42" s="43">
        <v>12.79</v>
      </c>
      <c r="D42" s="116">
        <v>12.99</v>
      </c>
      <c r="E42" s="39">
        <v>13.89</v>
      </c>
      <c r="F42" s="116">
        <v>13.49</v>
      </c>
      <c r="G42" s="39">
        <v>13.49</v>
      </c>
      <c r="H42" s="116">
        <v>13.49</v>
      </c>
      <c r="I42" s="116">
        <v>11.98</v>
      </c>
      <c r="J42" s="116">
        <v>9.99</v>
      </c>
      <c r="K42" s="116">
        <v>12.79</v>
      </c>
      <c r="L42" s="116">
        <v>13.49</v>
      </c>
      <c r="M42" s="116">
        <v>11.98</v>
      </c>
      <c r="N42" s="117">
        <v>11.99</v>
      </c>
      <c r="O42" s="43">
        <f t="shared" ref="O42:O53" si="14">AVERAGE(C42:N42)</f>
        <v>12.696666666666667</v>
      </c>
      <c r="P42" s="39">
        <f t="shared" ref="P42:P53" si="15">MAX(C42:N42)</f>
        <v>13.89</v>
      </c>
      <c r="Q42" s="39">
        <f t="shared" ref="Q42:Q53" si="16">MIN(C42:N42)</f>
        <v>9.99</v>
      </c>
      <c r="R42" s="58">
        <f t="shared" ref="R42:R53" si="17">((P42/Q42)-1)</f>
        <v>0.39039039039039047</v>
      </c>
      <c r="S42" s="40">
        <f t="shared" si="12"/>
        <v>3.9000000000000004</v>
      </c>
      <c r="T42" s="47">
        <f t="shared" si="13"/>
        <v>5.9556594063812529E-2</v>
      </c>
      <c r="U42" s="50" t="s">
        <v>77</v>
      </c>
    </row>
    <row r="43" spans="2:21" x14ac:dyDescent="0.3">
      <c r="B43" s="38" t="s">
        <v>22</v>
      </c>
      <c r="C43" s="43">
        <v>3.49</v>
      </c>
      <c r="D43" s="116">
        <v>3.49</v>
      </c>
      <c r="E43" s="39">
        <v>3.98</v>
      </c>
      <c r="F43" s="116">
        <v>1.99</v>
      </c>
      <c r="G43" s="39">
        <v>4.99</v>
      </c>
      <c r="H43" s="116">
        <v>4.49</v>
      </c>
      <c r="I43" s="116">
        <v>4.79</v>
      </c>
      <c r="J43" s="116">
        <v>4.99</v>
      </c>
      <c r="K43" s="116">
        <v>3.99</v>
      </c>
      <c r="L43" s="116">
        <v>3.99</v>
      </c>
      <c r="M43" s="116">
        <v>4.99</v>
      </c>
      <c r="N43" s="117">
        <v>3.89</v>
      </c>
      <c r="O43" s="43">
        <f t="shared" si="14"/>
        <v>4.0891666666666673</v>
      </c>
      <c r="P43" s="39">
        <f t="shared" si="15"/>
        <v>4.99</v>
      </c>
      <c r="Q43" s="39">
        <f t="shared" si="16"/>
        <v>1.99</v>
      </c>
      <c r="R43" s="58">
        <f t="shared" si="17"/>
        <v>1.5075376884422114</v>
      </c>
      <c r="S43" s="40">
        <f t="shared" si="12"/>
        <v>3</v>
      </c>
      <c r="T43" s="47">
        <f t="shared" si="13"/>
        <v>8.7833643699565478E-2</v>
      </c>
      <c r="U43" s="51" t="s">
        <v>61</v>
      </c>
    </row>
    <row r="44" spans="2:21" x14ac:dyDescent="0.3">
      <c r="B44" s="38" t="s">
        <v>23</v>
      </c>
      <c r="C44" s="43">
        <v>3.99</v>
      </c>
      <c r="D44" s="116">
        <v>3.89</v>
      </c>
      <c r="E44" s="39">
        <v>4.79</v>
      </c>
      <c r="F44" s="116">
        <v>3.49</v>
      </c>
      <c r="G44" s="39">
        <v>3.79</v>
      </c>
      <c r="H44" s="116">
        <v>3.99</v>
      </c>
      <c r="I44" s="116">
        <v>3.98</v>
      </c>
      <c r="J44" s="116">
        <v>3.99</v>
      </c>
      <c r="K44" s="116">
        <v>3.99</v>
      </c>
      <c r="L44" s="116">
        <v>3.49</v>
      </c>
      <c r="M44" s="116">
        <v>5.59</v>
      </c>
      <c r="N44" s="117">
        <v>3.89</v>
      </c>
      <c r="O44" s="43">
        <f t="shared" si="14"/>
        <v>4.0725000000000007</v>
      </c>
      <c r="P44" s="39">
        <f t="shared" si="15"/>
        <v>5.59</v>
      </c>
      <c r="Q44" s="39">
        <f t="shared" si="16"/>
        <v>3.49</v>
      </c>
      <c r="R44" s="58">
        <f t="shared" si="17"/>
        <v>0.6017191977077363</v>
      </c>
      <c r="S44" s="40">
        <f t="shared" si="12"/>
        <v>2.0999999999999996</v>
      </c>
      <c r="T44" s="47">
        <f t="shared" si="13"/>
        <v>0.22813630880579017</v>
      </c>
      <c r="U44" s="51" t="s">
        <v>62</v>
      </c>
    </row>
    <row r="45" spans="2:21" x14ac:dyDescent="0.3">
      <c r="B45" s="37" t="s">
        <v>24</v>
      </c>
      <c r="C45" s="43">
        <v>5.99</v>
      </c>
      <c r="D45" s="116">
        <v>5.88</v>
      </c>
      <c r="E45" s="39">
        <v>5.97</v>
      </c>
      <c r="F45" s="116">
        <v>5.49</v>
      </c>
      <c r="G45" s="39">
        <v>7.99</v>
      </c>
      <c r="H45" s="116">
        <v>5.99</v>
      </c>
      <c r="I45" s="116">
        <v>4.99</v>
      </c>
      <c r="J45" s="116">
        <v>5.99</v>
      </c>
      <c r="K45" s="116">
        <v>6.95</v>
      </c>
      <c r="L45" s="116">
        <v>7.49</v>
      </c>
      <c r="M45" s="116">
        <v>6.49</v>
      </c>
      <c r="N45" s="117">
        <v>6.69</v>
      </c>
      <c r="O45" s="43">
        <f t="shared" si="14"/>
        <v>6.3258333333333345</v>
      </c>
      <c r="P45" s="39">
        <f t="shared" si="15"/>
        <v>7.99</v>
      </c>
      <c r="Q45" s="39">
        <f t="shared" si="16"/>
        <v>4.99</v>
      </c>
      <c r="R45" s="58">
        <f t="shared" si="17"/>
        <v>0.60120240480961917</v>
      </c>
      <c r="S45" s="40">
        <f t="shared" si="12"/>
        <v>3</v>
      </c>
      <c r="T45" s="47">
        <f t="shared" si="13"/>
        <v>-3.1858993980205974E-2</v>
      </c>
      <c r="U45" s="50" t="s">
        <v>78</v>
      </c>
    </row>
    <row r="46" spans="2:21" x14ac:dyDescent="0.3">
      <c r="B46" s="38" t="s">
        <v>25</v>
      </c>
      <c r="C46" s="43">
        <v>23.59</v>
      </c>
      <c r="D46" s="116">
        <v>27.9</v>
      </c>
      <c r="E46" s="39">
        <v>29.98</v>
      </c>
      <c r="F46" s="116">
        <v>22.9</v>
      </c>
      <c r="G46" s="39">
        <v>29.98</v>
      </c>
      <c r="H46" s="116">
        <v>29.9</v>
      </c>
      <c r="I46" s="116">
        <v>22.9</v>
      </c>
      <c r="J46" s="116">
        <v>23.99</v>
      </c>
      <c r="K46" s="116">
        <v>23.9</v>
      </c>
      <c r="L46" s="116">
        <v>25.99</v>
      </c>
      <c r="M46" s="116">
        <v>29.99</v>
      </c>
      <c r="N46" s="117">
        <v>20.9</v>
      </c>
      <c r="O46" s="43">
        <f t="shared" si="14"/>
        <v>25.993333333333336</v>
      </c>
      <c r="P46" s="39">
        <f t="shared" si="15"/>
        <v>29.99</v>
      </c>
      <c r="Q46" s="39">
        <f t="shared" si="16"/>
        <v>20.9</v>
      </c>
      <c r="R46" s="58">
        <f t="shared" si="17"/>
        <v>0.43492822966507183</v>
      </c>
      <c r="S46" s="40">
        <f t="shared" si="12"/>
        <v>9.09</v>
      </c>
      <c r="T46" s="47">
        <f t="shared" si="13"/>
        <v>2.477166699520339E-2</v>
      </c>
      <c r="U46" s="51" t="s">
        <v>8</v>
      </c>
    </row>
    <row r="47" spans="2:21" x14ac:dyDescent="0.3">
      <c r="B47" s="38" t="s">
        <v>26</v>
      </c>
      <c r="C47" s="43">
        <v>2.69</v>
      </c>
      <c r="D47" s="116">
        <v>2.29</v>
      </c>
      <c r="E47" s="39">
        <v>2.56</v>
      </c>
      <c r="F47" s="116">
        <v>2.4300000000000002</v>
      </c>
      <c r="G47" s="39">
        <v>2.78</v>
      </c>
      <c r="H47" s="116">
        <v>2.69</v>
      </c>
      <c r="I47" s="116">
        <v>2.4900000000000002</v>
      </c>
      <c r="J47" s="116">
        <v>2.99</v>
      </c>
      <c r="K47" s="116">
        <v>2.99</v>
      </c>
      <c r="L47" s="116">
        <v>2.79</v>
      </c>
      <c r="M47" s="116">
        <v>2.4900000000000002</v>
      </c>
      <c r="N47" s="117">
        <v>2.29</v>
      </c>
      <c r="O47" s="43">
        <f t="shared" si="14"/>
        <v>2.6233333333333335</v>
      </c>
      <c r="P47" s="39">
        <f t="shared" si="15"/>
        <v>2.99</v>
      </c>
      <c r="Q47" s="39">
        <f t="shared" si="16"/>
        <v>2.29</v>
      </c>
      <c r="R47" s="58">
        <f t="shared" si="17"/>
        <v>0.30567685589519655</v>
      </c>
      <c r="S47" s="40">
        <f t="shared" si="12"/>
        <v>0.70000000000000018</v>
      </c>
      <c r="T47" s="47">
        <f t="shared" si="13"/>
        <v>6.6513174724993629E-3</v>
      </c>
      <c r="U47" s="51" t="s">
        <v>79</v>
      </c>
    </row>
    <row r="48" spans="2:21" x14ac:dyDescent="0.3">
      <c r="B48" s="38" t="s">
        <v>27</v>
      </c>
      <c r="C48" s="43">
        <v>5.89</v>
      </c>
      <c r="D48" s="116">
        <v>6.49</v>
      </c>
      <c r="E48" s="39">
        <v>6.49</v>
      </c>
      <c r="F48" s="116">
        <v>6.29</v>
      </c>
      <c r="G48" s="39">
        <v>6.49</v>
      </c>
      <c r="H48" s="116">
        <v>5.69</v>
      </c>
      <c r="I48" s="116">
        <v>6.98</v>
      </c>
      <c r="J48" s="116">
        <v>5.99</v>
      </c>
      <c r="K48" s="116">
        <v>7.49</v>
      </c>
      <c r="L48" s="116">
        <v>6.79</v>
      </c>
      <c r="M48" s="116">
        <v>6.49</v>
      </c>
      <c r="N48" s="117">
        <v>5.49</v>
      </c>
      <c r="O48" s="43">
        <f t="shared" si="14"/>
        <v>6.3808333333333325</v>
      </c>
      <c r="P48" s="39">
        <f t="shared" si="15"/>
        <v>7.49</v>
      </c>
      <c r="Q48" s="39">
        <f t="shared" si="16"/>
        <v>5.49</v>
      </c>
      <c r="R48" s="58">
        <f t="shared" si="17"/>
        <v>0.36429872495446269</v>
      </c>
      <c r="S48" s="40">
        <f t="shared" si="12"/>
        <v>2</v>
      </c>
      <c r="T48" s="47">
        <f t="shared" si="13"/>
        <v>0.26603835978835932</v>
      </c>
      <c r="U48" s="51" t="s">
        <v>63</v>
      </c>
    </row>
    <row r="49" spans="2:21" x14ac:dyDescent="0.3">
      <c r="B49" s="38" t="s">
        <v>28</v>
      </c>
      <c r="C49" s="43">
        <v>2.59</v>
      </c>
      <c r="D49" s="116">
        <v>2.99</v>
      </c>
      <c r="E49" s="39">
        <v>2.98</v>
      </c>
      <c r="F49" s="116">
        <v>3.19</v>
      </c>
      <c r="G49" s="39">
        <v>2.99</v>
      </c>
      <c r="H49" s="116">
        <v>3.99</v>
      </c>
      <c r="I49" s="116">
        <v>3.49</v>
      </c>
      <c r="J49" s="116">
        <v>3.09</v>
      </c>
      <c r="K49" s="116">
        <v>3.39</v>
      </c>
      <c r="L49" s="116">
        <v>3.29</v>
      </c>
      <c r="M49" s="116">
        <v>3.48</v>
      </c>
      <c r="N49" s="117">
        <v>2.39</v>
      </c>
      <c r="O49" s="43">
        <f t="shared" si="14"/>
        <v>3.1549999999999998</v>
      </c>
      <c r="P49" s="39">
        <f t="shared" si="15"/>
        <v>3.99</v>
      </c>
      <c r="Q49" s="39">
        <f t="shared" si="16"/>
        <v>2.39</v>
      </c>
      <c r="R49" s="58">
        <f t="shared" si="17"/>
        <v>0.66945606694560666</v>
      </c>
      <c r="S49" s="40">
        <f t="shared" si="12"/>
        <v>1.6</v>
      </c>
      <c r="T49" s="47">
        <f t="shared" si="13"/>
        <v>0.30804311774461035</v>
      </c>
      <c r="U49" s="51" t="s">
        <v>64</v>
      </c>
    </row>
    <row r="50" spans="2:21" x14ac:dyDescent="0.3">
      <c r="B50" s="37" t="s">
        <v>29</v>
      </c>
      <c r="C50" s="43">
        <v>3.59</v>
      </c>
      <c r="D50" s="116">
        <v>2.98</v>
      </c>
      <c r="E50" s="39">
        <v>3.79</v>
      </c>
      <c r="F50" s="116">
        <v>3.19</v>
      </c>
      <c r="G50" s="39">
        <v>5.49</v>
      </c>
      <c r="H50" s="116">
        <v>4.49</v>
      </c>
      <c r="I50" s="116">
        <v>3.98</v>
      </c>
      <c r="J50" s="116">
        <v>3.99</v>
      </c>
      <c r="K50" s="116">
        <v>3.99</v>
      </c>
      <c r="L50" s="116">
        <v>5.99</v>
      </c>
      <c r="M50" s="116">
        <v>3.99</v>
      </c>
      <c r="N50" s="117">
        <v>3.59</v>
      </c>
      <c r="O50" s="43">
        <f t="shared" si="14"/>
        <v>4.0883333333333338</v>
      </c>
      <c r="P50" s="39">
        <f t="shared" si="15"/>
        <v>5.99</v>
      </c>
      <c r="Q50" s="39">
        <f t="shared" si="16"/>
        <v>2.98</v>
      </c>
      <c r="R50" s="58">
        <f t="shared" si="17"/>
        <v>1.0100671140939599</v>
      </c>
      <c r="S50" s="40">
        <f t="shared" si="12"/>
        <v>3.0100000000000002</v>
      </c>
      <c r="T50" s="47">
        <f t="shared" si="13"/>
        <v>6.6614488216366841E-2</v>
      </c>
      <c r="U50" s="50" t="s">
        <v>13</v>
      </c>
    </row>
    <row r="51" spans="2:21" x14ac:dyDescent="0.3">
      <c r="B51" s="37" t="s">
        <v>30</v>
      </c>
      <c r="C51" s="43">
        <v>3.59</v>
      </c>
      <c r="D51" s="116">
        <v>3.99</v>
      </c>
      <c r="E51" s="39">
        <v>3.49</v>
      </c>
      <c r="F51" s="116">
        <v>3.99</v>
      </c>
      <c r="G51" s="39">
        <v>3.79</v>
      </c>
      <c r="H51" s="116">
        <v>3.98</v>
      </c>
      <c r="I51" s="116">
        <v>3.48</v>
      </c>
      <c r="J51" s="116">
        <v>3.49</v>
      </c>
      <c r="K51" s="116">
        <v>3.49</v>
      </c>
      <c r="L51" s="116">
        <v>3.79</v>
      </c>
      <c r="M51" s="116">
        <v>3.78</v>
      </c>
      <c r="N51" s="117">
        <v>3.79</v>
      </c>
      <c r="O51" s="43">
        <f t="shared" si="14"/>
        <v>3.7208333333333337</v>
      </c>
      <c r="P51" s="39">
        <f t="shared" si="15"/>
        <v>3.99</v>
      </c>
      <c r="Q51" s="39">
        <f t="shared" si="16"/>
        <v>3.48</v>
      </c>
      <c r="R51" s="58">
        <f t="shared" si="17"/>
        <v>0.14655172413793105</v>
      </c>
      <c r="S51" s="40">
        <f t="shared" si="12"/>
        <v>0.51000000000000023</v>
      </c>
      <c r="T51" s="47">
        <f t="shared" si="13"/>
        <v>3.3564814814814659E-2</v>
      </c>
      <c r="U51" s="50" t="s">
        <v>65</v>
      </c>
    </row>
    <row r="52" spans="2:21" x14ac:dyDescent="0.3">
      <c r="B52" s="37" t="s">
        <v>31</v>
      </c>
      <c r="C52" s="43">
        <v>9.99</v>
      </c>
      <c r="D52" s="116">
        <v>9.9</v>
      </c>
      <c r="E52" s="39">
        <v>8.99</v>
      </c>
      <c r="F52" s="116">
        <v>9.98</v>
      </c>
      <c r="G52" s="39">
        <v>11.15</v>
      </c>
      <c r="H52" s="116">
        <v>10.9</v>
      </c>
      <c r="I52" s="116">
        <v>6.99</v>
      </c>
      <c r="J52" s="116">
        <v>9.5299999999999994</v>
      </c>
      <c r="K52" s="116">
        <v>9.98</v>
      </c>
      <c r="L52" s="116">
        <v>8.49</v>
      </c>
      <c r="M52" s="116">
        <v>9.98</v>
      </c>
      <c r="N52" s="117">
        <v>8.49</v>
      </c>
      <c r="O52" s="43">
        <f t="shared" si="14"/>
        <v>9.5308333333333319</v>
      </c>
      <c r="P52" s="39">
        <f t="shared" si="15"/>
        <v>11.15</v>
      </c>
      <c r="Q52" s="39">
        <f t="shared" si="16"/>
        <v>6.99</v>
      </c>
      <c r="R52" s="58">
        <f t="shared" si="17"/>
        <v>0.59513590844062958</v>
      </c>
      <c r="S52" s="40">
        <f t="shared" si="12"/>
        <v>4.16</v>
      </c>
      <c r="T52" s="47">
        <f t="shared" si="13"/>
        <v>-5.0713811420982968E-2</v>
      </c>
      <c r="U52" s="50" t="s">
        <v>80</v>
      </c>
    </row>
    <row r="53" spans="2:21" ht="13.5" thickBot="1" x14ac:dyDescent="0.35">
      <c r="B53" s="101" t="s">
        <v>32</v>
      </c>
      <c r="C53" s="102">
        <v>8.2899999999999991</v>
      </c>
      <c r="D53" s="118">
        <v>6.99</v>
      </c>
      <c r="E53" s="103">
        <v>3.98</v>
      </c>
      <c r="F53" s="118">
        <v>1.98</v>
      </c>
      <c r="G53" s="103">
        <v>2.59</v>
      </c>
      <c r="H53" s="118">
        <v>4.99</v>
      </c>
      <c r="I53" s="118">
        <v>5.99</v>
      </c>
      <c r="J53" s="118">
        <v>2.99</v>
      </c>
      <c r="K53" s="118">
        <v>3.99</v>
      </c>
      <c r="L53" s="118">
        <v>3.39</v>
      </c>
      <c r="M53" s="118">
        <v>1.98</v>
      </c>
      <c r="N53" s="119">
        <v>6.85</v>
      </c>
      <c r="O53" s="102">
        <f t="shared" si="14"/>
        <v>4.5008333333333335</v>
      </c>
      <c r="P53" s="103">
        <f t="shared" si="15"/>
        <v>8.2899999999999991</v>
      </c>
      <c r="Q53" s="103">
        <f t="shared" si="16"/>
        <v>1.98</v>
      </c>
      <c r="R53" s="104">
        <f t="shared" si="17"/>
        <v>3.1868686868686869</v>
      </c>
      <c r="S53" s="105">
        <f t="shared" si="12"/>
        <v>6.3099999999999987</v>
      </c>
      <c r="T53" s="48">
        <f t="shared" si="13"/>
        <v>-0.15334211186355662</v>
      </c>
      <c r="U53" s="52" t="s">
        <v>66</v>
      </c>
    </row>
    <row r="54" spans="2:21" x14ac:dyDescent="0.3"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2:21" x14ac:dyDescent="0.3">
      <c r="B55" s="22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9"/>
      <c r="T55" s="29"/>
    </row>
    <row r="56" spans="2:21" x14ac:dyDescent="0.3">
      <c r="B56" s="22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9"/>
      <c r="T56" s="29"/>
    </row>
    <row r="57" spans="2:21" ht="13.5" thickBot="1" x14ac:dyDescent="0.35">
      <c r="B57" s="21" t="s">
        <v>121</v>
      </c>
      <c r="C57" s="24"/>
      <c r="D57" s="25"/>
      <c r="E57" s="24"/>
      <c r="F57" s="24"/>
      <c r="G57" s="24"/>
      <c r="H57" s="24"/>
      <c r="I57" s="24"/>
      <c r="J57" s="24"/>
      <c r="K57" s="24"/>
      <c r="L57" s="24"/>
      <c r="M57" s="26"/>
      <c r="N57" s="24"/>
      <c r="O57" s="24"/>
      <c r="P57" s="24"/>
      <c r="Q57" s="26"/>
      <c r="R57" s="26"/>
      <c r="S57" s="29"/>
      <c r="T57" s="29"/>
    </row>
    <row r="58" spans="2:21" ht="13.5" thickBot="1" x14ac:dyDescent="0.35">
      <c r="B58" s="33" t="s">
        <v>0</v>
      </c>
      <c r="C58" s="34" t="s">
        <v>36</v>
      </c>
      <c r="D58" s="34" t="s">
        <v>37</v>
      </c>
      <c r="E58" s="34" t="s">
        <v>127</v>
      </c>
      <c r="F58" s="34" t="s">
        <v>39</v>
      </c>
      <c r="G58" s="34" t="s">
        <v>40</v>
      </c>
      <c r="H58" s="34" t="s">
        <v>41</v>
      </c>
      <c r="I58" s="34" t="s">
        <v>143</v>
      </c>
      <c r="J58" s="34" t="s">
        <v>144</v>
      </c>
      <c r="K58" s="34" t="s">
        <v>42</v>
      </c>
      <c r="L58" s="34" t="s">
        <v>43</v>
      </c>
      <c r="M58" s="34" t="s">
        <v>44</v>
      </c>
      <c r="N58" s="41" t="s">
        <v>45</v>
      </c>
      <c r="O58" s="42" t="s">
        <v>18</v>
      </c>
      <c r="P58" s="34" t="s">
        <v>46</v>
      </c>
      <c r="Q58" s="34" t="s">
        <v>19</v>
      </c>
      <c r="R58" s="34" t="s">
        <v>47</v>
      </c>
      <c r="S58" s="35" t="s">
        <v>48</v>
      </c>
      <c r="T58" s="45" t="s">
        <v>81</v>
      </c>
      <c r="U58" s="53" t="s">
        <v>82</v>
      </c>
    </row>
    <row r="59" spans="2:21" x14ac:dyDescent="0.3">
      <c r="B59" s="106" t="s">
        <v>20</v>
      </c>
      <c r="C59" s="114">
        <v>7.29</v>
      </c>
      <c r="D59" s="114">
        <v>8.9499999999999993</v>
      </c>
      <c r="E59" s="114">
        <v>7.99</v>
      </c>
      <c r="F59" s="114">
        <v>8.99</v>
      </c>
      <c r="G59" s="114">
        <v>9.98</v>
      </c>
      <c r="H59" s="114">
        <v>9.58</v>
      </c>
      <c r="I59" s="114">
        <v>9.98</v>
      </c>
      <c r="J59" s="114">
        <v>8.49</v>
      </c>
      <c r="K59" s="114">
        <v>9.98</v>
      </c>
      <c r="L59" s="114">
        <v>9.99</v>
      </c>
      <c r="M59" s="114">
        <v>8.99</v>
      </c>
      <c r="N59" s="115">
        <v>9.99</v>
      </c>
      <c r="O59" s="108">
        <f t="shared" ref="O59:O71" si="18">AVERAGE(C59:N59)</f>
        <v>9.1833333333333318</v>
      </c>
      <c r="P59" s="107">
        <f t="shared" ref="P59:P71" si="19">MAX(C59:N59)</f>
        <v>9.99</v>
      </c>
      <c r="Q59" s="107">
        <f t="shared" ref="Q59:Q71" si="20">MIN(C59:N59)</f>
        <v>7.29</v>
      </c>
      <c r="R59" s="109">
        <f>((P59/Q59)-1)</f>
        <v>0.37037037037037046</v>
      </c>
      <c r="S59" s="110">
        <f t="shared" ref="S59:S71" si="21">P59-Q59</f>
        <v>2.7</v>
      </c>
      <c r="T59" s="46">
        <f t="shared" ref="T59:T71" si="22">(O59/O41)-1</f>
        <v>-0.11179173047473223</v>
      </c>
      <c r="U59" s="49" t="s">
        <v>2</v>
      </c>
    </row>
    <row r="60" spans="2:21" x14ac:dyDescent="0.3">
      <c r="B60" s="37" t="s">
        <v>21</v>
      </c>
      <c r="C60" s="116">
        <v>10.99</v>
      </c>
      <c r="D60" s="116">
        <v>11.98</v>
      </c>
      <c r="E60" s="116">
        <v>14.45</v>
      </c>
      <c r="F60" s="116">
        <v>12.99</v>
      </c>
      <c r="G60" s="116">
        <v>15.69</v>
      </c>
      <c r="H60" s="116">
        <v>12.98</v>
      </c>
      <c r="I60" s="116">
        <v>11.98</v>
      </c>
      <c r="J60" s="116">
        <v>12.99</v>
      </c>
      <c r="K60" s="116">
        <v>13.5</v>
      </c>
      <c r="L60" s="116">
        <v>13.49</v>
      </c>
      <c r="M60" s="116">
        <v>12.98</v>
      </c>
      <c r="N60" s="117">
        <v>13.99</v>
      </c>
      <c r="O60" s="43">
        <f t="shared" si="18"/>
        <v>13.167500000000002</v>
      </c>
      <c r="P60" s="39">
        <f t="shared" si="19"/>
        <v>15.69</v>
      </c>
      <c r="Q60" s="39">
        <f t="shared" si="20"/>
        <v>10.99</v>
      </c>
      <c r="R60" s="58">
        <f t="shared" ref="R60:R71" si="23">((P60/Q60)-1)</f>
        <v>0.4276615104640582</v>
      </c>
      <c r="S60" s="40">
        <f t="shared" si="21"/>
        <v>4.6999999999999993</v>
      </c>
      <c r="T60" s="47">
        <f t="shared" si="22"/>
        <v>3.7083223943292332E-2</v>
      </c>
      <c r="U60" s="50" t="s">
        <v>77</v>
      </c>
    </row>
    <row r="61" spans="2:21" x14ac:dyDescent="0.3">
      <c r="B61" s="38" t="s">
        <v>22</v>
      </c>
      <c r="C61" s="116">
        <v>3.49</v>
      </c>
      <c r="D61" s="116">
        <v>1.97</v>
      </c>
      <c r="E61" s="116">
        <v>1.95</v>
      </c>
      <c r="F61" s="116">
        <v>1.97</v>
      </c>
      <c r="G61" s="116">
        <v>2.99</v>
      </c>
      <c r="H61" s="116">
        <v>2.29</v>
      </c>
      <c r="I61" s="116">
        <v>2.4900000000000002</v>
      </c>
      <c r="J61" s="116">
        <v>1.99</v>
      </c>
      <c r="K61" s="116">
        <v>3.99</v>
      </c>
      <c r="L61" s="116">
        <v>2.4700000000000002</v>
      </c>
      <c r="M61" s="116">
        <v>2.27</v>
      </c>
      <c r="N61" s="117">
        <v>4.09</v>
      </c>
      <c r="O61" s="43">
        <f t="shared" si="18"/>
        <v>2.6633333333333327</v>
      </c>
      <c r="P61" s="39">
        <f t="shared" si="19"/>
        <v>4.09</v>
      </c>
      <c r="Q61" s="39">
        <f t="shared" si="20"/>
        <v>1.95</v>
      </c>
      <c r="R61" s="58">
        <f t="shared" si="23"/>
        <v>1.0974358974358975</v>
      </c>
      <c r="S61" s="40">
        <f t="shared" si="21"/>
        <v>2.1399999999999997</v>
      </c>
      <c r="T61" s="47">
        <f t="shared" si="22"/>
        <v>-0.34868555125331191</v>
      </c>
      <c r="U61" s="51" t="s">
        <v>61</v>
      </c>
    </row>
    <row r="62" spans="2:21" x14ac:dyDescent="0.3">
      <c r="B62" s="38" t="s">
        <v>23</v>
      </c>
      <c r="C62" s="116">
        <v>4.49</v>
      </c>
      <c r="D62" s="116">
        <v>4.8899999999999997</v>
      </c>
      <c r="E62" s="116">
        <v>3.79</v>
      </c>
      <c r="F62" s="116">
        <v>4.29</v>
      </c>
      <c r="G62" s="116">
        <v>4.3899999999999997</v>
      </c>
      <c r="H62" s="116">
        <v>4.99</v>
      </c>
      <c r="I62" s="116">
        <v>4.49</v>
      </c>
      <c r="J62" s="116">
        <v>4.99</v>
      </c>
      <c r="K62" s="116">
        <v>4.99</v>
      </c>
      <c r="L62" s="116">
        <v>4.59</v>
      </c>
      <c r="M62" s="116">
        <v>3.79</v>
      </c>
      <c r="N62" s="117">
        <v>3.59</v>
      </c>
      <c r="O62" s="43">
        <f t="shared" si="18"/>
        <v>4.4400000000000004</v>
      </c>
      <c r="P62" s="39">
        <f t="shared" si="19"/>
        <v>4.99</v>
      </c>
      <c r="Q62" s="39">
        <f t="shared" si="20"/>
        <v>3.59</v>
      </c>
      <c r="R62" s="58">
        <f t="shared" si="23"/>
        <v>0.38997214484679676</v>
      </c>
      <c r="S62" s="40">
        <f t="shared" si="21"/>
        <v>1.4000000000000004</v>
      </c>
      <c r="T62" s="47">
        <f t="shared" si="22"/>
        <v>9.0239410681399512E-2</v>
      </c>
      <c r="U62" s="51" t="s">
        <v>62</v>
      </c>
    </row>
    <row r="63" spans="2:21" x14ac:dyDescent="0.3">
      <c r="B63" s="37" t="s">
        <v>24</v>
      </c>
      <c r="C63" s="116">
        <v>6.89</v>
      </c>
      <c r="D63" s="116">
        <v>5.49</v>
      </c>
      <c r="E63" s="116">
        <v>5.99</v>
      </c>
      <c r="F63" s="116">
        <v>5.49</v>
      </c>
      <c r="G63" s="116">
        <v>7.99</v>
      </c>
      <c r="H63" s="116">
        <v>5.69</v>
      </c>
      <c r="I63" s="116">
        <v>5.49</v>
      </c>
      <c r="J63" s="116">
        <v>5.99</v>
      </c>
      <c r="K63" s="116">
        <v>6.99</v>
      </c>
      <c r="L63" s="116">
        <v>7.49</v>
      </c>
      <c r="M63" s="116">
        <v>6.49</v>
      </c>
      <c r="N63" s="117">
        <v>5.99</v>
      </c>
      <c r="O63" s="43">
        <f t="shared" si="18"/>
        <v>6.331666666666667</v>
      </c>
      <c r="P63" s="39">
        <f t="shared" si="19"/>
        <v>7.99</v>
      </c>
      <c r="Q63" s="39">
        <f t="shared" si="20"/>
        <v>5.49</v>
      </c>
      <c r="R63" s="58">
        <f t="shared" si="23"/>
        <v>0.45537340619307831</v>
      </c>
      <c r="S63" s="40">
        <f t="shared" si="21"/>
        <v>2.5</v>
      </c>
      <c r="T63" s="47">
        <f t="shared" si="22"/>
        <v>9.2214464497408777E-4</v>
      </c>
      <c r="U63" s="50" t="s">
        <v>78</v>
      </c>
    </row>
    <row r="64" spans="2:21" x14ac:dyDescent="0.3">
      <c r="B64" s="38" t="s">
        <v>25</v>
      </c>
      <c r="C64" s="116">
        <v>23.59</v>
      </c>
      <c r="D64" s="116">
        <v>24.9</v>
      </c>
      <c r="E64" s="116">
        <v>22.87</v>
      </c>
      <c r="F64" s="116">
        <v>21.9</v>
      </c>
      <c r="G64" s="116">
        <v>29.98</v>
      </c>
      <c r="H64" s="116">
        <v>24.9</v>
      </c>
      <c r="I64" s="116">
        <v>22.99</v>
      </c>
      <c r="J64" s="116">
        <v>23.99</v>
      </c>
      <c r="K64" s="116">
        <v>23.9</v>
      </c>
      <c r="L64" s="116">
        <v>25.99</v>
      </c>
      <c r="M64" s="116">
        <v>29.99</v>
      </c>
      <c r="N64" s="117">
        <v>21.9</v>
      </c>
      <c r="O64" s="43">
        <f t="shared" si="18"/>
        <v>24.741666666666664</v>
      </c>
      <c r="P64" s="39">
        <f t="shared" si="19"/>
        <v>29.99</v>
      </c>
      <c r="Q64" s="39">
        <f t="shared" si="20"/>
        <v>21.9</v>
      </c>
      <c r="R64" s="58">
        <f t="shared" si="23"/>
        <v>0.36940639269406383</v>
      </c>
      <c r="S64" s="40">
        <f t="shared" si="21"/>
        <v>8.09</v>
      </c>
      <c r="T64" s="47">
        <f t="shared" si="22"/>
        <v>-4.8153372659656579E-2</v>
      </c>
      <c r="U64" s="51" t="s">
        <v>8</v>
      </c>
    </row>
    <row r="65" spans="2:38" x14ac:dyDescent="0.3">
      <c r="B65" s="38" t="s">
        <v>26</v>
      </c>
      <c r="C65" s="116">
        <v>2.19</v>
      </c>
      <c r="D65" s="116">
        <v>2.97</v>
      </c>
      <c r="E65" s="116">
        <v>2.69</v>
      </c>
      <c r="F65" s="116">
        <v>2.4500000000000002</v>
      </c>
      <c r="G65" s="116">
        <v>2.98</v>
      </c>
      <c r="H65" s="116">
        <v>2.4900000000000002</v>
      </c>
      <c r="I65" s="116">
        <v>3.99</v>
      </c>
      <c r="J65" s="116">
        <v>2.99</v>
      </c>
      <c r="K65" s="116">
        <v>2.95</v>
      </c>
      <c r="L65" s="116">
        <v>2.4900000000000002</v>
      </c>
      <c r="M65" s="116">
        <v>2.59</v>
      </c>
      <c r="N65" s="117">
        <v>2.29</v>
      </c>
      <c r="O65" s="43">
        <f t="shared" si="18"/>
        <v>2.7558333333333334</v>
      </c>
      <c r="P65" s="39">
        <f t="shared" si="19"/>
        <v>3.99</v>
      </c>
      <c r="Q65" s="39">
        <f t="shared" si="20"/>
        <v>2.19</v>
      </c>
      <c r="R65" s="58">
        <f t="shared" si="23"/>
        <v>0.82191780821917826</v>
      </c>
      <c r="S65" s="40">
        <f t="shared" si="21"/>
        <v>1.8000000000000003</v>
      </c>
      <c r="T65" s="47">
        <f t="shared" si="22"/>
        <v>5.0508259212198148E-2</v>
      </c>
      <c r="U65" s="51" t="s">
        <v>79</v>
      </c>
    </row>
    <row r="66" spans="2:38" x14ac:dyDescent="0.3">
      <c r="B66" s="38" t="s">
        <v>27</v>
      </c>
      <c r="C66" s="116">
        <v>6.29</v>
      </c>
      <c r="D66" s="116">
        <v>5.99</v>
      </c>
      <c r="E66" s="116">
        <v>6.99</v>
      </c>
      <c r="F66" s="116">
        <v>7.99</v>
      </c>
      <c r="G66" s="116">
        <v>8.59</v>
      </c>
      <c r="H66" s="116">
        <v>4.99</v>
      </c>
      <c r="I66" s="116">
        <v>7.99</v>
      </c>
      <c r="J66" s="116">
        <v>6.99</v>
      </c>
      <c r="K66" s="116">
        <v>7.49</v>
      </c>
      <c r="L66" s="116">
        <v>7.99</v>
      </c>
      <c r="M66" s="116">
        <v>6.99</v>
      </c>
      <c r="N66" s="117">
        <v>5.49</v>
      </c>
      <c r="O66" s="43">
        <f t="shared" si="18"/>
        <v>6.9816666666666665</v>
      </c>
      <c r="P66" s="39">
        <f t="shared" si="19"/>
        <v>8.59</v>
      </c>
      <c r="Q66" s="39">
        <f t="shared" si="20"/>
        <v>4.99</v>
      </c>
      <c r="R66" s="58">
        <f t="shared" si="23"/>
        <v>0.72144288577154292</v>
      </c>
      <c r="S66" s="40">
        <f t="shared" si="21"/>
        <v>3.5999999999999996</v>
      </c>
      <c r="T66" s="47">
        <f t="shared" si="22"/>
        <v>9.4162204518741133E-2</v>
      </c>
      <c r="U66" s="51" t="s">
        <v>63</v>
      </c>
    </row>
    <row r="67" spans="2:38" x14ac:dyDescent="0.3">
      <c r="B67" s="38" t="s">
        <v>28</v>
      </c>
      <c r="C67" s="116">
        <v>2.79</v>
      </c>
      <c r="D67" s="116">
        <v>2.99</v>
      </c>
      <c r="E67" s="116">
        <v>2.58</v>
      </c>
      <c r="F67" s="116">
        <v>2.99</v>
      </c>
      <c r="G67" s="116">
        <v>3.19</v>
      </c>
      <c r="H67" s="116">
        <v>2.99</v>
      </c>
      <c r="I67" s="116">
        <v>2.99</v>
      </c>
      <c r="J67" s="116">
        <v>2.79</v>
      </c>
      <c r="K67" s="116">
        <v>2.99</v>
      </c>
      <c r="L67" s="116">
        <v>2.99</v>
      </c>
      <c r="M67" s="116">
        <v>3.12</v>
      </c>
      <c r="N67" s="117">
        <v>3.19</v>
      </c>
      <c r="O67" s="43">
        <f t="shared" si="18"/>
        <v>2.9666666666666668</v>
      </c>
      <c r="P67" s="39">
        <f t="shared" si="19"/>
        <v>3.19</v>
      </c>
      <c r="Q67" s="39">
        <f t="shared" si="20"/>
        <v>2.58</v>
      </c>
      <c r="R67" s="58">
        <f t="shared" si="23"/>
        <v>0.23643410852713176</v>
      </c>
      <c r="S67" s="40">
        <f t="shared" si="21"/>
        <v>0.60999999999999988</v>
      </c>
      <c r="T67" s="47">
        <f t="shared" si="22"/>
        <v>-5.9693608029582568E-2</v>
      </c>
      <c r="U67" s="51" t="s">
        <v>64</v>
      </c>
    </row>
    <row r="68" spans="2:38" x14ac:dyDescent="0.3">
      <c r="B68" s="37" t="s">
        <v>29</v>
      </c>
      <c r="C68" s="116">
        <v>3.79</v>
      </c>
      <c r="D68" s="116">
        <v>3.54</v>
      </c>
      <c r="E68" s="116">
        <v>3.79</v>
      </c>
      <c r="F68" s="116">
        <v>4.3899999999999997</v>
      </c>
      <c r="G68" s="116">
        <v>6.29</v>
      </c>
      <c r="H68" s="116">
        <v>4.49</v>
      </c>
      <c r="I68" s="116">
        <v>3.98</v>
      </c>
      <c r="J68" s="116">
        <v>3.49</v>
      </c>
      <c r="K68" s="116">
        <v>2.99</v>
      </c>
      <c r="L68" s="116">
        <v>4.3899999999999997</v>
      </c>
      <c r="M68" s="116">
        <v>3.49</v>
      </c>
      <c r="N68" s="117">
        <v>3.99</v>
      </c>
      <c r="O68" s="43">
        <f t="shared" si="18"/>
        <v>4.0516666666666667</v>
      </c>
      <c r="P68" s="39">
        <f t="shared" si="19"/>
        <v>6.29</v>
      </c>
      <c r="Q68" s="39">
        <f t="shared" si="20"/>
        <v>2.99</v>
      </c>
      <c r="R68" s="58">
        <f t="shared" si="23"/>
        <v>1.103678929765886</v>
      </c>
      <c r="S68" s="40">
        <f t="shared" si="21"/>
        <v>3.3</v>
      </c>
      <c r="T68" s="47">
        <f t="shared" si="22"/>
        <v>-8.9686098654709889E-3</v>
      </c>
      <c r="U68" s="50" t="s">
        <v>13</v>
      </c>
      <c r="Z68" s="19">
        <v>369.05699999999996</v>
      </c>
      <c r="AA68" s="19">
        <v>335.57100000000008</v>
      </c>
      <c r="AB68" s="19">
        <v>392.37600000000003</v>
      </c>
      <c r="AC68" s="19">
        <v>360.06600000000003</v>
      </c>
      <c r="AD68" s="19">
        <v>421.93500000000006</v>
      </c>
      <c r="AE68" s="19">
        <v>338.55</v>
      </c>
      <c r="AF68" s="19">
        <v>365.06100000000004</v>
      </c>
      <c r="AG68" s="19">
        <v>368.26499999999999</v>
      </c>
      <c r="AH68" s="19">
        <v>367.42200000000003</v>
      </c>
      <c r="AI68" s="19">
        <v>349.74599999999998</v>
      </c>
    </row>
    <row r="69" spans="2:38" x14ac:dyDescent="0.3">
      <c r="B69" s="37" t="s">
        <v>30</v>
      </c>
      <c r="C69" s="116">
        <v>2.99</v>
      </c>
      <c r="D69" s="116">
        <v>3.59</v>
      </c>
      <c r="E69" s="116">
        <v>3.49</v>
      </c>
      <c r="F69" s="116">
        <v>3.49</v>
      </c>
      <c r="G69" s="116">
        <v>3.69</v>
      </c>
      <c r="H69" s="116">
        <v>3.39</v>
      </c>
      <c r="I69" s="116">
        <v>3.15</v>
      </c>
      <c r="J69" s="116">
        <v>3.39</v>
      </c>
      <c r="K69" s="116">
        <v>3.39</v>
      </c>
      <c r="L69" s="116">
        <v>3.65</v>
      </c>
      <c r="M69" s="116">
        <v>3.27</v>
      </c>
      <c r="N69" s="117">
        <v>3.79</v>
      </c>
      <c r="O69" s="43">
        <f t="shared" si="18"/>
        <v>3.44</v>
      </c>
      <c r="P69" s="39">
        <f t="shared" si="19"/>
        <v>3.79</v>
      </c>
      <c r="Q69" s="39">
        <f t="shared" si="20"/>
        <v>2.99</v>
      </c>
      <c r="R69" s="58">
        <f t="shared" si="23"/>
        <v>0.26755852842809347</v>
      </c>
      <c r="S69" s="40">
        <f t="shared" si="21"/>
        <v>0.79999999999999982</v>
      </c>
      <c r="T69" s="47">
        <f t="shared" si="22"/>
        <v>-7.5475923852183713E-2</v>
      </c>
      <c r="U69" s="50" t="s">
        <v>65</v>
      </c>
    </row>
    <row r="70" spans="2:38" x14ac:dyDescent="0.3">
      <c r="B70" s="37" t="s">
        <v>31</v>
      </c>
      <c r="C70" s="116">
        <v>9.99</v>
      </c>
      <c r="D70" s="116">
        <v>9.98</v>
      </c>
      <c r="E70" s="116">
        <v>8.99</v>
      </c>
      <c r="F70" s="116">
        <v>9.98</v>
      </c>
      <c r="G70" s="116">
        <v>10.15</v>
      </c>
      <c r="H70" s="116">
        <v>10.9</v>
      </c>
      <c r="I70" s="116">
        <v>7.49</v>
      </c>
      <c r="J70" s="116">
        <v>10.29</v>
      </c>
      <c r="K70" s="116">
        <v>9.98</v>
      </c>
      <c r="L70" s="116">
        <v>8.49</v>
      </c>
      <c r="M70" s="116">
        <v>9.98</v>
      </c>
      <c r="N70" s="117">
        <v>9.99</v>
      </c>
      <c r="O70" s="43">
        <f t="shared" si="18"/>
        <v>9.6841666666666644</v>
      </c>
      <c r="P70" s="39">
        <f t="shared" si="19"/>
        <v>10.9</v>
      </c>
      <c r="Q70" s="39">
        <f t="shared" si="20"/>
        <v>7.49</v>
      </c>
      <c r="R70" s="58">
        <f t="shared" si="23"/>
        <v>0.45527369826435238</v>
      </c>
      <c r="S70" s="40">
        <f t="shared" si="21"/>
        <v>3.41</v>
      </c>
      <c r="T70" s="47">
        <f t="shared" si="22"/>
        <v>1.6088135000437154E-2</v>
      </c>
      <c r="U70" s="50" t="s">
        <v>80</v>
      </c>
    </row>
    <row r="71" spans="2:38" ht="13.5" thickBot="1" x14ac:dyDescent="0.35">
      <c r="B71" s="101" t="s">
        <v>32</v>
      </c>
      <c r="C71" s="118">
        <v>4.3899999999999997</v>
      </c>
      <c r="D71" s="118">
        <v>4.9800000000000004</v>
      </c>
      <c r="E71" s="118">
        <v>2.87</v>
      </c>
      <c r="F71" s="118">
        <v>3.98</v>
      </c>
      <c r="G71" s="118">
        <v>4.49</v>
      </c>
      <c r="H71" s="118">
        <v>5.99</v>
      </c>
      <c r="I71" s="118">
        <v>4.9800000000000004</v>
      </c>
      <c r="J71" s="118">
        <v>3.99</v>
      </c>
      <c r="K71" s="118">
        <v>5.99</v>
      </c>
      <c r="L71" s="118">
        <v>3.99</v>
      </c>
      <c r="M71" s="118">
        <v>2.87</v>
      </c>
      <c r="N71" s="119">
        <v>5.39</v>
      </c>
      <c r="O71" s="102">
        <f t="shared" si="18"/>
        <v>4.4925000000000006</v>
      </c>
      <c r="P71" s="103">
        <f t="shared" si="19"/>
        <v>5.99</v>
      </c>
      <c r="Q71" s="103">
        <f t="shared" si="20"/>
        <v>2.87</v>
      </c>
      <c r="R71" s="104">
        <f t="shared" si="23"/>
        <v>1.0871080139372822</v>
      </c>
      <c r="S71" s="105">
        <f t="shared" si="21"/>
        <v>3.12</v>
      </c>
      <c r="T71" s="48">
        <f t="shared" si="22"/>
        <v>-1.8515089798184503E-3</v>
      </c>
      <c r="U71" s="52" t="s">
        <v>66</v>
      </c>
    </row>
    <row r="72" spans="2:38" x14ac:dyDescent="0.3"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AE72" s="299" t="s">
        <v>117</v>
      </c>
      <c r="AF72" s="299"/>
      <c r="AK72" s="299" t="s">
        <v>118</v>
      </c>
      <c r="AL72" s="299"/>
    </row>
    <row r="73" spans="2:38" x14ac:dyDescent="0.3">
      <c r="B73" s="22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9"/>
      <c r="T73" s="29"/>
      <c r="AE73" s="151">
        <v>42156</v>
      </c>
      <c r="AF73" s="152">
        <v>2.0230000000000001</v>
      </c>
      <c r="AK73" s="151">
        <v>42156</v>
      </c>
      <c r="AL73" s="152">
        <v>3.2109999999999999</v>
      </c>
    </row>
    <row r="74" spans="2:38" x14ac:dyDescent="0.3">
      <c r="B74" s="22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9"/>
      <c r="T74" s="29"/>
      <c r="AE74" s="151">
        <v>42186</v>
      </c>
      <c r="AF74" s="152">
        <v>2.052</v>
      </c>
      <c r="AK74" s="151">
        <v>42186</v>
      </c>
      <c r="AL74" s="152">
        <v>3.2620000000000005</v>
      </c>
    </row>
    <row r="75" spans="2:38" x14ac:dyDescent="0.3">
      <c r="B75" s="20"/>
      <c r="C75" s="27"/>
      <c r="D75" s="27"/>
      <c r="E75" s="27"/>
      <c r="F75" s="27"/>
      <c r="G75" s="27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9"/>
      <c r="T75" s="29"/>
      <c r="AE75" s="151">
        <v>42217</v>
      </c>
      <c r="AF75" s="152">
        <v>1.9809999999999999</v>
      </c>
      <c r="AK75" s="151">
        <v>42217</v>
      </c>
      <c r="AL75" s="152">
        <v>3.6830000000000007</v>
      </c>
    </row>
    <row r="76" spans="2:38" ht="13.5" thickBot="1" x14ac:dyDescent="0.35">
      <c r="B76" s="21" t="s">
        <v>147</v>
      </c>
      <c r="C76" s="24"/>
      <c r="D76" s="25"/>
      <c r="E76" s="24"/>
      <c r="F76" s="24"/>
      <c r="G76" s="24"/>
      <c r="H76" s="24"/>
      <c r="I76" s="24"/>
      <c r="J76" s="24"/>
      <c r="K76" s="24"/>
      <c r="L76" s="24"/>
      <c r="M76" s="26"/>
      <c r="N76" s="24"/>
      <c r="O76" s="24"/>
      <c r="P76" s="24"/>
      <c r="Q76" s="26"/>
      <c r="R76" s="26"/>
      <c r="S76" s="29"/>
      <c r="T76" s="29"/>
      <c r="AE76" s="151">
        <v>42248</v>
      </c>
      <c r="AF76" s="152">
        <v>2.016</v>
      </c>
      <c r="AK76" s="151">
        <v>42248</v>
      </c>
      <c r="AL76" s="152">
        <v>3.379</v>
      </c>
    </row>
    <row r="77" spans="2:38" ht="13.5" thickBot="1" x14ac:dyDescent="0.35">
      <c r="B77" s="33" t="s">
        <v>0</v>
      </c>
      <c r="C77" s="34" t="s">
        <v>36</v>
      </c>
      <c r="D77" s="34" t="s">
        <v>37</v>
      </c>
      <c r="E77" s="34" t="s">
        <v>127</v>
      </c>
      <c r="F77" s="34" t="s">
        <v>39</v>
      </c>
      <c r="G77" s="34" t="s">
        <v>40</v>
      </c>
      <c r="H77" s="34" t="s">
        <v>41</v>
      </c>
      <c r="I77" s="34" t="s">
        <v>143</v>
      </c>
      <c r="J77" s="34" t="s">
        <v>144</v>
      </c>
      <c r="K77" s="34" t="s">
        <v>42</v>
      </c>
      <c r="L77" s="34" t="s">
        <v>43</v>
      </c>
      <c r="M77" s="34" t="s">
        <v>44</v>
      </c>
      <c r="N77" s="41" t="s">
        <v>45</v>
      </c>
      <c r="O77" s="42" t="s">
        <v>18</v>
      </c>
      <c r="P77" s="34" t="s">
        <v>46</v>
      </c>
      <c r="Q77" s="34" t="s">
        <v>19</v>
      </c>
      <c r="R77" s="34" t="s">
        <v>47</v>
      </c>
      <c r="S77" s="35" t="s">
        <v>48</v>
      </c>
      <c r="T77" s="45" t="s">
        <v>81</v>
      </c>
      <c r="U77" s="53" t="s">
        <v>82</v>
      </c>
      <c r="AE77" s="151">
        <v>42278</v>
      </c>
      <c r="AF77" s="152">
        <v>1.8219999999999998</v>
      </c>
      <c r="AK77" s="151">
        <v>42278</v>
      </c>
      <c r="AL77" s="152">
        <v>3.5610000000000008</v>
      </c>
    </row>
    <row r="78" spans="2:38" x14ac:dyDescent="0.3">
      <c r="B78" s="106" t="s">
        <v>20</v>
      </c>
      <c r="C78" s="114">
        <v>8.99</v>
      </c>
      <c r="D78" s="114">
        <v>8.99</v>
      </c>
      <c r="E78" s="114">
        <v>8.89</v>
      </c>
      <c r="F78" s="114">
        <v>7.99</v>
      </c>
      <c r="G78" s="114">
        <v>9.98</v>
      </c>
      <c r="H78" s="114">
        <v>8.59</v>
      </c>
      <c r="I78" s="114">
        <v>7.99</v>
      </c>
      <c r="J78" s="114">
        <v>8.99</v>
      </c>
      <c r="K78" s="114">
        <v>9.98</v>
      </c>
      <c r="L78" s="114">
        <v>9.99</v>
      </c>
      <c r="M78" s="114">
        <v>8.99</v>
      </c>
      <c r="N78" s="108">
        <f t="shared" ref="N78:O90" si="24">AVERAGE(B78:M78)</f>
        <v>9.0336363636363632</v>
      </c>
      <c r="O78" s="108">
        <f t="shared" si="24"/>
        <v>9.0336363636363632</v>
      </c>
      <c r="P78" s="107">
        <f t="shared" ref="P78:P90" si="25">MAX(C78:N78)</f>
        <v>9.99</v>
      </c>
      <c r="Q78" s="107">
        <f t="shared" ref="Q78:Q90" si="26">MIN(C78:N78)</f>
        <v>7.99</v>
      </c>
      <c r="R78" s="109">
        <f>((P78/Q78)-1)</f>
        <v>0.25031289111389232</v>
      </c>
      <c r="S78" s="110">
        <f t="shared" ref="S78:S90" si="27">P78-Q78</f>
        <v>2</v>
      </c>
      <c r="T78" s="46">
        <f t="shared" ref="T78:T90" si="28">(O78/O59)-1</f>
        <v>-1.6300940438871314E-2</v>
      </c>
      <c r="U78" s="49" t="s">
        <v>2</v>
      </c>
      <c r="AE78" s="151">
        <v>42309</v>
      </c>
      <c r="AF78" s="152">
        <v>1.982</v>
      </c>
      <c r="AK78" s="151">
        <v>42309</v>
      </c>
      <c r="AL78" s="152">
        <v>4</v>
      </c>
    </row>
    <row r="79" spans="2:38" x14ac:dyDescent="0.3">
      <c r="B79" s="37" t="s">
        <v>21</v>
      </c>
      <c r="C79" s="116">
        <v>10.99</v>
      </c>
      <c r="D79" s="116">
        <v>12.98</v>
      </c>
      <c r="E79" s="116">
        <v>15.55</v>
      </c>
      <c r="F79" s="116">
        <v>13.99</v>
      </c>
      <c r="G79" s="116">
        <v>12.79</v>
      </c>
      <c r="H79" s="116">
        <v>13.49</v>
      </c>
      <c r="I79" s="116">
        <v>13.99</v>
      </c>
      <c r="J79" s="116">
        <v>13.98</v>
      </c>
      <c r="K79" s="116">
        <v>13.58</v>
      </c>
      <c r="L79" s="116">
        <v>14.49</v>
      </c>
      <c r="M79" s="116">
        <v>13.98</v>
      </c>
      <c r="N79" s="43">
        <f t="shared" si="24"/>
        <v>13.619090909090907</v>
      </c>
      <c r="O79" s="43">
        <f t="shared" si="24"/>
        <v>13.619090909090907</v>
      </c>
      <c r="P79" s="39">
        <f t="shared" si="25"/>
        <v>15.55</v>
      </c>
      <c r="Q79" s="39">
        <f t="shared" si="26"/>
        <v>10.99</v>
      </c>
      <c r="R79" s="58">
        <f t="shared" ref="R79:R90" si="29">((P79/Q79)-1)</f>
        <v>0.41492265696087349</v>
      </c>
      <c r="S79" s="40">
        <f t="shared" si="27"/>
        <v>4.5600000000000005</v>
      </c>
      <c r="T79" s="47">
        <f t="shared" si="28"/>
        <v>3.4295873103543206E-2</v>
      </c>
      <c r="U79" s="50" t="s">
        <v>77</v>
      </c>
      <c r="AE79" s="151">
        <v>42339</v>
      </c>
      <c r="AF79" s="152">
        <v>1.9219999999999999</v>
      </c>
      <c r="AK79" s="151">
        <v>42339</v>
      </c>
      <c r="AL79" s="152">
        <v>4.242</v>
      </c>
    </row>
    <row r="80" spans="2:38" x14ac:dyDescent="0.3">
      <c r="B80" s="38" t="s">
        <v>22</v>
      </c>
      <c r="C80" s="116">
        <v>2.99</v>
      </c>
      <c r="D80" s="116">
        <v>2.98</v>
      </c>
      <c r="E80" s="116">
        <v>2.75</v>
      </c>
      <c r="F80" s="116">
        <v>2.98</v>
      </c>
      <c r="G80" s="116">
        <v>3.89</v>
      </c>
      <c r="H80" s="116">
        <v>3.49</v>
      </c>
      <c r="I80" s="116">
        <v>2.98</v>
      </c>
      <c r="J80" s="116">
        <v>2.99</v>
      </c>
      <c r="K80" s="116">
        <v>3.49</v>
      </c>
      <c r="L80" s="116">
        <v>2.89</v>
      </c>
      <c r="M80" s="116">
        <v>3.39</v>
      </c>
      <c r="N80" s="43">
        <f t="shared" si="24"/>
        <v>3.165454545454546</v>
      </c>
      <c r="O80" s="43">
        <f t="shared" si="24"/>
        <v>3.165454545454546</v>
      </c>
      <c r="P80" s="39">
        <f t="shared" si="25"/>
        <v>3.89</v>
      </c>
      <c r="Q80" s="39">
        <f t="shared" si="26"/>
        <v>2.75</v>
      </c>
      <c r="R80" s="58">
        <f t="shared" si="29"/>
        <v>0.41454545454545455</v>
      </c>
      <c r="S80" s="40">
        <f t="shared" si="27"/>
        <v>1.1400000000000001</v>
      </c>
      <c r="T80" s="47">
        <f t="shared" si="28"/>
        <v>0.18853111844350945</v>
      </c>
      <c r="U80" s="51" t="s">
        <v>61</v>
      </c>
      <c r="AE80" s="151">
        <v>42370</v>
      </c>
      <c r="AF80" s="152">
        <v>2.0049999999999999</v>
      </c>
      <c r="AK80" s="151">
        <v>42370</v>
      </c>
      <c r="AL80" s="152">
        <v>4.6320000000000006</v>
      </c>
    </row>
    <row r="81" spans="2:40" x14ac:dyDescent="0.3">
      <c r="B81" s="38" t="s">
        <v>23</v>
      </c>
      <c r="C81" s="116">
        <v>5.69</v>
      </c>
      <c r="D81" s="116">
        <v>5.49</v>
      </c>
      <c r="E81" s="116">
        <v>4.6900000000000004</v>
      </c>
      <c r="F81" s="116">
        <v>4.99</v>
      </c>
      <c r="G81" s="116">
        <v>5.89</v>
      </c>
      <c r="H81" s="116">
        <v>5.99</v>
      </c>
      <c r="I81" s="116">
        <v>4.99</v>
      </c>
      <c r="J81" s="116">
        <v>5.99</v>
      </c>
      <c r="K81" s="116">
        <v>6.98</v>
      </c>
      <c r="L81" s="116">
        <v>4.99</v>
      </c>
      <c r="M81" s="116">
        <v>5.99</v>
      </c>
      <c r="N81" s="43">
        <f t="shared" si="24"/>
        <v>5.6072727272727283</v>
      </c>
      <c r="O81" s="43">
        <f t="shared" si="24"/>
        <v>5.6072727272727283</v>
      </c>
      <c r="P81" s="39">
        <f t="shared" si="25"/>
        <v>6.98</v>
      </c>
      <c r="Q81" s="39">
        <f t="shared" si="26"/>
        <v>4.6900000000000004</v>
      </c>
      <c r="R81" s="58">
        <f t="shared" si="29"/>
        <v>0.48827292110874199</v>
      </c>
      <c r="S81" s="40">
        <f t="shared" si="27"/>
        <v>2.29</v>
      </c>
      <c r="T81" s="47">
        <f t="shared" si="28"/>
        <v>0.26289926289926302</v>
      </c>
      <c r="U81" s="51" t="s">
        <v>62</v>
      </c>
      <c r="AE81" s="151">
        <v>42401</v>
      </c>
      <c r="AF81" s="152">
        <v>2.1819999999999999</v>
      </c>
      <c r="AK81" s="151">
        <v>42401</v>
      </c>
      <c r="AL81" s="152">
        <v>4.7749999999999995</v>
      </c>
    </row>
    <row r="82" spans="2:40" x14ac:dyDescent="0.3">
      <c r="B82" s="37" t="s">
        <v>24</v>
      </c>
      <c r="C82" s="116">
        <v>4.99</v>
      </c>
      <c r="D82" s="116">
        <v>5.49</v>
      </c>
      <c r="E82" s="116">
        <v>5.39</v>
      </c>
      <c r="F82" s="116">
        <v>4.99</v>
      </c>
      <c r="G82" s="116">
        <v>7.99</v>
      </c>
      <c r="H82" s="116">
        <v>4.99</v>
      </c>
      <c r="I82" s="116">
        <v>4.99</v>
      </c>
      <c r="J82" s="116">
        <v>4.99</v>
      </c>
      <c r="K82" s="116">
        <v>6.59</v>
      </c>
      <c r="L82" s="116">
        <v>7.49</v>
      </c>
      <c r="M82" s="116">
        <v>5.99</v>
      </c>
      <c r="N82" s="43">
        <f t="shared" si="24"/>
        <v>5.8081818181818194</v>
      </c>
      <c r="O82" s="43">
        <f t="shared" si="24"/>
        <v>5.8081818181818194</v>
      </c>
      <c r="P82" s="39">
        <f t="shared" si="25"/>
        <v>7.99</v>
      </c>
      <c r="Q82" s="39">
        <f t="shared" si="26"/>
        <v>4.99</v>
      </c>
      <c r="R82" s="58">
        <f t="shared" si="29"/>
        <v>0.60120240480961917</v>
      </c>
      <c r="S82" s="40">
        <f t="shared" si="27"/>
        <v>3</v>
      </c>
      <c r="T82" s="47">
        <f t="shared" si="28"/>
        <v>-8.2677259565914318E-2</v>
      </c>
      <c r="U82" s="50" t="s">
        <v>78</v>
      </c>
      <c r="AE82" s="151">
        <v>42430</v>
      </c>
      <c r="AF82" s="152">
        <v>2.4640000000000004</v>
      </c>
      <c r="AK82" s="151">
        <v>42430</v>
      </c>
      <c r="AL82" s="152">
        <v>5.2430000000000003</v>
      </c>
    </row>
    <row r="83" spans="2:40" x14ac:dyDescent="0.3">
      <c r="B83" s="38" t="s">
        <v>25</v>
      </c>
      <c r="C83" s="116">
        <v>34.89</v>
      </c>
      <c r="D83" s="116">
        <v>23.9</v>
      </c>
      <c r="E83" s="116">
        <v>28.89</v>
      </c>
      <c r="F83" s="116">
        <v>24.9</v>
      </c>
      <c r="G83" s="116">
        <v>29.98</v>
      </c>
      <c r="H83" s="116">
        <v>26.9</v>
      </c>
      <c r="I83" s="116">
        <v>24.9</v>
      </c>
      <c r="J83" s="116">
        <v>23.99</v>
      </c>
      <c r="K83" s="116">
        <v>22.9</v>
      </c>
      <c r="L83" s="116">
        <v>24.99</v>
      </c>
      <c r="M83" s="116">
        <v>25.5</v>
      </c>
      <c r="N83" s="43">
        <f t="shared" si="24"/>
        <v>26.521818181818183</v>
      </c>
      <c r="O83" s="43">
        <f t="shared" si="24"/>
        <v>26.52181818181818</v>
      </c>
      <c r="P83" s="39">
        <f t="shared" si="25"/>
        <v>34.89</v>
      </c>
      <c r="Q83" s="39">
        <f t="shared" si="26"/>
        <v>22.9</v>
      </c>
      <c r="R83" s="58">
        <f t="shared" si="29"/>
        <v>0.52358078602620095</v>
      </c>
      <c r="S83" s="40">
        <f t="shared" si="27"/>
        <v>11.990000000000002</v>
      </c>
      <c r="T83" s="47">
        <f t="shared" si="28"/>
        <v>7.1949539177562194E-2</v>
      </c>
      <c r="U83" s="51" t="s">
        <v>8</v>
      </c>
      <c r="AE83" s="151">
        <v>42461</v>
      </c>
      <c r="AF83" s="152">
        <v>2.5330000000000004</v>
      </c>
      <c r="AK83" s="151">
        <v>42461</v>
      </c>
      <c r="AL83" s="152">
        <v>5.1720000000000015</v>
      </c>
    </row>
    <row r="84" spans="2:40" x14ac:dyDescent="0.3">
      <c r="B84" s="38" t="s">
        <v>26</v>
      </c>
      <c r="C84" s="116">
        <v>2.19</v>
      </c>
      <c r="D84" s="116">
        <v>2.79</v>
      </c>
      <c r="E84" s="116">
        <v>2.69</v>
      </c>
      <c r="F84" s="116">
        <v>2.4500000000000002</v>
      </c>
      <c r="G84" s="116">
        <v>2.98</v>
      </c>
      <c r="H84" s="116">
        <v>2.29</v>
      </c>
      <c r="I84" s="116">
        <v>2.48</v>
      </c>
      <c r="J84" s="116">
        <v>2.99</v>
      </c>
      <c r="K84" s="116">
        <v>2.95</v>
      </c>
      <c r="L84" s="116">
        <v>2.4900000000000002</v>
      </c>
      <c r="M84" s="116">
        <v>2.59</v>
      </c>
      <c r="N84" s="43">
        <f t="shared" si="24"/>
        <v>2.626363636363636</v>
      </c>
      <c r="O84" s="43">
        <f t="shared" si="24"/>
        <v>2.626363636363636</v>
      </c>
      <c r="P84" s="39">
        <f t="shared" si="25"/>
        <v>2.99</v>
      </c>
      <c r="Q84" s="39">
        <f t="shared" si="26"/>
        <v>2.19</v>
      </c>
      <c r="R84" s="58">
        <f t="shared" si="29"/>
        <v>0.36529680365296824</v>
      </c>
      <c r="S84" s="40">
        <f t="shared" si="27"/>
        <v>0.80000000000000027</v>
      </c>
      <c r="T84" s="47">
        <f t="shared" si="28"/>
        <v>-4.6980234763724482E-2</v>
      </c>
      <c r="U84" s="51" t="s">
        <v>79</v>
      </c>
      <c r="AE84" s="151">
        <v>42491</v>
      </c>
      <c r="AF84" s="152">
        <v>2.698</v>
      </c>
      <c r="AK84" s="151">
        <v>42491</v>
      </c>
      <c r="AL84" s="152">
        <v>6.2710000000000008</v>
      </c>
    </row>
    <row r="85" spans="2:40" x14ac:dyDescent="0.3">
      <c r="B85" s="38" t="s">
        <v>27</v>
      </c>
      <c r="C85" s="116">
        <v>6.99</v>
      </c>
      <c r="D85" s="116">
        <v>5.99</v>
      </c>
      <c r="E85" s="116">
        <v>6.99</v>
      </c>
      <c r="F85" s="116">
        <v>7.79</v>
      </c>
      <c r="G85" s="116">
        <v>8.49</v>
      </c>
      <c r="H85" s="116">
        <v>6.29</v>
      </c>
      <c r="I85" s="116">
        <v>7.79</v>
      </c>
      <c r="J85" s="116">
        <v>6.99</v>
      </c>
      <c r="K85" s="116">
        <v>8.49</v>
      </c>
      <c r="L85" s="116">
        <v>8.49</v>
      </c>
      <c r="M85" s="116">
        <v>6.48</v>
      </c>
      <c r="N85" s="43">
        <f t="shared" si="24"/>
        <v>7.3436363636363637</v>
      </c>
      <c r="O85" s="43">
        <f t="shared" si="24"/>
        <v>7.3436363636363637</v>
      </c>
      <c r="P85" s="39">
        <f t="shared" si="25"/>
        <v>8.49</v>
      </c>
      <c r="Q85" s="39">
        <f t="shared" si="26"/>
        <v>5.99</v>
      </c>
      <c r="R85" s="58">
        <f t="shared" si="29"/>
        <v>0.41736227045075114</v>
      </c>
      <c r="S85" s="40">
        <f t="shared" si="27"/>
        <v>2.5</v>
      </c>
      <c r="T85" s="47">
        <f t="shared" si="28"/>
        <v>5.184574318019064E-2</v>
      </c>
      <c r="U85" s="51" t="s">
        <v>63</v>
      </c>
      <c r="AE85" s="151">
        <v>42522</v>
      </c>
      <c r="AF85" s="152">
        <v>3.7389999999999999</v>
      </c>
      <c r="AG85" s="128">
        <f>(AF85-AF74)/AF74</f>
        <v>0.82212475633528259</v>
      </c>
      <c r="AH85" s="128">
        <f>(AF85-AF80)/AF80</f>
        <v>0.86483790523690773</v>
      </c>
      <c r="AK85" s="151">
        <v>42522</v>
      </c>
      <c r="AL85" s="152">
        <v>11.629</v>
      </c>
      <c r="AM85" s="128">
        <f>(AL85-AL74)/AL74</f>
        <v>2.5649908031882274</v>
      </c>
      <c r="AN85" s="128">
        <f>(AL85-AL80)/AL80</f>
        <v>1.5105785837651118</v>
      </c>
    </row>
    <row r="86" spans="2:40" x14ac:dyDescent="0.3">
      <c r="B86" s="38" t="s">
        <v>28</v>
      </c>
      <c r="C86" s="116">
        <v>2.69</v>
      </c>
      <c r="D86" s="116">
        <v>2.99</v>
      </c>
      <c r="E86" s="116">
        <v>2.79</v>
      </c>
      <c r="F86" s="116">
        <v>2.99</v>
      </c>
      <c r="G86" s="116">
        <v>2.59</v>
      </c>
      <c r="H86" s="116">
        <v>2.89</v>
      </c>
      <c r="I86" s="116">
        <v>2.99</v>
      </c>
      <c r="J86" s="116">
        <v>2.59</v>
      </c>
      <c r="K86" s="116">
        <v>2.99</v>
      </c>
      <c r="L86" s="116">
        <v>2.99</v>
      </c>
      <c r="M86" s="116">
        <v>2.58</v>
      </c>
      <c r="N86" s="43">
        <f t="shared" si="24"/>
        <v>2.8254545454545452</v>
      </c>
      <c r="O86" s="43">
        <f t="shared" si="24"/>
        <v>2.8254545454545457</v>
      </c>
      <c r="P86" s="39">
        <f t="shared" si="25"/>
        <v>2.99</v>
      </c>
      <c r="Q86" s="39">
        <f t="shared" si="26"/>
        <v>2.58</v>
      </c>
      <c r="R86" s="58">
        <f t="shared" si="29"/>
        <v>0.1589147286821706</v>
      </c>
      <c r="S86" s="40">
        <f t="shared" si="27"/>
        <v>0.41000000000000014</v>
      </c>
      <c r="T86" s="47">
        <f t="shared" si="28"/>
        <v>-4.7599591419816067E-2</v>
      </c>
      <c r="U86" s="51" t="s">
        <v>64</v>
      </c>
    </row>
    <row r="87" spans="2:40" x14ac:dyDescent="0.3">
      <c r="B87" s="37" t="s">
        <v>29</v>
      </c>
      <c r="C87" s="116">
        <v>2.64</v>
      </c>
      <c r="D87" s="116">
        <v>3.29</v>
      </c>
      <c r="E87" s="116">
        <v>3.59</v>
      </c>
      <c r="F87" s="116">
        <v>2.99</v>
      </c>
      <c r="G87" s="116">
        <v>3.89</v>
      </c>
      <c r="H87" s="116">
        <v>3.79</v>
      </c>
      <c r="I87" s="116">
        <v>2.99</v>
      </c>
      <c r="J87" s="116">
        <v>3.49</v>
      </c>
      <c r="K87" s="116">
        <v>3.99</v>
      </c>
      <c r="L87" s="116">
        <v>4.6900000000000004</v>
      </c>
      <c r="M87" s="116">
        <v>3.99</v>
      </c>
      <c r="N87" s="43">
        <f t="shared" si="24"/>
        <v>3.5763636363636366</v>
      </c>
      <c r="O87" s="43">
        <f t="shared" si="24"/>
        <v>3.5763636363636366</v>
      </c>
      <c r="P87" s="39">
        <f t="shared" si="25"/>
        <v>4.6900000000000004</v>
      </c>
      <c r="Q87" s="39">
        <f t="shared" si="26"/>
        <v>2.64</v>
      </c>
      <c r="R87" s="58">
        <f t="shared" si="29"/>
        <v>0.7765151515151516</v>
      </c>
      <c r="S87" s="40">
        <f t="shared" si="27"/>
        <v>2.0500000000000003</v>
      </c>
      <c r="T87" s="47">
        <f t="shared" si="28"/>
        <v>-0.11731049698964136</v>
      </c>
      <c r="U87" s="50" t="s">
        <v>13</v>
      </c>
    </row>
    <row r="88" spans="2:40" x14ac:dyDescent="0.3">
      <c r="B88" s="37" t="s">
        <v>30</v>
      </c>
      <c r="C88" s="116">
        <v>3.69</v>
      </c>
      <c r="D88" s="116">
        <v>3.49</v>
      </c>
      <c r="E88" s="116">
        <v>3.39</v>
      </c>
      <c r="F88" s="116">
        <v>3.69</v>
      </c>
      <c r="G88" s="116">
        <v>3.69</v>
      </c>
      <c r="H88" s="116">
        <v>3.69</v>
      </c>
      <c r="I88" s="116">
        <v>3.79</v>
      </c>
      <c r="J88" s="116">
        <v>3.49</v>
      </c>
      <c r="K88" s="116">
        <v>3.39</v>
      </c>
      <c r="L88" s="116">
        <v>3.79</v>
      </c>
      <c r="M88" s="116">
        <v>3.69</v>
      </c>
      <c r="N88" s="43">
        <f t="shared" si="24"/>
        <v>3.6172727272727272</v>
      </c>
      <c r="O88" s="43">
        <f t="shared" si="24"/>
        <v>3.6172727272727272</v>
      </c>
      <c r="P88" s="39">
        <f t="shared" si="25"/>
        <v>3.79</v>
      </c>
      <c r="Q88" s="39">
        <f t="shared" si="26"/>
        <v>3.39</v>
      </c>
      <c r="R88" s="58">
        <f t="shared" si="29"/>
        <v>0.11799410029498514</v>
      </c>
      <c r="S88" s="40">
        <f t="shared" si="27"/>
        <v>0.39999999999999991</v>
      </c>
      <c r="T88" s="47">
        <f t="shared" si="28"/>
        <v>5.153276955602526E-2</v>
      </c>
      <c r="U88" s="50" t="s">
        <v>65</v>
      </c>
    </row>
    <row r="89" spans="2:40" x14ac:dyDescent="0.3">
      <c r="B89" s="37" t="s">
        <v>31</v>
      </c>
      <c r="C89" s="116">
        <v>9.99</v>
      </c>
      <c r="D89" s="116">
        <v>9.98</v>
      </c>
      <c r="E89" s="116">
        <v>9.98</v>
      </c>
      <c r="F89" s="116">
        <v>10.98</v>
      </c>
      <c r="G89" s="116">
        <v>9.98</v>
      </c>
      <c r="H89" s="116">
        <v>11.5</v>
      </c>
      <c r="I89" s="116">
        <v>10.98</v>
      </c>
      <c r="J89" s="116">
        <v>10.19</v>
      </c>
      <c r="K89" s="116">
        <v>9.98</v>
      </c>
      <c r="L89" s="116">
        <v>8.49</v>
      </c>
      <c r="M89" s="116">
        <v>9.98</v>
      </c>
      <c r="N89" s="43">
        <f t="shared" si="24"/>
        <v>10.184545454545455</v>
      </c>
      <c r="O89" s="43">
        <f t="shared" si="24"/>
        <v>10.184545454545455</v>
      </c>
      <c r="P89" s="39">
        <f t="shared" si="25"/>
        <v>11.5</v>
      </c>
      <c r="Q89" s="39">
        <f t="shared" si="26"/>
        <v>8.49</v>
      </c>
      <c r="R89" s="58">
        <f t="shared" si="29"/>
        <v>0.35453474676089525</v>
      </c>
      <c r="S89" s="40">
        <f t="shared" si="27"/>
        <v>3.01</v>
      </c>
      <c r="T89" s="47">
        <f t="shared" si="28"/>
        <v>5.1669782760050742E-2</v>
      </c>
      <c r="U89" s="50" t="s">
        <v>80</v>
      </c>
    </row>
    <row r="90" spans="2:40" ht="13.5" thickBot="1" x14ac:dyDescent="0.35">
      <c r="B90" s="101" t="s">
        <v>32</v>
      </c>
      <c r="C90" s="118">
        <v>3.29</v>
      </c>
      <c r="D90" s="118">
        <v>2.98</v>
      </c>
      <c r="E90" s="118">
        <v>4.79</v>
      </c>
      <c r="F90" s="118">
        <v>2.48</v>
      </c>
      <c r="G90" s="118">
        <v>3.99</v>
      </c>
      <c r="H90" s="118">
        <v>4.99</v>
      </c>
      <c r="I90" s="118">
        <v>2.48</v>
      </c>
      <c r="J90" s="118">
        <v>3.49</v>
      </c>
      <c r="K90" s="118">
        <v>4.99</v>
      </c>
      <c r="L90" s="118">
        <v>3.79</v>
      </c>
      <c r="M90" s="118">
        <v>3.29</v>
      </c>
      <c r="N90" s="102">
        <f t="shared" si="24"/>
        <v>3.6872727272727275</v>
      </c>
      <c r="O90" s="102">
        <f t="shared" si="24"/>
        <v>3.6872727272727275</v>
      </c>
      <c r="P90" s="103">
        <f t="shared" si="25"/>
        <v>4.99</v>
      </c>
      <c r="Q90" s="103">
        <f t="shared" si="26"/>
        <v>2.48</v>
      </c>
      <c r="R90" s="104">
        <f t="shared" si="29"/>
        <v>1.0120967741935485</v>
      </c>
      <c r="S90" s="105">
        <f t="shared" si="27"/>
        <v>2.5100000000000002</v>
      </c>
      <c r="T90" s="48">
        <f t="shared" si="28"/>
        <v>-0.17923812414630447</v>
      </c>
      <c r="U90" s="52" t="s">
        <v>66</v>
      </c>
    </row>
    <row r="91" spans="2:40" x14ac:dyDescent="0.3"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2:40" x14ac:dyDescent="0.3">
      <c r="B92" s="22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9"/>
      <c r="T92" s="19"/>
    </row>
    <row r="93" spans="2:40" x14ac:dyDescent="0.3">
      <c r="B93" s="22"/>
      <c r="C93" s="26"/>
      <c r="D93" s="150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9"/>
      <c r="T93" s="19"/>
    </row>
    <row r="94" spans="2:40" x14ac:dyDescent="0.3">
      <c r="B94" s="22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9"/>
      <c r="T94" s="19"/>
    </row>
    <row r="95" spans="2:40" ht="13.5" thickBot="1" x14ac:dyDescent="0.35">
      <c r="B95" s="21" t="s">
        <v>148</v>
      </c>
      <c r="C95" s="24"/>
      <c r="D95" s="25"/>
      <c r="E95" s="24"/>
      <c r="F95" s="24"/>
      <c r="G95" s="24"/>
      <c r="H95" s="24"/>
      <c r="I95" s="24"/>
      <c r="J95" s="24"/>
      <c r="K95" s="24"/>
      <c r="L95" s="24"/>
      <c r="M95" s="26"/>
      <c r="N95" s="24"/>
      <c r="O95" s="24"/>
      <c r="P95" s="24"/>
      <c r="Q95" s="26"/>
      <c r="R95" s="26"/>
      <c r="S95" s="29"/>
      <c r="T95" s="19"/>
    </row>
    <row r="96" spans="2:40" ht="13.5" thickBot="1" x14ac:dyDescent="0.35">
      <c r="B96" s="33" t="s">
        <v>0</v>
      </c>
      <c r="C96" s="34" t="s">
        <v>36</v>
      </c>
      <c r="D96" s="34" t="s">
        <v>37</v>
      </c>
      <c r="E96" s="34" t="s">
        <v>127</v>
      </c>
      <c r="F96" s="34" t="s">
        <v>39</v>
      </c>
      <c r="G96" s="34" t="s">
        <v>40</v>
      </c>
      <c r="H96" s="34" t="s">
        <v>41</v>
      </c>
      <c r="I96" s="34" t="s">
        <v>143</v>
      </c>
      <c r="J96" s="34" t="s">
        <v>144</v>
      </c>
      <c r="K96" s="34" t="s">
        <v>42</v>
      </c>
      <c r="L96" s="34" t="s">
        <v>43</v>
      </c>
      <c r="M96" s="34" t="s">
        <v>44</v>
      </c>
      <c r="N96" s="41" t="s">
        <v>45</v>
      </c>
      <c r="O96" s="42" t="s">
        <v>18</v>
      </c>
      <c r="P96" s="34" t="s">
        <v>46</v>
      </c>
      <c r="Q96" s="34" t="s">
        <v>19</v>
      </c>
      <c r="R96" s="34" t="s">
        <v>47</v>
      </c>
      <c r="S96" s="35" t="s">
        <v>48</v>
      </c>
      <c r="T96" s="45" t="s">
        <v>81</v>
      </c>
      <c r="U96" s="53" t="s">
        <v>82</v>
      </c>
    </row>
    <row r="97" spans="2:21" x14ac:dyDescent="0.3">
      <c r="B97" s="106" t="s">
        <v>20</v>
      </c>
      <c r="C97" s="268">
        <v>9.49</v>
      </c>
      <c r="D97" s="114">
        <v>8.99</v>
      </c>
      <c r="E97" s="268">
        <v>8.89</v>
      </c>
      <c r="F97" s="114">
        <v>8.98</v>
      </c>
      <c r="G97" s="268">
        <v>10.49</v>
      </c>
      <c r="H97" s="114">
        <v>8.99</v>
      </c>
      <c r="I97" s="114">
        <v>7.9</v>
      </c>
      <c r="J97" s="114">
        <v>8.99</v>
      </c>
      <c r="K97" s="114">
        <v>9.98</v>
      </c>
      <c r="L97" s="114">
        <v>9.99</v>
      </c>
      <c r="M97" s="268">
        <v>9.19</v>
      </c>
      <c r="N97" s="108">
        <f t="shared" ref="N97:O109" si="30">AVERAGE(B97:M97)</f>
        <v>9.2618181818181817</v>
      </c>
      <c r="O97" s="108">
        <f t="shared" si="30"/>
        <v>9.2618181818181817</v>
      </c>
      <c r="P97" s="107">
        <f t="shared" ref="P97:P109" si="31">MAX(C97:N97)</f>
        <v>10.49</v>
      </c>
      <c r="Q97" s="107">
        <f t="shared" ref="Q97:Q109" si="32">MIN(C97:N97)</f>
        <v>7.9</v>
      </c>
      <c r="R97" s="109">
        <f>((P97/Q97)-1)</f>
        <v>0.32784810126582276</v>
      </c>
      <c r="S97" s="110">
        <f t="shared" ref="S97:S109" si="33">P97-Q97</f>
        <v>2.59</v>
      </c>
      <c r="T97" s="46">
        <f t="shared" ref="T97:T109" si="34">(O97/O78)-1</f>
        <v>2.5259132534970252E-2</v>
      </c>
      <c r="U97" s="49" t="s">
        <v>2</v>
      </c>
    </row>
    <row r="98" spans="2:21" x14ac:dyDescent="0.3">
      <c r="B98" s="37" t="s">
        <v>21</v>
      </c>
      <c r="C98" s="269">
        <v>12.99</v>
      </c>
      <c r="D98" s="116">
        <v>13.99</v>
      </c>
      <c r="E98" s="269">
        <v>16.95</v>
      </c>
      <c r="F98" s="116">
        <v>14.49</v>
      </c>
      <c r="G98" s="269">
        <v>12.79</v>
      </c>
      <c r="H98" s="116">
        <v>13.98</v>
      </c>
      <c r="I98" s="269">
        <v>13.99</v>
      </c>
      <c r="J98" s="116">
        <v>13.79</v>
      </c>
      <c r="K98" s="116">
        <v>14.95</v>
      </c>
      <c r="L98" s="116">
        <v>15.99</v>
      </c>
      <c r="M98" s="269">
        <v>14.49</v>
      </c>
      <c r="N98" s="43">
        <f t="shared" si="30"/>
        <v>14.4</v>
      </c>
      <c r="O98" s="43">
        <f t="shared" si="30"/>
        <v>14.4</v>
      </c>
      <c r="P98" s="39">
        <f t="shared" si="31"/>
        <v>16.95</v>
      </c>
      <c r="Q98" s="39">
        <f t="shared" si="32"/>
        <v>12.79</v>
      </c>
      <c r="R98" s="58">
        <f t="shared" ref="R98:R109" si="35">((P98/Q98)-1)</f>
        <v>0.32525410476935113</v>
      </c>
      <c r="S98" s="40">
        <f t="shared" si="33"/>
        <v>4.16</v>
      </c>
      <c r="T98" s="47">
        <f t="shared" si="34"/>
        <v>5.7339296442160181E-2</v>
      </c>
      <c r="U98" s="50" t="s">
        <v>77</v>
      </c>
    </row>
    <row r="99" spans="2:21" x14ac:dyDescent="0.3">
      <c r="B99" s="38" t="s">
        <v>22</v>
      </c>
      <c r="C99" s="269">
        <v>2.99</v>
      </c>
      <c r="D99" s="116">
        <v>1.27</v>
      </c>
      <c r="E99" s="269">
        <v>2.89</v>
      </c>
      <c r="F99" s="116">
        <v>1.29</v>
      </c>
      <c r="G99" s="269">
        <v>1.59</v>
      </c>
      <c r="H99" s="116">
        <v>3.59</v>
      </c>
      <c r="I99" s="269">
        <v>1.98</v>
      </c>
      <c r="J99" s="116">
        <v>1.29</v>
      </c>
      <c r="K99" s="116">
        <v>4.49</v>
      </c>
      <c r="L99" s="116">
        <v>1.79</v>
      </c>
      <c r="M99" s="269">
        <v>1.58</v>
      </c>
      <c r="N99" s="43">
        <f t="shared" si="30"/>
        <v>2.25</v>
      </c>
      <c r="O99" s="43">
        <f t="shared" si="30"/>
        <v>2.25</v>
      </c>
      <c r="P99" s="39">
        <f t="shared" si="31"/>
        <v>4.49</v>
      </c>
      <c r="Q99" s="39">
        <f t="shared" si="32"/>
        <v>1.27</v>
      </c>
      <c r="R99" s="58">
        <f t="shared" si="35"/>
        <v>2.5354330708661417</v>
      </c>
      <c r="S99" s="40">
        <f t="shared" si="33"/>
        <v>3.22</v>
      </c>
      <c r="T99" s="47">
        <f t="shared" si="34"/>
        <v>-0.28920160827110863</v>
      </c>
      <c r="U99" s="51" t="s">
        <v>61</v>
      </c>
    </row>
    <row r="100" spans="2:21" x14ac:dyDescent="0.3">
      <c r="B100" s="38" t="s">
        <v>23</v>
      </c>
      <c r="C100" s="269">
        <v>4.59</v>
      </c>
      <c r="D100" s="116">
        <v>4.59</v>
      </c>
      <c r="E100" s="269">
        <v>3.99</v>
      </c>
      <c r="F100" s="116">
        <v>3.79</v>
      </c>
      <c r="G100" s="269">
        <v>2.99</v>
      </c>
      <c r="H100" s="116">
        <v>3.99</v>
      </c>
      <c r="I100" s="269">
        <v>3.98</v>
      </c>
      <c r="J100" s="116">
        <v>3.99</v>
      </c>
      <c r="K100" s="116">
        <v>3.49</v>
      </c>
      <c r="L100" s="116">
        <v>3.19</v>
      </c>
      <c r="M100" s="269">
        <v>4.49</v>
      </c>
      <c r="N100" s="43">
        <f t="shared" si="30"/>
        <v>3.9163636363636369</v>
      </c>
      <c r="O100" s="43">
        <f t="shared" si="30"/>
        <v>3.9163636363636365</v>
      </c>
      <c r="P100" s="39">
        <f t="shared" si="31"/>
        <v>4.59</v>
      </c>
      <c r="Q100" s="39">
        <f t="shared" si="32"/>
        <v>2.99</v>
      </c>
      <c r="R100" s="58">
        <f t="shared" si="35"/>
        <v>0.53511705685618716</v>
      </c>
      <c r="S100" s="40">
        <f t="shared" si="33"/>
        <v>1.5999999999999996</v>
      </c>
      <c r="T100" s="47">
        <f t="shared" si="34"/>
        <v>-0.30155642023346318</v>
      </c>
      <c r="U100" s="51" t="s">
        <v>62</v>
      </c>
    </row>
    <row r="101" spans="2:21" x14ac:dyDescent="0.3">
      <c r="B101" s="37" t="s">
        <v>24</v>
      </c>
      <c r="C101" s="269">
        <v>6.89</v>
      </c>
      <c r="D101" s="116">
        <v>5.39</v>
      </c>
      <c r="E101" s="269">
        <v>6.69</v>
      </c>
      <c r="F101" s="116">
        <v>4.99</v>
      </c>
      <c r="G101" s="269">
        <v>7.99</v>
      </c>
      <c r="H101" s="116">
        <v>5.99</v>
      </c>
      <c r="I101" s="269">
        <v>5.98</v>
      </c>
      <c r="J101" s="116">
        <v>5.99</v>
      </c>
      <c r="K101" s="116">
        <v>7.49</v>
      </c>
      <c r="L101" s="116">
        <v>7.49</v>
      </c>
      <c r="M101" s="269">
        <v>5.58</v>
      </c>
      <c r="N101" s="43">
        <f t="shared" si="30"/>
        <v>6.4063636363636363</v>
      </c>
      <c r="O101" s="43">
        <f t="shared" si="30"/>
        <v>6.4063636363636363</v>
      </c>
      <c r="P101" s="39">
        <f t="shared" si="31"/>
        <v>7.99</v>
      </c>
      <c r="Q101" s="39">
        <f t="shared" si="32"/>
        <v>4.99</v>
      </c>
      <c r="R101" s="58">
        <f t="shared" si="35"/>
        <v>0.60120240480961917</v>
      </c>
      <c r="S101" s="40">
        <f t="shared" si="33"/>
        <v>3</v>
      </c>
      <c r="T101" s="47">
        <f t="shared" si="34"/>
        <v>0.1029895132258567</v>
      </c>
      <c r="U101" s="50" t="s">
        <v>78</v>
      </c>
    </row>
    <row r="102" spans="2:21" x14ac:dyDescent="0.3">
      <c r="B102" s="38" t="s">
        <v>25</v>
      </c>
      <c r="C102" s="269">
        <v>28.69</v>
      </c>
      <c r="D102" s="116">
        <v>25.9</v>
      </c>
      <c r="E102" s="269">
        <v>25.8</v>
      </c>
      <c r="F102" s="116">
        <v>29.9</v>
      </c>
      <c r="G102" s="269">
        <v>29.98</v>
      </c>
      <c r="H102" s="116">
        <v>29.9</v>
      </c>
      <c r="I102" s="269">
        <v>29.9</v>
      </c>
      <c r="J102" s="116">
        <v>24.9</v>
      </c>
      <c r="K102" s="116">
        <v>25.9</v>
      </c>
      <c r="L102" s="116">
        <v>25.9</v>
      </c>
      <c r="M102" s="269">
        <v>29.99</v>
      </c>
      <c r="N102" s="43">
        <f t="shared" si="30"/>
        <v>27.887272727272727</v>
      </c>
      <c r="O102" s="43">
        <f t="shared" si="30"/>
        <v>27.887272727272727</v>
      </c>
      <c r="P102" s="39">
        <f t="shared" si="31"/>
        <v>29.99</v>
      </c>
      <c r="Q102" s="39">
        <f t="shared" si="32"/>
        <v>24.9</v>
      </c>
      <c r="R102" s="58">
        <f t="shared" si="35"/>
        <v>0.20441767068273098</v>
      </c>
      <c r="S102" s="40">
        <f t="shared" si="33"/>
        <v>5.09</v>
      </c>
      <c r="T102" s="47">
        <f t="shared" si="34"/>
        <v>5.1484198258723524E-2</v>
      </c>
      <c r="U102" s="51" t="s">
        <v>8</v>
      </c>
    </row>
    <row r="103" spans="2:21" x14ac:dyDescent="0.3">
      <c r="B103" s="38" t="s">
        <v>26</v>
      </c>
      <c r="C103" s="269">
        <v>2.19</v>
      </c>
      <c r="D103" s="116">
        <v>2.39</v>
      </c>
      <c r="E103" s="269">
        <v>3.15</v>
      </c>
      <c r="F103" s="116">
        <v>2.39</v>
      </c>
      <c r="G103" s="269">
        <v>2.98</v>
      </c>
      <c r="H103" s="116">
        <v>2.79</v>
      </c>
      <c r="I103" s="269">
        <v>2.99</v>
      </c>
      <c r="J103" s="116">
        <v>2.99</v>
      </c>
      <c r="K103" s="116">
        <v>2.99</v>
      </c>
      <c r="L103" s="116">
        <v>2.79</v>
      </c>
      <c r="M103" s="269">
        <v>2.99</v>
      </c>
      <c r="N103" s="43">
        <f t="shared" si="30"/>
        <v>2.7854545454545461</v>
      </c>
      <c r="O103" s="43">
        <f t="shared" si="30"/>
        <v>2.7854545454545465</v>
      </c>
      <c r="P103" s="39">
        <f t="shared" si="31"/>
        <v>3.15</v>
      </c>
      <c r="Q103" s="39">
        <f t="shared" si="32"/>
        <v>2.19</v>
      </c>
      <c r="R103" s="58">
        <f t="shared" si="35"/>
        <v>0.43835616438356162</v>
      </c>
      <c r="S103" s="40">
        <f t="shared" si="33"/>
        <v>0.96</v>
      </c>
      <c r="T103" s="47">
        <f t="shared" si="34"/>
        <v>6.0574593284874245E-2</v>
      </c>
      <c r="U103" s="51" t="s">
        <v>79</v>
      </c>
    </row>
    <row r="104" spans="2:21" x14ac:dyDescent="0.3">
      <c r="B104" s="38" t="s">
        <v>27</v>
      </c>
      <c r="C104" s="269">
        <v>8.49</v>
      </c>
      <c r="D104" s="116">
        <v>5.99</v>
      </c>
      <c r="E104" s="269">
        <v>6.65</v>
      </c>
      <c r="F104" s="116">
        <v>6.99</v>
      </c>
      <c r="G104" s="269">
        <v>8.39</v>
      </c>
      <c r="H104" s="116">
        <v>6.99</v>
      </c>
      <c r="I104" s="269">
        <v>5.99</v>
      </c>
      <c r="J104" s="116">
        <v>5.99</v>
      </c>
      <c r="K104" s="116">
        <v>7.49</v>
      </c>
      <c r="L104" s="116">
        <v>7.79</v>
      </c>
      <c r="M104" s="269">
        <v>6.49</v>
      </c>
      <c r="N104" s="43">
        <f t="shared" si="30"/>
        <v>7.0227272727272743</v>
      </c>
      <c r="O104" s="43">
        <f t="shared" si="30"/>
        <v>7.0227272727272743</v>
      </c>
      <c r="P104" s="39">
        <f t="shared" si="31"/>
        <v>8.49</v>
      </c>
      <c r="Q104" s="39">
        <f t="shared" si="32"/>
        <v>5.99</v>
      </c>
      <c r="R104" s="58">
        <f t="shared" si="35"/>
        <v>0.41736227045075114</v>
      </c>
      <c r="S104" s="40">
        <f t="shared" si="33"/>
        <v>2.5</v>
      </c>
      <c r="T104" s="54">
        <f t="shared" si="34"/>
        <v>-4.3698935380044324E-2</v>
      </c>
      <c r="U104" s="51" t="s">
        <v>63</v>
      </c>
    </row>
    <row r="105" spans="2:21" x14ac:dyDescent="0.3">
      <c r="B105" s="38" t="s">
        <v>28</v>
      </c>
      <c r="C105" s="269">
        <v>2.99</v>
      </c>
      <c r="D105" s="116">
        <v>3.15</v>
      </c>
      <c r="E105" s="269">
        <v>3.29</v>
      </c>
      <c r="F105" s="116">
        <v>3.19</v>
      </c>
      <c r="G105" s="269">
        <v>3.19</v>
      </c>
      <c r="H105" s="116">
        <v>2.99</v>
      </c>
      <c r="I105" s="269">
        <v>2.99</v>
      </c>
      <c r="J105" s="116">
        <v>2.4900000000000002</v>
      </c>
      <c r="K105" s="116">
        <v>2.99</v>
      </c>
      <c r="L105" s="116">
        <v>3.39</v>
      </c>
      <c r="M105" s="269">
        <v>3.29</v>
      </c>
      <c r="N105" s="43">
        <f t="shared" si="30"/>
        <v>3.0863636363636364</v>
      </c>
      <c r="O105" s="43">
        <f t="shared" si="30"/>
        <v>3.0863636363636364</v>
      </c>
      <c r="P105" s="39">
        <f t="shared" si="31"/>
        <v>3.39</v>
      </c>
      <c r="Q105" s="39">
        <f t="shared" si="32"/>
        <v>2.4900000000000002</v>
      </c>
      <c r="R105" s="58">
        <f t="shared" si="35"/>
        <v>0.36144578313252995</v>
      </c>
      <c r="S105" s="40">
        <f t="shared" si="33"/>
        <v>0.89999999999999991</v>
      </c>
      <c r="T105" s="47">
        <f t="shared" si="34"/>
        <v>9.2342342342342176E-2</v>
      </c>
      <c r="U105" s="51" t="s">
        <v>64</v>
      </c>
    </row>
    <row r="106" spans="2:21" x14ac:dyDescent="0.3">
      <c r="B106" s="37" t="s">
        <v>29</v>
      </c>
      <c r="C106" s="269">
        <v>1.99</v>
      </c>
      <c r="D106" s="116">
        <v>2.99</v>
      </c>
      <c r="E106" s="269">
        <v>3.49</v>
      </c>
      <c r="F106" s="116">
        <v>3.29</v>
      </c>
      <c r="G106" s="269">
        <v>3.89</v>
      </c>
      <c r="H106" s="116">
        <v>3.99</v>
      </c>
      <c r="I106" s="269">
        <v>3.99</v>
      </c>
      <c r="J106" s="116">
        <v>3.49</v>
      </c>
      <c r="K106" s="116">
        <v>3.99</v>
      </c>
      <c r="L106" s="116">
        <v>4.6900000000000004</v>
      </c>
      <c r="M106" s="269">
        <v>3.99</v>
      </c>
      <c r="N106" s="43">
        <f t="shared" si="30"/>
        <v>3.6172727272727276</v>
      </c>
      <c r="O106" s="43">
        <f t="shared" si="30"/>
        <v>3.6172727272727276</v>
      </c>
      <c r="P106" s="39">
        <f t="shared" si="31"/>
        <v>4.6900000000000004</v>
      </c>
      <c r="Q106" s="39">
        <f t="shared" si="32"/>
        <v>1.99</v>
      </c>
      <c r="R106" s="58">
        <f t="shared" si="35"/>
        <v>1.3567839195979903</v>
      </c>
      <c r="S106" s="40">
        <f t="shared" si="33"/>
        <v>2.7</v>
      </c>
      <c r="T106" s="47">
        <f t="shared" si="34"/>
        <v>1.1438739196746317E-2</v>
      </c>
      <c r="U106" s="50" t="s">
        <v>13</v>
      </c>
    </row>
    <row r="107" spans="2:21" x14ac:dyDescent="0.3">
      <c r="B107" s="37" t="s">
        <v>30</v>
      </c>
      <c r="C107" s="269">
        <v>3.59</v>
      </c>
      <c r="D107" s="116">
        <v>3.59</v>
      </c>
      <c r="E107" s="269">
        <v>3.29</v>
      </c>
      <c r="F107" s="116">
        <v>3.49</v>
      </c>
      <c r="G107" s="269">
        <v>3.69</v>
      </c>
      <c r="H107" s="116">
        <v>3.69</v>
      </c>
      <c r="I107" s="269">
        <v>3.49</v>
      </c>
      <c r="J107" s="116">
        <v>3.49</v>
      </c>
      <c r="K107" s="116">
        <v>3.59</v>
      </c>
      <c r="L107" s="116">
        <v>3.99</v>
      </c>
      <c r="M107" s="269">
        <v>3.78</v>
      </c>
      <c r="N107" s="43">
        <f t="shared" si="30"/>
        <v>3.6072727272727274</v>
      </c>
      <c r="O107" s="43">
        <f t="shared" si="30"/>
        <v>3.6072727272727274</v>
      </c>
      <c r="P107" s="39">
        <f t="shared" si="31"/>
        <v>3.99</v>
      </c>
      <c r="Q107" s="39">
        <f t="shared" si="32"/>
        <v>3.29</v>
      </c>
      <c r="R107" s="58">
        <f t="shared" si="35"/>
        <v>0.2127659574468086</v>
      </c>
      <c r="S107" s="40">
        <f t="shared" si="33"/>
        <v>0.70000000000000018</v>
      </c>
      <c r="T107" s="47">
        <f t="shared" si="34"/>
        <v>-2.7645136969086659E-3</v>
      </c>
      <c r="U107" s="50" t="s">
        <v>65</v>
      </c>
    </row>
    <row r="108" spans="2:21" x14ac:dyDescent="0.3">
      <c r="B108" s="37" t="s">
        <v>31</v>
      </c>
      <c r="C108" s="269">
        <v>9.99</v>
      </c>
      <c r="D108" s="116">
        <v>9.99</v>
      </c>
      <c r="E108" s="269">
        <v>9.98</v>
      </c>
      <c r="F108" s="116">
        <v>10.98</v>
      </c>
      <c r="G108" s="269">
        <v>9.98</v>
      </c>
      <c r="H108" s="116">
        <v>11.5</v>
      </c>
      <c r="I108" s="269">
        <v>6.99</v>
      </c>
      <c r="J108" s="116">
        <v>8.99</v>
      </c>
      <c r="K108" s="116">
        <v>9.98</v>
      </c>
      <c r="L108" s="116">
        <v>8.99</v>
      </c>
      <c r="M108" s="269">
        <v>9.98</v>
      </c>
      <c r="N108" s="43">
        <f t="shared" si="30"/>
        <v>9.7590909090909079</v>
      </c>
      <c r="O108" s="43">
        <f t="shared" si="30"/>
        <v>9.7590909090909079</v>
      </c>
      <c r="P108" s="39">
        <f t="shared" si="31"/>
        <v>11.5</v>
      </c>
      <c r="Q108" s="39">
        <f t="shared" si="32"/>
        <v>6.99</v>
      </c>
      <c r="R108" s="58">
        <f t="shared" si="35"/>
        <v>0.64520743919885537</v>
      </c>
      <c r="S108" s="40">
        <f t="shared" si="33"/>
        <v>4.51</v>
      </c>
      <c r="T108" s="47">
        <f t="shared" si="34"/>
        <v>-4.1774524680889269E-2</v>
      </c>
      <c r="U108" s="50" t="s">
        <v>80</v>
      </c>
    </row>
    <row r="109" spans="2:21" ht="13.5" thickBot="1" x14ac:dyDescent="0.35">
      <c r="B109" s="101" t="s">
        <v>32</v>
      </c>
      <c r="C109" s="270">
        <v>2.99</v>
      </c>
      <c r="D109" s="118">
        <v>1.97</v>
      </c>
      <c r="E109" s="270">
        <v>2.95</v>
      </c>
      <c r="F109" s="118">
        <v>2.89</v>
      </c>
      <c r="G109" s="270">
        <v>1.89</v>
      </c>
      <c r="H109" s="118">
        <v>3.99</v>
      </c>
      <c r="I109" s="270">
        <v>3.48</v>
      </c>
      <c r="J109" s="118">
        <v>2.4900000000000002</v>
      </c>
      <c r="K109" s="118">
        <v>3.99</v>
      </c>
      <c r="L109" s="118">
        <v>1.79</v>
      </c>
      <c r="M109" s="270">
        <v>2.99</v>
      </c>
      <c r="N109" s="102">
        <f t="shared" si="30"/>
        <v>2.8563636363636364</v>
      </c>
      <c r="O109" s="102">
        <f t="shared" si="30"/>
        <v>2.8563636363636369</v>
      </c>
      <c r="P109" s="103">
        <f t="shared" si="31"/>
        <v>3.99</v>
      </c>
      <c r="Q109" s="103">
        <f t="shared" si="32"/>
        <v>1.79</v>
      </c>
      <c r="R109" s="104">
        <f t="shared" si="35"/>
        <v>1.2290502793296092</v>
      </c>
      <c r="S109" s="105">
        <f t="shared" si="33"/>
        <v>2.2000000000000002</v>
      </c>
      <c r="T109" s="48">
        <f t="shared" si="34"/>
        <v>-0.22534516765285983</v>
      </c>
      <c r="U109" s="52" t="s">
        <v>66</v>
      </c>
    </row>
    <row r="110" spans="2:21" x14ac:dyDescent="0.3">
      <c r="C110" s="19"/>
      <c r="D110" s="127"/>
      <c r="E110" s="127"/>
      <c r="F110" s="127"/>
      <c r="G110" s="127"/>
      <c r="H110" s="127"/>
      <c r="I110" s="127"/>
      <c r="J110" s="127"/>
      <c r="K110" s="127"/>
      <c r="L110" s="127"/>
      <c r="M110" s="19"/>
      <c r="N110" s="19"/>
      <c r="O110" s="19"/>
      <c r="P110" s="19"/>
      <c r="Q110" s="19"/>
      <c r="R110" s="19"/>
      <c r="S110" s="19"/>
      <c r="T110" s="19"/>
    </row>
    <row r="111" spans="2:21" x14ac:dyDescent="0.3">
      <c r="B111" s="22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9"/>
      <c r="T111" s="19"/>
    </row>
    <row r="112" spans="2:21" x14ac:dyDescent="0.3">
      <c r="B112" s="22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9"/>
      <c r="T112" s="19"/>
    </row>
    <row r="113" spans="2:21" x14ac:dyDescent="0.3">
      <c r="B113" s="22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9"/>
      <c r="T113" s="19"/>
    </row>
    <row r="114" spans="2:21" ht="13.5" thickBot="1" x14ac:dyDescent="0.35">
      <c r="B114" s="21" t="s">
        <v>133</v>
      </c>
      <c r="C114" s="30"/>
      <c r="D114" s="31"/>
      <c r="E114" s="30"/>
      <c r="F114" s="30"/>
      <c r="G114" s="30"/>
      <c r="H114" s="30"/>
      <c r="I114" s="30"/>
      <c r="J114" s="30"/>
      <c r="K114" s="30"/>
      <c r="L114" s="30"/>
      <c r="M114" s="26"/>
      <c r="N114" s="30"/>
      <c r="O114" s="30"/>
      <c r="P114" s="30"/>
      <c r="Q114" s="26"/>
      <c r="R114" s="26"/>
      <c r="S114" s="29"/>
      <c r="T114" s="19"/>
    </row>
    <row r="115" spans="2:21" ht="13.5" thickBot="1" x14ac:dyDescent="0.35">
      <c r="B115" s="33" t="s">
        <v>0</v>
      </c>
      <c r="C115" s="34" t="s">
        <v>36</v>
      </c>
      <c r="D115" s="34" t="s">
        <v>37</v>
      </c>
      <c r="E115" s="34" t="s">
        <v>127</v>
      </c>
      <c r="F115" s="34" t="s">
        <v>39</v>
      </c>
      <c r="G115" s="34" t="s">
        <v>40</v>
      </c>
      <c r="H115" s="34" t="s">
        <v>41</v>
      </c>
      <c r="I115" s="34" t="s">
        <v>143</v>
      </c>
      <c r="J115" s="34" t="s">
        <v>144</v>
      </c>
      <c r="K115" s="34" t="s">
        <v>42</v>
      </c>
      <c r="L115" s="34" t="s">
        <v>43</v>
      </c>
      <c r="M115" s="34" t="s">
        <v>44</v>
      </c>
      <c r="N115" s="41" t="s">
        <v>45</v>
      </c>
      <c r="O115" s="42" t="s">
        <v>18</v>
      </c>
      <c r="P115" s="34" t="s">
        <v>46</v>
      </c>
      <c r="Q115" s="34" t="s">
        <v>19</v>
      </c>
      <c r="R115" s="34" t="s">
        <v>47</v>
      </c>
      <c r="S115" s="35" t="s">
        <v>48</v>
      </c>
      <c r="T115" s="45" t="s">
        <v>81</v>
      </c>
      <c r="U115" s="53" t="s">
        <v>82</v>
      </c>
    </row>
    <row r="116" spans="2:21" x14ac:dyDescent="0.3">
      <c r="B116" s="36" t="s">
        <v>20</v>
      </c>
      <c r="C116" s="274">
        <v>8.99</v>
      </c>
      <c r="D116" s="120">
        <v>8.98</v>
      </c>
      <c r="E116" s="274">
        <v>8.89</v>
      </c>
      <c r="F116" s="120">
        <v>10.99</v>
      </c>
      <c r="G116" s="274">
        <v>10.89</v>
      </c>
      <c r="H116" s="120">
        <v>8.2899999999999991</v>
      </c>
      <c r="I116" s="274">
        <v>7.99</v>
      </c>
      <c r="J116" s="120">
        <v>7.99</v>
      </c>
      <c r="K116" s="120">
        <v>9.98</v>
      </c>
      <c r="L116" s="120">
        <v>9.69</v>
      </c>
      <c r="M116" s="274">
        <v>9.49</v>
      </c>
      <c r="N116" s="43">
        <f t="shared" ref="N116:O127" si="36">AVERAGE(B116:M116)</f>
        <v>9.2881818181818172</v>
      </c>
      <c r="O116" s="43">
        <f t="shared" si="36"/>
        <v>9.2881818181818172</v>
      </c>
      <c r="P116" s="39">
        <f t="shared" ref="P116:P127" si="37">MAX(C116:N116)</f>
        <v>10.99</v>
      </c>
      <c r="Q116" s="39">
        <f t="shared" ref="Q116:Q127" si="38">MIN(C116:N116)</f>
        <v>7.99</v>
      </c>
      <c r="R116" s="58">
        <f>((P116/Q116)-1)</f>
        <v>0.37546933667083859</v>
      </c>
      <c r="S116" s="40">
        <f t="shared" ref="S116:S128" si="39">P116-Q116</f>
        <v>3</v>
      </c>
      <c r="T116" s="46">
        <f>(O116/O97)-1</f>
        <v>2.8464860620336374E-3</v>
      </c>
      <c r="U116" s="49" t="s">
        <v>2</v>
      </c>
    </row>
    <row r="117" spans="2:21" x14ac:dyDescent="0.3">
      <c r="B117" s="37" t="s">
        <v>21</v>
      </c>
      <c r="C117" s="269">
        <v>14.89</v>
      </c>
      <c r="D117" s="116">
        <v>13.48</v>
      </c>
      <c r="E117" s="269">
        <v>15.69</v>
      </c>
      <c r="F117" s="116">
        <v>12.98</v>
      </c>
      <c r="G117" s="269">
        <v>15.99</v>
      </c>
      <c r="H117" s="116">
        <v>14.98</v>
      </c>
      <c r="I117" s="269">
        <v>13.98</v>
      </c>
      <c r="J117" s="116">
        <v>13.98</v>
      </c>
      <c r="K117" s="116">
        <v>13.98</v>
      </c>
      <c r="L117" s="116">
        <v>13.99</v>
      </c>
      <c r="M117" s="269">
        <v>15.48</v>
      </c>
      <c r="N117" s="43">
        <f t="shared" si="36"/>
        <v>14.492727272727274</v>
      </c>
      <c r="O117" s="43">
        <f t="shared" si="36"/>
        <v>14.492727272727274</v>
      </c>
      <c r="P117" s="39">
        <f t="shared" si="37"/>
        <v>15.99</v>
      </c>
      <c r="Q117" s="39">
        <f t="shared" si="38"/>
        <v>12.98</v>
      </c>
      <c r="R117" s="58">
        <f t="shared" ref="R117:R128" si="40">((P117/Q117)-1)</f>
        <v>0.23189522342064706</v>
      </c>
      <c r="S117" s="40">
        <f t="shared" si="39"/>
        <v>3.01</v>
      </c>
      <c r="T117" s="47">
        <f t="shared" ref="T117:T128" si="41">(O117/O98)-1</f>
        <v>6.439393939394078E-3</v>
      </c>
      <c r="U117" s="50" t="s">
        <v>77</v>
      </c>
    </row>
    <row r="118" spans="2:21" x14ac:dyDescent="0.3">
      <c r="B118" s="38" t="s">
        <v>22</v>
      </c>
      <c r="C118" s="269">
        <v>2.99</v>
      </c>
      <c r="D118" s="116">
        <v>2.99</v>
      </c>
      <c r="E118" s="269">
        <v>2.89</v>
      </c>
      <c r="F118" s="116">
        <v>2.89</v>
      </c>
      <c r="G118" s="269">
        <v>3.99</v>
      </c>
      <c r="H118" s="116">
        <v>3.99</v>
      </c>
      <c r="I118" s="269">
        <v>4.79</v>
      </c>
      <c r="J118" s="116">
        <v>4.49</v>
      </c>
      <c r="K118" s="116">
        <v>3.49</v>
      </c>
      <c r="L118" s="116">
        <v>2.99</v>
      </c>
      <c r="M118" s="269">
        <v>4.99</v>
      </c>
      <c r="N118" s="43">
        <f t="shared" si="36"/>
        <v>3.6809090909090916</v>
      </c>
      <c r="O118" s="43">
        <f t="shared" si="36"/>
        <v>3.6809090909090916</v>
      </c>
      <c r="P118" s="39">
        <f t="shared" si="37"/>
        <v>4.99</v>
      </c>
      <c r="Q118" s="39">
        <f t="shared" si="38"/>
        <v>2.89</v>
      </c>
      <c r="R118" s="58">
        <f t="shared" si="40"/>
        <v>0.72664359861591699</v>
      </c>
      <c r="S118" s="40">
        <f t="shared" si="39"/>
        <v>2.1</v>
      </c>
      <c r="T118" s="47">
        <f t="shared" si="41"/>
        <v>0.63595959595959628</v>
      </c>
      <c r="U118" s="51" t="s">
        <v>61</v>
      </c>
    </row>
    <row r="119" spans="2:21" x14ac:dyDescent="0.3">
      <c r="B119" s="38" t="s">
        <v>23</v>
      </c>
      <c r="C119" s="269">
        <v>2.19</v>
      </c>
      <c r="D119" s="116">
        <v>2.69</v>
      </c>
      <c r="E119" s="269">
        <v>2.99</v>
      </c>
      <c r="F119" s="116">
        <v>2.59</v>
      </c>
      <c r="G119" s="269">
        <v>3.19</v>
      </c>
      <c r="H119" s="116">
        <v>2.99</v>
      </c>
      <c r="I119" s="269">
        <v>3.98</v>
      </c>
      <c r="J119" s="116">
        <v>1.47</v>
      </c>
      <c r="K119" s="116">
        <v>3.99</v>
      </c>
      <c r="L119" s="116">
        <v>2.39</v>
      </c>
      <c r="M119" s="269">
        <v>2.88</v>
      </c>
      <c r="N119" s="43">
        <f t="shared" si="36"/>
        <v>2.8499999999999996</v>
      </c>
      <c r="O119" s="43">
        <f t="shared" si="36"/>
        <v>2.8499999999999996</v>
      </c>
      <c r="P119" s="39">
        <f t="shared" si="37"/>
        <v>3.99</v>
      </c>
      <c r="Q119" s="39">
        <f t="shared" si="38"/>
        <v>1.47</v>
      </c>
      <c r="R119" s="58">
        <f t="shared" si="40"/>
        <v>1.7142857142857144</v>
      </c>
      <c r="S119" s="40">
        <f t="shared" si="39"/>
        <v>2.5200000000000005</v>
      </c>
      <c r="T119" s="47">
        <f t="shared" si="41"/>
        <v>-0.2722841225626742</v>
      </c>
      <c r="U119" s="51" t="s">
        <v>62</v>
      </c>
    </row>
    <row r="120" spans="2:21" x14ac:dyDescent="0.3">
      <c r="B120" s="37" t="s">
        <v>24</v>
      </c>
      <c r="C120" s="269">
        <v>3.99</v>
      </c>
      <c r="D120" s="116">
        <v>5.39</v>
      </c>
      <c r="E120" s="269">
        <v>5.89</v>
      </c>
      <c r="F120" s="116">
        <v>4.4800000000000004</v>
      </c>
      <c r="G120" s="269">
        <v>7.99</v>
      </c>
      <c r="H120" s="116">
        <v>5.99</v>
      </c>
      <c r="I120" s="269">
        <v>4.9800000000000004</v>
      </c>
      <c r="J120" s="116">
        <v>4.99</v>
      </c>
      <c r="K120" s="116">
        <v>6.99</v>
      </c>
      <c r="L120" s="116">
        <v>7.49</v>
      </c>
      <c r="M120" s="269">
        <v>6.95</v>
      </c>
      <c r="N120" s="43">
        <f t="shared" si="36"/>
        <v>5.9209090909090918</v>
      </c>
      <c r="O120" s="43">
        <f t="shared" si="36"/>
        <v>5.9209090909090918</v>
      </c>
      <c r="P120" s="39">
        <f t="shared" si="37"/>
        <v>7.99</v>
      </c>
      <c r="Q120" s="39">
        <f t="shared" si="38"/>
        <v>3.99</v>
      </c>
      <c r="R120" s="58">
        <f t="shared" si="40"/>
        <v>1.0025062656641603</v>
      </c>
      <c r="S120" s="40">
        <f t="shared" si="39"/>
        <v>4</v>
      </c>
      <c r="T120" s="47">
        <f t="shared" si="41"/>
        <v>-7.5776926351638796E-2</v>
      </c>
      <c r="U120" s="50" t="s">
        <v>78</v>
      </c>
    </row>
    <row r="121" spans="2:21" x14ac:dyDescent="0.3">
      <c r="B121" s="38" t="s">
        <v>25</v>
      </c>
      <c r="C121" s="269">
        <v>28.69</v>
      </c>
      <c r="D121" s="116">
        <v>22.69</v>
      </c>
      <c r="E121" s="269">
        <v>24.78</v>
      </c>
      <c r="F121" s="116">
        <v>22.78</v>
      </c>
      <c r="G121" s="269">
        <v>29.98</v>
      </c>
      <c r="H121" s="116">
        <v>24.9</v>
      </c>
      <c r="I121" s="269">
        <v>29.9</v>
      </c>
      <c r="J121" s="116">
        <v>25.9</v>
      </c>
      <c r="K121" s="116">
        <v>25.9</v>
      </c>
      <c r="L121" s="116">
        <v>25.99</v>
      </c>
      <c r="M121" s="269">
        <v>25.9</v>
      </c>
      <c r="N121" s="43">
        <f t="shared" si="36"/>
        <v>26.128181818181815</v>
      </c>
      <c r="O121" s="43">
        <f t="shared" si="36"/>
        <v>26.128181818181815</v>
      </c>
      <c r="P121" s="39">
        <f t="shared" si="37"/>
        <v>29.98</v>
      </c>
      <c r="Q121" s="39">
        <f t="shared" si="38"/>
        <v>22.69</v>
      </c>
      <c r="R121" s="58">
        <f t="shared" si="40"/>
        <v>0.32128691053327452</v>
      </c>
      <c r="S121" s="40">
        <f t="shared" si="39"/>
        <v>7.2899999999999991</v>
      </c>
      <c r="T121" s="47">
        <f>(O121/O102)-1</f>
        <v>-6.3078628243578128E-2</v>
      </c>
      <c r="U121" s="51" t="s">
        <v>8</v>
      </c>
    </row>
    <row r="122" spans="2:21" x14ac:dyDescent="0.3">
      <c r="B122" s="38" t="s">
        <v>26</v>
      </c>
      <c r="C122" s="269">
        <v>2.19</v>
      </c>
      <c r="D122" s="116">
        <v>2.25</v>
      </c>
      <c r="E122" s="269">
        <v>2.89</v>
      </c>
      <c r="F122" s="116">
        <v>2.5099999999999998</v>
      </c>
      <c r="G122" s="269">
        <v>3.19</v>
      </c>
      <c r="H122" s="116">
        <v>2.79</v>
      </c>
      <c r="I122" s="269">
        <v>3.48</v>
      </c>
      <c r="J122" s="116">
        <v>2.39</v>
      </c>
      <c r="K122" s="116">
        <v>2.95</v>
      </c>
      <c r="L122" s="116">
        <v>3.15</v>
      </c>
      <c r="M122" s="269">
        <v>2.99</v>
      </c>
      <c r="N122" s="43">
        <f t="shared" si="36"/>
        <v>2.7981818181818183</v>
      </c>
      <c r="O122" s="43">
        <f t="shared" si="36"/>
        <v>2.7981818181818183</v>
      </c>
      <c r="P122" s="39">
        <f t="shared" si="37"/>
        <v>3.48</v>
      </c>
      <c r="Q122" s="39">
        <f t="shared" si="38"/>
        <v>2.19</v>
      </c>
      <c r="R122" s="58">
        <f t="shared" si="40"/>
        <v>0.58904109589041109</v>
      </c>
      <c r="S122" s="40">
        <f t="shared" si="39"/>
        <v>1.29</v>
      </c>
      <c r="T122" s="47">
        <f t="shared" si="41"/>
        <v>4.5691906005218552E-3</v>
      </c>
      <c r="U122" s="51" t="s">
        <v>79</v>
      </c>
    </row>
    <row r="123" spans="2:21" x14ac:dyDescent="0.3">
      <c r="B123" s="38" t="s">
        <v>27</v>
      </c>
      <c r="C123" s="269">
        <v>5.99</v>
      </c>
      <c r="D123" s="116">
        <v>5.89</v>
      </c>
      <c r="E123" s="269">
        <v>6.35</v>
      </c>
      <c r="F123" s="116">
        <v>5.98</v>
      </c>
      <c r="G123" s="269">
        <v>6.25</v>
      </c>
      <c r="H123" s="116">
        <v>4.99</v>
      </c>
      <c r="I123" s="269">
        <v>5.79</v>
      </c>
      <c r="J123" s="116">
        <v>5.99</v>
      </c>
      <c r="K123" s="116">
        <v>5.49</v>
      </c>
      <c r="L123" s="116">
        <v>6.49</v>
      </c>
      <c r="M123" s="269">
        <v>4.99</v>
      </c>
      <c r="N123" s="43">
        <f t="shared" si="36"/>
        <v>5.8363636363636369</v>
      </c>
      <c r="O123" s="43">
        <f t="shared" si="36"/>
        <v>5.8363636363636369</v>
      </c>
      <c r="P123" s="39">
        <f t="shared" si="37"/>
        <v>6.49</v>
      </c>
      <c r="Q123" s="39">
        <f t="shared" si="38"/>
        <v>4.99</v>
      </c>
      <c r="R123" s="58">
        <f t="shared" si="40"/>
        <v>0.3006012024048097</v>
      </c>
      <c r="S123" s="40">
        <f t="shared" si="39"/>
        <v>1.5</v>
      </c>
      <c r="T123" s="47">
        <f t="shared" si="41"/>
        <v>-0.16893203883495156</v>
      </c>
      <c r="U123" s="51" t="s">
        <v>63</v>
      </c>
    </row>
    <row r="124" spans="2:21" x14ac:dyDescent="0.3">
      <c r="B124" s="38" t="s">
        <v>28</v>
      </c>
      <c r="C124" s="269">
        <v>2.99</v>
      </c>
      <c r="D124" s="116">
        <v>3.15</v>
      </c>
      <c r="E124" s="269">
        <v>2.99</v>
      </c>
      <c r="F124" s="116">
        <v>3.29</v>
      </c>
      <c r="G124" s="269">
        <v>3.39</v>
      </c>
      <c r="H124" s="116">
        <v>3.09</v>
      </c>
      <c r="I124" s="269">
        <v>2.99</v>
      </c>
      <c r="J124" s="116">
        <v>3.19</v>
      </c>
      <c r="K124" s="116">
        <v>3.25</v>
      </c>
      <c r="L124" s="116">
        <v>3.19</v>
      </c>
      <c r="M124" s="269">
        <v>2.99</v>
      </c>
      <c r="N124" s="43">
        <f t="shared" si="36"/>
        <v>3.1372727272727277</v>
      </c>
      <c r="O124" s="43">
        <f t="shared" si="36"/>
        <v>3.1372727272727281</v>
      </c>
      <c r="P124" s="39">
        <f t="shared" si="37"/>
        <v>3.39</v>
      </c>
      <c r="Q124" s="39">
        <f t="shared" si="38"/>
        <v>2.99</v>
      </c>
      <c r="R124" s="58">
        <f t="shared" si="40"/>
        <v>0.13377926421404673</v>
      </c>
      <c r="S124" s="40">
        <f t="shared" si="39"/>
        <v>0.39999999999999991</v>
      </c>
      <c r="T124" s="47">
        <f t="shared" si="41"/>
        <v>1.6494845360824906E-2</v>
      </c>
      <c r="U124" s="51" t="s">
        <v>64</v>
      </c>
    </row>
    <row r="125" spans="2:21" x14ac:dyDescent="0.3">
      <c r="B125" s="37" t="s">
        <v>29</v>
      </c>
      <c r="C125" s="269">
        <v>3.19</v>
      </c>
      <c r="D125" s="116">
        <v>3.29</v>
      </c>
      <c r="E125" s="269">
        <v>4.1500000000000004</v>
      </c>
      <c r="F125" s="116">
        <v>2.99</v>
      </c>
      <c r="G125" s="269">
        <v>3.89</v>
      </c>
      <c r="H125" s="116">
        <v>3.99</v>
      </c>
      <c r="I125" s="269">
        <v>4.49</v>
      </c>
      <c r="J125" s="116">
        <v>3.99</v>
      </c>
      <c r="K125" s="116">
        <v>3.99</v>
      </c>
      <c r="L125" s="116">
        <v>4.49</v>
      </c>
      <c r="M125" s="269">
        <v>3.99</v>
      </c>
      <c r="N125" s="43">
        <f t="shared" si="36"/>
        <v>3.8590909090909098</v>
      </c>
      <c r="O125" s="43">
        <f t="shared" si="36"/>
        <v>3.8590909090909098</v>
      </c>
      <c r="P125" s="39">
        <f t="shared" si="37"/>
        <v>4.49</v>
      </c>
      <c r="Q125" s="39">
        <f t="shared" si="38"/>
        <v>2.99</v>
      </c>
      <c r="R125" s="58">
        <f t="shared" si="40"/>
        <v>0.50167224080267547</v>
      </c>
      <c r="S125" s="40">
        <f t="shared" si="39"/>
        <v>1.5</v>
      </c>
      <c r="T125" s="47">
        <f t="shared" si="41"/>
        <v>6.6850967579793918E-2</v>
      </c>
      <c r="U125" s="50" t="s">
        <v>13</v>
      </c>
    </row>
    <row r="126" spans="2:21" x14ac:dyDescent="0.3">
      <c r="B126" s="37" t="s">
        <v>30</v>
      </c>
      <c r="C126" s="269">
        <v>3.69</v>
      </c>
      <c r="D126" s="116">
        <v>3.89</v>
      </c>
      <c r="E126" s="269">
        <v>2.99</v>
      </c>
      <c r="F126" s="116">
        <v>3.79</v>
      </c>
      <c r="G126" s="269">
        <v>3.98</v>
      </c>
      <c r="H126" s="116">
        <v>3.99</v>
      </c>
      <c r="I126" s="269">
        <v>3.99</v>
      </c>
      <c r="J126" s="116">
        <v>3.89</v>
      </c>
      <c r="K126" s="116">
        <v>3.99</v>
      </c>
      <c r="L126" s="116">
        <v>3.99</v>
      </c>
      <c r="M126" s="269">
        <v>3.89</v>
      </c>
      <c r="N126" s="43">
        <f t="shared" si="36"/>
        <v>3.8254545454545461</v>
      </c>
      <c r="O126" s="43">
        <f t="shared" si="36"/>
        <v>3.8254545454545461</v>
      </c>
      <c r="P126" s="39">
        <f t="shared" si="37"/>
        <v>3.99</v>
      </c>
      <c r="Q126" s="39">
        <f t="shared" si="38"/>
        <v>2.99</v>
      </c>
      <c r="R126" s="58">
        <f t="shared" si="40"/>
        <v>0.33444816053511706</v>
      </c>
      <c r="S126" s="40">
        <f t="shared" si="39"/>
        <v>1</v>
      </c>
      <c r="T126" s="47">
        <f t="shared" si="41"/>
        <v>6.0483870967741993E-2</v>
      </c>
      <c r="U126" s="50" t="s">
        <v>65</v>
      </c>
    </row>
    <row r="127" spans="2:21" x14ac:dyDescent="0.3">
      <c r="B127" s="37" t="s">
        <v>31</v>
      </c>
      <c r="C127" s="269">
        <v>10.98</v>
      </c>
      <c r="D127" s="116">
        <v>9.99</v>
      </c>
      <c r="E127" s="269">
        <v>9.98</v>
      </c>
      <c r="F127" s="116">
        <v>10.98</v>
      </c>
      <c r="G127" s="269">
        <v>9.98</v>
      </c>
      <c r="H127" s="116">
        <v>11.5</v>
      </c>
      <c r="I127" s="269">
        <v>6.98</v>
      </c>
      <c r="J127" s="116">
        <v>8.99</v>
      </c>
      <c r="K127" s="116">
        <v>9.9</v>
      </c>
      <c r="L127" s="116">
        <v>8.99</v>
      </c>
      <c r="M127" s="269">
        <v>9.98</v>
      </c>
      <c r="N127" s="43">
        <f t="shared" si="36"/>
        <v>9.8409090909090917</v>
      </c>
      <c r="O127" s="43">
        <f t="shared" si="36"/>
        <v>9.8409090909090917</v>
      </c>
      <c r="P127" s="39">
        <f t="shared" si="37"/>
        <v>11.5</v>
      </c>
      <c r="Q127" s="39">
        <f t="shared" si="38"/>
        <v>6.98</v>
      </c>
      <c r="R127" s="58">
        <f t="shared" si="40"/>
        <v>0.64756446991403993</v>
      </c>
      <c r="S127" s="40">
        <f t="shared" si="39"/>
        <v>4.5199999999999996</v>
      </c>
      <c r="T127" s="47">
        <f t="shared" si="41"/>
        <v>8.3837913367490469E-3</v>
      </c>
      <c r="U127" s="50" t="s">
        <v>80</v>
      </c>
    </row>
    <row r="128" spans="2:21" ht="13.5" thickBot="1" x14ac:dyDescent="0.35">
      <c r="B128" s="101" t="s">
        <v>32</v>
      </c>
      <c r="C128" s="270">
        <v>2.39</v>
      </c>
      <c r="D128" s="118">
        <v>2.99</v>
      </c>
      <c r="E128" s="270">
        <v>2.89</v>
      </c>
      <c r="F128" s="118">
        <v>2.79</v>
      </c>
      <c r="G128" s="270">
        <v>3.19</v>
      </c>
      <c r="H128" s="118">
        <v>4.99</v>
      </c>
      <c r="I128" s="270">
        <v>3.98</v>
      </c>
      <c r="J128" s="118">
        <v>2.4900000000000002</v>
      </c>
      <c r="K128" s="118">
        <v>3.99</v>
      </c>
      <c r="L128" s="118">
        <v>2.89</v>
      </c>
      <c r="M128" s="270">
        <v>1.98</v>
      </c>
      <c r="N128" s="102">
        <f>AVERAGE(B128:M128)</f>
        <v>3.1427272727272726</v>
      </c>
      <c r="O128" s="102">
        <f>AVERAGE(C128:N128)</f>
        <v>3.1427272727272726</v>
      </c>
      <c r="P128" s="103">
        <f>MAX(C128:N128)</f>
        <v>4.99</v>
      </c>
      <c r="Q128" s="103">
        <f>MIN(C128:N128)</f>
        <v>1.98</v>
      </c>
      <c r="R128" s="104">
        <f t="shared" si="40"/>
        <v>1.5202020202020203</v>
      </c>
      <c r="S128" s="105">
        <f t="shared" si="39"/>
        <v>3.0100000000000002</v>
      </c>
      <c r="T128" s="48">
        <f t="shared" si="41"/>
        <v>0.10025461489497101</v>
      </c>
      <c r="U128" s="52" t="s">
        <v>66</v>
      </c>
    </row>
    <row r="129" spans="2:21" x14ac:dyDescent="0.3"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1" x14ac:dyDescent="0.3">
      <c r="B130" s="22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9"/>
      <c r="T130" s="19"/>
    </row>
    <row r="131" spans="2:21" x14ac:dyDescent="0.3">
      <c r="B131" s="22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9"/>
      <c r="T131" s="19"/>
    </row>
    <row r="132" spans="2:21" ht="13.5" thickBot="1" x14ac:dyDescent="0.35">
      <c r="B132" s="21" t="s">
        <v>119</v>
      </c>
      <c r="C132" s="24"/>
      <c r="D132" s="25"/>
      <c r="E132" s="24"/>
      <c r="F132" s="24"/>
      <c r="G132" s="24"/>
      <c r="H132" s="24"/>
      <c r="I132" s="24"/>
      <c r="J132" s="24"/>
      <c r="K132" s="24"/>
      <c r="L132" s="24"/>
      <c r="M132" s="26"/>
      <c r="N132" s="24"/>
      <c r="O132" s="24"/>
      <c r="P132" s="24"/>
      <c r="Q132" s="26"/>
      <c r="R132" s="26"/>
      <c r="S132" s="29"/>
      <c r="T132" s="19"/>
    </row>
    <row r="133" spans="2:21" ht="13.5" thickBot="1" x14ac:dyDescent="0.35">
      <c r="B133" s="33" t="s">
        <v>0</v>
      </c>
      <c r="C133" s="34" t="s">
        <v>36</v>
      </c>
      <c r="D133" s="34" t="s">
        <v>37</v>
      </c>
      <c r="E133" s="34" t="s">
        <v>127</v>
      </c>
      <c r="F133" s="34" t="s">
        <v>39</v>
      </c>
      <c r="G133" s="34" t="s">
        <v>40</v>
      </c>
      <c r="H133" s="34" t="s">
        <v>41</v>
      </c>
      <c r="I133" s="34" t="s">
        <v>143</v>
      </c>
      <c r="J133" s="34" t="s">
        <v>144</v>
      </c>
      <c r="K133" s="34" t="s">
        <v>42</v>
      </c>
      <c r="L133" s="34" t="s">
        <v>43</v>
      </c>
      <c r="M133" s="34" t="s">
        <v>44</v>
      </c>
      <c r="N133" s="41" t="s">
        <v>45</v>
      </c>
      <c r="O133" s="42" t="s">
        <v>18</v>
      </c>
      <c r="P133" s="34" t="s">
        <v>46</v>
      </c>
      <c r="Q133" s="34" t="s">
        <v>19</v>
      </c>
      <c r="R133" s="34" t="s">
        <v>47</v>
      </c>
      <c r="S133" s="35" t="s">
        <v>48</v>
      </c>
      <c r="T133" s="45" t="s">
        <v>81</v>
      </c>
      <c r="U133" s="53" t="s">
        <v>82</v>
      </c>
    </row>
    <row r="134" spans="2:21" x14ac:dyDescent="0.3">
      <c r="B134" s="106" t="s">
        <v>20</v>
      </c>
      <c r="C134" s="274">
        <v>9.59</v>
      </c>
      <c r="D134" s="120">
        <v>8.99</v>
      </c>
      <c r="E134" s="274">
        <v>8.49</v>
      </c>
      <c r="F134" s="120">
        <v>9.98</v>
      </c>
      <c r="G134" s="274">
        <v>10.89</v>
      </c>
      <c r="H134" s="120">
        <v>8.89</v>
      </c>
      <c r="I134" s="274">
        <v>9.98</v>
      </c>
      <c r="J134" s="120">
        <v>7.98</v>
      </c>
      <c r="K134" s="120">
        <v>8.7899999999999991</v>
      </c>
      <c r="L134" s="120">
        <v>8.99</v>
      </c>
      <c r="M134" s="274">
        <v>9.89</v>
      </c>
      <c r="N134" s="108">
        <v>9.3145454545454545</v>
      </c>
      <c r="O134" s="108">
        <f t="shared" ref="O134:O146" si="42">AVERAGE(C134:N134)</f>
        <v>9.3145454545454545</v>
      </c>
      <c r="P134" s="107">
        <f t="shared" ref="P134:P146" si="43">MAX(C134:N134)</f>
        <v>10.89</v>
      </c>
      <c r="Q134" s="107">
        <f t="shared" ref="Q134:Q146" si="44">MIN(C134:N134)</f>
        <v>7.98</v>
      </c>
      <c r="R134" s="109">
        <f>((P134/Q134)-1)</f>
        <v>0.36466165413533824</v>
      </c>
      <c r="S134" s="110">
        <f t="shared" ref="S134:S146" si="45">P134-Q134</f>
        <v>2.91</v>
      </c>
      <c r="T134" s="46">
        <f t="shared" ref="T134:T146" si="46">(O134/O116)-1</f>
        <v>2.8384065772733003E-3</v>
      </c>
      <c r="U134" s="49" t="s">
        <v>2</v>
      </c>
    </row>
    <row r="135" spans="2:21" x14ac:dyDescent="0.3">
      <c r="B135" s="37" t="s">
        <v>21</v>
      </c>
      <c r="C135" s="269">
        <v>14.99</v>
      </c>
      <c r="D135" s="116">
        <v>15.48</v>
      </c>
      <c r="E135" s="269">
        <v>16.59</v>
      </c>
      <c r="F135" s="116">
        <v>16.989999999999998</v>
      </c>
      <c r="G135" s="269">
        <v>16.690000000000001</v>
      </c>
      <c r="H135" s="116">
        <v>14.98</v>
      </c>
      <c r="I135" s="269">
        <v>17.989999999999998</v>
      </c>
      <c r="J135" s="116">
        <v>14.98</v>
      </c>
      <c r="K135" s="116">
        <v>17.899999999999999</v>
      </c>
      <c r="L135" s="116">
        <v>14.99</v>
      </c>
      <c r="M135" s="269">
        <v>13.98</v>
      </c>
      <c r="N135" s="43">
        <v>6</v>
      </c>
      <c r="O135" s="43">
        <f t="shared" si="42"/>
        <v>15.13</v>
      </c>
      <c r="P135" s="39">
        <f t="shared" si="43"/>
        <v>17.989999999999998</v>
      </c>
      <c r="Q135" s="39">
        <f t="shared" si="44"/>
        <v>6</v>
      </c>
      <c r="R135" s="58">
        <f t="shared" ref="R135:R146" si="47">((P135/Q135)-1)</f>
        <v>1.9983333333333331</v>
      </c>
      <c r="S135" s="40">
        <f t="shared" si="45"/>
        <v>11.989999999999998</v>
      </c>
      <c r="T135" s="47">
        <f t="shared" si="46"/>
        <v>4.3971898130723774E-2</v>
      </c>
      <c r="U135" s="50" t="s">
        <v>77</v>
      </c>
    </row>
    <row r="136" spans="2:21" x14ac:dyDescent="0.3">
      <c r="B136" s="38" t="s">
        <v>22</v>
      </c>
      <c r="C136" s="269">
        <v>3.79</v>
      </c>
      <c r="D136" s="116">
        <v>3.99</v>
      </c>
      <c r="E136" s="269">
        <v>3.89</v>
      </c>
      <c r="F136" s="116">
        <v>3.89</v>
      </c>
      <c r="G136" s="269">
        <v>4.59</v>
      </c>
      <c r="H136" s="116">
        <v>4.49</v>
      </c>
      <c r="I136" s="269">
        <v>4.29</v>
      </c>
      <c r="J136" s="116">
        <v>3.99</v>
      </c>
      <c r="K136" s="116">
        <v>3.99</v>
      </c>
      <c r="L136" s="116">
        <v>3.89</v>
      </c>
      <c r="M136" s="269">
        <v>4.49</v>
      </c>
      <c r="N136" s="43">
        <v>6</v>
      </c>
      <c r="O136" s="43">
        <f t="shared" si="42"/>
        <v>4.2741666666666669</v>
      </c>
      <c r="P136" s="39">
        <f t="shared" si="43"/>
        <v>6</v>
      </c>
      <c r="Q136" s="39">
        <f t="shared" si="44"/>
        <v>3.79</v>
      </c>
      <c r="R136" s="58">
        <f t="shared" si="47"/>
        <v>0.58311345646437984</v>
      </c>
      <c r="S136" s="40">
        <f t="shared" si="45"/>
        <v>2.21</v>
      </c>
      <c r="T136" s="47">
        <f t="shared" si="46"/>
        <v>0.16117148267061809</v>
      </c>
      <c r="U136" s="51" t="s">
        <v>61</v>
      </c>
    </row>
    <row r="137" spans="2:21" x14ac:dyDescent="0.3">
      <c r="B137" s="38" t="s">
        <v>23</v>
      </c>
      <c r="C137" s="269">
        <v>2.99</v>
      </c>
      <c r="D137" s="116">
        <v>2.99</v>
      </c>
      <c r="E137" s="269">
        <v>3.09</v>
      </c>
      <c r="F137" s="116">
        <v>1.97</v>
      </c>
      <c r="G137" s="269">
        <v>6.49</v>
      </c>
      <c r="H137" s="116">
        <v>1.99</v>
      </c>
      <c r="I137" s="269">
        <v>3.79</v>
      </c>
      <c r="J137" s="116">
        <v>2.29</v>
      </c>
      <c r="K137" s="116">
        <v>2.99</v>
      </c>
      <c r="L137" s="116">
        <v>2.39</v>
      </c>
      <c r="M137" s="269">
        <v>2.97</v>
      </c>
      <c r="N137" s="43">
        <v>3.086363636363636</v>
      </c>
      <c r="O137" s="43">
        <f t="shared" si="42"/>
        <v>3.086363636363636</v>
      </c>
      <c r="P137" s="39">
        <f t="shared" si="43"/>
        <v>6.49</v>
      </c>
      <c r="Q137" s="39">
        <f t="shared" si="44"/>
        <v>1.97</v>
      </c>
      <c r="R137" s="58">
        <f t="shared" si="47"/>
        <v>2.2944162436548226</v>
      </c>
      <c r="S137" s="40">
        <f t="shared" si="45"/>
        <v>4.5200000000000005</v>
      </c>
      <c r="T137" s="47">
        <f t="shared" si="46"/>
        <v>8.2934609250398639E-2</v>
      </c>
      <c r="U137" s="51" t="s">
        <v>62</v>
      </c>
    </row>
    <row r="138" spans="2:21" x14ac:dyDescent="0.3">
      <c r="B138" s="37" t="s">
        <v>24</v>
      </c>
      <c r="C138" s="269">
        <v>4.99</v>
      </c>
      <c r="D138" s="116">
        <v>4.9800000000000004</v>
      </c>
      <c r="E138" s="269">
        <v>4.8899999999999997</v>
      </c>
      <c r="F138" s="116">
        <v>5.29</v>
      </c>
      <c r="G138" s="269">
        <v>7.99</v>
      </c>
      <c r="H138" s="116">
        <v>5.99</v>
      </c>
      <c r="I138" s="269">
        <v>4.9800000000000004</v>
      </c>
      <c r="J138" s="116">
        <v>4.99</v>
      </c>
      <c r="K138" s="116">
        <v>6.99</v>
      </c>
      <c r="L138" s="116">
        <v>7.99</v>
      </c>
      <c r="M138" s="269">
        <v>5.99</v>
      </c>
      <c r="N138" s="43">
        <v>5.915454545454546</v>
      </c>
      <c r="O138" s="43">
        <f t="shared" si="42"/>
        <v>5.9154545454545469</v>
      </c>
      <c r="P138" s="39">
        <f t="shared" si="43"/>
        <v>7.99</v>
      </c>
      <c r="Q138" s="39">
        <f t="shared" si="44"/>
        <v>4.8899999999999997</v>
      </c>
      <c r="R138" s="58">
        <f t="shared" si="47"/>
        <v>0.63394683026584886</v>
      </c>
      <c r="S138" s="40">
        <f t="shared" si="45"/>
        <v>3.1000000000000005</v>
      </c>
      <c r="T138" s="47">
        <f t="shared" si="46"/>
        <v>-9.212344541684736E-4</v>
      </c>
      <c r="U138" s="51" t="s">
        <v>78</v>
      </c>
    </row>
    <row r="139" spans="2:21" x14ac:dyDescent="0.3">
      <c r="B139" s="38" t="s">
        <v>25</v>
      </c>
      <c r="C139" s="269">
        <v>27.99</v>
      </c>
      <c r="D139" s="116">
        <v>26.9</v>
      </c>
      <c r="E139" s="269">
        <v>26.89</v>
      </c>
      <c r="F139" s="116">
        <v>22.89</v>
      </c>
      <c r="G139" s="269">
        <v>34.69</v>
      </c>
      <c r="H139" s="116">
        <v>29.9</v>
      </c>
      <c r="I139" s="269">
        <v>29.9</v>
      </c>
      <c r="J139" s="116">
        <v>24.89</v>
      </c>
      <c r="K139" s="116">
        <v>26.9</v>
      </c>
      <c r="L139" s="116">
        <v>26.99</v>
      </c>
      <c r="M139" s="269">
        <v>30.99</v>
      </c>
      <c r="N139" s="43">
        <v>28.084545454545456</v>
      </c>
      <c r="O139" s="43">
        <f t="shared" si="42"/>
        <v>28.084545454545452</v>
      </c>
      <c r="P139" s="39">
        <f t="shared" si="43"/>
        <v>34.69</v>
      </c>
      <c r="Q139" s="39">
        <f t="shared" si="44"/>
        <v>22.89</v>
      </c>
      <c r="R139" s="58">
        <f t="shared" si="47"/>
        <v>0.51550895587592827</v>
      </c>
      <c r="S139" s="40">
        <f t="shared" si="45"/>
        <v>11.799999999999997</v>
      </c>
      <c r="T139" s="47">
        <f t="shared" si="46"/>
        <v>7.4875613235447558E-2</v>
      </c>
      <c r="U139" s="51" t="s">
        <v>8</v>
      </c>
    </row>
    <row r="140" spans="2:21" x14ac:dyDescent="0.3">
      <c r="B140" s="38" t="s">
        <v>26</v>
      </c>
      <c r="C140" s="269">
        <v>2.19</v>
      </c>
      <c r="D140" s="116">
        <v>2.19</v>
      </c>
      <c r="E140" s="269">
        <v>2.89</v>
      </c>
      <c r="F140" s="116">
        <v>2.09</v>
      </c>
      <c r="G140" s="269">
        <v>2.98</v>
      </c>
      <c r="H140" s="116">
        <v>2.79</v>
      </c>
      <c r="I140" s="269">
        <v>2.99</v>
      </c>
      <c r="J140" s="116">
        <v>2.39</v>
      </c>
      <c r="K140" s="116">
        <v>2.95</v>
      </c>
      <c r="L140" s="116">
        <v>2.79</v>
      </c>
      <c r="M140" s="269">
        <v>2.4900000000000002</v>
      </c>
      <c r="N140" s="43">
        <v>2.6127272727272723</v>
      </c>
      <c r="O140" s="43">
        <f t="shared" si="42"/>
        <v>2.6127272727272723</v>
      </c>
      <c r="P140" s="39">
        <f t="shared" si="43"/>
        <v>2.99</v>
      </c>
      <c r="Q140" s="39">
        <f t="shared" si="44"/>
        <v>2.09</v>
      </c>
      <c r="R140" s="58">
        <f t="shared" si="47"/>
        <v>0.43062200956937824</v>
      </c>
      <c r="S140" s="40">
        <f t="shared" si="45"/>
        <v>0.90000000000000036</v>
      </c>
      <c r="T140" s="47">
        <f t="shared" si="46"/>
        <v>-6.62768031189086E-2</v>
      </c>
      <c r="U140" s="51" t="s">
        <v>79</v>
      </c>
    </row>
    <row r="141" spans="2:21" x14ac:dyDescent="0.3">
      <c r="B141" s="38" t="s">
        <v>27</v>
      </c>
      <c r="C141" s="269">
        <v>5.99</v>
      </c>
      <c r="D141" s="116">
        <v>5.48</v>
      </c>
      <c r="E141" s="269">
        <v>4.99</v>
      </c>
      <c r="F141" s="116">
        <v>5.99</v>
      </c>
      <c r="G141" s="269">
        <v>6.59</v>
      </c>
      <c r="H141" s="116">
        <v>4.99</v>
      </c>
      <c r="I141" s="269">
        <v>4.9800000000000004</v>
      </c>
      <c r="J141" s="116">
        <v>5.99</v>
      </c>
      <c r="K141" s="116">
        <v>5.99</v>
      </c>
      <c r="L141" s="116">
        <v>5.99</v>
      </c>
      <c r="M141" s="269">
        <v>5.49</v>
      </c>
      <c r="N141" s="43">
        <v>5.6790909090909105</v>
      </c>
      <c r="O141" s="43">
        <f t="shared" si="42"/>
        <v>5.6790909090909105</v>
      </c>
      <c r="P141" s="39">
        <f t="shared" si="43"/>
        <v>6.59</v>
      </c>
      <c r="Q141" s="39">
        <f t="shared" si="44"/>
        <v>4.9800000000000004</v>
      </c>
      <c r="R141" s="58">
        <f t="shared" si="47"/>
        <v>0.32329317269076285</v>
      </c>
      <c r="S141" s="40">
        <f t="shared" si="45"/>
        <v>1.6099999999999994</v>
      </c>
      <c r="T141" s="47">
        <f t="shared" si="46"/>
        <v>-2.694704049844221E-2</v>
      </c>
      <c r="U141" s="51" t="s">
        <v>63</v>
      </c>
    </row>
    <row r="142" spans="2:21" x14ac:dyDescent="0.3">
      <c r="B142" s="38" t="s">
        <v>28</v>
      </c>
      <c r="C142" s="269">
        <v>3.89</v>
      </c>
      <c r="D142" s="116">
        <v>3.69</v>
      </c>
      <c r="E142" s="269">
        <v>3.59</v>
      </c>
      <c r="F142" s="116">
        <v>3.69</v>
      </c>
      <c r="G142" s="269">
        <v>3.65</v>
      </c>
      <c r="H142" s="116">
        <v>3.69</v>
      </c>
      <c r="I142" s="269">
        <v>3.49</v>
      </c>
      <c r="J142" s="116">
        <v>3.39</v>
      </c>
      <c r="K142" s="116">
        <v>3.59</v>
      </c>
      <c r="L142" s="116">
        <v>3.39</v>
      </c>
      <c r="M142" s="269">
        <v>3.49</v>
      </c>
      <c r="N142" s="43">
        <v>3.5954545454545457</v>
      </c>
      <c r="O142" s="43">
        <f t="shared" si="42"/>
        <v>3.5954545454545457</v>
      </c>
      <c r="P142" s="39">
        <f t="shared" si="43"/>
        <v>3.89</v>
      </c>
      <c r="Q142" s="39">
        <f t="shared" si="44"/>
        <v>3.39</v>
      </c>
      <c r="R142" s="58">
        <f t="shared" si="47"/>
        <v>0.14749262536873164</v>
      </c>
      <c r="S142" s="40">
        <f t="shared" si="45"/>
        <v>0.5</v>
      </c>
      <c r="T142" s="47">
        <f t="shared" si="46"/>
        <v>0.14604462474644997</v>
      </c>
      <c r="U142" s="51" t="s">
        <v>64</v>
      </c>
    </row>
    <row r="143" spans="2:21" x14ac:dyDescent="0.3">
      <c r="B143" s="37" t="s">
        <v>29</v>
      </c>
      <c r="C143" s="269">
        <v>4.59</v>
      </c>
      <c r="D143" s="116">
        <v>3.79</v>
      </c>
      <c r="E143" s="269">
        <v>3.49</v>
      </c>
      <c r="F143" s="116">
        <v>3.29</v>
      </c>
      <c r="G143" s="269">
        <v>3.89</v>
      </c>
      <c r="H143" s="116">
        <v>3.19</v>
      </c>
      <c r="I143" s="269">
        <v>4.49</v>
      </c>
      <c r="J143" s="116">
        <v>3.49</v>
      </c>
      <c r="K143" s="116">
        <v>3.99</v>
      </c>
      <c r="L143" s="116">
        <v>4.3899999999999997</v>
      </c>
      <c r="M143" s="269">
        <v>3.99</v>
      </c>
      <c r="N143" s="43">
        <v>3.8718181818181829</v>
      </c>
      <c r="O143" s="43">
        <f t="shared" si="42"/>
        <v>3.8718181818181829</v>
      </c>
      <c r="P143" s="39">
        <f t="shared" si="43"/>
        <v>4.59</v>
      </c>
      <c r="Q143" s="39">
        <f t="shared" si="44"/>
        <v>3.19</v>
      </c>
      <c r="R143" s="58">
        <f t="shared" si="47"/>
        <v>0.43887147335423204</v>
      </c>
      <c r="S143" s="40">
        <f t="shared" si="45"/>
        <v>1.4</v>
      </c>
      <c r="T143" s="47">
        <f t="shared" si="46"/>
        <v>3.2979976442875092E-3</v>
      </c>
      <c r="U143" s="50" t="s">
        <v>13</v>
      </c>
    </row>
    <row r="144" spans="2:21" x14ac:dyDescent="0.3">
      <c r="B144" s="37" t="s">
        <v>30</v>
      </c>
      <c r="C144" s="269">
        <v>4.99</v>
      </c>
      <c r="D144" s="116">
        <v>4.99</v>
      </c>
      <c r="E144" s="269">
        <v>5.39</v>
      </c>
      <c r="F144" s="116">
        <v>4.9800000000000004</v>
      </c>
      <c r="G144" s="269">
        <v>5.25</v>
      </c>
      <c r="H144" s="116">
        <v>5.59</v>
      </c>
      <c r="I144" s="269">
        <v>4.99</v>
      </c>
      <c r="J144" s="116">
        <v>4.8899999999999997</v>
      </c>
      <c r="K144" s="116">
        <v>4.95</v>
      </c>
      <c r="L144" s="116">
        <v>4.6900000000000004</v>
      </c>
      <c r="M144" s="269">
        <v>4.79</v>
      </c>
      <c r="N144" s="43">
        <v>5.0454545454545459</v>
      </c>
      <c r="O144" s="43">
        <f t="shared" si="42"/>
        <v>5.0454545454545459</v>
      </c>
      <c r="P144" s="39">
        <f t="shared" si="43"/>
        <v>5.59</v>
      </c>
      <c r="Q144" s="39">
        <f t="shared" si="44"/>
        <v>4.6900000000000004</v>
      </c>
      <c r="R144" s="58">
        <f t="shared" si="47"/>
        <v>0.1918976545842217</v>
      </c>
      <c r="S144" s="40">
        <f t="shared" si="45"/>
        <v>0.89999999999999947</v>
      </c>
      <c r="T144" s="47">
        <f t="shared" si="46"/>
        <v>0.3189163498098857</v>
      </c>
      <c r="U144" s="50" t="s">
        <v>65</v>
      </c>
    </row>
    <row r="145" spans="2:21" x14ac:dyDescent="0.3">
      <c r="B145" s="37" t="s">
        <v>31</v>
      </c>
      <c r="C145" s="269">
        <v>10.98</v>
      </c>
      <c r="D145" s="116">
        <v>9.99</v>
      </c>
      <c r="E145" s="269">
        <v>9.98</v>
      </c>
      <c r="F145" s="116">
        <v>10.98</v>
      </c>
      <c r="G145" s="269">
        <v>7.99</v>
      </c>
      <c r="H145" s="116">
        <v>11.5</v>
      </c>
      <c r="I145" s="269">
        <v>9.9</v>
      </c>
      <c r="J145" s="116">
        <v>8.99</v>
      </c>
      <c r="K145" s="116">
        <v>9.99</v>
      </c>
      <c r="L145" s="116">
        <v>8.99</v>
      </c>
      <c r="M145" s="269">
        <v>9.98</v>
      </c>
      <c r="N145" s="43">
        <v>9.9336363636363636</v>
      </c>
      <c r="O145" s="43">
        <f t="shared" si="42"/>
        <v>9.9336363636363636</v>
      </c>
      <c r="P145" s="39">
        <f t="shared" si="43"/>
        <v>11.5</v>
      </c>
      <c r="Q145" s="39">
        <f t="shared" si="44"/>
        <v>7.99</v>
      </c>
      <c r="R145" s="58">
        <f t="shared" si="47"/>
        <v>0.43929912390488113</v>
      </c>
      <c r="S145" s="40">
        <f t="shared" si="45"/>
        <v>3.51</v>
      </c>
      <c r="T145" s="47">
        <f t="shared" si="46"/>
        <v>9.4226327944570976E-3</v>
      </c>
      <c r="U145" s="50" t="s">
        <v>80</v>
      </c>
    </row>
    <row r="146" spans="2:21" ht="13.5" thickBot="1" x14ac:dyDescent="0.35">
      <c r="B146" s="101" t="s">
        <v>32</v>
      </c>
      <c r="C146" s="270">
        <v>3.19</v>
      </c>
      <c r="D146" s="118">
        <v>3.49</v>
      </c>
      <c r="E146" s="270">
        <v>3.89</v>
      </c>
      <c r="F146" s="118">
        <v>3.99</v>
      </c>
      <c r="G146" s="270">
        <v>4.99</v>
      </c>
      <c r="H146" s="118">
        <v>5.99</v>
      </c>
      <c r="I146" s="270">
        <v>5.79</v>
      </c>
      <c r="J146" s="118">
        <v>2.89</v>
      </c>
      <c r="K146" s="118">
        <v>4.99</v>
      </c>
      <c r="L146" s="118">
        <v>3.99</v>
      </c>
      <c r="M146" s="270">
        <v>2.99</v>
      </c>
      <c r="N146" s="102">
        <v>4.1990909090909092</v>
      </c>
      <c r="O146" s="102">
        <f t="shared" si="42"/>
        <v>4.1990909090909092</v>
      </c>
      <c r="P146" s="103">
        <f t="shared" si="43"/>
        <v>5.99</v>
      </c>
      <c r="Q146" s="103">
        <f t="shared" si="44"/>
        <v>2.89</v>
      </c>
      <c r="R146" s="104">
        <f t="shared" si="47"/>
        <v>1.0726643598615917</v>
      </c>
      <c r="S146" s="105">
        <f t="shared" si="45"/>
        <v>3.1</v>
      </c>
      <c r="T146" s="48">
        <f t="shared" si="46"/>
        <v>0.3361295921319063</v>
      </c>
      <c r="U146" s="52" t="s">
        <v>66</v>
      </c>
    </row>
    <row r="147" spans="2:21" x14ac:dyDescent="0.3"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2:21" x14ac:dyDescent="0.3"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2:21" x14ac:dyDescent="0.3">
      <c r="T149" s="19"/>
    </row>
    <row r="150" spans="2:21" ht="13.5" thickBot="1" x14ac:dyDescent="0.35">
      <c r="B150" s="21" t="s">
        <v>139</v>
      </c>
      <c r="C150" s="24"/>
      <c r="D150" s="25"/>
      <c r="E150" s="24"/>
      <c r="F150" s="24"/>
      <c r="G150" s="24"/>
      <c r="H150" s="24"/>
      <c r="I150" s="24"/>
      <c r="J150" s="24"/>
      <c r="K150" s="24"/>
      <c r="L150" s="24"/>
      <c r="M150" s="26"/>
      <c r="N150" s="24"/>
      <c r="O150" s="24"/>
      <c r="P150" s="24"/>
      <c r="Q150" s="26"/>
      <c r="R150" s="26"/>
      <c r="S150" s="29"/>
      <c r="T150" s="19"/>
    </row>
    <row r="151" spans="2:21" ht="13.5" thickBot="1" x14ac:dyDescent="0.35">
      <c r="B151" s="33" t="s">
        <v>0</v>
      </c>
      <c r="C151" s="34" t="s">
        <v>36</v>
      </c>
      <c r="D151" s="34" t="s">
        <v>37</v>
      </c>
      <c r="E151" s="34" t="s">
        <v>127</v>
      </c>
      <c r="F151" s="34" t="s">
        <v>39</v>
      </c>
      <c r="G151" s="34" t="s">
        <v>40</v>
      </c>
      <c r="H151" s="34" t="s">
        <v>41</v>
      </c>
      <c r="I151" s="34" t="s">
        <v>143</v>
      </c>
      <c r="J151" s="34" t="s">
        <v>144</v>
      </c>
      <c r="K151" s="34" t="s">
        <v>42</v>
      </c>
      <c r="L151" s="34" t="s">
        <v>43</v>
      </c>
      <c r="M151" s="34" t="s">
        <v>44</v>
      </c>
      <c r="N151" s="41" t="s">
        <v>45</v>
      </c>
      <c r="O151" s="42" t="s">
        <v>18</v>
      </c>
      <c r="P151" s="34" t="s">
        <v>46</v>
      </c>
      <c r="Q151" s="34" t="s">
        <v>19</v>
      </c>
      <c r="R151" s="34" t="s">
        <v>47</v>
      </c>
      <c r="S151" s="35" t="s">
        <v>48</v>
      </c>
      <c r="T151" s="55" t="s">
        <v>81</v>
      </c>
      <c r="U151" s="53" t="s">
        <v>82</v>
      </c>
    </row>
    <row r="152" spans="2:21" x14ac:dyDescent="0.3">
      <c r="B152" s="36" t="s">
        <v>20</v>
      </c>
      <c r="C152" s="274">
        <v>9.59</v>
      </c>
      <c r="D152" s="120">
        <v>8.98</v>
      </c>
      <c r="E152" s="274">
        <v>9.89</v>
      </c>
      <c r="F152" s="120">
        <v>8.99</v>
      </c>
      <c r="G152" s="274">
        <v>10.89</v>
      </c>
      <c r="H152" s="120">
        <v>8.99</v>
      </c>
      <c r="I152" s="274">
        <v>9.98</v>
      </c>
      <c r="J152" s="120">
        <v>8.99</v>
      </c>
      <c r="K152" s="120">
        <v>9.98</v>
      </c>
      <c r="L152" s="120">
        <v>9.49</v>
      </c>
      <c r="M152" s="274">
        <v>9.89</v>
      </c>
      <c r="N152" s="108">
        <v>9.6054545454545455</v>
      </c>
      <c r="O152" s="43">
        <f t="shared" ref="O152:O164" si="48">AVERAGE(C152:N152)</f>
        <v>9.6054545454545455</v>
      </c>
      <c r="P152" s="39">
        <f t="shared" ref="P152:P164" si="49">MAX(C152:N152)</f>
        <v>10.89</v>
      </c>
      <c r="Q152" s="39">
        <f t="shared" ref="Q152:Q164" si="50">MIN(C152:N152)</f>
        <v>8.98</v>
      </c>
      <c r="R152" s="58">
        <f>((P152/Q152)-1)</f>
        <v>0.21269487750556793</v>
      </c>
      <c r="S152" s="40">
        <f t="shared" ref="S152:S164" si="51">P152-Q152</f>
        <v>1.9100000000000001</v>
      </c>
      <c r="T152" s="46">
        <f t="shared" ref="T152:T164" si="52">(O152/O134)-1</f>
        <v>3.1231700175678334E-2</v>
      </c>
      <c r="U152" s="49" t="s">
        <v>2</v>
      </c>
    </row>
    <row r="153" spans="2:21" x14ac:dyDescent="0.3">
      <c r="B153" s="37" t="s">
        <v>21</v>
      </c>
      <c r="C153" s="269">
        <v>16.190000000000001</v>
      </c>
      <c r="D153" s="116">
        <v>17.98</v>
      </c>
      <c r="E153" s="269">
        <v>21.45</v>
      </c>
      <c r="F153" s="116">
        <v>20.88</v>
      </c>
      <c r="G153" s="269">
        <v>19.98</v>
      </c>
      <c r="H153" s="116">
        <v>17.649999999999999</v>
      </c>
      <c r="I153" s="269">
        <v>19.899999999999999</v>
      </c>
      <c r="J153" s="116">
        <v>18.989999999999998</v>
      </c>
      <c r="K153" s="116">
        <v>21.5</v>
      </c>
      <c r="L153" s="116">
        <v>17.489999999999998</v>
      </c>
      <c r="M153" s="269">
        <v>19.98</v>
      </c>
      <c r="N153" s="43">
        <v>19.271818181818183</v>
      </c>
      <c r="O153" s="43">
        <f t="shared" si="48"/>
        <v>19.271818181818183</v>
      </c>
      <c r="P153" s="39">
        <f t="shared" si="49"/>
        <v>21.5</v>
      </c>
      <c r="Q153" s="39">
        <f t="shared" si="50"/>
        <v>16.190000000000001</v>
      </c>
      <c r="R153" s="58">
        <f t="shared" ref="R153:R164" si="53">((P153/Q153)-1)</f>
        <v>0.32798023471278559</v>
      </c>
      <c r="S153" s="40">
        <f t="shared" si="51"/>
        <v>5.3099999999999987</v>
      </c>
      <c r="T153" s="47">
        <f t="shared" si="52"/>
        <v>0.27374872318692556</v>
      </c>
      <c r="U153" s="50" t="s">
        <v>77</v>
      </c>
    </row>
    <row r="154" spans="2:21" x14ac:dyDescent="0.3">
      <c r="B154" s="38" t="s">
        <v>22</v>
      </c>
      <c r="C154" s="269">
        <v>4.79</v>
      </c>
      <c r="D154" s="116">
        <v>4.8899999999999997</v>
      </c>
      <c r="E154" s="269">
        <v>4.6900000000000004</v>
      </c>
      <c r="F154" s="116">
        <v>4.79</v>
      </c>
      <c r="G154" s="269">
        <v>5.49</v>
      </c>
      <c r="H154" s="116">
        <v>5.29</v>
      </c>
      <c r="I154" s="269">
        <v>4.4800000000000004</v>
      </c>
      <c r="J154" s="116">
        <v>5.49</v>
      </c>
      <c r="K154" s="116">
        <v>3.49</v>
      </c>
      <c r="L154" s="116">
        <v>4.45</v>
      </c>
      <c r="M154" s="269">
        <v>6.69</v>
      </c>
      <c r="N154" s="43">
        <v>4.9581818181818189</v>
      </c>
      <c r="O154" s="43">
        <f t="shared" si="48"/>
        <v>4.9581818181818189</v>
      </c>
      <c r="P154" s="39">
        <f t="shared" si="49"/>
        <v>6.69</v>
      </c>
      <c r="Q154" s="39">
        <f t="shared" si="50"/>
        <v>3.49</v>
      </c>
      <c r="R154" s="58">
        <f t="shared" si="53"/>
        <v>0.91690544412607444</v>
      </c>
      <c r="S154" s="40">
        <f t="shared" si="51"/>
        <v>3.2</v>
      </c>
      <c r="T154" s="47">
        <f t="shared" si="52"/>
        <v>0.16003474006983476</v>
      </c>
      <c r="U154" s="51" t="s">
        <v>61</v>
      </c>
    </row>
    <row r="155" spans="2:21" x14ac:dyDescent="0.3">
      <c r="B155" s="38" t="s">
        <v>23</v>
      </c>
      <c r="C155" s="269">
        <v>3.29</v>
      </c>
      <c r="D155" s="116">
        <v>1.38</v>
      </c>
      <c r="E155" s="269">
        <v>2.59</v>
      </c>
      <c r="F155" s="116">
        <v>1.38</v>
      </c>
      <c r="G155" s="269">
        <v>3.39</v>
      </c>
      <c r="H155" s="116">
        <v>1.69</v>
      </c>
      <c r="I155" s="269">
        <v>2.59</v>
      </c>
      <c r="J155" s="116">
        <v>1.38</v>
      </c>
      <c r="K155" s="116">
        <v>1.99</v>
      </c>
      <c r="L155" s="116">
        <v>1.99</v>
      </c>
      <c r="M155" s="269">
        <v>1.29</v>
      </c>
      <c r="N155" s="43">
        <v>2.0872727272727269</v>
      </c>
      <c r="O155" s="43">
        <f t="shared" si="48"/>
        <v>2.0872727272727269</v>
      </c>
      <c r="P155" s="39">
        <f t="shared" si="49"/>
        <v>3.39</v>
      </c>
      <c r="Q155" s="39">
        <f t="shared" si="50"/>
        <v>1.29</v>
      </c>
      <c r="R155" s="58">
        <f t="shared" si="53"/>
        <v>1.6279069767441863</v>
      </c>
      <c r="S155" s="40">
        <f t="shared" si="51"/>
        <v>2.1</v>
      </c>
      <c r="T155" s="47">
        <f t="shared" si="52"/>
        <v>-0.32371134020618564</v>
      </c>
      <c r="U155" s="51" t="s">
        <v>62</v>
      </c>
    </row>
    <row r="156" spans="2:21" x14ac:dyDescent="0.3">
      <c r="B156" s="37" t="s">
        <v>24</v>
      </c>
      <c r="C156" s="269">
        <v>5.29</v>
      </c>
      <c r="D156" s="116">
        <v>5.29</v>
      </c>
      <c r="E156" s="269">
        <v>4.6900000000000004</v>
      </c>
      <c r="F156" s="116">
        <v>4.49</v>
      </c>
      <c r="G156" s="269">
        <v>7.79</v>
      </c>
      <c r="H156" s="116">
        <v>5.99</v>
      </c>
      <c r="I156" s="269">
        <v>5.99</v>
      </c>
      <c r="J156" s="116">
        <v>6.49</v>
      </c>
      <c r="K156" s="116">
        <v>7.49</v>
      </c>
      <c r="L156" s="116">
        <v>5.49</v>
      </c>
      <c r="M156" s="269">
        <v>5.99</v>
      </c>
      <c r="N156" s="43">
        <v>5.9081818181818191</v>
      </c>
      <c r="O156" s="43">
        <f t="shared" si="48"/>
        <v>5.9081818181818191</v>
      </c>
      <c r="P156" s="39">
        <f t="shared" si="49"/>
        <v>7.79</v>
      </c>
      <c r="Q156" s="39">
        <f t="shared" si="50"/>
        <v>4.49</v>
      </c>
      <c r="R156" s="58">
        <f t="shared" si="53"/>
        <v>0.73496659242761675</v>
      </c>
      <c r="S156" s="40">
        <f t="shared" si="51"/>
        <v>3.3</v>
      </c>
      <c r="T156" s="47">
        <f t="shared" si="52"/>
        <v>-1.2294452128477351E-3</v>
      </c>
      <c r="U156" s="50" t="s">
        <v>78</v>
      </c>
    </row>
    <row r="157" spans="2:21" x14ac:dyDescent="0.3">
      <c r="B157" s="38" t="s">
        <v>25</v>
      </c>
      <c r="C157" s="269">
        <v>29.9</v>
      </c>
      <c r="D157" s="116">
        <v>27.9</v>
      </c>
      <c r="E157" s="269">
        <v>34.090000000000003</v>
      </c>
      <c r="F157" s="116">
        <v>25.9</v>
      </c>
      <c r="G157" s="269">
        <v>38.159999999999997</v>
      </c>
      <c r="H157" s="116">
        <v>35.9</v>
      </c>
      <c r="I157" s="269">
        <v>32.9</v>
      </c>
      <c r="J157" s="116">
        <v>27.99</v>
      </c>
      <c r="K157" s="116">
        <v>27.9</v>
      </c>
      <c r="L157" s="116">
        <v>29.98</v>
      </c>
      <c r="M157" s="269">
        <v>32.99</v>
      </c>
      <c r="N157" s="43">
        <v>31.237272727272728</v>
      </c>
      <c r="O157" s="43">
        <f t="shared" si="48"/>
        <v>31.237272727272728</v>
      </c>
      <c r="P157" s="39">
        <f t="shared" si="49"/>
        <v>38.159999999999997</v>
      </c>
      <c r="Q157" s="39">
        <f t="shared" si="50"/>
        <v>25.9</v>
      </c>
      <c r="R157" s="58">
        <f t="shared" si="53"/>
        <v>0.47335907335907335</v>
      </c>
      <c r="S157" s="40">
        <f t="shared" si="51"/>
        <v>12.259999999999998</v>
      </c>
      <c r="T157" s="47">
        <f t="shared" si="52"/>
        <v>0.11225844042339705</v>
      </c>
      <c r="U157" s="51" t="s">
        <v>8</v>
      </c>
    </row>
    <row r="158" spans="2:21" x14ac:dyDescent="0.3">
      <c r="B158" s="38" t="s">
        <v>26</v>
      </c>
      <c r="C158" s="269">
        <v>2.19</v>
      </c>
      <c r="D158" s="116">
        <v>2.39</v>
      </c>
      <c r="E158" s="269">
        <v>2.29</v>
      </c>
      <c r="F158" s="116">
        <v>2.59</v>
      </c>
      <c r="G158" s="269">
        <v>2.98</v>
      </c>
      <c r="H158" s="116">
        <v>2.79</v>
      </c>
      <c r="I158" s="269">
        <v>2.97</v>
      </c>
      <c r="J158" s="116">
        <v>2.39</v>
      </c>
      <c r="K158" s="116">
        <v>2.95</v>
      </c>
      <c r="L158" s="116">
        <v>2.99</v>
      </c>
      <c r="M158" s="269">
        <v>2.79</v>
      </c>
      <c r="N158" s="43">
        <v>2.6654545454545455</v>
      </c>
      <c r="O158" s="43">
        <f t="shared" si="48"/>
        <v>2.6654545454545455</v>
      </c>
      <c r="P158" s="39">
        <f t="shared" si="49"/>
        <v>2.99</v>
      </c>
      <c r="Q158" s="39">
        <f t="shared" si="50"/>
        <v>2.19</v>
      </c>
      <c r="R158" s="58">
        <f t="shared" si="53"/>
        <v>0.36529680365296824</v>
      </c>
      <c r="S158" s="40">
        <f t="shared" si="51"/>
        <v>0.80000000000000027</v>
      </c>
      <c r="T158" s="47">
        <f t="shared" si="52"/>
        <v>2.0180932498260473E-2</v>
      </c>
      <c r="U158" s="51" t="s">
        <v>79</v>
      </c>
    </row>
    <row r="159" spans="2:21" x14ac:dyDescent="0.3">
      <c r="B159" s="38" t="s">
        <v>27</v>
      </c>
      <c r="C159" s="269">
        <v>3.99</v>
      </c>
      <c r="D159" s="116">
        <v>5.89</v>
      </c>
      <c r="E159" s="269">
        <v>5.79</v>
      </c>
      <c r="F159" s="116">
        <v>5.79</v>
      </c>
      <c r="G159" s="269">
        <v>6.97</v>
      </c>
      <c r="H159" s="116">
        <v>5.99</v>
      </c>
      <c r="I159" s="269">
        <v>5.99</v>
      </c>
      <c r="J159" s="116">
        <v>5.99</v>
      </c>
      <c r="K159" s="116">
        <v>6.5</v>
      </c>
      <c r="L159" s="116">
        <v>7.35</v>
      </c>
      <c r="M159" s="269">
        <v>5.99</v>
      </c>
      <c r="N159" s="43">
        <v>6.0218181818181815</v>
      </c>
      <c r="O159" s="43">
        <f t="shared" si="48"/>
        <v>6.0218181818181806</v>
      </c>
      <c r="P159" s="39">
        <f t="shared" si="49"/>
        <v>7.35</v>
      </c>
      <c r="Q159" s="39">
        <f t="shared" si="50"/>
        <v>3.99</v>
      </c>
      <c r="R159" s="58">
        <f t="shared" si="53"/>
        <v>0.84210526315789447</v>
      </c>
      <c r="S159" s="40">
        <f t="shared" si="51"/>
        <v>3.3599999999999994</v>
      </c>
      <c r="T159" s="47">
        <f t="shared" si="52"/>
        <v>6.0348967504401552E-2</v>
      </c>
      <c r="U159" s="51" t="s">
        <v>63</v>
      </c>
    </row>
    <row r="160" spans="2:21" x14ac:dyDescent="0.3">
      <c r="B160" s="38" t="s">
        <v>28</v>
      </c>
      <c r="C160" s="269">
        <v>3.49</v>
      </c>
      <c r="D160" s="116">
        <v>3.19</v>
      </c>
      <c r="E160" s="269">
        <v>3.59</v>
      </c>
      <c r="F160" s="116">
        <v>3.39</v>
      </c>
      <c r="G160" s="269">
        <v>3.69</v>
      </c>
      <c r="H160" s="116">
        <v>3.49</v>
      </c>
      <c r="I160" s="269">
        <v>3.19</v>
      </c>
      <c r="J160" s="116">
        <v>3.19</v>
      </c>
      <c r="K160" s="116">
        <v>3.25</v>
      </c>
      <c r="L160" s="116">
        <v>3.59</v>
      </c>
      <c r="M160" s="269">
        <v>3.59</v>
      </c>
      <c r="N160" s="43">
        <v>3.4227272727272733</v>
      </c>
      <c r="O160" s="43">
        <f t="shared" si="48"/>
        <v>3.4227272727272733</v>
      </c>
      <c r="P160" s="39">
        <f t="shared" si="49"/>
        <v>3.69</v>
      </c>
      <c r="Q160" s="39">
        <f t="shared" si="50"/>
        <v>3.19</v>
      </c>
      <c r="R160" s="58">
        <f t="shared" si="53"/>
        <v>0.15673981191222564</v>
      </c>
      <c r="S160" s="40">
        <f t="shared" si="51"/>
        <v>0.5</v>
      </c>
      <c r="T160" s="47">
        <f t="shared" si="52"/>
        <v>-4.8040455120101022E-2</v>
      </c>
      <c r="U160" s="51" t="s">
        <v>64</v>
      </c>
    </row>
    <row r="161" spans="2:21" x14ac:dyDescent="0.3">
      <c r="B161" s="37" t="s">
        <v>29</v>
      </c>
      <c r="C161" s="269">
        <v>4.59</v>
      </c>
      <c r="D161" s="116">
        <v>3.68</v>
      </c>
      <c r="E161" s="269">
        <v>3.99</v>
      </c>
      <c r="F161" s="116">
        <v>3.19</v>
      </c>
      <c r="G161" s="269">
        <v>4.1900000000000004</v>
      </c>
      <c r="H161" s="116">
        <v>3.99</v>
      </c>
      <c r="I161" s="269">
        <v>4.49</v>
      </c>
      <c r="J161" s="116">
        <v>3.99</v>
      </c>
      <c r="K161" s="116">
        <v>5.49</v>
      </c>
      <c r="L161" s="116">
        <v>4.49</v>
      </c>
      <c r="M161" s="269">
        <v>3.99</v>
      </c>
      <c r="N161" s="43">
        <v>4.1890909090909103</v>
      </c>
      <c r="O161" s="43">
        <f t="shared" si="48"/>
        <v>4.1890909090909103</v>
      </c>
      <c r="P161" s="39">
        <f t="shared" si="49"/>
        <v>5.49</v>
      </c>
      <c r="Q161" s="39">
        <f t="shared" si="50"/>
        <v>3.19</v>
      </c>
      <c r="R161" s="58">
        <f t="shared" si="53"/>
        <v>0.72100313479623823</v>
      </c>
      <c r="S161" s="40">
        <f t="shared" si="51"/>
        <v>2.3000000000000003</v>
      </c>
      <c r="T161" s="47">
        <f t="shared" si="52"/>
        <v>8.1944118337637928E-2</v>
      </c>
      <c r="U161" s="50" t="s">
        <v>13</v>
      </c>
    </row>
    <row r="162" spans="2:21" x14ac:dyDescent="0.3">
      <c r="B162" s="37" t="s">
        <v>30</v>
      </c>
      <c r="C162" s="269">
        <v>5.39</v>
      </c>
      <c r="D162" s="116">
        <v>5.99</v>
      </c>
      <c r="E162" s="269">
        <v>5.75</v>
      </c>
      <c r="F162" s="116">
        <v>5.99</v>
      </c>
      <c r="G162" s="269">
        <v>5.93</v>
      </c>
      <c r="H162" s="116">
        <v>5.99</v>
      </c>
      <c r="I162" s="269">
        <v>6.49</v>
      </c>
      <c r="J162" s="116">
        <v>5.99</v>
      </c>
      <c r="K162" s="116">
        <v>5.99</v>
      </c>
      <c r="L162" s="116">
        <v>5.75</v>
      </c>
      <c r="M162" s="269">
        <v>5.99</v>
      </c>
      <c r="N162" s="43">
        <v>5.9318181818181817</v>
      </c>
      <c r="O162" s="43">
        <f t="shared" si="48"/>
        <v>5.9318181818181825</v>
      </c>
      <c r="P162" s="39">
        <f t="shared" si="49"/>
        <v>6.49</v>
      </c>
      <c r="Q162" s="39">
        <f t="shared" si="50"/>
        <v>5.39</v>
      </c>
      <c r="R162" s="58">
        <f t="shared" si="53"/>
        <v>0.20408163265306123</v>
      </c>
      <c r="S162" s="40">
        <f t="shared" si="51"/>
        <v>1.1000000000000005</v>
      </c>
      <c r="T162" s="47">
        <f t="shared" si="52"/>
        <v>0.17567567567567566</v>
      </c>
      <c r="U162" s="50" t="s">
        <v>65</v>
      </c>
    </row>
    <row r="163" spans="2:21" x14ac:dyDescent="0.3">
      <c r="B163" s="37" t="s">
        <v>31</v>
      </c>
      <c r="C163" s="269">
        <v>10.98</v>
      </c>
      <c r="D163" s="116">
        <v>9.99</v>
      </c>
      <c r="E163" s="269">
        <v>9.98</v>
      </c>
      <c r="F163" s="116">
        <v>10.98</v>
      </c>
      <c r="G163" s="269">
        <v>9.98</v>
      </c>
      <c r="H163" s="116">
        <v>11.5</v>
      </c>
      <c r="I163" s="269">
        <v>9.9</v>
      </c>
      <c r="J163" s="116">
        <v>8.99</v>
      </c>
      <c r="K163" s="116">
        <v>9.98</v>
      </c>
      <c r="L163" s="116">
        <v>8.99</v>
      </c>
      <c r="M163" s="269">
        <v>9.98</v>
      </c>
      <c r="N163" s="43">
        <v>10.113636363636363</v>
      </c>
      <c r="O163" s="43">
        <f t="shared" si="48"/>
        <v>10.113636363636363</v>
      </c>
      <c r="P163" s="39">
        <f t="shared" si="49"/>
        <v>11.5</v>
      </c>
      <c r="Q163" s="39">
        <f t="shared" si="50"/>
        <v>8.99</v>
      </c>
      <c r="R163" s="58">
        <f t="shared" si="53"/>
        <v>0.2791991101223581</v>
      </c>
      <c r="S163" s="40">
        <f t="shared" si="51"/>
        <v>2.5099999999999998</v>
      </c>
      <c r="T163" s="47">
        <f t="shared" si="52"/>
        <v>1.8120252585339003E-2</v>
      </c>
      <c r="U163" s="50" t="s">
        <v>80</v>
      </c>
    </row>
    <row r="164" spans="2:21" ht="13.5" thickBot="1" x14ac:dyDescent="0.35">
      <c r="B164" s="101" t="s">
        <v>32</v>
      </c>
      <c r="C164" s="270">
        <v>5.88</v>
      </c>
      <c r="D164" s="118">
        <v>9.89</v>
      </c>
      <c r="E164" s="270">
        <v>4.49</v>
      </c>
      <c r="F164" s="118">
        <v>4.49</v>
      </c>
      <c r="G164" s="270">
        <v>5.79</v>
      </c>
      <c r="H164" s="118">
        <v>7.89</v>
      </c>
      <c r="I164" s="270">
        <v>5.98</v>
      </c>
      <c r="J164" s="118">
        <v>4.59</v>
      </c>
      <c r="K164" s="118">
        <v>5.99</v>
      </c>
      <c r="L164" s="118">
        <v>5.69</v>
      </c>
      <c r="M164" s="270">
        <v>3.98</v>
      </c>
      <c r="N164" s="102">
        <v>5.878181818181818</v>
      </c>
      <c r="O164" s="102">
        <f t="shared" si="48"/>
        <v>5.878181818181818</v>
      </c>
      <c r="P164" s="103">
        <f t="shared" si="49"/>
        <v>9.89</v>
      </c>
      <c r="Q164" s="103">
        <f t="shared" si="50"/>
        <v>3.98</v>
      </c>
      <c r="R164" s="104">
        <f t="shared" si="53"/>
        <v>1.4849246231155782</v>
      </c>
      <c r="S164" s="105">
        <f t="shared" si="51"/>
        <v>5.91</v>
      </c>
      <c r="T164" s="48">
        <f t="shared" si="52"/>
        <v>0.39987010175362614</v>
      </c>
      <c r="U164" s="52" t="s">
        <v>66</v>
      </c>
    </row>
    <row r="165" spans="2:21" x14ac:dyDescent="0.3">
      <c r="C165" s="127"/>
      <c r="D165" s="127"/>
      <c r="E165" s="127"/>
      <c r="F165" s="127"/>
      <c r="G165" s="127"/>
      <c r="H165" s="127"/>
      <c r="I165" s="127"/>
      <c r="J165" s="127"/>
      <c r="K165" s="127"/>
      <c r="L165" s="127"/>
      <c r="M165" s="127"/>
      <c r="N165" s="127"/>
      <c r="O165" s="127"/>
      <c r="P165" s="19"/>
      <c r="Q165" s="19"/>
      <c r="R165" s="19"/>
      <c r="S165" s="19"/>
      <c r="T165" s="19"/>
    </row>
    <row r="166" spans="2:21" x14ac:dyDescent="0.3">
      <c r="T166" s="19"/>
    </row>
    <row r="167" spans="2:21" x14ac:dyDescent="0.3">
      <c r="T167" s="19"/>
    </row>
    <row r="168" spans="2:21" ht="13.5" thickBot="1" x14ac:dyDescent="0.35">
      <c r="B168" s="21" t="s">
        <v>120</v>
      </c>
      <c r="C168" s="24"/>
      <c r="D168" s="25"/>
      <c r="E168" s="24"/>
      <c r="F168" s="24"/>
      <c r="G168" s="24"/>
      <c r="H168" s="24"/>
      <c r="I168" s="24"/>
      <c r="J168" s="24"/>
      <c r="K168" s="24"/>
      <c r="L168" s="24"/>
      <c r="M168" s="26"/>
      <c r="N168" s="24"/>
      <c r="O168" s="24"/>
      <c r="P168" s="24"/>
      <c r="Q168" s="26"/>
      <c r="R168" s="26"/>
      <c r="S168" s="29"/>
      <c r="T168" s="19"/>
    </row>
    <row r="169" spans="2:21" ht="13.5" thickBot="1" x14ac:dyDescent="0.35">
      <c r="B169" s="33" t="s">
        <v>0</v>
      </c>
      <c r="C169" s="34" t="s">
        <v>36</v>
      </c>
      <c r="D169" s="34" t="s">
        <v>37</v>
      </c>
      <c r="E169" s="34" t="s">
        <v>127</v>
      </c>
      <c r="F169" s="34" t="s">
        <v>39</v>
      </c>
      <c r="G169" s="34" t="s">
        <v>40</v>
      </c>
      <c r="H169" s="34" t="s">
        <v>41</v>
      </c>
      <c r="I169" s="34" t="s">
        <v>143</v>
      </c>
      <c r="J169" s="34" t="s">
        <v>144</v>
      </c>
      <c r="K169" s="34" t="s">
        <v>42</v>
      </c>
      <c r="L169" s="34" t="s">
        <v>43</v>
      </c>
      <c r="M169" s="34" t="s">
        <v>44</v>
      </c>
      <c r="N169" s="41" t="s">
        <v>45</v>
      </c>
      <c r="O169" s="42" t="s">
        <v>18</v>
      </c>
      <c r="P169" s="34" t="s">
        <v>46</v>
      </c>
      <c r="Q169" s="34" t="s">
        <v>19</v>
      </c>
      <c r="R169" s="34" t="s">
        <v>47</v>
      </c>
      <c r="S169" s="35" t="s">
        <v>48</v>
      </c>
      <c r="T169" s="55" t="s">
        <v>81</v>
      </c>
      <c r="U169" s="53" t="s">
        <v>82</v>
      </c>
    </row>
    <row r="170" spans="2:21" x14ac:dyDescent="0.3">
      <c r="B170" s="36" t="s">
        <v>20</v>
      </c>
      <c r="C170" s="114">
        <v>10.59</v>
      </c>
      <c r="D170" s="114">
        <v>9.98</v>
      </c>
      <c r="E170" s="114">
        <v>8.89</v>
      </c>
      <c r="F170" s="114">
        <v>10.38</v>
      </c>
      <c r="G170" s="114">
        <v>10.89</v>
      </c>
      <c r="H170" s="114">
        <v>9.7899999999999991</v>
      </c>
      <c r="I170" s="114">
        <v>11.79</v>
      </c>
      <c r="J170" s="114">
        <v>9.99</v>
      </c>
      <c r="K170" s="114">
        <v>10.9</v>
      </c>
      <c r="L170" s="114">
        <v>9.99</v>
      </c>
      <c r="M170" s="114">
        <v>9.98</v>
      </c>
      <c r="N170" s="115"/>
      <c r="O170" s="43">
        <f t="shared" ref="O170:O182" si="54">AVERAGE(C170:N170)</f>
        <v>10.288181818181819</v>
      </c>
      <c r="P170" s="39">
        <f t="shared" ref="P170:P182" si="55">MAX(C170:N170)</f>
        <v>11.79</v>
      </c>
      <c r="Q170" s="39">
        <f t="shared" ref="Q170:Q182" si="56">MIN(C170:N170)</f>
        <v>8.89</v>
      </c>
      <c r="R170" s="58">
        <f>((P170/Q170)-1)</f>
        <v>0.32620922384701889</v>
      </c>
      <c r="S170" s="40">
        <f t="shared" ref="S170:S182" si="57">P170-Q170</f>
        <v>2.8999999999999986</v>
      </c>
      <c r="T170" s="46">
        <f t="shared" ref="T170:T182" si="58">(O170/O152)-1</f>
        <v>7.1077039560855759E-2</v>
      </c>
      <c r="U170" s="49" t="s">
        <v>2</v>
      </c>
    </row>
    <row r="171" spans="2:21" x14ac:dyDescent="0.3">
      <c r="B171" s="37" t="s">
        <v>21</v>
      </c>
      <c r="C171" s="116">
        <v>21.99</v>
      </c>
      <c r="D171" s="116">
        <v>18.98</v>
      </c>
      <c r="E171" s="116">
        <v>25.99</v>
      </c>
      <c r="F171" s="116">
        <v>19.98</v>
      </c>
      <c r="G171" s="116">
        <v>18.989999999999998</v>
      </c>
      <c r="H171" s="116">
        <v>21.98</v>
      </c>
      <c r="I171" s="297">
        <v>22.9</v>
      </c>
      <c r="J171" s="116">
        <v>18.98</v>
      </c>
      <c r="K171" s="116">
        <v>21.5</v>
      </c>
      <c r="L171" s="116">
        <v>18.98</v>
      </c>
      <c r="M171" s="116">
        <v>20.98</v>
      </c>
      <c r="N171" s="117"/>
      <c r="O171" s="43">
        <f t="shared" si="54"/>
        <v>21.02272727272727</v>
      </c>
      <c r="P171" s="39">
        <f t="shared" si="55"/>
        <v>25.99</v>
      </c>
      <c r="Q171" s="39">
        <f t="shared" si="56"/>
        <v>18.98</v>
      </c>
      <c r="R171" s="58">
        <f t="shared" ref="R171:R182" si="59">((P171/Q171)-1)</f>
        <v>0.36933614330874587</v>
      </c>
      <c r="S171" s="40">
        <f t="shared" si="57"/>
        <v>7.009999999999998</v>
      </c>
      <c r="T171" s="47">
        <f t="shared" si="58"/>
        <v>9.0853342138779825E-2</v>
      </c>
      <c r="U171" s="50" t="s">
        <v>77</v>
      </c>
    </row>
    <row r="172" spans="2:21" x14ac:dyDescent="0.3">
      <c r="B172" s="38" t="s">
        <v>22</v>
      </c>
      <c r="C172" s="116">
        <v>3.19</v>
      </c>
      <c r="D172" s="116">
        <v>4.4800000000000004</v>
      </c>
      <c r="E172" s="116">
        <v>4.59</v>
      </c>
      <c r="F172" s="116">
        <v>4.1900000000000004</v>
      </c>
      <c r="G172" s="116">
        <v>5.99</v>
      </c>
      <c r="H172" s="116">
        <v>5.29</v>
      </c>
      <c r="I172" s="297">
        <v>5.79</v>
      </c>
      <c r="J172" s="116">
        <v>5.99</v>
      </c>
      <c r="K172" s="116">
        <v>4.49</v>
      </c>
      <c r="L172" s="116">
        <v>3.99</v>
      </c>
      <c r="M172" s="116">
        <v>6.69</v>
      </c>
      <c r="N172" s="117"/>
      <c r="O172" s="43">
        <f t="shared" si="54"/>
        <v>4.9709090909090907</v>
      </c>
      <c r="P172" s="39">
        <f t="shared" si="55"/>
        <v>6.69</v>
      </c>
      <c r="Q172" s="39">
        <f t="shared" si="56"/>
        <v>3.19</v>
      </c>
      <c r="R172" s="58">
        <f t="shared" si="59"/>
        <v>1.0971786833855801</v>
      </c>
      <c r="S172" s="40">
        <f t="shared" si="57"/>
        <v>3.5000000000000004</v>
      </c>
      <c r="T172" s="47">
        <f t="shared" si="58"/>
        <v>2.5669233590024376E-3</v>
      </c>
      <c r="U172" s="51" t="s">
        <v>61</v>
      </c>
    </row>
    <row r="173" spans="2:21" x14ac:dyDescent="0.3">
      <c r="B173" s="38" t="s">
        <v>23</v>
      </c>
      <c r="C173" s="116">
        <v>3.79</v>
      </c>
      <c r="D173" s="116">
        <v>3.78</v>
      </c>
      <c r="E173" s="116">
        <v>4.3899999999999997</v>
      </c>
      <c r="F173" s="116">
        <v>3.59</v>
      </c>
      <c r="G173" s="116">
        <v>4.49</v>
      </c>
      <c r="H173" s="116">
        <v>3.99</v>
      </c>
      <c r="I173" s="297">
        <v>4.9800000000000004</v>
      </c>
      <c r="J173" s="116">
        <v>3.79</v>
      </c>
      <c r="K173" s="116">
        <v>4.49</v>
      </c>
      <c r="L173" s="116">
        <v>3.49</v>
      </c>
      <c r="M173" s="116">
        <v>2.99</v>
      </c>
      <c r="N173" s="117"/>
      <c r="O173" s="43">
        <f t="shared" si="54"/>
        <v>3.9790909090909099</v>
      </c>
      <c r="P173" s="39">
        <f t="shared" si="55"/>
        <v>4.9800000000000004</v>
      </c>
      <c r="Q173" s="39">
        <f t="shared" si="56"/>
        <v>2.99</v>
      </c>
      <c r="R173" s="58">
        <f t="shared" si="59"/>
        <v>0.66555183946488294</v>
      </c>
      <c r="S173" s="40">
        <f t="shared" si="57"/>
        <v>1.9900000000000002</v>
      </c>
      <c r="T173" s="47">
        <f t="shared" si="58"/>
        <v>0.90635888501742223</v>
      </c>
      <c r="U173" s="51" t="s">
        <v>62</v>
      </c>
    </row>
    <row r="174" spans="2:21" x14ac:dyDescent="0.3">
      <c r="B174" s="37" t="s">
        <v>24</v>
      </c>
      <c r="C174" s="116">
        <v>5.19</v>
      </c>
      <c r="D174" s="116">
        <v>5.48</v>
      </c>
      <c r="E174" s="116">
        <v>3.99</v>
      </c>
      <c r="F174" s="116">
        <v>4.9800000000000004</v>
      </c>
      <c r="G174" s="116">
        <v>6.99</v>
      </c>
      <c r="H174" s="116">
        <v>5.99</v>
      </c>
      <c r="I174" s="297">
        <v>5.98</v>
      </c>
      <c r="J174" s="116">
        <v>6.49</v>
      </c>
      <c r="K174" s="116">
        <v>6.98</v>
      </c>
      <c r="L174" s="116">
        <v>4.99</v>
      </c>
      <c r="M174" s="116">
        <v>5.88</v>
      </c>
      <c r="N174" s="117"/>
      <c r="O174" s="43">
        <f t="shared" si="54"/>
        <v>5.7218181818181826</v>
      </c>
      <c r="P174" s="39">
        <f t="shared" si="55"/>
        <v>6.99</v>
      </c>
      <c r="Q174" s="39">
        <f t="shared" si="56"/>
        <v>3.99</v>
      </c>
      <c r="R174" s="58">
        <f t="shared" si="59"/>
        <v>0.75187969924812026</v>
      </c>
      <c r="S174" s="40">
        <f t="shared" si="57"/>
        <v>3</v>
      </c>
      <c r="T174" s="47">
        <f t="shared" si="58"/>
        <v>-3.1543314356054841E-2</v>
      </c>
      <c r="U174" s="50" t="s">
        <v>78</v>
      </c>
    </row>
    <row r="175" spans="2:21" x14ac:dyDescent="0.3">
      <c r="B175" s="38" t="s">
        <v>25</v>
      </c>
      <c r="C175" s="116">
        <v>32.49</v>
      </c>
      <c r="D175" s="116">
        <v>26.83</v>
      </c>
      <c r="E175" s="116">
        <v>31.98</v>
      </c>
      <c r="F175" s="116">
        <v>26.9</v>
      </c>
      <c r="G175" s="116">
        <v>38.159999999999997</v>
      </c>
      <c r="H175" s="116">
        <v>31.9</v>
      </c>
      <c r="I175" s="297">
        <v>27.9</v>
      </c>
      <c r="J175" s="116">
        <v>29.9</v>
      </c>
      <c r="K175" s="116">
        <v>29.9</v>
      </c>
      <c r="L175" s="116">
        <v>30.99</v>
      </c>
      <c r="M175" s="116">
        <v>35.99</v>
      </c>
      <c r="N175" s="117"/>
      <c r="O175" s="43">
        <f t="shared" si="54"/>
        <v>31.176363636363636</v>
      </c>
      <c r="P175" s="39">
        <f t="shared" si="55"/>
        <v>38.159999999999997</v>
      </c>
      <c r="Q175" s="39">
        <f t="shared" si="56"/>
        <v>26.83</v>
      </c>
      <c r="R175" s="58">
        <f t="shared" si="59"/>
        <v>0.42228848304137157</v>
      </c>
      <c r="S175" s="40">
        <f t="shared" si="57"/>
        <v>11.329999999999998</v>
      </c>
      <c r="T175" s="47">
        <f t="shared" si="58"/>
        <v>-1.9498850440907711E-3</v>
      </c>
      <c r="U175" s="51" t="s">
        <v>8</v>
      </c>
    </row>
    <row r="176" spans="2:21" x14ac:dyDescent="0.3">
      <c r="B176" s="38" t="s">
        <v>26</v>
      </c>
      <c r="C176" s="116">
        <v>2.79</v>
      </c>
      <c r="D176" s="116">
        <v>1.83</v>
      </c>
      <c r="E176" s="116">
        <v>2.79</v>
      </c>
      <c r="F176" s="116">
        <v>2.59</v>
      </c>
      <c r="G176" s="116">
        <v>2.98</v>
      </c>
      <c r="H176" s="116">
        <v>2.79</v>
      </c>
      <c r="I176" s="297">
        <v>3.49</v>
      </c>
      <c r="J176" s="116">
        <v>2.99</v>
      </c>
      <c r="K176" s="116">
        <v>2.4900000000000002</v>
      </c>
      <c r="L176" s="116">
        <v>2.79</v>
      </c>
      <c r="M176" s="116">
        <v>2.79</v>
      </c>
      <c r="N176" s="117"/>
      <c r="O176" s="43">
        <f t="shared" si="54"/>
        <v>2.7563636363636363</v>
      </c>
      <c r="P176" s="39">
        <f t="shared" si="55"/>
        <v>3.49</v>
      </c>
      <c r="Q176" s="39">
        <f t="shared" si="56"/>
        <v>1.83</v>
      </c>
      <c r="R176" s="58">
        <f t="shared" si="59"/>
        <v>0.90710382513661214</v>
      </c>
      <c r="S176" s="40">
        <f t="shared" si="57"/>
        <v>1.6600000000000001</v>
      </c>
      <c r="T176" s="47">
        <f t="shared" si="58"/>
        <v>3.4106412005457054E-2</v>
      </c>
      <c r="U176" s="51" t="s">
        <v>79</v>
      </c>
    </row>
    <row r="177" spans="2:23" x14ac:dyDescent="0.3">
      <c r="B177" s="38" t="s">
        <v>27</v>
      </c>
      <c r="C177" s="116">
        <v>6.99</v>
      </c>
      <c r="D177" s="116">
        <v>5.89</v>
      </c>
      <c r="E177" s="116">
        <v>6.49</v>
      </c>
      <c r="F177" s="116">
        <v>6.48</v>
      </c>
      <c r="G177" s="116">
        <v>6.98</v>
      </c>
      <c r="H177" s="116">
        <v>5.69</v>
      </c>
      <c r="I177" s="297">
        <v>5.99</v>
      </c>
      <c r="J177" s="116">
        <v>5.99</v>
      </c>
      <c r="K177" s="116">
        <v>6.99</v>
      </c>
      <c r="L177" s="116">
        <v>6.89</v>
      </c>
      <c r="M177" s="116">
        <v>5.45</v>
      </c>
      <c r="N177" s="117"/>
      <c r="O177" s="43">
        <f t="shared" si="54"/>
        <v>6.3481818181818177</v>
      </c>
      <c r="P177" s="39">
        <f t="shared" si="55"/>
        <v>6.99</v>
      </c>
      <c r="Q177" s="39">
        <f t="shared" si="56"/>
        <v>5.45</v>
      </c>
      <c r="R177" s="58">
        <f t="shared" si="59"/>
        <v>0.28256880733944945</v>
      </c>
      <c r="S177" s="40">
        <f t="shared" si="57"/>
        <v>1.54</v>
      </c>
      <c r="T177" s="47">
        <f t="shared" si="58"/>
        <v>5.4196859903381744E-2</v>
      </c>
      <c r="U177" s="51" t="s">
        <v>63</v>
      </c>
    </row>
    <row r="178" spans="2:23" x14ac:dyDescent="0.3">
      <c r="B178" s="38" t="s">
        <v>28</v>
      </c>
      <c r="C178" s="116">
        <v>2.79</v>
      </c>
      <c r="D178" s="116">
        <v>3.19</v>
      </c>
      <c r="E178" s="116">
        <v>3.49</v>
      </c>
      <c r="F178" s="116">
        <v>2.98</v>
      </c>
      <c r="G178" s="116">
        <v>3.79</v>
      </c>
      <c r="H178" s="116">
        <v>3.19</v>
      </c>
      <c r="I178" s="297">
        <v>2.75</v>
      </c>
      <c r="J178" s="116">
        <v>2.69</v>
      </c>
      <c r="K178" s="116">
        <v>2.99</v>
      </c>
      <c r="L178" s="116">
        <v>3.19</v>
      </c>
      <c r="M178" s="116">
        <v>2.95</v>
      </c>
      <c r="N178" s="117"/>
      <c r="O178" s="43">
        <f t="shared" si="54"/>
        <v>3.0909090909090917</v>
      </c>
      <c r="P178" s="39">
        <f t="shared" si="55"/>
        <v>3.79</v>
      </c>
      <c r="Q178" s="39">
        <f t="shared" si="56"/>
        <v>2.69</v>
      </c>
      <c r="R178" s="58">
        <f t="shared" si="59"/>
        <v>0.40892193308550184</v>
      </c>
      <c r="S178" s="40">
        <f t="shared" si="57"/>
        <v>1.1000000000000001</v>
      </c>
      <c r="T178" s="47">
        <f t="shared" si="58"/>
        <v>-9.6945551128817975E-2</v>
      </c>
      <c r="U178" s="51" t="s">
        <v>64</v>
      </c>
    </row>
    <row r="179" spans="2:23" x14ac:dyDescent="0.3">
      <c r="B179" s="37" t="s">
        <v>29</v>
      </c>
      <c r="C179" s="116">
        <v>4.09</v>
      </c>
      <c r="D179" s="116">
        <v>2.98</v>
      </c>
      <c r="E179" s="116">
        <v>5.39</v>
      </c>
      <c r="F179" s="116">
        <v>2.99</v>
      </c>
      <c r="G179" s="116">
        <v>3.89</v>
      </c>
      <c r="H179" s="116">
        <v>3.99</v>
      </c>
      <c r="I179" s="297">
        <v>4.49</v>
      </c>
      <c r="J179" s="116">
        <v>3.99</v>
      </c>
      <c r="K179" s="116">
        <v>4.5</v>
      </c>
      <c r="L179" s="116">
        <v>4.99</v>
      </c>
      <c r="M179" s="116">
        <v>3.99</v>
      </c>
      <c r="N179" s="117"/>
      <c r="O179" s="43">
        <f t="shared" si="54"/>
        <v>4.1172727272727281</v>
      </c>
      <c r="P179" s="39">
        <f t="shared" si="55"/>
        <v>5.39</v>
      </c>
      <c r="Q179" s="39">
        <f t="shared" si="56"/>
        <v>2.98</v>
      </c>
      <c r="R179" s="58">
        <f t="shared" si="59"/>
        <v>0.8087248322147651</v>
      </c>
      <c r="S179" s="40">
        <f t="shared" si="57"/>
        <v>2.4099999999999997</v>
      </c>
      <c r="T179" s="47">
        <f t="shared" si="58"/>
        <v>-1.7144097222222321E-2</v>
      </c>
      <c r="U179" s="50" t="s">
        <v>13</v>
      </c>
    </row>
    <row r="180" spans="2:23" x14ac:dyDescent="0.3">
      <c r="B180" s="37" t="s">
        <v>30</v>
      </c>
      <c r="C180" s="116">
        <v>5.69</v>
      </c>
      <c r="D180" s="116">
        <v>6.29</v>
      </c>
      <c r="E180" s="116">
        <v>7.59</v>
      </c>
      <c r="F180" s="116">
        <v>6.88</v>
      </c>
      <c r="G180" s="116">
        <v>6.85</v>
      </c>
      <c r="H180" s="116">
        <v>7.19</v>
      </c>
      <c r="I180" s="297">
        <v>6.89</v>
      </c>
      <c r="J180" s="116">
        <v>6.49</v>
      </c>
      <c r="K180" s="116">
        <v>6.79</v>
      </c>
      <c r="L180" s="116">
        <v>6.39</v>
      </c>
      <c r="M180" s="116">
        <v>6.49</v>
      </c>
      <c r="N180" s="117"/>
      <c r="O180" s="43">
        <f t="shared" si="54"/>
        <v>6.6854545454545447</v>
      </c>
      <c r="P180" s="39">
        <f t="shared" si="55"/>
        <v>7.59</v>
      </c>
      <c r="Q180" s="39">
        <f t="shared" si="56"/>
        <v>5.69</v>
      </c>
      <c r="R180" s="58">
        <f t="shared" si="59"/>
        <v>0.33391915641476255</v>
      </c>
      <c r="S180" s="40">
        <f t="shared" si="57"/>
        <v>1.8999999999999995</v>
      </c>
      <c r="T180" s="47">
        <f t="shared" si="58"/>
        <v>0.1270498084291185</v>
      </c>
      <c r="U180" s="50" t="s">
        <v>65</v>
      </c>
    </row>
    <row r="181" spans="2:23" x14ac:dyDescent="0.3">
      <c r="B181" s="37" t="s">
        <v>31</v>
      </c>
      <c r="C181" s="116">
        <v>9.99</v>
      </c>
      <c r="D181" s="116">
        <v>9.99</v>
      </c>
      <c r="E181" s="116">
        <v>9.98</v>
      </c>
      <c r="F181" s="116">
        <v>10.98</v>
      </c>
      <c r="G181" s="116">
        <v>9.98</v>
      </c>
      <c r="H181" s="116">
        <v>11.5</v>
      </c>
      <c r="I181" s="297">
        <v>9.9</v>
      </c>
      <c r="J181" s="116">
        <v>8.99</v>
      </c>
      <c r="K181" s="116">
        <v>9.98</v>
      </c>
      <c r="L181" s="116">
        <v>8.99</v>
      </c>
      <c r="M181" s="116">
        <v>9.98</v>
      </c>
      <c r="N181" s="117"/>
      <c r="O181" s="43">
        <f t="shared" si="54"/>
        <v>10.023636363636363</v>
      </c>
      <c r="P181" s="39">
        <f t="shared" si="55"/>
        <v>11.5</v>
      </c>
      <c r="Q181" s="39">
        <f t="shared" si="56"/>
        <v>8.99</v>
      </c>
      <c r="R181" s="58">
        <f t="shared" si="59"/>
        <v>0.2791991101223581</v>
      </c>
      <c r="S181" s="40">
        <f t="shared" si="57"/>
        <v>2.5099999999999998</v>
      </c>
      <c r="T181" s="47">
        <f t="shared" si="58"/>
        <v>-8.8988764044943824E-3</v>
      </c>
      <c r="U181" s="50" t="s">
        <v>80</v>
      </c>
    </row>
    <row r="182" spans="2:23" ht="13.5" thickBot="1" x14ac:dyDescent="0.35">
      <c r="B182" s="101" t="s">
        <v>32</v>
      </c>
      <c r="C182" s="118">
        <v>4.99</v>
      </c>
      <c r="D182" s="118">
        <v>5.49</v>
      </c>
      <c r="E182" s="118">
        <v>5.89</v>
      </c>
      <c r="F182" s="118">
        <v>6.99</v>
      </c>
      <c r="G182" s="118">
        <v>7.98</v>
      </c>
      <c r="H182" s="118">
        <v>6.89</v>
      </c>
      <c r="I182" s="298">
        <v>6.98</v>
      </c>
      <c r="J182" s="118">
        <v>4.99</v>
      </c>
      <c r="K182" s="118">
        <v>5.99</v>
      </c>
      <c r="L182" s="118">
        <v>5.49</v>
      </c>
      <c r="M182" s="118">
        <v>5.79</v>
      </c>
      <c r="N182" s="119"/>
      <c r="O182" s="102">
        <f t="shared" si="54"/>
        <v>6.1336363636363638</v>
      </c>
      <c r="P182" s="103">
        <f t="shared" si="55"/>
        <v>7.98</v>
      </c>
      <c r="Q182" s="103">
        <f t="shared" si="56"/>
        <v>4.99</v>
      </c>
      <c r="R182" s="104">
        <f t="shared" si="59"/>
        <v>0.59919839679358722</v>
      </c>
      <c r="S182" s="105">
        <f t="shared" si="57"/>
        <v>2.99</v>
      </c>
      <c r="T182" s="48">
        <f t="shared" si="58"/>
        <v>4.345808846272825E-2</v>
      </c>
      <c r="U182" s="52" t="s">
        <v>66</v>
      </c>
    </row>
    <row r="183" spans="2:23" x14ac:dyDescent="0.3">
      <c r="C183" s="127"/>
      <c r="D183" s="127"/>
      <c r="E183" s="127"/>
      <c r="F183" s="127"/>
      <c r="G183" s="127"/>
      <c r="H183" s="127"/>
      <c r="I183" s="127"/>
      <c r="J183" s="127"/>
      <c r="K183" s="127"/>
      <c r="L183" s="127"/>
      <c r="M183" s="127"/>
      <c r="N183" s="127"/>
      <c r="O183" s="127"/>
      <c r="P183" s="19"/>
      <c r="Q183" s="19"/>
      <c r="R183" s="19"/>
      <c r="S183" s="19"/>
      <c r="T183" s="19"/>
    </row>
    <row r="184" spans="2:23" x14ac:dyDescent="0.3"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2:23" x14ac:dyDescent="0.3">
      <c r="T185" s="19"/>
    </row>
    <row r="186" spans="2:23" ht="13.5" thickBot="1" x14ac:dyDescent="0.35">
      <c r="B186" s="21" t="s">
        <v>123</v>
      </c>
      <c r="C186" s="24"/>
      <c r="D186" s="25"/>
      <c r="E186" s="24"/>
      <c r="F186" s="24"/>
      <c r="G186" s="24"/>
      <c r="H186" s="24"/>
      <c r="I186" s="24"/>
      <c r="J186" s="24"/>
      <c r="K186" s="24"/>
      <c r="L186" s="24"/>
      <c r="M186" s="26"/>
      <c r="N186" s="24"/>
      <c r="O186" s="24"/>
      <c r="P186" s="24"/>
      <c r="Q186" s="26"/>
      <c r="R186" s="26"/>
      <c r="S186" s="29"/>
      <c r="T186" s="19"/>
    </row>
    <row r="187" spans="2:23" ht="13.5" thickBot="1" x14ac:dyDescent="0.35">
      <c r="B187" s="33" t="s">
        <v>0</v>
      </c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41" t="s">
        <v>45</v>
      </c>
      <c r="O187" s="42" t="s">
        <v>18</v>
      </c>
      <c r="P187" s="34" t="s">
        <v>46</v>
      </c>
      <c r="Q187" s="34" t="s">
        <v>19</v>
      </c>
      <c r="R187" s="34" t="s">
        <v>47</v>
      </c>
      <c r="S187" s="35" t="s">
        <v>48</v>
      </c>
      <c r="T187" s="55" t="s">
        <v>81</v>
      </c>
      <c r="U187" s="53" t="s">
        <v>82</v>
      </c>
      <c r="W187" s="128"/>
    </row>
    <row r="188" spans="2:23" x14ac:dyDescent="0.3">
      <c r="B188" s="36" t="s">
        <v>20</v>
      </c>
      <c r="C188" s="114"/>
      <c r="D188" s="114"/>
      <c r="E188" s="114"/>
      <c r="F188" s="114"/>
      <c r="G188" s="114"/>
      <c r="H188" s="114"/>
      <c r="I188" s="114"/>
      <c r="J188" s="114"/>
      <c r="K188" s="114"/>
      <c r="L188" s="114"/>
      <c r="M188" s="124"/>
      <c r="N188" s="115"/>
      <c r="O188" s="43" t="e">
        <f t="shared" ref="O188:O200" si="60">AVERAGE(C188:N188)</f>
        <v>#DIV/0!</v>
      </c>
      <c r="P188" s="39">
        <f t="shared" ref="P188:P200" si="61">MAX(C188:N188)</f>
        <v>0</v>
      </c>
      <c r="Q188" s="39">
        <f t="shared" ref="Q188:Q200" si="62">MIN(C188:N188)</f>
        <v>0</v>
      </c>
      <c r="R188" s="58" t="e">
        <f>((P188/Q188)-1)</f>
        <v>#DIV/0!</v>
      </c>
      <c r="S188" s="40">
        <f t="shared" ref="S188:S200" si="63">P188-Q188</f>
        <v>0</v>
      </c>
      <c r="T188" s="46" t="e">
        <f t="shared" ref="T188:T200" si="64">(O188/O170)-1</f>
        <v>#DIV/0!</v>
      </c>
      <c r="U188" s="49" t="s">
        <v>2</v>
      </c>
      <c r="W188" s="128"/>
    </row>
    <row r="189" spans="2:23" x14ac:dyDescent="0.3">
      <c r="B189" s="37" t="s">
        <v>21</v>
      </c>
      <c r="C189" s="116"/>
      <c r="D189" s="116"/>
      <c r="E189" s="116"/>
      <c r="F189" s="116"/>
      <c r="G189" s="116"/>
      <c r="H189" s="116"/>
      <c r="I189" s="116"/>
      <c r="J189" s="116"/>
      <c r="K189" s="116"/>
      <c r="L189" s="116"/>
      <c r="M189" s="125"/>
      <c r="N189" s="117"/>
      <c r="O189" s="43" t="e">
        <f t="shared" si="60"/>
        <v>#DIV/0!</v>
      </c>
      <c r="P189" s="39">
        <f t="shared" si="61"/>
        <v>0</v>
      </c>
      <c r="Q189" s="39">
        <f t="shared" si="62"/>
        <v>0</v>
      </c>
      <c r="R189" s="58" t="e">
        <f t="shared" ref="R189:R200" si="65">((P189/Q189)-1)</f>
        <v>#DIV/0!</v>
      </c>
      <c r="S189" s="40">
        <f t="shared" si="63"/>
        <v>0</v>
      </c>
      <c r="T189" s="47" t="e">
        <f t="shared" si="64"/>
        <v>#DIV/0!</v>
      </c>
      <c r="U189" s="50" t="s">
        <v>77</v>
      </c>
      <c r="W189" s="128"/>
    </row>
    <row r="190" spans="2:23" x14ac:dyDescent="0.3">
      <c r="B190" s="38" t="s">
        <v>22</v>
      </c>
      <c r="C190" s="116"/>
      <c r="D190" s="116"/>
      <c r="E190" s="116"/>
      <c r="F190" s="116"/>
      <c r="G190" s="116"/>
      <c r="H190" s="116"/>
      <c r="I190" s="116"/>
      <c r="J190" s="116"/>
      <c r="K190" s="116"/>
      <c r="L190" s="116"/>
      <c r="M190" s="125"/>
      <c r="N190" s="117"/>
      <c r="O190" s="43" t="e">
        <f t="shared" si="60"/>
        <v>#DIV/0!</v>
      </c>
      <c r="P190" s="39">
        <f t="shared" si="61"/>
        <v>0</v>
      </c>
      <c r="Q190" s="39">
        <f t="shared" si="62"/>
        <v>0</v>
      </c>
      <c r="R190" s="58" t="e">
        <f t="shared" si="65"/>
        <v>#DIV/0!</v>
      </c>
      <c r="S190" s="40">
        <f t="shared" si="63"/>
        <v>0</v>
      </c>
      <c r="T190" s="47" t="e">
        <f t="shared" si="64"/>
        <v>#DIV/0!</v>
      </c>
      <c r="U190" s="153" t="s">
        <v>61</v>
      </c>
      <c r="W190" s="128"/>
    </row>
    <row r="191" spans="2:23" x14ac:dyDescent="0.3">
      <c r="B191" s="38" t="s">
        <v>23</v>
      </c>
      <c r="C191" s="116"/>
      <c r="D191" s="116"/>
      <c r="E191" s="116"/>
      <c r="F191" s="116"/>
      <c r="G191" s="116"/>
      <c r="H191" s="116"/>
      <c r="I191" s="116"/>
      <c r="J191" s="116"/>
      <c r="K191" s="116"/>
      <c r="L191" s="116"/>
      <c r="M191" s="125"/>
      <c r="N191" s="117"/>
      <c r="O191" s="43" t="e">
        <f t="shared" si="60"/>
        <v>#DIV/0!</v>
      </c>
      <c r="P191" s="39">
        <f t="shared" si="61"/>
        <v>0</v>
      </c>
      <c r="Q191" s="39">
        <f t="shared" si="62"/>
        <v>0</v>
      </c>
      <c r="R191" s="58" t="e">
        <f t="shared" si="65"/>
        <v>#DIV/0!</v>
      </c>
      <c r="S191" s="40">
        <f t="shared" si="63"/>
        <v>0</v>
      </c>
      <c r="T191" s="47" t="e">
        <f t="shared" si="64"/>
        <v>#DIV/0!</v>
      </c>
      <c r="U191" s="51" t="s">
        <v>62</v>
      </c>
      <c r="W191" s="128"/>
    </row>
    <row r="192" spans="2:23" x14ac:dyDescent="0.3">
      <c r="B192" s="37" t="s">
        <v>24</v>
      </c>
      <c r="C192" s="116"/>
      <c r="D192" s="116"/>
      <c r="E192" s="116"/>
      <c r="F192" s="116"/>
      <c r="G192" s="116"/>
      <c r="H192" s="116"/>
      <c r="I192" s="116"/>
      <c r="J192" s="116"/>
      <c r="K192" s="116"/>
      <c r="L192" s="116"/>
      <c r="M192" s="125"/>
      <c r="N192" s="117"/>
      <c r="O192" s="43" t="e">
        <f t="shared" si="60"/>
        <v>#DIV/0!</v>
      </c>
      <c r="P192" s="39">
        <f t="shared" si="61"/>
        <v>0</v>
      </c>
      <c r="Q192" s="39">
        <f t="shared" si="62"/>
        <v>0</v>
      </c>
      <c r="R192" s="58" t="e">
        <f t="shared" si="65"/>
        <v>#DIV/0!</v>
      </c>
      <c r="S192" s="40">
        <f t="shared" si="63"/>
        <v>0</v>
      </c>
      <c r="T192" s="47" t="e">
        <f t="shared" si="64"/>
        <v>#DIV/0!</v>
      </c>
      <c r="U192" s="154" t="s">
        <v>78</v>
      </c>
      <c r="W192" s="128"/>
    </row>
    <row r="193" spans="2:24" x14ac:dyDescent="0.3">
      <c r="B193" s="38" t="s">
        <v>25</v>
      </c>
      <c r="C193" s="116"/>
      <c r="D193" s="116"/>
      <c r="E193" s="116"/>
      <c r="F193" s="116"/>
      <c r="G193" s="116"/>
      <c r="H193" s="116"/>
      <c r="I193" s="116"/>
      <c r="J193" s="116"/>
      <c r="K193" s="116"/>
      <c r="L193" s="116"/>
      <c r="M193" s="125"/>
      <c r="N193" s="117"/>
      <c r="O193" s="43" t="e">
        <f t="shared" si="60"/>
        <v>#DIV/0!</v>
      </c>
      <c r="P193" s="39">
        <f t="shared" si="61"/>
        <v>0</v>
      </c>
      <c r="Q193" s="39">
        <f t="shared" si="62"/>
        <v>0</v>
      </c>
      <c r="R193" s="58" t="e">
        <f t="shared" si="65"/>
        <v>#DIV/0!</v>
      </c>
      <c r="S193" s="40">
        <f t="shared" si="63"/>
        <v>0</v>
      </c>
      <c r="T193" s="47" t="e">
        <f t="shared" si="64"/>
        <v>#DIV/0!</v>
      </c>
      <c r="U193" s="51" t="s">
        <v>8</v>
      </c>
      <c r="W193" s="128"/>
    </row>
    <row r="194" spans="2:24" x14ac:dyDescent="0.3">
      <c r="B194" s="38" t="s">
        <v>26</v>
      </c>
      <c r="C194" s="116"/>
      <c r="D194" s="116"/>
      <c r="E194" s="116"/>
      <c r="F194" s="116"/>
      <c r="G194" s="116"/>
      <c r="H194" s="116"/>
      <c r="I194" s="116"/>
      <c r="J194" s="116"/>
      <c r="K194" s="116"/>
      <c r="L194" s="116"/>
      <c r="M194" s="125"/>
      <c r="N194" s="117"/>
      <c r="O194" s="43" t="e">
        <f t="shared" si="60"/>
        <v>#DIV/0!</v>
      </c>
      <c r="P194" s="39">
        <f t="shared" si="61"/>
        <v>0</v>
      </c>
      <c r="Q194" s="39">
        <f t="shared" si="62"/>
        <v>0</v>
      </c>
      <c r="R194" s="58" t="e">
        <f t="shared" si="65"/>
        <v>#DIV/0!</v>
      </c>
      <c r="S194" s="40">
        <f t="shared" si="63"/>
        <v>0</v>
      </c>
      <c r="T194" s="47" t="e">
        <f t="shared" si="64"/>
        <v>#DIV/0!</v>
      </c>
      <c r="U194" s="51" t="s">
        <v>79</v>
      </c>
      <c r="W194" s="128"/>
    </row>
    <row r="195" spans="2:24" x14ac:dyDescent="0.3">
      <c r="B195" s="38" t="s">
        <v>27</v>
      </c>
      <c r="C195" s="116"/>
      <c r="D195" s="116"/>
      <c r="E195" s="116"/>
      <c r="F195" s="116"/>
      <c r="G195" s="116"/>
      <c r="H195" s="116"/>
      <c r="I195" s="116"/>
      <c r="J195" s="116"/>
      <c r="K195" s="116"/>
      <c r="L195" s="116"/>
      <c r="M195" s="125"/>
      <c r="N195" s="117"/>
      <c r="O195" s="43" t="e">
        <f t="shared" si="60"/>
        <v>#DIV/0!</v>
      </c>
      <c r="P195" s="39">
        <f t="shared" si="61"/>
        <v>0</v>
      </c>
      <c r="Q195" s="39">
        <f t="shared" si="62"/>
        <v>0</v>
      </c>
      <c r="R195" s="58" t="e">
        <f t="shared" si="65"/>
        <v>#DIV/0!</v>
      </c>
      <c r="S195" s="40">
        <f t="shared" si="63"/>
        <v>0</v>
      </c>
      <c r="T195" s="47" t="e">
        <f t="shared" si="64"/>
        <v>#DIV/0!</v>
      </c>
      <c r="U195" s="51" t="s">
        <v>63</v>
      </c>
      <c r="W195" s="128"/>
    </row>
    <row r="196" spans="2:24" x14ac:dyDescent="0.3">
      <c r="B196" s="38" t="s">
        <v>28</v>
      </c>
      <c r="C196" s="116"/>
      <c r="D196" s="116"/>
      <c r="E196" s="116"/>
      <c r="F196" s="116"/>
      <c r="G196" s="116"/>
      <c r="H196" s="116"/>
      <c r="I196" s="116"/>
      <c r="J196" s="116"/>
      <c r="K196" s="116"/>
      <c r="L196" s="116"/>
      <c r="M196" s="125"/>
      <c r="N196" s="117"/>
      <c r="O196" s="43" t="e">
        <f t="shared" si="60"/>
        <v>#DIV/0!</v>
      </c>
      <c r="P196" s="39">
        <f t="shared" si="61"/>
        <v>0</v>
      </c>
      <c r="Q196" s="39">
        <f t="shared" si="62"/>
        <v>0</v>
      </c>
      <c r="R196" s="58" t="e">
        <f t="shared" si="65"/>
        <v>#DIV/0!</v>
      </c>
      <c r="S196" s="40">
        <f t="shared" si="63"/>
        <v>0</v>
      </c>
      <c r="T196" s="47" t="e">
        <f t="shared" si="64"/>
        <v>#DIV/0!</v>
      </c>
      <c r="U196" s="51" t="s">
        <v>64</v>
      </c>
      <c r="W196" s="128"/>
    </row>
    <row r="197" spans="2:24" x14ac:dyDescent="0.3">
      <c r="B197" s="37" t="s">
        <v>29</v>
      </c>
      <c r="C197" s="116"/>
      <c r="D197" s="116"/>
      <c r="E197" s="116"/>
      <c r="F197" s="116"/>
      <c r="G197" s="116"/>
      <c r="H197" s="116"/>
      <c r="I197" s="116"/>
      <c r="J197" s="116"/>
      <c r="K197" s="116"/>
      <c r="L197" s="116"/>
      <c r="M197" s="125"/>
      <c r="N197" s="117"/>
      <c r="O197" s="43" t="e">
        <f t="shared" si="60"/>
        <v>#DIV/0!</v>
      </c>
      <c r="P197" s="39">
        <f t="shared" si="61"/>
        <v>0</v>
      </c>
      <c r="Q197" s="39">
        <f t="shared" si="62"/>
        <v>0</v>
      </c>
      <c r="R197" s="58" t="e">
        <f t="shared" si="65"/>
        <v>#DIV/0!</v>
      </c>
      <c r="S197" s="40">
        <f t="shared" si="63"/>
        <v>0</v>
      </c>
      <c r="T197" s="47" t="e">
        <f t="shared" si="64"/>
        <v>#DIV/0!</v>
      </c>
      <c r="U197" s="50" t="s">
        <v>13</v>
      </c>
      <c r="W197" s="128"/>
    </row>
    <row r="198" spans="2:24" x14ac:dyDescent="0.3">
      <c r="B198" s="37" t="s">
        <v>30</v>
      </c>
      <c r="C198" s="116"/>
      <c r="D198" s="116"/>
      <c r="E198" s="116"/>
      <c r="F198" s="116"/>
      <c r="G198" s="116"/>
      <c r="H198" s="116"/>
      <c r="I198" s="116"/>
      <c r="J198" s="116"/>
      <c r="K198" s="116"/>
      <c r="L198" s="116"/>
      <c r="M198" s="125"/>
      <c r="N198" s="117"/>
      <c r="O198" s="43" t="e">
        <f t="shared" si="60"/>
        <v>#DIV/0!</v>
      </c>
      <c r="P198" s="39">
        <f t="shared" si="61"/>
        <v>0</v>
      </c>
      <c r="Q198" s="39">
        <f t="shared" si="62"/>
        <v>0</v>
      </c>
      <c r="R198" s="58" t="e">
        <f t="shared" si="65"/>
        <v>#DIV/0!</v>
      </c>
      <c r="S198" s="40">
        <f t="shared" si="63"/>
        <v>0</v>
      </c>
      <c r="T198" s="47" t="e">
        <f t="shared" si="64"/>
        <v>#DIV/0!</v>
      </c>
      <c r="U198" s="50" t="s">
        <v>65</v>
      </c>
      <c r="W198" s="128"/>
    </row>
    <row r="199" spans="2:24" x14ac:dyDescent="0.3">
      <c r="B199" s="37" t="s">
        <v>31</v>
      </c>
      <c r="C199" s="116"/>
      <c r="D199" s="116"/>
      <c r="E199" s="116"/>
      <c r="F199" s="116"/>
      <c r="G199" s="116"/>
      <c r="H199" s="116"/>
      <c r="I199" s="116"/>
      <c r="J199" s="116"/>
      <c r="K199" s="116"/>
      <c r="L199" s="116"/>
      <c r="M199" s="125"/>
      <c r="N199" s="117"/>
      <c r="O199" s="43" t="e">
        <f t="shared" si="60"/>
        <v>#DIV/0!</v>
      </c>
      <c r="P199" s="39">
        <f t="shared" si="61"/>
        <v>0</v>
      </c>
      <c r="Q199" s="39">
        <f t="shared" si="62"/>
        <v>0</v>
      </c>
      <c r="R199" s="58" t="e">
        <f t="shared" si="65"/>
        <v>#DIV/0!</v>
      </c>
      <c r="S199" s="40">
        <f t="shared" si="63"/>
        <v>0</v>
      </c>
      <c r="T199" s="47" t="e">
        <f t="shared" si="64"/>
        <v>#DIV/0!</v>
      </c>
      <c r="U199" s="50" t="s">
        <v>80</v>
      </c>
      <c r="W199" s="128"/>
    </row>
    <row r="200" spans="2:24" ht="13.5" thickBot="1" x14ac:dyDescent="0.35">
      <c r="B200" s="101" t="s">
        <v>32</v>
      </c>
      <c r="C200" s="118"/>
      <c r="D200" s="118"/>
      <c r="E200" s="118"/>
      <c r="F200" s="118"/>
      <c r="G200" s="118"/>
      <c r="H200" s="118"/>
      <c r="I200" s="118"/>
      <c r="J200" s="118"/>
      <c r="K200" s="118"/>
      <c r="L200" s="118"/>
      <c r="M200" s="126"/>
      <c r="N200" s="119"/>
      <c r="O200" s="102" t="e">
        <f t="shared" si="60"/>
        <v>#DIV/0!</v>
      </c>
      <c r="P200" s="103">
        <f t="shared" si="61"/>
        <v>0</v>
      </c>
      <c r="Q200" s="103">
        <f t="shared" si="62"/>
        <v>0</v>
      </c>
      <c r="R200" s="104" t="e">
        <f t="shared" si="65"/>
        <v>#DIV/0!</v>
      </c>
      <c r="S200" s="105">
        <f t="shared" si="63"/>
        <v>0</v>
      </c>
      <c r="T200" s="48" t="e">
        <f t="shared" si="64"/>
        <v>#DIV/0!</v>
      </c>
      <c r="U200" s="155" t="s">
        <v>66</v>
      </c>
    </row>
    <row r="201" spans="2:24" x14ac:dyDescent="0.3">
      <c r="C201" s="127"/>
      <c r="D201" s="127"/>
      <c r="E201" s="127"/>
      <c r="F201" s="127"/>
      <c r="G201" s="127"/>
      <c r="H201" s="127"/>
      <c r="I201" s="127"/>
      <c r="J201" s="127"/>
      <c r="K201" s="127"/>
      <c r="L201" s="127"/>
      <c r="M201" s="127"/>
      <c r="N201" s="127"/>
      <c r="O201" s="19"/>
      <c r="P201" s="19"/>
      <c r="Q201" s="19"/>
      <c r="R201" s="19"/>
      <c r="S201" s="19"/>
      <c r="T201" s="19"/>
    </row>
    <row r="202" spans="2:24" x14ac:dyDescent="0.3"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2:24" x14ac:dyDescent="0.3">
      <c r="T203" s="19"/>
    </row>
    <row r="204" spans="2:24" ht="13.5" thickBot="1" x14ac:dyDescent="0.35">
      <c r="B204" s="21" t="s">
        <v>135</v>
      </c>
      <c r="C204" s="24"/>
      <c r="D204" s="25"/>
      <c r="E204" s="24"/>
      <c r="F204" s="24"/>
      <c r="G204" s="24"/>
      <c r="H204" s="24"/>
      <c r="I204" s="24"/>
      <c r="J204" s="24"/>
      <c r="K204" s="24"/>
      <c r="L204" s="24"/>
      <c r="M204" s="26"/>
      <c r="N204" s="24"/>
      <c r="O204" s="24"/>
      <c r="P204" s="24"/>
      <c r="Q204" s="26"/>
      <c r="R204" s="26"/>
      <c r="S204" s="29"/>
      <c r="T204" s="19"/>
    </row>
    <row r="205" spans="2:24" ht="13.5" thickBot="1" x14ac:dyDescent="0.35">
      <c r="B205" s="33" t="s">
        <v>0</v>
      </c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41" t="s">
        <v>45</v>
      </c>
      <c r="O205" s="42" t="s">
        <v>18</v>
      </c>
      <c r="P205" s="34" t="s">
        <v>46</v>
      </c>
      <c r="Q205" s="34" t="s">
        <v>19</v>
      </c>
      <c r="R205" s="34" t="s">
        <v>47</v>
      </c>
      <c r="S205" s="35" t="s">
        <v>48</v>
      </c>
      <c r="T205" s="55" t="s">
        <v>81</v>
      </c>
      <c r="U205" s="53" t="s">
        <v>82</v>
      </c>
    </row>
    <row r="206" spans="2:24" x14ac:dyDescent="0.3">
      <c r="B206" s="106" t="s">
        <v>20</v>
      </c>
      <c r="C206" s="114"/>
      <c r="D206" s="114"/>
      <c r="E206" s="114"/>
      <c r="F206" s="114"/>
      <c r="G206" s="114"/>
      <c r="H206" s="114"/>
      <c r="I206" s="114"/>
      <c r="J206" s="114"/>
      <c r="K206" s="114"/>
      <c r="L206" s="114"/>
      <c r="M206" s="124"/>
      <c r="N206" s="115"/>
      <c r="O206" s="108" t="e">
        <f t="shared" ref="O206:O218" si="66">AVERAGE(C206:N206)</f>
        <v>#DIV/0!</v>
      </c>
      <c r="P206" s="107">
        <f t="shared" ref="P206:P218" si="67">MAX(C206:N206)</f>
        <v>0</v>
      </c>
      <c r="Q206" s="107">
        <f t="shared" ref="Q206:Q218" si="68">MIN(C206:N206)</f>
        <v>0</v>
      </c>
      <c r="R206" s="109" t="e">
        <f t="shared" ref="R206:R218" si="69">((P206/Q206)-1)</f>
        <v>#DIV/0!</v>
      </c>
      <c r="S206" s="110">
        <f t="shared" ref="S206:S217" si="70">P206-Q206</f>
        <v>0</v>
      </c>
      <c r="T206" s="46" t="e">
        <f t="shared" ref="T206:T218" si="71">(O206/O188)-1</f>
        <v>#DIV/0!</v>
      </c>
      <c r="U206" s="49" t="s">
        <v>2</v>
      </c>
      <c r="W206" s="46">
        <v>7.9930061196452851E-2</v>
      </c>
      <c r="X206" s="49" t="s">
        <v>2</v>
      </c>
    </row>
    <row r="207" spans="2:24" x14ac:dyDescent="0.3">
      <c r="B207" s="37" t="s">
        <v>21</v>
      </c>
      <c r="C207" s="116"/>
      <c r="D207" s="116"/>
      <c r="E207" s="116"/>
      <c r="F207" s="116"/>
      <c r="G207" s="116"/>
      <c r="H207" s="116"/>
      <c r="I207" s="116"/>
      <c r="J207" s="116"/>
      <c r="K207" s="116"/>
      <c r="L207" s="116"/>
      <c r="M207" s="125"/>
      <c r="N207" s="117"/>
      <c r="O207" s="43" t="e">
        <f t="shared" si="66"/>
        <v>#DIV/0!</v>
      </c>
      <c r="P207" s="39">
        <f t="shared" si="67"/>
        <v>0</v>
      </c>
      <c r="Q207" s="39">
        <f t="shared" si="68"/>
        <v>0</v>
      </c>
      <c r="R207" s="58" t="e">
        <f t="shared" si="69"/>
        <v>#DIV/0!</v>
      </c>
      <c r="S207" s="40">
        <f t="shared" si="70"/>
        <v>0</v>
      </c>
      <c r="T207" s="47" t="e">
        <f t="shared" si="71"/>
        <v>#DIV/0!</v>
      </c>
      <c r="U207" s="50" t="s">
        <v>77</v>
      </c>
      <c r="W207" s="47">
        <v>0.13183826027862722</v>
      </c>
      <c r="X207" s="51" t="s">
        <v>63</v>
      </c>
    </row>
    <row r="208" spans="2:24" x14ac:dyDescent="0.3">
      <c r="B208" s="38" t="s">
        <v>22</v>
      </c>
      <c r="C208" s="116"/>
      <c r="D208" s="116"/>
      <c r="E208" s="116"/>
      <c r="F208" s="116"/>
      <c r="G208" s="116"/>
      <c r="H208" s="116"/>
      <c r="I208" s="116"/>
      <c r="J208" s="116"/>
      <c r="K208" s="116"/>
      <c r="L208" s="116"/>
      <c r="M208" s="125"/>
      <c r="N208" s="117"/>
      <c r="O208" s="43" t="e">
        <f t="shared" si="66"/>
        <v>#DIV/0!</v>
      </c>
      <c r="P208" s="39">
        <f t="shared" si="67"/>
        <v>0</v>
      </c>
      <c r="Q208" s="39">
        <f t="shared" si="68"/>
        <v>0</v>
      </c>
      <c r="R208" s="58" t="e">
        <f t="shared" si="69"/>
        <v>#DIV/0!</v>
      </c>
      <c r="S208" s="40">
        <f t="shared" si="70"/>
        <v>0</v>
      </c>
      <c r="T208" s="47" t="e">
        <f t="shared" si="71"/>
        <v>#DIV/0!</v>
      </c>
      <c r="U208" s="51" t="s">
        <v>61</v>
      </c>
      <c r="W208" s="47">
        <v>0.1262288635469917</v>
      </c>
      <c r="X208" s="51" t="s">
        <v>61</v>
      </c>
    </row>
    <row r="209" spans="2:24" x14ac:dyDescent="0.3">
      <c r="B209" s="38" t="s">
        <v>23</v>
      </c>
      <c r="C209" s="116"/>
      <c r="D209" s="116"/>
      <c r="E209" s="116"/>
      <c r="F209" s="116"/>
      <c r="G209" s="116"/>
      <c r="H209" s="116"/>
      <c r="I209" s="116"/>
      <c r="J209" s="116"/>
      <c r="K209" s="116"/>
      <c r="L209" s="116"/>
      <c r="M209" s="125"/>
      <c r="N209" s="117"/>
      <c r="O209" s="43" t="e">
        <f t="shared" si="66"/>
        <v>#DIV/0!</v>
      </c>
      <c r="P209" s="39">
        <f t="shared" si="67"/>
        <v>0</v>
      </c>
      <c r="Q209" s="39">
        <f t="shared" si="68"/>
        <v>0</v>
      </c>
      <c r="R209" s="58" t="e">
        <f t="shared" si="69"/>
        <v>#DIV/0!</v>
      </c>
      <c r="S209" s="40">
        <f t="shared" si="70"/>
        <v>0</v>
      </c>
      <c r="T209" s="47" t="e">
        <f t="shared" si="71"/>
        <v>#DIV/0!</v>
      </c>
      <c r="U209" s="51" t="s">
        <v>62</v>
      </c>
      <c r="W209" s="47">
        <v>3.2033426183843972E-2</v>
      </c>
      <c r="X209" s="51" t="s">
        <v>64</v>
      </c>
    </row>
    <row r="210" spans="2:24" x14ac:dyDescent="0.3">
      <c r="B210" s="37" t="s">
        <v>24</v>
      </c>
      <c r="C210" s="116"/>
      <c r="D210" s="116"/>
      <c r="E210" s="116"/>
      <c r="F210" s="116"/>
      <c r="G210" s="116"/>
      <c r="H210" s="116"/>
      <c r="I210" s="116"/>
      <c r="J210" s="116"/>
      <c r="K210" s="116"/>
      <c r="L210" s="116"/>
      <c r="M210" s="125"/>
      <c r="N210" s="117"/>
      <c r="O210" s="43" t="e">
        <f t="shared" si="66"/>
        <v>#DIV/0!</v>
      </c>
      <c r="P210" s="39">
        <f t="shared" si="67"/>
        <v>0</v>
      </c>
      <c r="Q210" s="39">
        <f t="shared" si="68"/>
        <v>0</v>
      </c>
      <c r="R210" s="58" t="e">
        <f t="shared" si="69"/>
        <v>#DIV/0!</v>
      </c>
      <c r="S210" s="40">
        <f t="shared" si="70"/>
        <v>0</v>
      </c>
      <c r="T210" s="47" t="e">
        <f t="shared" si="71"/>
        <v>#DIV/0!</v>
      </c>
      <c r="U210" s="50" t="s">
        <v>78</v>
      </c>
      <c r="W210" s="47">
        <v>2.3444296900041017E-2</v>
      </c>
      <c r="X210" s="51" t="s">
        <v>8</v>
      </c>
    </row>
    <row r="211" spans="2:24" x14ac:dyDescent="0.3">
      <c r="B211" s="38" t="s">
        <v>25</v>
      </c>
      <c r="C211" s="116"/>
      <c r="D211" s="116"/>
      <c r="E211" s="116"/>
      <c r="F211" s="116"/>
      <c r="G211" s="116"/>
      <c r="H211" s="116"/>
      <c r="I211" s="116"/>
      <c r="J211" s="116"/>
      <c r="K211" s="116"/>
      <c r="L211" s="116"/>
      <c r="M211" s="125"/>
      <c r="N211" s="117"/>
      <c r="O211" s="43" t="e">
        <f t="shared" si="66"/>
        <v>#DIV/0!</v>
      </c>
      <c r="P211" s="39">
        <f t="shared" si="67"/>
        <v>0</v>
      </c>
      <c r="Q211" s="39">
        <f t="shared" si="68"/>
        <v>0</v>
      </c>
      <c r="R211" s="58" t="e">
        <f t="shared" si="69"/>
        <v>#DIV/0!</v>
      </c>
      <c r="S211" s="40">
        <f t="shared" si="70"/>
        <v>0</v>
      </c>
      <c r="T211" s="47" t="e">
        <f t="shared" si="71"/>
        <v>#DIV/0!</v>
      </c>
      <c r="U211" s="51" t="s">
        <v>8</v>
      </c>
      <c r="W211" s="47">
        <v>2.2917311861257339E-2</v>
      </c>
      <c r="X211" s="50" t="s">
        <v>13</v>
      </c>
    </row>
    <row r="212" spans="2:24" x14ac:dyDescent="0.3">
      <c r="B212" s="38" t="s">
        <v>26</v>
      </c>
      <c r="C212" s="116"/>
      <c r="D212" s="116"/>
      <c r="E212" s="116"/>
      <c r="F212" s="116"/>
      <c r="G212" s="116"/>
      <c r="H212" s="116"/>
      <c r="I212" s="116"/>
      <c r="J212" s="116"/>
      <c r="K212" s="116"/>
      <c r="L212" s="116"/>
      <c r="M212" s="125"/>
      <c r="N212" s="117"/>
      <c r="O212" s="43" t="e">
        <f t="shared" si="66"/>
        <v>#DIV/0!</v>
      </c>
      <c r="P212" s="39">
        <f t="shared" si="67"/>
        <v>0</v>
      </c>
      <c r="Q212" s="39">
        <f t="shared" si="68"/>
        <v>0</v>
      </c>
      <c r="R212" s="58" t="e">
        <f t="shared" si="69"/>
        <v>#DIV/0!</v>
      </c>
      <c r="S212" s="40">
        <f t="shared" si="70"/>
        <v>0</v>
      </c>
      <c r="T212" s="47" t="e">
        <f t="shared" si="71"/>
        <v>#DIV/0!</v>
      </c>
      <c r="U212" s="51" t="s">
        <v>79</v>
      </c>
      <c r="W212" s="47">
        <v>6.9910771778125547E-3</v>
      </c>
      <c r="X212" s="50" t="s">
        <v>77</v>
      </c>
    </row>
    <row r="213" spans="2:24" x14ac:dyDescent="0.3">
      <c r="B213" s="38" t="s">
        <v>27</v>
      </c>
      <c r="C213" s="116"/>
      <c r="D213" s="116"/>
      <c r="E213" s="116"/>
      <c r="F213" s="116"/>
      <c r="G213" s="116"/>
      <c r="H213" s="116"/>
      <c r="I213" s="116"/>
      <c r="J213" s="116"/>
      <c r="K213" s="116"/>
      <c r="L213" s="116"/>
      <c r="M213" s="125"/>
      <c r="N213" s="117"/>
      <c r="O213" s="43" t="e">
        <f t="shared" si="66"/>
        <v>#DIV/0!</v>
      </c>
      <c r="P213" s="39">
        <f t="shared" si="67"/>
        <v>0</v>
      </c>
      <c r="Q213" s="39">
        <f t="shared" si="68"/>
        <v>0</v>
      </c>
      <c r="R213" s="58" t="e">
        <f t="shared" si="69"/>
        <v>#DIV/0!</v>
      </c>
      <c r="S213" s="40">
        <f t="shared" si="70"/>
        <v>0</v>
      </c>
      <c r="T213" s="47" t="e">
        <f t="shared" si="71"/>
        <v>#DIV/0!</v>
      </c>
      <c r="U213" s="51" t="s">
        <v>63</v>
      </c>
      <c r="W213" s="47">
        <v>2.0430107526880903E-3</v>
      </c>
      <c r="X213" s="50" t="s">
        <v>80</v>
      </c>
    </row>
    <row r="214" spans="2:24" x14ac:dyDescent="0.3">
      <c r="B214" s="38" t="s">
        <v>28</v>
      </c>
      <c r="C214" s="116"/>
      <c r="D214" s="116"/>
      <c r="E214" s="116"/>
      <c r="F214" s="116"/>
      <c r="G214" s="116"/>
      <c r="H214" s="116"/>
      <c r="I214" s="116"/>
      <c r="J214" s="116"/>
      <c r="K214" s="116"/>
      <c r="L214" s="116"/>
      <c r="M214" s="125"/>
      <c r="N214" s="117"/>
      <c r="O214" s="43" t="e">
        <f t="shared" si="66"/>
        <v>#DIV/0!</v>
      </c>
      <c r="P214" s="39">
        <f t="shared" si="67"/>
        <v>0</v>
      </c>
      <c r="Q214" s="39">
        <f t="shared" si="68"/>
        <v>0</v>
      </c>
      <c r="R214" s="58" t="e">
        <f t="shared" si="69"/>
        <v>#DIV/0!</v>
      </c>
      <c r="S214" s="40">
        <f t="shared" si="70"/>
        <v>0</v>
      </c>
      <c r="T214" s="47" t="e">
        <f t="shared" si="71"/>
        <v>#DIV/0!</v>
      </c>
      <c r="U214" s="51" t="s">
        <v>64</v>
      </c>
      <c r="W214" s="47">
        <v>2.0277120648866109E-3</v>
      </c>
      <c r="X214" s="51" t="s">
        <v>62</v>
      </c>
    </row>
    <row r="215" spans="2:24" x14ac:dyDescent="0.3">
      <c r="B215" s="37" t="s">
        <v>29</v>
      </c>
      <c r="C215" s="116"/>
      <c r="D215" s="116"/>
      <c r="E215" s="116"/>
      <c r="F215" s="116"/>
      <c r="G215" s="116"/>
      <c r="H215" s="116"/>
      <c r="I215" s="116"/>
      <c r="J215" s="116"/>
      <c r="K215" s="116"/>
      <c r="L215" s="116"/>
      <c r="M215" s="125"/>
      <c r="N215" s="117"/>
      <c r="O215" s="43" t="e">
        <f t="shared" si="66"/>
        <v>#DIV/0!</v>
      </c>
      <c r="P215" s="39">
        <f t="shared" si="67"/>
        <v>0</v>
      </c>
      <c r="Q215" s="39">
        <f t="shared" si="68"/>
        <v>0</v>
      </c>
      <c r="R215" s="58" t="e">
        <f t="shared" si="69"/>
        <v>#DIV/0!</v>
      </c>
      <c r="S215" s="40">
        <f t="shared" si="70"/>
        <v>0</v>
      </c>
      <c r="T215" s="47" t="e">
        <f t="shared" si="71"/>
        <v>#DIV/0!</v>
      </c>
      <c r="U215" s="50" t="s">
        <v>13</v>
      </c>
      <c r="W215" s="47">
        <v>-1.9563090968374164E-3</v>
      </c>
      <c r="X215" s="50" t="s">
        <v>65</v>
      </c>
    </row>
    <row r="216" spans="2:24" x14ac:dyDescent="0.3">
      <c r="B216" s="37" t="s">
        <v>30</v>
      </c>
      <c r="C216" s="116"/>
      <c r="D216" s="116"/>
      <c r="E216" s="116"/>
      <c r="F216" s="116"/>
      <c r="G216" s="116"/>
      <c r="H216" s="116"/>
      <c r="I216" s="116"/>
      <c r="J216" s="116"/>
      <c r="K216" s="116"/>
      <c r="L216" s="116"/>
      <c r="M216" s="125"/>
      <c r="N216" s="117"/>
      <c r="O216" s="43" t="e">
        <f t="shared" si="66"/>
        <v>#DIV/0!</v>
      </c>
      <c r="P216" s="39">
        <f t="shared" si="67"/>
        <v>0</v>
      </c>
      <c r="Q216" s="39">
        <f t="shared" si="68"/>
        <v>0</v>
      </c>
      <c r="R216" s="58" t="e">
        <f t="shared" si="69"/>
        <v>#DIV/0!</v>
      </c>
      <c r="S216" s="40">
        <f t="shared" si="70"/>
        <v>0</v>
      </c>
      <c r="T216" s="47" t="e">
        <f t="shared" si="71"/>
        <v>#DIV/0!</v>
      </c>
      <c r="U216" s="50" t="s">
        <v>65</v>
      </c>
      <c r="W216" s="47">
        <v>-1.7649418371439851E-2</v>
      </c>
      <c r="X216" s="51" t="s">
        <v>79</v>
      </c>
    </row>
    <row r="217" spans="2:24" x14ac:dyDescent="0.3">
      <c r="B217" s="37" t="s">
        <v>31</v>
      </c>
      <c r="C217" s="116"/>
      <c r="D217" s="116"/>
      <c r="E217" s="116"/>
      <c r="F217" s="116"/>
      <c r="G217" s="116"/>
      <c r="H217" s="116"/>
      <c r="I217" s="116"/>
      <c r="J217" s="116"/>
      <c r="K217" s="116"/>
      <c r="L217" s="116"/>
      <c r="M217" s="125"/>
      <c r="N217" s="117"/>
      <c r="O217" s="43" t="e">
        <f t="shared" si="66"/>
        <v>#DIV/0!</v>
      </c>
      <c r="P217" s="39">
        <f t="shared" si="67"/>
        <v>0</v>
      </c>
      <c r="Q217" s="39">
        <f t="shared" si="68"/>
        <v>0</v>
      </c>
      <c r="R217" s="58" t="e">
        <f t="shared" si="69"/>
        <v>#DIV/0!</v>
      </c>
      <c r="S217" s="40">
        <f t="shared" si="70"/>
        <v>0</v>
      </c>
      <c r="T217" s="47" t="e">
        <f t="shared" si="71"/>
        <v>#DIV/0!</v>
      </c>
      <c r="U217" s="50" t="s">
        <v>80</v>
      </c>
      <c r="W217" s="47">
        <v>-3.0884920102054569E-2</v>
      </c>
      <c r="X217" s="50" t="s">
        <v>78</v>
      </c>
    </row>
    <row r="218" spans="2:24" ht="13.5" thickBot="1" x14ac:dyDescent="0.35">
      <c r="B218" s="101" t="s">
        <v>32</v>
      </c>
      <c r="C218" s="118"/>
      <c r="D218" s="118"/>
      <c r="E218" s="118"/>
      <c r="F218" s="118"/>
      <c r="G218" s="118"/>
      <c r="H218" s="118"/>
      <c r="I218" s="118"/>
      <c r="J218" s="118"/>
      <c r="K218" s="118"/>
      <c r="L218" s="118"/>
      <c r="M218" s="126"/>
      <c r="N218" s="119"/>
      <c r="O218" s="102" t="e">
        <f t="shared" si="66"/>
        <v>#DIV/0!</v>
      </c>
      <c r="P218" s="103">
        <f t="shared" si="67"/>
        <v>0</v>
      </c>
      <c r="Q218" s="103">
        <f t="shared" si="68"/>
        <v>0</v>
      </c>
      <c r="R218" s="104" t="e">
        <f t="shared" si="69"/>
        <v>#DIV/0!</v>
      </c>
      <c r="S218" s="105">
        <v>7.75</v>
      </c>
      <c r="T218" s="48" t="e">
        <f t="shared" si="71"/>
        <v>#DIV/0!</v>
      </c>
      <c r="U218" s="52" t="s">
        <v>66</v>
      </c>
      <c r="W218" s="48">
        <v>-0.12673580594129008</v>
      </c>
      <c r="X218" s="52" t="s">
        <v>66</v>
      </c>
    </row>
    <row r="219" spans="2:24" x14ac:dyDescent="0.3">
      <c r="C219" s="127"/>
      <c r="D219" s="127"/>
      <c r="E219" s="127"/>
      <c r="F219" s="127"/>
      <c r="G219" s="127"/>
      <c r="H219" s="127"/>
      <c r="I219" s="127"/>
      <c r="J219" s="127"/>
      <c r="K219" s="127"/>
      <c r="L219" s="127"/>
      <c r="M219" s="127"/>
      <c r="N219" s="127"/>
      <c r="O219" s="19"/>
      <c r="P219" s="19"/>
      <c r="Q219" s="19"/>
      <c r="R219" s="19"/>
      <c r="S219" s="19"/>
      <c r="T219" s="19"/>
    </row>
    <row r="221" spans="2:24" ht="13.5" thickBot="1" x14ac:dyDescent="0.35">
      <c r="B221" s="21" t="s">
        <v>136</v>
      </c>
      <c r="F221" s="150"/>
    </row>
    <row r="222" spans="2:24" ht="13.5" thickBot="1" x14ac:dyDescent="0.35">
      <c r="B222" s="213" t="s">
        <v>0</v>
      </c>
      <c r="C222" s="214" t="s">
        <v>36</v>
      </c>
      <c r="D222" s="214" t="s">
        <v>37</v>
      </c>
      <c r="E222" s="214" t="s">
        <v>38</v>
      </c>
      <c r="F222" s="214" t="s">
        <v>39</v>
      </c>
      <c r="G222" s="214" t="s">
        <v>40</v>
      </c>
      <c r="H222" s="214" t="s">
        <v>41</v>
      </c>
      <c r="I222" s="214" t="s">
        <v>42</v>
      </c>
      <c r="J222" s="214" t="s">
        <v>43</v>
      </c>
      <c r="K222" s="214" t="s">
        <v>42</v>
      </c>
      <c r="L222" s="214" t="s">
        <v>43</v>
      </c>
      <c r="M222" s="214" t="s">
        <v>44</v>
      </c>
      <c r="N222" s="215" t="s">
        <v>45</v>
      </c>
      <c r="O222" s="216" t="s">
        <v>18</v>
      </c>
      <c r="P222" s="214" t="s">
        <v>46</v>
      </c>
      <c r="Q222" s="214" t="s">
        <v>19</v>
      </c>
      <c r="R222" s="214" t="s">
        <v>47</v>
      </c>
      <c r="S222" s="217" t="s">
        <v>48</v>
      </c>
      <c r="T222" s="218" t="s">
        <v>81</v>
      </c>
      <c r="U222" s="219" t="s">
        <v>82</v>
      </c>
    </row>
    <row r="223" spans="2:24" x14ac:dyDescent="0.3">
      <c r="B223" s="220" t="s">
        <v>20</v>
      </c>
      <c r="C223" s="221">
        <v>8.19</v>
      </c>
      <c r="D223" s="221">
        <v>7.98</v>
      </c>
      <c r="E223" s="221">
        <v>8.99</v>
      </c>
      <c r="F223" s="221">
        <v>7.98</v>
      </c>
      <c r="G223" s="221">
        <v>9.98</v>
      </c>
      <c r="H223" s="221">
        <v>7.98</v>
      </c>
      <c r="I223" s="221">
        <v>8.39</v>
      </c>
      <c r="J223" s="221">
        <v>8.49</v>
      </c>
      <c r="K223" s="221">
        <v>8.39</v>
      </c>
      <c r="L223" s="221">
        <v>8.49</v>
      </c>
      <c r="M223" s="221">
        <v>8.1199999999999992</v>
      </c>
      <c r="N223" s="222">
        <v>7.98</v>
      </c>
      <c r="O223" s="223">
        <v>8.4080000000000013</v>
      </c>
      <c r="P223" s="224">
        <v>9.98</v>
      </c>
      <c r="Q223" s="224">
        <v>7.98</v>
      </c>
      <c r="R223" s="225">
        <v>0.25062656641604009</v>
      </c>
      <c r="S223" s="226">
        <v>2</v>
      </c>
      <c r="T223" s="227">
        <v>7.0673627912899439E-2</v>
      </c>
      <c r="U223" s="228" t="s">
        <v>2</v>
      </c>
    </row>
    <row r="224" spans="2:24" x14ac:dyDescent="0.3">
      <c r="B224" s="229" t="s">
        <v>21</v>
      </c>
      <c r="C224" s="230">
        <v>8.99</v>
      </c>
      <c r="D224" s="230">
        <v>10.29</v>
      </c>
      <c r="E224" s="230">
        <v>9.99</v>
      </c>
      <c r="F224" s="230">
        <v>10.49</v>
      </c>
      <c r="G224" s="230">
        <v>11.55</v>
      </c>
      <c r="H224" s="230">
        <v>10.98</v>
      </c>
      <c r="I224" s="230">
        <v>9.98</v>
      </c>
      <c r="J224" s="230">
        <v>9.99</v>
      </c>
      <c r="K224" s="230">
        <v>9.98</v>
      </c>
      <c r="L224" s="230">
        <v>9.99</v>
      </c>
      <c r="M224" s="230">
        <v>8.89</v>
      </c>
      <c r="N224" s="231">
        <v>10.48</v>
      </c>
      <c r="O224" s="232">
        <v>10.163</v>
      </c>
      <c r="P224" s="233">
        <v>11.55</v>
      </c>
      <c r="Q224" s="233">
        <v>8.89</v>
      </c>
      <c r="R224" s="234">
        <v>0.29921259842519676</v>
      </c>
      <c r="S224" s="235">
        <v>2.66</v>
      </c>
      <c r="T224" s="236">
        <v>2.5219408857056314E-2</v>
      </c>
      <c r="U224" s="237" t="s">
        <v>77</v>
      </c>
    </row>
    <row r="225" spans="2:21" x14ac:dyDescent="0.3">
      <c r="B225" s="238" t="s">
        <v>22</v>
      </c>
      <c r="C225" s="230">
        <v>2.98</v>
      </c>
      <c r="D225" s="230">
        <v>2.89</v>
      </c>
      <c r="E225" s="230">
        <v>2.98</v>
      </c>
      <c r="F225" s="230">
        <v>2.59</v>
      </c>
      <c r="G225" s="230">
        <v>3.99</v>
      </c>
      <c r="H225" s="230">
        <v>2.99</v>
      </c>
      <c r="I225" s="230">
        <v>2.99</v>
      </c>
      <c r="J225" s="230">
        <v>2.59</v>
      </c>
      <c r="K225" s="230">
        <v>2.99</v>
      </c>
      <c r="L225" s="230">
        <v>2.59</v>
      </c>
      <c r="M225" s="230">
        <v>3.99</v>
      </c>
      <c r="N225" s="231">
        <v>2.96</v>
      </c>
      <c r="O225" s="232">
        <v>3.0950000000000002</v>
      </c>
      <c r="P225" s="233">
        <v>3.99</v>
      </c>
      <c r="Q225" s="233">
        <v>2.59</v>
      </c>
      <c r="R225" s="234">
        <v>0.54054054054054079</v>
      </c>
      <c r="S225" s="235">
        <v>1.4000000000000004</v>
      </c>
      <c r="T225" s="236">
        <v>7.7646239554317598E-2</v>
      </c>
      <c r="U225" s="239" t="s">
        <v>61</v>
      </c>
    </row>
    <row r="226" spans="2:21" x14ac:dyDescent="0.3">
      <c r="B226" s="238" t="s">
        <v>23</v>
      </c>
      <c r="C226" s="230">
        <v>2.2999999999999998</v>
      </c>
      <c r="D226" s="230">
        <v>2.69</v>
      </c>
      <c r="E226" s="230">
        <v>2.98</v>
      </c>
      <c r="F226" s="230">
        <v>1.69</v>
      </c>
      <c r="G226" s="230">
        <v>3.19</v>
      </c>
      <c r="H226" s="230">
        <v>2.79</v>
      </c>
      <c r="I226" s="230">
        <v>2.99</v>
      </c>
      <c r="J226" s="230">
        <v>2.59</v>
      </c>
      <c r="K226" s="230">
        <v>2.99</v>
      </c>
      <c r="L226" s="230">
        <v>2.59</v>
      </c>
      <c r="M226" s="230">
        <v>2.99</v>
      </c>
      <c r="N226" s="231">
        <v>3.58</v>
      </c>
      <c r="O226" s="232">
        <v>2.7789999999999999</v>
      </c>
      <c r="P226" s="233">
        <v>3.58</v>
      </c>
      <c r="Q226" s="233">
        <v>1.69</v>
      </c>
      <c r="R226" s="234">
        <v>1.1183431952662723</v>
      </c>
      <c r="S226" s="235">
        <v>1.8900000000000001</v>
      </c>
      <c r="T226" s="236">
        <v>0.42003065917220228</v>
      </c>
      <c r="U226" s="239" t="s">
        <v>62</v>
      </c>
    </row>
    <row r="227" spans="2:21" x14ac:dyDescent="0.3">
      <c r="B227" s="229" t="s">
        <v>24</v>
      </c>
      <c r="C227" s="230">
        <v>5.99</v>
      </c>
      <c r="D227" s="230">
        <v>6.98</v>
      </c>
      <c r="E227" s="230">
        <v>7.88</v>
      </c>
      <c r="F227" s="230">
        <v>6.95</v>
      </c>
      <c r="G227" s="230">
        <v>7.85</v>
      </c>
      <c r="H227" s="230">
        <v>6.98</v>
      </c>
      <c r="I227" s="230">
        <v>7.98</v>
      </c>
      <c r="J227" s="230">
        <v>7.84</v>
      </c>
      <c r="K227" s="230">
        <v>7.98</v>
      </c>
      <c r="L227" s="230">
        <v>7.84</v>
      </c>
      <c r="M227" s="230">
        <v>7.59</v>
      </c>
      <c r="N227" s="231">
        <v>7.98</v>
      </c>
      <c r="O227" s="232">
        <v>7.402000000000001</v>
      </c>
      <c r="P227" s="233">
        <v>7.98</v>
      </c>
      <c r="Q227" s="233">
        <v>5.99</v>
      </c>
      <c r="R227" s="234">
        <v>0.332220367278798</v>
      </c>
      <c r="S227" s="235">
        <v>1.9900000000000002</v>
      </c>
      <c r="T227" s="236">
        <v>-2.1417239555790446E-2</v>
      </c>
      <c r="U227" s="237" t="s">
        <v>78</v>
      </c>
    </row>
    <row r="228" spans="2:21" x14ac:dyDescent="0.3">
      <c r="B228" s="238" t="s">
        <v>25</v>
      </c>
      <c r="C228" s="230">
        <v>20</v>
      </c>
      <c r="D228" s="230">
        <v>21.98</v>
      </c>
      <c r="E228" s="230">
        <v>16.78</v>
      </c>
      <c r="F228" s="230">
        <v>18.98</v>
      </c>
      <c r="G228" s="230">
        <v>19.899999999999999</v>
      </c>
      <c r="H228" s="230">
        <v>19.98</v>
      </c>
      <c r="I228" s="230">
        <v>19.899999999999999</v>
      </c>
      <c r="J228" s="230">
        <v>21.99</v>
      </c>
      <c r="K228" s="230">
        <v>19.899999999999999</v>
      </c>
      <c r="L228" s="230">
        <v>21.99</v>
      </c>
      <c r="M228" s="230">
        <v>18.989999999999998</v>
      </c>
      <c r="N228" s="231">
        <v>17.98</v>
      </c>
      <c r="O228" s="232">
        <v>19.648000000000003</v>
      </c>
      <c r="P228" s="233">
        <v>21.99</v>
      </c>
      <c r="Q228" s="233">
        <v>16.78</v>
      </c>
      <c r="R228" s="234">
        <v>0.31048867699642413</v>
      </c>
      <c r="S228" s="235">
        <v>5.2099999999999973</v>
      </c>
      <c r="T228" s="236">
        <v>-6.6026524694585587E-2</v>
      </c>
      <c r="U228" s="239" t="s">
        <v>8</v>
      </c>
    </row>
    <row r="229" spans="2:21" x14ac:dyDescent="0.3">
      <c r="B229" s="238" t="s">
        <v>26</v>
      </c>
      <c r="C229" s="230">
        <v>1.79</v>
      </c>
      <c r="D229" s="230">
        <v>1.89</v>
      </c>
      <c r="E229" s="230">
        <v>2.19</v>
      </c>
      <c r="F229" s="230">
        <v>1.75</v>
      </c>
      <c r="G229" s="230">
        <v>2.39</v>
      </c>
      <c r="H229" s="230">
        <v>1.99</v>
      </c>
      <c r="I229" s="230">
        <v>1.89</v>
      </c>
      <c r="J229" s="230">
        <v>1.89</v>
      </c>
      <c r="K229" s="230">
        <v>1.89</v>
      </c>
      <c r="L229" s="230">
        <v>1.89</v>
      </c>
      <c r="M229" s="230">
        <v>1.55</v>
      </c>
      <c r="N229" s="231">
        <v>1.88</v>
      </c>
      <c r="O229" s="232">
        <v>1.921</v>
      </c>
      <c r="P229" s="233">
        <v>2.39</v>
      </c>
      <c r="Q229" s="233">
        <v>1.55</v>
      </c>
      <c r="R229" s="234">
        <v>0.54193548387096779</v>
      </c>
      <c r="S229" s="235">
        <v>0.84000000000000008</v>
      </c>
      <c r="T229" s="236">
        <v>-1.1322696860525006E-2</v>
      </c>
      <c r="U229" s="239" t="s">
        <v>79</v>
      </c>
    </row>
    <row r="230" spans="2:21" x14ac:dyDescent="0.3">
      <c r="B230" s="238" t="s">
        <v>27</v>
      </c>
      <c r="C230" s="230">
        <v>1.99</v>
      </c>
      <c r="D230" s="230">
        <v>2.2999999999999998</v>
      </c>
      <c r="E230" s="230">
        <v>2.25</v>
      </c>
      <c r="F230" s="230">
        <v>3.19</v>
      </c>
      <c r="G230" s="230">
        <v>3.69</v>
      </c>
      <c r="H230" s="230">
        <v>1.99</v>
      </c>
      <c r="I230" s="230">
        <v>2.79</v>
      </c>
      <c r="J230" s="230">
        <v>2.85</v>
      </c>
      <c r="K230" s="230">
        <v>2.79</v>
      </c>
      <c r="L230" s="230">
        <v>2.85</v>
      </c>
      <c r="M230" s="230">
        <v>2.35</v>
      </c>
      <c r="N230" s="231">
        <v>2.98</v>
      </c>
      <c r="O230" s="232">
        <v>2.6380000000000003</v>
      </c>
      <c r="P230" s="233">
        <v>3.69</v>
      </c>
      <c r="Q230" s="233">
        <v>1.99</v>
      </c>
      <c r="R230" s="234">
        <v>0.85427135678391952</v>
      </c>
      <c r="S230" s="235">
        <v>1.7</v>
      </c>
      <c r="T230" s="236">
        <v>-0.13337713534822582</v>
      </c>
      <c r="U230" s="239" t="s">
        <v>63</v>
      </c>
    </row>
    <row r="231" spans="2:21" x14ac:dyDescent="0.3">
      <c r="B231" s="238" t="s">
        <v>28</v>
      </c>
      <c r="C231" s="230">
        <v>1.58</v>
      </c>
      <c r="D231" s="230">
        <v>1.58</v>
      </c>
      <c r="E231" s="230">
        <v>1.98</v>
      </c>
      <c r="F231" s="230">
        <v>1.48</v>
      </c>
      <c r="G231" s="230">
        <v>2.2799999999999998</v>
      </c>
      <c r="H231" s="230">
        <v>1.99</v>
      </c>
      <c r="I231" s="230">
        <v>1.89</v>
      </c>
      <c r="J231" s="230">
        <v>1.99</v>
      </c>
      <c r="K231" s="230">
        <v>1.89</v>
      </c>
      <c r="L231" s="230">
        <v>1.99</v>
      </c>
      <c r="M231" s="230">
        <v>1.79</v>
      </c>
      <c r="N231" s="231">
        <v>1.58</v>
      </c>
      <c r="O231" s="232">
        <v>1.8140000000000001</v>
      </c>
      <c r="P231" s="233">
        <v>2.2799999999999998</v>
      </c>
      <c r="Q231" s="233">
        <v>1.48</v>
      </c>
      <c r="R231" s="234">
        <v>0.54054054054054035</v>
      </c>
      <c r="S231" s="235">
        <v>0.79999999999999982</v>
      </c>
      <c r="T231" s="236">
        <v>-7.9187817258883242E-2</v>
      </c>
      <c r="U231" s="239" t="s">
        <v>64</v>
      </c>
    </row>
    <row r="232" spans="2:21" x14ac:dyDescent="0.3">
      <c r="B232" s="229" t="s">
        <v>29</v>
      </c>
      <c r="C232" s="230">
        <v>3.49</v>
      </c>
      <c r="D232" s="230">
        <v>2.19</v>
      </c>
      <c r="E232" s="230">
        <v>2.98</v>
      </c>
      <c r="F232" s="230">
        <v>2.29</v>
      </c>
      <c r="G232" s="230">
        <v>4.45</v>
      </c>
      <c r="H232" s="230">
        <v>1.89</v>
      </c>
      <c r="I232" s="230">
        <v>2.99</v>
      </c>
      <c r="J232" s="230">
        <v>3.23</v>
      </c>
      <c r="K232" s="230">
        <v>2.99</v>
      </c>
      <c r="L232" s="230">
        <v>3.23</v>
      </c>
      <c r="M232" s="230">
        <v>2.75</v>
      </c>
      <c r="N232" s="231">
        <v>3.42</v>
      </c>
      <c r="O232" s="232">
        <v>2.968</v>
      </c>
      <c r="P232" s="233">
        <v>4.45</v>
      </c>
      <c r="Q232" s="233">
        <v>1.89</v>
      </c>
      <c r="R232" s="234">
        <v>1.3544973544973549</v>
      </c>
      <c r="S232" s="235">
        <v>2.5600000000000005</v>
      </c>
      <c r="T232" s="236">
        <v>-0.1124401913875599</v>
      </c>
      <c r="U232" s="237" t="s">
        <v>13</v>
      </c>
    </row>
    <row r="233" spans="2:21" x14ac:dyDescent="0.3">
      <c r="B233" s="229" t="s">
        <v>30</v>
      </c>
      <c r="C233" s="230">
        <v>2.79</v>
      </c>
      <c r="D233" s="230">
        <v>3.19</v>
      </c>
      <c r="E233" s="230">
        <v>2.99</v>
      </c>
      <c r="F233" s="230">
        <v>3.29</v>
      </c>
      <c r="G233" s="230">
        <v>3.51</v>
      </c>
      <c r="H233" s="230">
        <v>2.99</v>
      </c>
      <c r="I233" s="230">
        <v>2.89</v>
      </c>
      <c r="J233" s="230">
        <v>2.99</v>
      </c>
      <c r="K233" s="230">
        <v>2.89</v>
      </c>
      <c r="L233" s="230">
        <v>2.99</v>
      </c>
      <c r="M233" s="230">
        <v>2.89</v>
      </c>
      <c r="N233" s="231">
        <v>3.28</v>
      </c>
      <c r="O233" s="232">
        <v>3.0810000000000004</v>
      </c>
      <c r="P233" s="233">
        <v>3.51</v>
      </c>
      <c r="Q233" s="233">
        <v>2.79</v>
      </c>
      <c r="R233" s="234">
        <v>0.25806451612903225</v>
      </c>
      <c r="S233" s="235">
        <v>0.71999999999999975</v>
      </c>
      <c r="T233" s="236">
        <v>1.5491100856954709E-2</v>
      </c>
      <c r="U233" s="237" t="s">
        <v>65</v>
      </c>
    </row>
    <row r="234" spans="2:21" x14ac:dyDescent="0.3">
      <c r="B234" s="229" t="s">
        <v>31</v>
      </c>
      <c r="C234" s="230">
        <v>8.89</v>
      </c>
      <c r="D234" s="230">
        <v>8.9</v>
      </c>
      <c r="E234" s="230">
        <v>7.99</v>
      </c>
      <c r="F234" s="230">
        <v>8.9</v>
      </c>
      <c r="G234" s="230">
        <v>9.7799999999999994</v>
      </c>
      <c r="H234" s="230">
        <v>9.9</v>
      </c>
      <c r="I234" s="230">
        <v>8.99</v>
      </c>
      <c r="J234" s="230">
        <v>8.49</v>
      </c>
      <c r="K234" s="230">
        <v>8.99</v>
      </c>
      <c r="L234" s="230">
        <v>8.49</v>
      </c>
      <c r="M234" s="230">
        <v>8.99</v>
      </c>
      <c r="N234" s="231">
        <v>8.8800000000000008</v>
      </c>
      <c r="O234" s="232">
        <v>8.9710000000000001</v>
      </c>
      <c r="P234" s="233">
        <v>9.9</v>
      </c>
      <c r="Q234" s="233">
        <v>7.99</v>
      </c>
      <c r="R234" s="234">
        <v>0.23904881101376718</v>
      </c>
      <c r="S234" s="235">
        <v>1.9100000000000001</v>
      </c>
      <c r="T234" s="236">
        <v>1.1159468809287532E-3</v>
      </c>
      <c r="U234" s="237" t="s">
        <v>80</v>
      </c>
    </row>
    <row r="235" spans="2:21" ht="13.5" thickBot="1" x14ac:dyDescent="0.35">
      <c r="B235" s="240" t="s">
        <v>32</v>
      </c>
      <c r="C235" s="241">
        <v>4.59</v>
      </c>
      <c r="D235" s="241">
        <v>3.89</v>
      </c>
      <c r="E235" s="241">
        <v>5.98</v>
      </c>
      <c r="F235" s="241">
        <v>4.9800000000000004</v>
      </c>
      <c r="G235" s="241">
        <v>4.99</v>
      </c>
      <c r="H235" s="241">
        <v>6.99</v>
      </c>
      <c r="I235" s="241">
        <v>5.99</v>
      </c>
      <c r="J235" s="241">
        <v>5.87</v>
      </c>
      <c r="K235" s="241">
        <v>5.99</v>
      </c>
      <c r="L235" s="241">
        <v>5.87</v>
      </c>
      <c r="M235" s="241">
        <v>5.99</v>
      </c>
      <c r="N235" s="242">
        <v>3.98</v>
      </c>
      <c r="O235" s="243">
        <v>5.3250000000000002</v>
      </c>
      <c r="P235" s="244">
        <v>6.99</v>
      </c>
      <c r="Q235" s="244">
        <v>3.89</v>
      </c>
      <c r="R235" s="245">
        <v>0.79691516709511578</v>
      </c>
      <c r="S235" s="246">
        <v>3.1</v>
      </c>
      <c r="T235" s="247">
        <v>1.1752450980392157</v>
      </c>
      <c r="U235" s="248" t="s">
        <v>66</v>
      </c>
    </row>
    <row r="236" spans="2:21" ht="13.5" thickBot="1" x14ac:dyDescent="0.35">
      <c r="P236" s="158"/>
      <c r="Q236" s="158"/>
    </row>
    <row r="237" spans="2:21" ht="13.5" thickBot="1" x14ac:dyDescent="0.35">
      <c r="H237" s="300" t="s">
        <v>137</v>
      </c>
      <c r="I237" s="300"/>
      <c r="J237" s="300"/>
      <c r="K237" s="300"/>
      <c r="L237" s="300"/>
      <c r="M237" s="300"/>
      <c r="N237" s="300"/>
      <c r="O237" s="300"/>
      <c r="P237" s="300"/>
      <c r="Q237" s="300"/>
      <c r="R237" s="300"/>
      <c r="S237" s="300"/>
      <c r="T237" s="301"/>
      <c r="U237" s="53" t="s">
        <v>82</v>
      </c>
    </row>
    <row r="238" spans="2:21" x14ac:dyDescent="0.3">
      <c r="O238" s="212" t="e">
        <f t="shared" ref="O238:O250" si="72">(O206-O223)/O223</f>
        <v>#DIV/0!</v>
      </c>
      <c r="U238" s="49" t="s">
        <v>2</v>
      </c>
    </row>
    <row r="239" spans="2:21" x14ac:dyDescent="0.3">
      <c r="O239" s="212" t="e">
        <f t="shared" si="72"/>
        <v>#DIV/0!</v>
      </c>
      <c r="U239" s="50" t="s">
        <v>77</v>
      </c>
    </row>
    <row r="240" spans="2:21" x14ac:dyDescent="0.3">
      <c r="O240" s="212" t="e">
        <f t="shared" si="72"/>
        <v>#DIV/0!</v>
      </c>
      <c r="U240" s="51" t="s">
        <v>61</v>
      </c>
    </row>
    <row r="241" spans="15:21" x14ac:dyDescent="0.3">
      <c r="O241" s="212" t="e">
        <f t="shared" si="72"/>
        <v>#DIV/0!</v>
      </c>
      <c r="U241" s="51" t="s">
        <v>62</v>
      </c>
    </row>
    <row r="242" spans="15:21" x14ac:dyDescent="0.3">
      <c r="O242" s="212" t="e">
        <f t="shared" si="72"/>
        <v>#DIV/0!</v>
      </c>
      <c r="U242" s="50" t="s">
        <v>78</v>
      </c>
    </row>
    <row r="243" spans="15:21" x14ac:dyDescent="0.3">
      <c r="O243" s="212" t="e">
        <f t="shared" si="72"/>
        <v>#DIV/0!</v>
      </c>
      <c r="U243" s="51" t="s">
        <v>8</v>
      </c>
    </row>
    <row r="244" spans="15:21" x14ac:dyDescent="0.3">
      <c r="O244" s="212" t="e">
        <f t="shared" si="72"/>
        <v>#DIV/0!</v>
      </c>
      <c r="U244" s="51" t="s">
        <v>79</v>
      </c>
    </row>
    <row r="245" spans="15:21" x14ac:dyDescent="0.3">
      <c r="O245" s="212" t="e">
        <f t="shared" si="72"/>
        <v>#DIV/0!</v>
      </c>
      <c r="U245" s="51" t="s">
        <v>63</v>
      </c>
    </row>
    <row r="246" spans="15:21" x14ac:dyDescent="0.3">
      <c r="O246" s="212" t="e">
        <f t="shared" si="72"/>
        <v>#DIV/0!</v>
      </c>
      <c r="U246" s="51" t="s">
        <v>64</v>
      </c>
    </row>
    <row r="247" spans="15:21" x14ac:dyDescent="0.3">
      <c r="O247" s="212" t="e">
        <f t="shared" si="72"/>
        <v>#DIV/0!</v>
      </c>
      <c r="U247" s="50" t="s">
        <v>13</v>
      </c>
    </row>
    <row r="248" spans="15:21" x14ac:dyDescent="0.3">
      <c r="O248" s="212" t="e">
        <f t="shared" si="72"/>
        <v>#DIV/0!</v>
      </c>
      <c r="U248" s="50" t="s">
        <v>65</v>
      </c>
    </row>
    <row r="249" spans="15:21" x14ac:dyDescent="0.3">
      <c r="O249" s="212" t="e">
        <f t="shared" si="72"/>
        <v>#DIV/0!</v>
      </c>
      <c r="U249" s="50" t="s">
        <v>80</v>
      </c>
    </row>
    <row r="250" spans="15:21" ht="13.5" thickBot="1" x14ac:dyDescent="0.35">
      <c r="O250" s="212" t="e">
        <f t="shared" si="72"/>
        <v>#DIV/0!</v>
      </c>
      <c r="U250" s="52" t="s">
        <v>66</v>
      </c>
    </row>
  </sheetData>
  <protectedRanges>
    <protectedRange sqref="D41:D53 N41:N53 M78:M90 L79:L90 F170:F182 K78:K90 C5:N17 C22:N34 C97:M109 C116:M128 C188:N200 C206:N218 J79:J90 H170:H182 H41:L53 F41:F53 D59:N71 C78:I90 C134:M146 C152:M164 J170:L182" name="Intervalo1"/>
    <protectedRange sqref="C223:N235" name="Intervalo1_1"/>
    <protectedRange sqref="M41:M53" name="Intervalo1_3"/>
    <protectedRange sqref="C170:C182" name="Intervalo1_5"/>
    <protectedRange sqref="E170:E182" name="Intervalo1_7"/>
    <protectedRange sqref="G170:G182 D170:D182" name="Intervalo1_8"/>
    <protectedRange sqref="M170:N182" name="Intervalo1_9"/>
    <protectedRange sqref="C41:C53" name="Intervalo1_4"/>
    <protectedRange sqref="E41:E53" name="Intervalo1_6"/>
    <protectedRange sqref="G41:G53" name="Intervalo1_2_1"/>
    <protectedRange sqref="C59:C71" name="Intervalo1_10"/>
    <protectedRange sqref="I170:I182" name="Intervalo1_2"/>
  </protectedRanges>
  <sortState xmlns:xlrd2="http://schemas.microsoft.com/office/spreadsheetml/2017/richdata2" ref="W207:X218">
    <sortCondition descending="1" ref="W206"/>
  </sortState>
  <mergeCells count="4">
    <mergeCell ref="AE72:AF72"/>
    <mergeCell ref="AK72:AL72"/>
    <mergeCell ref="H237:T237"/>
    <mergeCell ref="AB18:AE25"/>
  </mergeCells>
  <phoneticPr fontId="24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B2:AI53"/>
  <sheetViews>
    <sheetView topLeftCell="G13" zoomScale="82" zoomScaleNormal="82" workbookViewId="0">
      <pane xSplit="1" topLeftCell="H1" activePane="topRight" state="frozen"/>
      <selection activeCell="G1" sqref="G1"/>
      <selection pane="topRight" activeCell="Z40" sqref="Z40"/>
    </sheetView>
  </sheetViews>
  <sheetFormatPr defaultRowHeight="12.5" x14ac:dyDescent="0.25"/>
  <cols>
    <col min="2" max="2" width="18.81640625" bestFit="1" customWidth="1"/>
    <col min="3" max="3" width="5.26953125" bestFit="1" customWidth="1"/>
    <col min="4" max="4" width="14.81640625" style="3" bestFit="1" customWidth="1"/>
    <col min="5" max="5" width="14.1796875" bestFit="1" customWidth="1"/>
    <col min="6" max="6" width="8.1796875" customWidth="1"/>
    <col min="7" max="7" width="46" style="262" customWidth="1"/>
    <col min="8" max="8" width="11.7265625" hidden="1" customWidth="1"/>
    <col min="9" max="9" width="7.81640625" hidden="1" customWidth="1"/>
    <col min="10" max="10" width="11.7265625" hidden="1" customWidth="1"/>
    <col min="11" max="11" width="7.81640625" hidden="1" customWidth="1"/>
    <col min="12" max="12" width="11.7265625" hidden="1" customWidth="1"/>
    <col min="13" max="13" width="7.81640625" hidden="1" customWidth="1"/>
    <col min="14" max="14" width="13.54296875" hidden="1" customWidth="1"/>
    <col min="15" max="15" width="7.7265625" hidden="1" customWidth="1"/>
    <col min="16" max="16" width="11.7265625" hidden="1" customWidth="1"/>
    <col min="17" max="17" width="9.81640625" hidden="1" customWidth="1"/>
    <col min="18" max="18" width="11.7265625" hidden="1" customWidth="1"/>
    <col min="19" max="19" width="7.81640625" hidden="1" customWidth="1"/>
    <col min="20" max="20" width="11.7265625" customWidth="1"/>
    <col min="21" max="21" width="7.26953125" customWidth="1"/>
    <col min="22" max="22" width="11.7265625" bestFit="1" customWidth="1"/>
    <col min="23" max="23" width="7.26953125" bestFit="1" customWidth="1"/>
    <col min="24" max="24" width="11.7265625" bestFit="1" customWidth="1"/>
    <col min="25" max="25" width="9.81640625" bestFit="1" customWidth="1"/>
    <col min="26" max="26" width="11.7265625" bestFit="1" customWidth="1"/>
    <col min="27" max="27" width="7.7265625" bestFit="1" customWidth="1"/>
    <col min="28" max="28" width="11.7265625" bestFit="1" customWidth="1"/>
    <col min="29" max="29" width="9.81640625" bestFit="1" customWidth="1"/>
    <col min="30" max="30" width="11.7265625" bestFit="1" customWidth="1"/>
    <col min="31" max="31" width="9.81640625" bestFit="1" customWidth="1"/>
    <col min="32" max="32" width="9" bestFit="1" customWidth="1"/>
    <col min="33" max="33" width="7.7265625" bestFit="1" customWidth="1"/>
    <col min="34" max="35" width="13.26953125" bestFit="1" customWidth="1"/>
  </cols>
  <sheetData>
    <row r="2" spans="2:35" x14ac:dyDescent="0.25">
      <c r="G2" s="262" t="s">
        <v>149</v>
      </c>
      <c r="H2" s="273">
        <v>401.2</v>
      </c>
    </row>
    <row r="4" spans="2:35" ht="13" thickBot="1" x14ac:dyDescent="0.3"/>
    <row r="5" spans="2:35" ht="13.5" thickBot="1" x14ac:dyDescent="0.35">
      <c r="B5" s="369" t="s">
        <v>34</v>
      </c>
      <c r="C5" s="370"/>
      <c r="D5" s="370"/>
      <c r="E5" s="371"/>
      <c r="G5" s="96" t="s">
        <v>97</v>
      </c>
      <c r="H5" s="358">
        <v>43131</v>
      </c>
      <c r="I5" s="383"/>
      <c r="J5" s="363">
        <v>43159</v>
      </c>
      <c r="K5" s="364"/>
      <c r="L5" s="357">
        <v>43190</v>
      </c>
      <c r="M5" s="358"/>
      <c r="N5" s="363">
        <v>43220</v>
      </c>
      <c r="O5" s="364"/>
      <c r="P5" s="357">
        <v>43251</v>
      </c>
      <c r="Q5" s="358"/>
      <c r="R5" s="363">
        <v>43281</v>
      </c>
      <c r="S5" s="364"/>
      <c r="T5" s="357">
        <v>43312</v>
      </c>
      <c r="U5" s="358"/>
      <c r="V5" s="363">
        <v>43343</v>
      </c>
      <c r="W5" s="364"/>
      <c r="X5" s="357">
        <v>43372</v>
      </c>
      <c r="Y5" s="358"/>
      <c r="Z5" s="363">
        <v>43404</v>
      </c>
      <c r="AA5" s="364"/>
      <c r="AB5" s="357">
        <v>43434</v>
      </c>
      <c r="AC5" s="358"/>
      <c r="AD5" s="351">
        <v>43465</v>
      </c>
      <c r="AE5" s="352"/>
    </row>
    <row r="6" spans="2:35" ht="16" thickBot="1" x14ac:dyDescent="0.4">
      <c r="B6" s="11" t="s">
        <v>0</v>
      </c>
      <c r="C6" s="12" t="s">
        <v>1</v>
      </c>
      <c r="D6" s="17" t="s">
        <v>33</v>
      </c>
      <c r="E6" s="18" t="s">
        <v>35</v>
      </c>
      <c r="G6" s="97" t="s">
        <v>67</v>
      </c>
      <c r="H6" s="360" t="s">
        <v>49</v>
      </c>
      <c r="I6" s="384"/>
      <c r="J6" s="365" t="s">
        <v>50</v>
      </c>
      <c r="K6" s="366"/>
      <c r="L6" s="359" t="s">
        <v>51</v>
      </c>
      <c r="M6" s="360"/>
      <c r="N6" s="365" t="s">
        <v>52</v>
      </c>
      <c r="O6" s="366"/>
      <c r="P6" s="359" t="s">
        <v>53</v>
      </c>
      <c r="Q6" s="360"/>
      <c r="R6" s="365" t="s">
        <v>54</v>
      </c>
      <c r="S6" s="366"/>
      <c r="T6" s="359" t="s">
        <v>55</v>
      </c>
      <c r="U6" s="360"/>
      <c r="V6" s="365" t="s">
        <v>56</v>
      </c>
      <c r="W6" s="366"/>
      <c r="X6" s="359" t="s">
        <v>57</v>
      </c>
      <c r="Y6" s="360"/>
      <c r="Z6" s="365" t="s">
        <v>58</v>
      </c>
      <c r="AA6" s="366"/>
      <c r="AB6" s="359" t="s">
        <v>59</v>
      </c>
      <c r="AC6" s="360"/>
      <c r="AD6" s="353" t="s">
        <v>60</v>
      </c>
      <c r="AE6" s="354"/>
    </row>
    <row r="7" spans="2:35" ht="12.75" customHeight="1" x14ac:dyDescent="0.35">
      <c r="B7" s="7" t="s">
        <v>2</v>
      </c>
      <c r="C7" s="8" t="s">
        <v>3</v>
      </c>
      <c r="D7" s="13">
        <v>3</v>
      </c>
      <c r="E7" s="13">
        <f>3/5</f>
        <v>0.6</v>
      </c>
      <c r="G7" s="96" t="s">
        <v>2</v>
      </c>
      <c r="H7" s="362">
        <f>E7*'2020 valores coletados'!O5</f>
        <v>5.3333999999999993</v>
      </c>
      <c r="I7" s="385"/>
      <c r="J7" s="367">
        <f>E7*'2020 valores coletados'!O22</f>
        <v>5.4125999999999994</v>
      </c>
      <c r="K7" s="368"/>
      <c r="L7" s="361">
        <f>E7*'2020 valores coletados'!O41</f>
        <v>6.2035</v>
      </c>
      <c r="M7" s="362"/>
      <c r="N7" s="367">
        <f>E7*'2020 valores coletados'!O59</f>
        <v>5.5099999999999989</v>
      </c>
      <c r="O7" s="368"/>
      <c r="P7" s="361">
        <f>E7*'2020 valores coletados'!O78</f>
        <v>5.4201818181818178</v>
      </c>
      <c r="Q7" s="362"/>
      <c r="R7" s="367">
        <f>E7*'2020 valores coletados'!O97</f>
        <v>5.5570909090909089</v>
      </c>
      <c r="S7" s="368"/>
      <c r="T7" s="361">
        <f>E7*'2020 valores coletados'!O116</f>
        <v>5.5729090909090901</v>
      </c>
      <c r="U7" s="362"/>
      <c r="V7" s="367">
        <f>E7*'2020 valores coletados'!O134</f>
        <v>5.5887272727272723</v>
      </c>
      <c r="W7" s="368"/>
      <c r="X7" s="361">
        <f>E7*'2020 valores coletados'!O152</f>
        <v>5.7632727272727271</v>
      </c>
      <c r="Y7" s="362"/>
      <c r="Z7" s="367">
        <f>E7*'2020 valores coletados'!O170</f>
        <v>6.1729090909090916</v>
      </c>
      <c r="AA7" s="368"/>
      <c r="AB7" s="361" t="e">
        <f>E7*'2020 valores coletados'!O188</f>
        <v>#DIV/0!</v>
      </c>
      <c r="AC7" s="362"/>
      <c r="AD7" s="355" t="e">
        <f>E7*'2020 valores coletados'!O206</f>
        <v>#DIV/0!</v>
      </c>
      <c r="AE7" s="356"/>
    </row>
    <row r="8" spans="2:35" ht="12.75" customHeight="1" x14ac:dyDescent="0.35">
      <c r="B8" s="9" t="s">
        <v>4</v>
      </c>
      <c r="C8" s="10" t="s">
        <v>3</v>
      </c>
      <c r="D8" s="14">
        <v>3</v>
      </c>
      <c r="E8" s="14">
        <f>3/5</f>
        <v>0.6</v>
      </c>
      <c r="G8" s="98" t="s">
        <v>4</v>
      </c>
      <c r="H8" s="318">
        <f>E8*'2020 valores coletados'!O6</f>
        <v>7.2017999999999995</v>
      </c>
      <c r="I8" s="343"/>
      <c r="J8" s="320">
        <f>E8*'2020 valores coletados'!O23</f>
        <v>7.1898</v>
      </c>
      <c r="K8" s="321"/>
      <c r="L8" s="317">
        <f>E8*'2020 valores coletados'!O42</f>
        <v>7.6180000000000003</v>
      </c>
      <c r="M8" s="318"/>
      <c r="N8" s="320">
        <f>E8*'2020 valores coletados'!O60</f>
        <v>7.900500000000001</v>
      </c>
      <c r="O8" s="321"/>
      <c r="P8" s="317">
        <f>E8*'2020 valores coletados'!O79</f>
        <v>8.1714545454545444</v>
      </c>
      <c r="Q8" s="318"/>
      <c r="R8" s="320">
        <f>E8*'2020 valores coletados'!O98</f>
        <v>8.64</v>
      </c>
      <c r="S8" s="321"/>
      <c r="T8" s="317">
        <f>E8*'2020 valores coletados'!O117</f>
        <v>8.6956363636363641</v>
      </c>
      <c r="U8" s="318"/>
      <c r="V8" s="320">
        <f>E8*'2020 valores coletados'!O135</f>
        <v>9.0779999999999994</v>
      </c>
      <c r="W8" s="321"/>
      <c r="X8" s="317">
        <f>E8*'2020 valores coletados'!O153</f>
        <v>11.56309090909091</v>
      </c>
      <c r="Y8" s="318"/>
      <c r="Z8" s="320">
        <f>E8*'2020 valores coletados'!O171</f>
        <v>12.613636363636362</v>
      </c>
      <c r="AA8" s="321"/>
      <c r="AB8" s="317" t="e">
        <f>E8*'2020 valores coletados'!O189</f>
        <v>#DIV/0!</v>
      </c>
      <c r="AC8" s="318"/>
      <c r="AD8" s="313" t="e">
        <f>E8*'2020 valores coletados'!O207</f>
        <v>#DIV/0!</v>
      </c>
      <c r="AE8" s="314"/>
    </row>
    <row r="9" spans="2:35" ht="12.75" customHeight="1" x14ac:dyDescent="0.35">
      <c r="B9" s="4" t="s">
        <v>5</v>
      </c>
      <c r="C9" s="2" t="s">
        <v>3</v>
      </c>
      <c r="D9" s="15">
        <v>7.5</v>
      </c>
      <c r="E9" s="15">
        <v>7.5</v>
      </c>
      <c r="G9" s="98" t="s">
        <v>61</v>
      </c>
      <c r="H9" s="318">
        <f>E9*'2020 valores coletados'!O7</f>
        <v>24.495000000000005</v>
      </c>
      <c r="I9" s="343"/>
      <c r="J9" s="320">
        <f>E9*'2020 valores coletados'!O24</f>
        <v>28.192500000000003</v>
      </c>
      <c r="K9" s="321"/>
      <c r="L9" s="317">
        <f>E9*'2020 valores coletados'!O43</f>
        <v>30.668750000000003</v>
      </c>
      <c r="M9" s="318"/>
      <c r="N9" s="320">
        <f>E9*'2020 valores coletados'!O61</f>
        <v>19.974999999999994</v>
      </c>
      <c r="O9" s="321"/>
      <c r="P9" s="317">
        <f>E9*'2020 valores coletados'!O80</f>
        <v>23.740909090909096</v>
      </c>
      <c r="Q9" s="318"/>
      <c r="R9" s="320">
        <f>E9*'2020 valores coletados'!O99</f>
        <v>16.875</v>
      </c>
      <c r="S9" s="321"/>
      <c r="T9" s="317">
        <f>E9*'2020 valores coletados'!O118</f>
        <v>27.606818181818188</v>
      </c>
      <c r="U9" s="318"/>
      <c r="V9" s="320">
        <f>E9*'2020 valores coletados'!O136</f>
        <v>32.056249999999999</v>
      </c>
      <c r="W9" s="321"/>
      <c r="X9" s="317">
        <f>E9*'2020 valores coletados'!O154</f>
        <v>37.186363636363645</v>
      </c>
      <c r="Y9" s="318"/>
      <c r="Z9" s="320">
        <f>E9*'2020 valores coletados'!O172</f>
        <v>37.281818181818181</v>
      </c>
      <c r="AA9" s="321"/>
      <c r="AB9" s="317" t="e">
        <f>E9*'2020 valores coletados'!O190</f>
        <v>#DIV/0!</v>
      </c>
      <c r="AC9" s="318"/>
      <c r="AD9" s="313" t="e">
        <f>E9*'2020 valores coletados'!O208</f>
        <v>#DIV/0!</v>
      </c>
      <c r="AE9" s="314"/>
      <c r="AF9" s="144" t="e">
        <f>AVERAGE(H9:AE9)</f>
        <v>#DIV/0!</v>
      </c>
    </row>
    <row r="10" spans="2:35" ht="12.75" customHeight="1" x14ac:dyDescent="0.35">
      <c r="B10" s="9" t="s">
        <v>6</v>
      </c>
      <c r="C10" s="10" t="s">
        <v>3</v>
      </c>
      <c r="D10" s="14">
        <v>6</v>
      </c>
      <c r="E10" s="14">
        <v>6</v>
      </c>
      <c r="G10" s="98" t="s">
        <v>62</v>
      </c>
      <c r="H10" s="318">
        <f>E10*'2020 valores coletados'!O8</f>
        <v>16.134</v>
      </c>
      <c r="I10" s="343"/>
      <c r="J10" s="320">
        <f>E10*'2020 valores coletados'!O25</f>
        <v>19.896000000000001</v>
      </c>
      <c r="K10" s="321"/>
      <c r="L10" s="317">
        <f>E10*'2020 valores coletados'!O44</f>
        <v>24.435000000000002</v>
      </c>
      <c r="M10" s="318"/>
      <c r="N10" s="320">
        <f>E10*'2020 valores coletados'!O62</f>
        <v>26.64</v>
      </c>
      <c r="O10" s="321"/>
      <c r="P10" s="317">
        <f>E10*'2020 valores coletados'!O81</f>
        <v>33.643636363636368</v>
      </c>
      <c r="Q10" s="318"/>
      <c r="R10" s="320">
        <f>E10*'2020 valores coletados'!O100</f>
        <v>23.49818181818182</v>
      </c>
      <c r="S10" s="321"/>
      <c r="T10" s="317">
        <f>E10*'2020 valores coletados'!O119</f>
        <v>17.099999999999998</v>
      </c>
      <c r="U10" s="318"/>
      <c r="V10" s="320">
        <f>E10*'2020 valores coletados'!O137</f>
        <v>18.518181818181816</v>
      </c>
      <c r="W10" s="321"/>
      <c r="X10" s="317">
        <f>E10*'2020 valores coletados'!O155</f>
        <v>12.523636363636362</v>
      </c>
      <c r="Y10" s="318"/>
      <c r="Z10" s="320">
        <f>E10*'2020 valores coletados'!O173</f>
        <v>23.874545454545459</v>
      </c>
      <c r="AA10" s="321"/>
      <c r="AB10" s="317" t="e">
        <f>E10*'2020 valores coletados'!O191</f>
        <v>#DIV/0!</v>
      </c>
      <c r="AC10" s="318"/>
      <c r="AD10" s="313" t="e">
        <f>E10*'2020 valores coletados'!O209</f>
        <v>#DIV/0!</v>
      </c>
      <c r="AE10" s="314"/>
      <c r="AF10" s="144" t="e">
        <f>AVERAGE(H10:AE10)</f>
        <v>#DIV/0!</v>
      </c>
    </row>
    <row r="11" spans="2:35" ht="12.75" customHeight="1" x14ac:dyDescent="0.35">
      <c r="B11" s="4" t="s">
        <v>7</v>
      </c>
      <c r="C11" s="2" t="s">
        <v>3</v>
      </c>
      <c r="D11" s="15">
        <v>0.6</v>
      </c>
      <c r="E11" s="15">
        <f>0.6*2</f>
        <v>1.2</v>
      </c>
      <c r="G11" s="98" t="s">
        <v>7</v>
      </c>
      <c r="H11" s="318">
        <f>E11*'2020 valores coletados'!O9</f>
        <v>7.8516000000000012</v>
      </c>
      <c r="I11" s="343"/>
      <c r="J11" s="320">
        <f>E11*'2020 valores coletados'!O26</f>
        <v>7.8408000000000007</v>
      </c>
      <c r="K11" s="321"/>
      <c r="L11" s="317">
        <f>E11*'2020 valores coletados'!O45</f>
        <v>7.5910000000000011</v>
      </c>
      <c r="M11" s="318"/>
      <c r="N11" s="320">
        <f>E11*'2020 valores coletados'!O63</f>
        <v>7.5979999999999999</v>
      </c>
      <c r="O11" s="321"/>
      <c r="P11" s="317">
        <f>E11*'2020 valores coletados'!O82</f>
        <v>6.9698181818181828</v>
      </c>
      <c r="Q11" s="318"/>
      <c r="R11" s="320">
        <f>E11*'2020 valores coletados'!O101</f>
        <v>7.6876363636363632</v>
      </c>
      <c r="S11" s="321"/>
      <c r="T11" s="317">
        <f>E11*'2020 valores coletados'!O120</f>
        <v>7.1050909090909098</v>
      </c>
      <c r="U11" s="318"/>
      <c r="V11" s="320">
        <f>E11*'2020 valores coletados'!O138</f>
        <v>7.098545454545456</v>
      </c>
      <c r="W11" s="321"/>
      <c r="X11" s="317">
        <f>E11*'2020 valores coletados'!O156</f>
        <v>7.0898181818181829</v>
      </c>
      <c r="Y11" s="318"/>
      <c r="Z11" s="320">
        <f>E11*'2020 valores coletados'!O174</f>
        <v>6.8661818181818193</v>
      </c>
      <c r="AA11" s="321"/>
      <c r="AB11" s="317" t="e">
        <f>E11*'2020 valores coletados'!O192</f>
        <v>#DIV/0!</v>
      </c>
      <c r="AC11" s="318"/>
      <c r="AD11" s="313" t="e">
        <f>E11*'2020 valores coletados'!O210</f>
        <v>#DIV/0!</v>
      </c>
      <c r="AE11" s="314"/>
    </row>
    <row r="12" spans="2:35" ht="12.75" customHeight="1" x14ac:dyDescent="0.35">
      <c r="B12" s="9" t="s">
        <v>8</v>
      </c>
      <c r="C12" s="10" t="s">
        <v>3</v>
      </c>
      <c r="D12" s="14">
        <v>6.6</v>
      </c>
      <c r="E12" s="14">
        <v>6.6</v>
      </c>
      <c r="G12" s="98" t="s">
        <v>8</v>
      </c>
      <c r="H12" s="318">
        <f>E12*'2020 valores coletados'!O10</f>
        <v>156.83580000000001</v>
      </c>
      <c r="I12" s="343"/>
      <c r="J12" s="320">
        <f>E12*'2020 valores coletados'!O27</f>
        <v>167.40899999999999</v>
      </c>
      <c r="K12" s="321"/>
      <c r="L12" s="317">
        <f>E12*'2020 valores coletados'!O46</f>
        <v>171.55600000000001</v>
      </c>
      <c r="M12" s="318"/>
      <c r="N12" s="320">
        <f>E12*'2020 valores coletados'!O64</f>
        <v>163.29499999999996</v>
      </c>
      <c r="O12" s="321"/>
      <c r="P12" s="317">
        <f>E12*'2020 valores coletados'!O83</f>
        <v>175.04399999999998</v>
      </c>
      <c r="Q12" s="318"/>
      <c r="R12" s="320">
        <f>E12*'2020 valores coletados'!O102</f>
        <v>184.05599999999998</v>
      </c>
      <c r="S12" s="321"/>
      <c r="T12" s="317">
        <f>E12*'2020 valores coletados'!O121</f>
        <v>172.44599999999997</v>
      </c>
      <c r="U12" s="318"/>
      <c r="V12" s="320">
        <f>E12*'2020 valores coletados'!O139</f>
        <v>185.35799999999998</v>
      </c>
      <c r="W12" s="321"/>
      <c r="X12" s="317">
        <f>E12*'2020 valores coletados'!O157</f>
        <v>206.166</v>
      </c>
      <c r="Y12" s="318"/>
      <c r="Z12" s="320">
        <f>E12*'2020 valores coletados'!O175</f>
        <v>205.76399999999998</v>
      </c>
      <c r="AA12" s="321"/>
      <c r="AB12" s="317" t="e">
        <f>E12*'2020 valores coletados'!O193</f>
        <v>#DIV/0!</v>
      </c>
      <c r="AC12" s="318"/>
      <c r="AD12" s="313" t="e">
        <f>E12*'2020 valores coletados'!O211</f>
        <v>#DIV/0!</v>
      </c>
      <c r="AE12" s="314"/>
    </row>
    <row r="13" spans="2:35" ht="12.75" customHeight="1" x14ac:dyDescent="0.35">
      <c r="B13" s="4" t="s">
        <v>9</v>
      </c>
      <c r="C13" s="2" t="s">
        <v>3</v>
      </c>
      <c r="D13" s="15">
        <v>1.5</v>
      </c>
      <c r="E13" s="15">
        <v>1.5</v>
      </c>
      <c r="G13" s="98" t="s">
        <v>9</v>
      </c>
      <c r="H13" s="318">
        <f>E13*'2020 valores coletados'!O11</f>
        <v>3.7125000000000004</v>
      </c>
      <c r="I13" s="343"/>
      <c r="J13" s="320">
        <f>E13*'2020 valores coletados'!O28</f>
        <v>3.9090000000000007</v>
      </c>
      <c r="K13" s="321"/>
      <c r="L13" s="317">
        <f>E13*'2020 valores coletados'!O47</f>
        <v>3.9350000000000005</v>
      </c>
      <c r="M13" s="318"/>
      <c r="N13" s="320">
        <f>E13*'2020 valores coletados'!O65</f>
        <v>4.13375</v>
      </c>
      <c r="O13" s="321"/>
      <c r="P13" s="317">
        <f>E13*'2020 valores coletados'!O84</f>
        <v>3.939545454545454</v>
      </c>
      <c r="Q13" s="318"/>
      <c r="R13" s="320">
        <f>E13*'2020 valores coletados'!O103</f>
        <v>4.1781818181818196</v>
      </c>
      <c r="S13" s="321"/>
      <c r="T13" s="317">
        <f>E13*'2020 valores coletados'!O122</f>
        <v>4.1972727272727273</v>
      </c>
      <c r="U13" s="318"/>
      <c r="V13" s="320">
        <f>E13*'2020 valores coletados'!O140</f>
        <v>3.9190909090909085</v>
      </c>
      <c r="W13" s="321"/>
      <c r="X13" s="317">
        <f>E13*'2020 valores coletados'!O158</f>
        <v>3.9981818181818181</v>
      </c>
      <c r="Y13" s="318"/>
      <c r="Z13" s="320">
        <f>E13*'2020 valores coletados'!O176</f>
        <v>4.1345454545454547</v>
      </c>
      <c r="AA13" s="321"/>
      <c r="AB13" s="317" t="e">
        <f>E13*'2020 valores coletados'!O194</f>
        <v>#DIV/0!</v>
      </c>
      <c r="AC13" s="318"/>
      <c r="AD13" s="313" t="e">
        <f>E13*'2020 valores coletados'!O212</f>
        <v>#DIV/0!</v>
      </c>
      <c r="AE13" s="314"/>
    </row>
    <row r="14" spans="2:35" ht="12.75" customHeight="1" x14ac:dyDescent="0.35">
      <c r="B14" s="9" t="s">
        <v>10</v>
      </c>
      <c r="C14" s="10" t="s">
        <v>3</v>
      </c>
      <c r="D14" s="14">
        <v>4.5</v>
      </c>
      <c r="E14" s="14">
        <v>4.5</v>
      </c>
      <c r="G14" s="98" t="s">
        <v>63</v>
      </c>
      <c r="H14" s="318">
        <f>E14*'2020 valores coletados'!O12</f>
        <v>23.805000000000003</v>
      </c>
      <c r="I14" s="343"/>
      <c r="J14" s="320">
        <f>E14*'2020 valores coletados'!O29</f>
        <v>22.680000000000003</v>
      </c>
      <c r="K14" s="321"/>
      <c r="L14" s="317">
        <f>E14*'2020 valores coletados'!O48</f>
        <v>28.713749999999997</v>
      </c>
      <c r="M14" s="318"/>
      <c r="N14" s="320">
        <f>E14*'2020 valores coletados'!O66</f>
        <v>31.4175</v>
      </c>
      <c r="O14" s="321"/>
      <c r="P14" s="317">
        <f>E14*'2020 valores coletados'!O85</f>
        <v>33.046363636363637</v>
      </c>
      <c r="Q14" s="318"/>
      <c r="R14" s="320">
        <f>E14*'2020 valores coletados'!O104</f>
        <v>31.602272727272734</v>
      </c>
      <c r="S14" s="321"/>
      <c r="T14" s="317">
        <f>E14*'2020 valores coletados'!O123</f>
        <v>26.263636363636365</v>
      </c>
      <c r="U14" s="318"/>
      <c r="V14" s="320">
        <f>E14*'2020 valores coletados'!O141</f>
        <v>25.555909090909097</v>
      </c>
      <c r="W14" s="321"/>
      <c r="X14" s="317">
        <f>E14*'2020 valores coletados'!O159</f>
        <v>27.098181818181814</v>
      </c>
      <c r="Y14" s="318"/>
      <c r="Z14" s="320">
        <f>E14*'2020 valores coletados'!O177</f>
        <v>28.566818181818178</v>
      </c>
      <c r="AA14" s="321"/>
      <c r="AB14" s="317" t="e">
        <f>E14*'2020 valores coletados'!O195</f>
        <v>#DIV/0!</v>
      </c>
      <c r="AC14" s="318"/>
      <c r="AD14" s="313" t="e">
        <f>E14*'2020 valores coletados'!O213</f>
        <v>#DIV/0!</v>
      </c>
      <c r="AE14" s="314"/>
    </row>
    <row r="15" spans="2:35" ht="12.75" customHeight="1" x14ac:dyDescent="0.35">
      <c r="B15" s="4" t="s">
        <v>11</v>
      </c>
      <c r="C15" s="2" t="s">
        <v>12</v>
      </c>
      <c r="D15" s="15">
        <v>7.5</v>
      </c>
      <c r="E15" s="15">
        <v>7.5</v>
      </c>
      <c r="G15" s="98" t="s">
        <v>64</v>
      </c>
      <c r="H15" s="318">
        <f>E15*'2020 valores coletados'!O13</f>
        <v>17.887500000000003</v>
      </c>
      <c r="I15" s="343"/>
      <c r="J15" s="320">
        <f>E15*'2020 valores coletados'!O30</f>
        <v>18.09</v>
      </c>
      <c r="K15" s="321"/>
      <c r="L15" s="317">
        <f>E15*'2020 valores coletados'!O49</f>
        <v>23.662499999999998</v>
      </c>
      <c r="M15" s="318"/>
      <c r="N15" s="320">
        <f>E15*'2020 valores coletados'!O67</f>
        <v>22.25</v>
      </c>
      <c r="O15" s="321"/>
      <c r="P15" s="317">
        <f>E15*'2020 valores coletados'!O86</f>
        <v>21.190909090909091</v>
      </c>
      <c r="Q15" s="318"/>
      <c r="R15" s="320">
        <f>E15*'2020 valores coletados'!O105</f>
        <v>23.147727272727273</v>
      </c>
      <c r="S15" s="321"/>
      <c r="T15" s="317">
        <f>E15*'2020 valores coletados'!O124</f>
        <v>23.52954545454546</v>
      </c>
      <c r="U15" s="318"/>
      <c r="V15" s="320">
        <f>E15*'2020 valores coletados'!O142</f>
        <v>26.965909090909093</v>
      </c>
      <c r="W15" s="321"/>
      <c r="X15" s="317">
        <f>E15*'2020 valores coletados'!O160</f>
        <v>25.67045454545455</v>
      </c>
      <c r="Y15" s="318"/>
      <c r="Z15" s="320">
        <f>E15*'2020 valores coletados'!O178</f>
        <v>23.181818181818187</v>
      </c>
      <c r="AA15" s="321"/>
      <c r="AB15" s="317" t="e">
        <f>E15*'2020 valores coletados'!O196</f>
        <v>#DIV/0!</v>
      </c>
      <c r="AC15" s="318"/>
      <c r="AD15" s="313" t="e">
        <f>E15*'2020 valores coletados'!O214</f>
        <v>#DIV/0!</v>
      </c>
      <c r="AE15" s="314"/>
    </row>
    <row r="16" spans="2:35" ht="12.75" customHeight="1" x14ac:dyDescent="0.35">
      <c r="B16" s="9" t="s">
        <v>13</v>
      </c>
      <c r="C16" s="10" t="s">
        <v>3</v>
      </c>
      <c r="D16" s="14">
        <v>0.75</v>
      </c>
      <c r="E16" s="14">
        <f>0.75/0.5</f>
        <v>1.5</v>
      </c>
      <c r="G16" s="98" t="s">
        <v>13</v>
      </c>
      <c r="H16" s="318">
        <f>E16*'2020 valores coletados'!O14</f>
        <v>5.4810000000000016</v>
      </c>
      <c r="I16" s="343"/>
      <c r="J16" s="320">
        <f>E16*'2020 valores coletados'!O31</f>
        <v>5.7494999999999994</v>
      </c>
      <c r="K16" s="321"/>
      <c r="L16" s="317">
        <f>E16*'2020 valores coletados'!O50</f>
        <v>6.1325000000000003</v>
      </c>
      <c r="M16" s="318"/>
      <c r="N16" s="320">
        <f>E16*'2020 valores coletados'!O68</f>
        <v>6.0775000000000006</v>
      </c>
      <c r="O16" s="321"/>
      <c r="P16" s="317">
        <f>E16*'2020 valores coletados'!O87</f>
        <v>5.3645454545454552</v>
      </c>
      <c r="Q16" s="318"/>
      <c r="R16" s="320">
        <f>E16*'2020 valores coletados'!O106</f>
        <v>5.4259090909090917</v>
      </c>
      <c r="S16" s="321"/>
      <c r="T16" s="317">
        <f>E16*'2020 valores coletados'!O125</f>
        <v>5.7886363636363649</v>
      </c>
      <c r="U16" s="318"/>
      <c r="V16" s="320">
        <f>E16*'2020 valores coletados'!O143</f>
        <v>5.8077272727272744</v>
      </c>
      <c r="W16" s="321"/>
      <c r="X16" s="317">
        <f>E16*'2020 valores coletados'!O161</f>
        <v>6.283636363636365</v>
      </c>
      <c r="Y16" s="318"/>
      <c r="Z16" s="320">
        <f>E16*'2020 valores coletados'!O179</f>
        <v>6.1759090909090926</v>
      </c>
      <c r="AA16" s="321"/>
      <c r="AB16" s="317" t="e">
        <f>E16*'2020 valores coletados'!O197</f>
        <v>#DIV/0!</v>
      </c>
      <c r="AC16" s="318"/>
      <c r="AD16" s="313" t="e">
        <f>E16*'2020 valores coletados'!O215</f>
        <v>#DIV/0!</v>
      </c>
      <c r="AE16" s="314"/>
      <c r="AG16">
        <v>348.03</v>
      </c>
      <c r="AH16">
        <v>100</v>
      </c>
      <c r="AI16">
        <f>(AG17*AH16)/AG16</f>
        <v>44.504784070338765</v>
      </c>
    </row>
    <row r="17" spans="2:35" ht="12.75" customHeight="1" x14ac:dyDescent="0.35">
      <c r="B17" s="4" t="s">
        <v>14</v>
      </c>
      <c r="C17" s="2" t="s">
        <v>12</v>
      </c>
      <c r="D17" s="15">
        <v>1.08</v>
      </c>
      <c r="E17" s="15">
        <f>1.08/0.9</f>
        <v>1.2</v>
      </c>
      <c r="G17" s="98" t="s">
        <v>65</v>
      </c>
      <c r="H17" s="318">
        <f>E17*'2020 valores coletados'!O15</f>
        <v>4.4303999999999988</v>
      </c>
      <c r="I17" s="343"/>
      <c r="J17" s="320">
        <f>E17*'2020 valores coletados'!O32</f>
        <v>4.32</v>
      </c>
      <c r="K17" s="321"/>
      <c r="L17" s="317">
        <f>E17*'2020 valores coletados'!O51</f>
        <v>4.4649999999999999</v>
      </c>
      <c r="M17" s="318"/>
      <c r="N17" s="320">
        <f>E17*'2020 valores coletados'!O69</f>
        <v>4.1280000000000001</v>
      </c>
      <c r="O17" s="321"/>
      <c r="P17" s="317">
        <f>E17*'2020 valores coletados'!O88</f>
        <v>4.3407272727272721</v>
      </c>
      <c r="Q17" s="318"/>
      <c r="R17" s="320">
        <f>E17*'2020 valores coletados'!O107</f>
        <v>4.3287272727272725</v>
      </c>
      <c r="S17" s="321"/>
      <c r="T17" s="317">
        <f>E17*'2020 valores coletados'!O126</f>
        <v>4.5905454545454552</v>
      </c>
      <c r="U17" s="318"/>
      <c r="V17" s="320">
        <f>E17*'2020 valores coletados'!O144</f>
        <v>6.0545454545454547</v>
      </c>
      <c r="W17" s="321"/>
      <c r="X17" s="317">
        <f>E17*'2020 valores coletados'!O162</f>
        <v>7.1181818181818191</v>
      </c>
      <c r="Y17" s="318"/>
      <c r="Z17" s="320">
        <f>E17*'2020 valores coletados'!O180</f>
        <v>8.0225454545454529</v>
      </c>
      <c r="AA17" s="321"/>
      <c r="AB17" s="317" t="e">
        <f>E17*'2020 valores coletados'!O198</f>
        <v>#DIV/0!</v>
      </c>
      <c r="AC17" s="318"/>
      <c r="AD17" s="313" t="e">
        <f>E17*'2020 valores coletados'!O216</f>
        <v>#DIV/0!</v>
      </c>
      <c r="AE17" s="314"/>
      <c r="AG17">
        <v>154.88999999999999</v>
      </c>
    </row>
    <row r="18" spans="2:35" ht="12.75" customHeight="1" x14ac:dyDescent="0.35">
      <c r="B18" s="9" t="s">
        <v>15</v>
      </c>
      <c r="C18" s="10" t="s">
        <v>3</v>
      </c>
      <c r="D18" s="14">
        <v>6</v>
      </c>
      <c r="E18" s="14">
        <v>6</v>
      </c>
      <c r="G18" s="98" t="s">
        <v>15</v>
      </c>
      <c r="H18" s="318">
        <f>E18*'2020 valores coletados'!O16</f>
        <v>60.264000000000003</v>
      </c>
      <c r="I18" s="343"/>
      <c r="J18" s="320">
        <f>E18*'2020 valores coletados'!O33</f>
        <v>60.240000000000009</v>
      </c>
      <c r="K18" s="321"/>
      <c r="L18" s="317">
        <f>E18*'2020 valores coletados'!O52</f>
        <v>57.184999999999988</v>
      </c>
      <c r="M18" s="318"/>
      <c r="N18" s="320">
        <f>E18*'2020 valores coletados'!O70</f>
        <v>58.10499999999999</v>
      </c>
      <c r="O18" s="321"/>
      <c r="P18" s="317">
        <f>E18*'2020 valores coletados'!O89</f>
        <v>61.107272727272729</v>
      </c>
      <c r="Q18" s="318"/>
      <c r="R18" s="320">
        <f>E18*'2020 valores coletados'!O108</f>
        <v>58.554545454545448</v>
      </c>
      <c r="S18" s="321"/>
      <c r="T18" s="317">
        <f>E18*'2020 valores coletados'!O127</f>
        <v>59.045454545454547</v>
      </c>
      <c r="U18" s="318"/>
      <c r="V18" s="320">
        <f>E18*'2020 valores coletados'!O145</f>
        <v>59.601818181818182</v>
      </c>
      <c r="W18" s="321"/>
      <c r="X18" s="317">
        <f>E18*'2020 valores coletados'!O163</f>
        <v>60.68181818181818</v>
      </c>
      <c r="Y18" s="318"/>
      <c r="Z18" s="320">
        <f>E18*'2020 valores coletados'!O181</f>
        <v>60.141818181818181</v>
      </c>
      <c r="AA18" s="321"/>
      <c r="AB18" s="317" t="e">
        <f>E18*'2020 valores coletados'!O199</f>
        <v>#DIV/0!</v>
      </c>
      <c r="AC18" s="318"/>
      <c r="AD18" s="313" t="e">
        <f>E18*'2020 valores coletados'!O217</f>
        <v>#DIV/0!</v>
      </c>
      <c r="AE18" s="314"/>
    </row>
    <row r="19" spans="2:35" ht="12.75" customHeight="1" thickBot="1" x14ac:dyDescent="0.4">
      <c r="B19" s="5" t="s">
        <v>16</v>
      </c>
      <c r="C19" s="6" t="s">
        <v>3</v>
      </c>
      <c r="D19" s="16">
        <v>9</v>
      </c>
      <c r="E19" s="16">
        <v>9</v>
      </c>
      <c r="G19" s="98" t="s">
        <v>66</v>
      </c>
      <c r="H19" s="318">
        <f>E19*'2020 valores coletados'!O17</f>
        <v>50.760000000000005</v>
      </c>
      <c r="I19" s="343"/>
      <c r="J19" s="320">
        <f>E19*'2020 valores coletados'!O34</f>
        <v>47.844000000000008</v>
      </c>
      <c r="K19" s="321"/>
      <c r="L19" s="317">
        <f>E19*'2020 valores coletados'!O53</f>
        <v>40.5075</v>
      </c>
      <c r="M19" s="318"/>
      <c r="N19" s="320">
        <f>E19*'2020 valores coletados'!O71</f>
        <v>40.432500000000005</v>
      </c>
      <c r="O19" s="321"/>
      <c r="P19" s="317">
        <f>E19*'2020 valores coletados'!O90</f>
        <v>33.185454545454547</v>
      </c>
      <c r="Q19" s="318"/>
      <c r="R19" s="320">
        <f>E19*'2020 valores coletados'!O109</f>
        <v>25.707272727272731</v>
      </c>
      <c r="S19" s="321"/>
      <c r="T19" s="317">
        <f>E19*'2020 valores coletados'!O128</f>
        <v>28.284545454545452</v>
      </c>
      <c r="U19" s="318"/>
      <c r="V19" s="320">
        <f>E19*'2020 valores coletados'!O146</f>
        <v>37.791818181818186</v>
      </c>
      <c r="W19" s="321"/>
      <c r="X19" s="317">
        <f>E19*'2020 valores coletados'!O164</f>
        <v>52.903636363636359</v>
      </c>
      <c r="Y19" s="318"/>
      <c r="Z19" s="320">
        <f>E19*'2020 valores coletados'!O182</f>
        <v>55.202727272727273</v>
      </c>
      <c r="AA19" s="321"/>
      <c r="AB19" s="317" t="e">
        <f>E19*'2020 valores coletados'!O200</f>
        <v>#DIV/0!</v>
      </c>
      <c r="AC19" s="318"/>
      <c r="AD19" s="313" t="e">
        <f>E19*'2020 valores coletados'!O218</f>
        <v>#DIV/0!</v>
      </c>
      <c r="AE19" s="314"/>
      <c r="AF19" s="144" t="e">
        <f>AVERAGE(H19:AE19)</f>
        <v>#DIV/0!</v>
      </c>
      <c r="AH19">
        <v>390.23</v>
      </c>
      <c r="AI19">
        <v>100</v>
      </c>
    </row>
    <row r="20" spans="2:35" ht="13" x14ac:dyDescent="0.3">
      <c r="G20" s="99" t="s">
        <v>17</v>
      </c>
      <c r="H20" s="348">
        <f>SUM(H7:H19)</f>
        <v>384.19200000000006</v>
      </c>
      <c r="I20" s="386"/>
      <c r="J20" s="349">
        <f>SUM(J7:J19)</f>
        <v>398.77319999999997</v>
      </c>
      <c r="K20" s="350"/>
      <c r="L20" s="347">
        <f>SUM(L7:L19)</f>
        <v>412.67349999999999</v>
      </c>
      <c r="M20" s="348"/>
      <c r="N20" s="349">
        <f>SUM(N7:N19)</f>
        <v>397.46274999999991</v>
      </c>
      <c r="O20" s="350"/>
      <c r="P20" s="347">
        <f t="shared" ref="P20:AD20" si="0">SUM(P7:P19)</f>
        <v>415.16481818181825</v>
      </c>
      <c r="Q20" s="348"/>
      <c r="R20" s="349">
        <f>SUM(R7:R19)</f>
        <v>399.25854545454547</v>
      </c>
      <c r="S20" s="350"/>
      <c r="T20" s="347">
        <f t="shared" si="0"/>
        <v>390.22609090909089</v>
      </c>
      <c r="U20" s="348"/>
      <c r="V20" s="349">
        <f t="shared" si="0"/>
        <v>423.39452272727277</v>
      </c>
      <c r="W20" s="350"/>
      <c r="X20" s="347">
        <f t="shared" si="0"/>
        <v>464.04627272727276</v>
      </c>
      <c r="Y20" s="348"/>
      <c r="Z20" s="349">
        <f>SUM(Z7:Z19)</f>
        <v>477.99927272727268</v>
      </c>
      <c r="AA20" s="350"/>
      <c r="AB20" s="347" t="e">
        <f t="shared" si="0"/>
        <v>#DIV/0!</v>
      </c>
      <c r="AC20" s="348"/>
      <c r="AD20" s="344" t="e">
        <f t="shared" si="0"/>
        <v>#DIV/0!</v>
      </c>
      <c r="AE20" s="345"/>
      <c r="AF20" s="144" t="e">
        <f>AVERAGE(H20:AE20)</f>
        <v>#DIV/0!</v>
      </c>
      <c r="AH20">
        <v>172.45</v>
      </c>
      <c r="AI20" t="s">
        <v>140</v>
      </c>
    </row>
    <row r="21" spans="2:35" ht="13" thickBot="1" x14ac:dyDescent="0.3">
      <c r="G21" s="263"/>
      <c r="H21" s="111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3"/>
      <c r="AH21">
        <f>(AH20*AI19)/AH19</f>
        <v>44.191886835968532</v>
      </c>
    </row>
    <row r="22" spans="2:35" x14ac:dyDescent="0.25">
      <c r="G22" s="96" t="s">
        <v>68</v>
      </c>
      <c r="H22" s="333">
        <f>(H20-401.2)/401.2</f>
        <v>-4.2392821535393629E-2</v>
      </c>
      <c r="I22" s="346"/>
      <c r="J22" s="338">
        <f>(J20-H20)/H20</f>
        <v>3.7952898550724395E-2</v>
      </c>
      <c r="K22" s="339"/>
      <c r="L22" s="332">
        <f t="shared" ref="L22" si="1">(L20-J20)/J20</f>
        <v>3.4857658438430708E-2</v>
      </c>
      <c r="M22" s="333"/>
      <c r="N22" s="338">
        <f t="shared" ref="N22" si="2">(N20-L20)/L20</f>
        <v>-3.6859042317958571E-2</v>
      </c>
      <c r="O22" s="339"/>
      <c r="P22" s="332">
        <f t="shared" ref="P22" si="3">(P20-N20)/N20</f>
        <v>4.4537678516586368E-2</v>
      </c>
      <c r="Q22" s="333"/>
      <c r="R22" s="338">
        <f t="shared" ref="R22" si="4">(R20-P20)/P20</f>
        <v>-3.8313151863236035E-2</v>
      </c>
      <c r="S22" s="339"/>
      <c r="T22" s="332">
        <f t="shared" ref="T22" si="5">(T20-R20)/R20</f>
        <v>-2.262307131127618E-2</v>
      </c>
      <c r="U22" s="333"/>
      <c r="V22" s="338">
        <f t="shared" ref="V22" si="6">(V20-T20)/T20</f>
        <v>8.4997986016032381E-2</v>
      </c>
      <c r="W22" s="339"/>
      <c r="X22" s="332">
        <f t="shared" ref="X22" si="7">(X20-V20)/V20</f>
        <v>9.6013877879534096E-2</v>
      </c>
      <c r="Y22" s="333"/>
      <c r="Z22" s="338">
        <f t="shared" ref="Z22" si="8">(Z20-X20)/X20</f>
        <v>3.0068122124968157E-2</v>
      </c>
      <c r="AA22" s="339"/>
      <c r="AB22" s="332" t="e">
        <f t="shared" ref="AB22" si="9">(AB20-Z20)/Z20</f>
        <v>#DIV/0!</v>
      </c>
      <c r="AC22" s="333"/>
      <c r="AD22" s="324" t="e">
        <f t="shared" ref="AD22" si="10">(AD20-AB20)/AB20</f>
        <v>#DIV/0!</v>
      </c>
      <c r="AE22" s="325"/>
    </row>
    <row r="23" spans="2:35" x14ac:dyDescent="0.25">
      <c r="G23" s="98" t="s">
        <v>72</v>
      </c>
      <c r="H23" s="334">
        <f>(H20-$H$2)/$H$2</f>
        <v>-4.2392821535393629E-2</v>
      </c>
      <c r="I23" s="335"/>
      <c r="J23" s="326">
        <f t="shared" ref="J23" si="11">(J20-$H$2)/$H$2</f>
        <v>-6.0488534396809929E-3</v>
      </c>
      <c r="K23" s="327"/>
      <c r="L23" s="334">
        <f t="shared" ref="L23" si="12">(L20-$H$2)/$H$2</f>
        <v>2.8597956131605189E-2</v>
      </c>
      <c r="M23" s="335"/>
      <c r="N23" s="326">
        <f t="shared" ref="N23" si="13">(N20-$H$2)/$H$2</f>
        <v>-9.3151794616153395E-3</v>
      </c>
      <c r="O23" s="327"/>
      <c r="P23" s="334">
        <f t="shared" ref="P23" si="14">(P20-$H$2)/$H$2</f>
        <v>3.480762258678529E-2</v>
      </c>
      <c r="Q23" s="335"/>
      <c r="R23" s="326">
        <f t="shared" ref="R23" si="15">(R20-$H$2)/$H$2</f>
        <v>-4.8391190066164489E-3</v>
      </c>
      <c r="S23" s="327"/>
      <c r="T23" s="334">
        <f t="shared" ref="T23" si="16">(T20-$H$2)/$H$2</f>
        <v>-2.7352714583522193E-2</v>
      </c>
      <c r="U23" s="335"/>
      <c r="V23" s="326">
        <f t="shared" ref="V23" si="17">(V20-$H$2)/$H$2</f>
        <v>5.5320345780839442E-2</v>
      </c>
      <c r="W23" s="327"/>
      <c r="X23" s="334">
        <f t="shared" ref="X23" si="18">(X20-$H$2)/$H$2</f>
        <v>0.15664574458442865</v>
      </c>
      <c r="Y23" s="335"/>
      <c r="Z23" s="326">
        <f t="shared" ref="Z23" si="19">(Z20-$H$2)/$H$2</f>
        <v>0.19142391008791798</v>
      </c>
      <c r="AA23" s="327"/>
      <c r="AB23" s="334" t="e">
        <f t="shared" ref="AB23" si="20">(AB20-$H$2)/$H$2</f>
        <v>#DIV/0!</v>
      </c>
      <c r="AC23" s="335"/>
      <c r="AD23" s="326" t="e">
        <f t="shared" ref="AD23" si="21">(AD20-$H$2)/$H$2</f>
        <v>#DIV/0!</v>
      </c>
      <c r="AE23" s="327"/>
    </row>
    <row r="24" spans="2:35" x14ac:dyDescent="0.25">
      <c r="G24" s="98" t="s">
        <v>73</v>
      </c>
      <c r="H24" s="334">
        <f>(H20/'grafico variação mensal'!$B$62)-1</f>
        <v>0.14497735776519161</v>
      </c>
      <c r="I24" s="335"/>
      <c r="J24" s="328">
        <f>(J20/'grafico variação mensal'!$B$63)-1</f>
        <v>4.781585474530492E-2</v>
      </c>
      <c r="K24" s="329"/>
      <c r="L24" s="334">
        <f>(L20/'grafico variação mensal'!$B$64)-1</f>
        <v>3.4215768755856413E-2</v>
      </c>
      <c r="M24" s="335"/>
      <c r="N24" s="328">
        <f>(N20/'grafico variação mensal'!B53)-1</f>
        <v>0.21392324842709631</v>
      </c>
      <c r="O24" s="329"/>
      <c r="P24" s="334">
        <f>(P20/'grafico variação mensal'!$B$62)-1</f>
        <v>0.23728322442654814</v>
      </c>
      <c r="Q24" s="335"/>
      <c r="R24" s="328">
        <f>(R20/'grafico variação mensal'!$B$63)-1</f>
        <v>4.9091147724625861E-2</v>
      </c>
      <c r="S24" s="329"/>
      <c r="T24" s="334">
        <f>(T20/'grafico variação mensal'!$B$64)-1</f>
        <v>-2.2040483340611483E-2</v>
      </c>
      <c r="U24" s="335"/>
      <c r="V24" s="334">
        <f>(V20/'grafico variação mensal'!$B$64)-1</f>
        <v>6.1084105980649062E-2</v>
      </c>
      <c r="W24" s="335"/>
      <c r="X24" s="334">
        <f>(X20/'grafico variação mensal'!$B$64)-1</f>
        <v>0.16296290575218952</v>
      </c>
      <c r="Y24" s="335"/>
      <c r="Z24" s="334">
        <f>(Z20/'grafico variação mensal'!$B$64)-1</f>
        <v>0.19793101642915434</v>
      </c>
      <c r="AA24" s="335"/>
      <c r="AB24" s="334" t="e">
        <f>(AB20/'grafico variação mensal'!$B$64)-1</f>
        <v>#DIV/0!</v>
      </c>
      <c r="AC24" s="335"/>
      <c r="AD24" s="328" t="e">
        <f>(AD20/'grafico variação mensal'!R53)-1</f>
        <v>#DIV/0!</v>
      </c>
      <c r="AE24" s="329"/>
      <c r="AG24">
        <v>402.65</v>
      </c>
    </row>
    <row r="25" spans="2:35" x14ac:dyDescent="0.25">
      <c r="G25" s="98" t="s">
        <v>69</v>
      </c>
      <c r="H25" s="337">
        <f>H20</f>
        <v>384.19200000000006</v>
      </c>
      <c r="I25" s="342"/>
      <c r="J25" s="340">
        <f t="shared" ref="J25:AD25" si="22">J20</f>
        <v>398.77319999999997</v>
      </c>
      <c r="K25" s="341"/>
      <c r="L25" s="336">
        <f t="shared" si="22"/>
        <v>412.67349999999999</v>
      </c>
      <c r="M25" s="337"/>
      <c r="N25" s="340">
        <f>N20</f>
        <v>397.46274999999991</v>
      </c>
      <c r="O25" s="341"/>
      <c r="P25" s="336">
        <f t="shared" si="22"/>
        <v>415.16481818181825</v>
      </c>
      <c r="Q25" s="337"/>
      <c r="R25" s="340">
        <f t="shared" si="22"/>
        <v>399.25854545454547</v>
      </c>
      <c r="S25" s="341"/>
      <c r="T25" s="336">
        <f t="shared" si="22"/>
        <v>390.22609090909089</v>
      </c>
      <c r="U25" s="337"/>
      <c r="V25" s="340">
        <f t="shared" si="22"/>
        <v>423.39452272727277</v>
      </c>
      <c r="W25" s="341"/>
      <c r="X25" s="336">
        <f t="shared" si="22"/>
        <v>464.04627272727276</v>
      </c>
      <c r="Y25" s="337"/>
      <c r="Z25" s="340">
        <f t="shared" si="22"/>
        <v>477.99927272727268</v>
      </c>
      <c r="AA25" s="341"/>
      <c r="AB25" s="336" t="e">
        <f t="shared" si="22"/>
        <v>#DIV/0!</v>
      </c>
      <c r="AC25" s="337"/>
      <c r="AD25" s="330" t="e">
        <f t="shared" si="22"/>
        <v>#DIV/0!</v>
      </c>
      <c r="AE25" s="331"/>
      <c r="AG25">
        <v>297.77999999999997</v>
      </c>
    </row>
    <row r="26" spans="2:35" x14ac:dyDescent="0.25">
      <c r="G26" s="98" t="s">
        <v>70</v>
      </c>
      <c r="H26" s="337">
        <f>H20*3</f>
        <v>1152.5760000000002</v>
      </c>
      <c r="I26" s="342"/>
      <c r="J26" s="340">
        <f t="shared" ref="J26:AD26" si="23">J20*3</f>
        <v>1196.3195999999998</v>
      </c>
      <c r="K26" s="341"/>
      <c r="L26" s="336">
        <f t="shared" si="23"/>
        <v>1238.0205000000001</v>
      </c>
      <c r="M26" s="337"/>
      <c r="N26" s="340">
        <f t="shared" si="23"/>
        <v>1192.3882499999997</v>
      </c>
      <c r="O26" s="341"/>
      <c r="P26" s="336">
        <f t="shared" si="23"/>
        <v>1245.4944545454548</v>
      </c>
      <c r="Q26" s="337"/>
      <c r="R26" s="340">
        <f t="shared" si="23"/>
        <v>1197.7756363636363</v>
      </c>
      <c r="S26" s="341"/>
      <c r="T26" s="336">
        <f t="shared" si="23"/>
        <v>1170.6782727272725</v>
      </c>
      <c r="U26" s="337"/>
      <c r="V26" s="340">
        <f t="shared" si="23"/>
        <v>1270.1835681818184</v>
      </c>
      <c r="W26" s="341"/>
      <c r="X26" s="336">
        <f>X20*3</f>
        <v>1392.1388181818184</v>
      </c>
      <c r="Y26" s="337"/>
      <c r="Z26" s="340">
        <f t="shared" si="23"/>
        <v>1433.997818181818</v>
      </c>
      <c r="AA26" s="341"/>
      <c r="AB26" s="336" t="e">
        <f t="shared" si="23"/>
        <v>#DIV/0!</v>
      </c>
      <c r="AC26" s="337"/>
      <c r="AD26" s="330" t="e">
        <f t="shared" si="23"/>
        <v>#DIV/0!</v>
      </c>
      <c r="AE26" s="331"/>
      <c r="AF26" s="3"/>
      <c r="AG26">
        <f>AG25*100</f>
        <v>29777.999999999996</v>
      </c>
    </row>
    <row r="27" spans="2:35" x14ac:dyDescent="0.25">
      <c r="G27" s="98" t="s">
        <v>71</v>
      </c>
      <c r="H27" s="337">
        <f>('2020 valores coletados'!$Q5*CONSOLIDADO!$E$7)+('2020 valores coletados'!$Q6*CONSOLIDADO!$E$8)+('2020 valores coletados'!$Q7*CONSOLIDADO!$E$9)+('2020 valores coletados'!$Q8*CONSOLIDADO!$E$10)+('2020 valores coletados'!$Q9*CONSOLIDADO!$E$11)+('2020 valores coletados'!$Q10*CONSOLIDADO!$E$12)+('2020 valores coletados'!$Q11*CONSOLIDADO!$E$13)+('2020 valores coletados'!$Q12*CONSOLIDADO!$E$14)+('2020 valores coletados'!$Q13*CONSOLIDADO!$E$15)+('2020 valores coletados'!$Q14*CONSOLIDADO!$E$16)+('2020 valores coletados'!$Q15*CONSOLIDADO!$E$17)+('2020 valores coletados'!$Q16*CONSOLIDADO!$E$18)+('2020 valores coletados'!$Q17*CONSOLIDADO!$E$19)</f>
        <v>293.90100000000001</v>
      </c>
      <c r="I27" s="342"/>
      <c r="J27" s="340">
        <f>('2020 valores coletados'!$Q22*CONSOLIDADO!$E$7)+('2020 valores coletados'!$Q23*CONSOLIDADO!$E$8)+('2020 valores coletados'!$Q24*CONSOLIDADO!$E$9)+('2020 valores coletados'!$Q25*CONSOLIDADO!$E$10)+('2020 valores coletados'!$Q26*CONSOLIDADO!$E$11)+('2020 valores coletados'!$Q27*CONSOLIDADO!$E$12)+('2020 valores coletados'!$Q28*CONSOLIDADO!$E$13)+('2020 valores coletados'!$Q29*CONSOLIDADO!$E$14)+('2020 valores coletados'!$Q30*CONSOLIDADO!$E$15)+('2020 valores coletados'!$Q31*CONSOLIDADO!$E$16)+('2020 valores coletados'!$Q32*CONSOLIDADO!$E$17)+('2020 valores coletados'!$Q33*CONSOLIDADO!$E$18)+('2020 valores coletados'!$Q34*CONSOLIDADO!$E$19)</f>
        <v>322.64700000000005</v>
      </c>
      <c r="K27" s="341"/>
      <c r="L27" s="336">
        <f>('2020 valores coletados'!$Q41*CONSOLIDADO!$E$7)+('2020 valores coletados'!$Q42*CONSOLIDADO!$E$8)+('2020 valores coletados'!$Q43*CONSOLIDADO!$E$9)+('2020 valores coletados'!$Q44*CONSOLIDADO!$E$10)+('2020 valores coletados'!$Q45*CONSOLIDADO!$E$11)+('2020 valores coletados'!$Q46*CONSOLIDADO!$E$12)+('2020 valores coletados'!$Q47*CONSOLIDADO!$E$13)+('2020 valores coletados'!$Q48*CONSOLIDADO!$E$14)+('2020 valores coletados'!$Q49*CONSOLIDADO!$E$15)+('2020 valores coletados'!$Q50*CONSOLIDADO!$E$16)+('2020 valores coletados'!$Q51*CONSOLIDADO!$E$17)+('2020 valores coletados'!$Q52*CONSOLIDADO!$E$18)+('2020 valores coletados'!$Q53*CONSOLIDADO!$E$19)</f>
        <v>305.05199999999996</v>
      </c>
      <c r="M27" s="337"/>
      <c r="N27" s="340">
        <f>('2020 valores coletados'!$Q59*CONSOLIDADO!$E$7)+('2020 valores coletados'!$Q60*CONSOLIDADO!$E$8)+('2020 valores coletados'!$Q61*CONSOLIDADO!$E$9)+('2020 valores coletados'!$Q62*CONSOLIDADO!$E$10)+('2020 valores coletados'!$Q63*CONSOLIDADO!$E$11)+('2020 valores coletados'!$Q64*CONSOLIDADO!$E$12)+('2020 valores coletados'!$Q65*CONSOLIDADO!$E$13)+('2020 valores coletados'!$Q66*CONSOLIDADO!$E$14)+('2020 valores coletados'!$Q67*CONSOLIDADO!$E$15)+('2020 valores coletados'!$Q68*CONSOLIDADO!$E$16)+('2020 valores coletados'!$Q69*CONSOLIDADO!$E$17)+('2020 valores coletados'!$Q70*CONSOLIDADO!$E$18)+('2020 valores coletados'!$Q71*CONSOLIDADO!$E$19)</f>
        <v>322.19400000000002</v>
      </c>
      <c r="O27" s="341"/>
      <c r="P27" s="336">
        <f>('2020 valores coletados'!$Q78*CONSOLIDADO!$E$7)+('2020 valores coletados'!$Q79*CONSOLIDADO!$E$8)+('2020 valores coletados'!$Q80*CONSOLIDADO!$E$9)+('2020 valores coletados'!$Q81*CONSOLIDADO!$E$10)+('2020 valores coletados'!$Q82*CONSOLIDADO!$E$11)+('2020 valores coletados'!$Q83*CONSOLIDADO!$E$12)+('2020 valores coletados'!$Q84*CONSOLIDADO!$E$13)+('2020 valores coletados'!$Q85*CONSOLIDADO!$E$14)+('2020 valores coletados'!$Q86*CONSOLIDADO!$E$15)+('2020 valores coletados'!$Q87*CONSOLIDADO!$E$16)+('2020 valores coletados'!$Q88*CONSOLIDADO!$E$17)+('2020 valores coletados'!$Q89*CONSOLIDADO!$E$18)+('2020 valores coletados'!$Q90*CONSOLIDADO!$E$19)</f>
        <v>348.15899999999999</v>
      </c>
      <c r="Q27" s="337"/>
      <c r="R27" s="340">
        <f>('2020 valores coletados'!$Q97*CONSOLIDADO!$E$7)+('2020 valores coletados'!$Q98*CONSOLIDADO!$E$8)+('2020 valores coletados'!$Q99*CONSOLIDADO!$E$9)+('2020 valores coletados'!$Q100*CONSOLIDADO!$E$10)+('2020 valores coletados'!$Q101*CONSOLIDADO!$E$11)+('2020 valores coletados'!$Q102*CONSOLIDADO!$E$12)+('2020 valores coletados'!$Q103*CONSOLIDADO!$E$13)+('2020 valores coletados'!$Q104*CONSOLIDADO!$E$14)+('2020 valores coletados'!$Q105*CONSOLIDADO!$E$15)+('2020 valores coletados'!$Q106*CONSOLIDADO!$E$16)+('2020 valores coletados'!$Q107*CONSOLIDADO!$E$17)+('2020 valores coletados'!$Q108*CONSOLIDADO!$E$18)+('2020 valores coletados'!$Q109*CONSOLIDADO!$E$19)</f>
        <v>324.10500000000002</v>
      </c>
      <c r="S27" s="341"/>
      <c r="T27" s="336">
        <f>('2020 valores coletados'!$Q116*CONSOLIDADO!$E$7)+('2020 valores coletados'!$Q117*CONSOLIDADO!$E$8)+('2020 valores coletados'!$Q118*CONSOLIDADO!$E$9)+('2020 valores coletados'!$Q119*CONSOLIDADO!$E$10)+('2020 valores coletados'!$Q120*CONSOLIDADO!$E$11)+('2020 valores coletados'!$Q121*CONSOLIDADO!$E$12)+('2020 valores coletados'!$Q122*CONSOLIDADO!$E$13)+('2020 valores coletados'!$Q123*CONSOLIDADO!$E$14)+('2020 valores coletados'!$Q124*CONSOLIDADO!$E$15)+('2020 valores coletados'!$Q125*CONSOLIDADO!$E$16)+('2020 valores coletados'!$Q126*CONSOLIDADO!$E$17)+('2020 valores coletados'!$Q127*CONSOLIDADO!$E$18)+('2020 valores coletados'!$Q128*CONSOLIDADO!$E$19)</f>
        <v>313.55700000000002</v>
      </c>
      <c r="U27" s="337"/>
      <c r="V27" s="340">
        <f>('2020 valores coletados'!$Q134*CONSOLIDADO!$E$7)+('2020 valores coletados'!$Q135*CONSOLIDADO!$E$8)+('2020 valores coletados'!$Q136*CONSOLIDADO!$E$9)+('2020 valores coletados'!$Q137*CONSOLIDADO!$E$10)+('2020 valores coletados'!$Q138*CONSOLIDADO!$E$11)+('2020 valores coletados'!$Q139*CONSOLIDADO!$E$12)+('2020 valores coletados'!$Q140*CONSOLIDADO!$E$13)+('2020 valores coletados'!$Q141*CONSOLIDADO!$E$14)+('2020 valores coletados'!$Q142*CONSOLIDADO!$E$15)+('2020 valores coletados'!$Q143*CONSOLIDADO!$E$16)+('2020 valores coletados'!$Q144*CONSOLIDADO!$E$17)+('2020 valores coletados'!$Q145*CONSOLIDADO!$E$18)+('2020 valores coletados'!$Q146*CONSOLIDADO!$E$19)</f>
        <v>340.90799999999996</v>
      </c>
      <c r="W27" s="341"/>
      <c r="X27" s="336">
        <f>('2020 valores coletados'!$Q152*CONSOLIDADO!$E$7)+('2020 valores coletados'!$Q153*CONSOLIDADO!$E$8)+('2020 valores coletados'!$Q154*CONSOLIDADO!$E$9)+('2020 valores coletados'!$Q155*CONSOLIDADO!$E$10)+('2020 valores coletados'!$Q156*CONSOLIDADO!$E$11)+('2020 valores coletados'!$Q157*CONSOLIDADO!$E$12)+('2020 valores coletados'!$Q158*CONSOLIDADO!$E$13)+('2020 valores coletados'!$Q159*CONSOLIDADO!$E$14)+('2020 valores coletados'!$Q160*CONSOLIDADO!$E$15)+('2020 valores coletados'!$Q161*CONSOLIDADO!$E$16)+('2020 valores coletados'!$Q162*CONSOLIDADO!$E$17)+('2020 valores coletados'!$Q163*CONSOLIDADO!$E$18)+('2020 valores coletados'!$Q164*CONSOLIDADO!$E$19)</f>
        <v>371.52300000000002</v>
      </c>
      <c r="Y27" s="337"/>
      <c r="Z27" s="340">
        <f>('2020 valores coletados'!$Q170*CONSOLIDADO!$E$7)+('2020 valores coletados'!$Q171*CONSOLIDADO!$E$8)+('2020 valores coletados'!$Q172*CONSOLIDADO!$E$9)+('2020 valores coletados'!$Q173*CONSOLIDADO!$E$10)+('2020 valores coletados'!$Q174*CONSOLIDADO!$E$11)+('2020 valores coletados'!$Q175*CONSOLIDADO!$E$12)+('2020 valores coletados'!$Q176*CONSOLIDADO!$E$13)+('2020 valores coletados'!$Q177*CONSOLIDADO!$E$14)+('2020 valores coletados'!$Q178*CONSOLIDADO!$E$15)+('2020 valores coletados'!$Q179*CONSOLIDADO!$E$16)+('2020 valores coletados'!$Q180*CONSOLIDADO!$E$17)+('2020 valores coletados'!$Q181*CONSOLIDADO!$E$18)+('2020 valores coletados'!$Q182*CONSOLIDADO!$E$19)</f>
        <v>398.04599999999999</v>
      </c>
      <c r="AA27" s="341"/>
      <c r="AB27" s="336">
        <f>('2020 valores coletados'!$Q188*CONSOLIDADO!$E$7)+('2020 valores coletados'!$Q189*CONSOLIDADO!$E$8)+('2020 valores coletados'!$Q190*CONSOLIDADO!$E$9)+('2020 valores coletados'!$Q191*CONSOLIDADO!$E$10)+('2020 valores coletados'!$Q192*CONSOLIDADO!$E$11)+('2020 valores coletados'!$Q193*CONSOLIDADO!$E$12)+('2020 valores coletados'!$Q194*CONSOLIDADO!$E$13)+('2020 valores coletados'!$Q195*CONSOLIDADO!$E$14)+('2020 valores coletados'!$Q196*CONSOLIDADO!$E$15)+('2020 valores coletados'!$Q197*CONSOLIDADO!$E$16)+('2020 valores coletados'!$Q198*CONSOLIDADO!$E$17)+('2020 valores coletados'!$Q199*CONSOLIDADO!$E$18)+('2020 valores coletados'!$Q200*CONSOLIDADO!$E$19)</f>
        <v>0</v>
      </c>
      <c r="AC27" s="337"/>
      <c r="AD27" s="330">
        <f>('2020 valores coletados'!$Q206*CONSOLIDADO!$E$7)+('2020 valores coletados'!$Q207*CONSOLIDADO!$E$8)+('2020 valores coletados'!$Q208*CONSOLIDADO!$E$9)+('2020 valores coletados'!$Q209*CONSOLIDADO!$E$10)+('2020 valores coletados'!$Q210*CONSOLIDADO!$E$11)+('2020 valores coletados'!$Q211*CONSOLIDADO!$E$12)+('2020 valores coletados'!$Q212*CONSOLIDADO!$E$13)+('2020 valores coletados'!$Q213*CONSOLIDADO!$E$14)+('2020 valores coletados'!$Q214*CONSOLIDADO!$E$15)+('2020 valores coletados'!$Q215*CONSOLIDADO!$E$16)+('2020 valores coletados'!$Q216*CONSOLIDADO!$E$17)+('2020 valores coletados'!$Q217*CONSOLIDADO!$E$18)+('2020 valores coletados'!$Q218*CONSOLIDADO!$E$19)</f>
        <v>0</v>
      </c>
      <c r="AE27" s="331"/>
    </row>
    <row r="28" spans="2:35" x14ac:dyDescent="0.25">
      <c r="G28" s="98" t="s">
        <v>74</v>
      </c>
      <c r="H28" s="318">
        <f>H25-H27</f>
        <v>90.291000000000054</v>
      </c>
      <c r="I28" s="343"/>
      <c r="J28" s="320">
        <f t="shared" ref="J28:AD28" si="24">J25-J27</f>
        <v>76.126199999999926</v>
      </c>
      <c r="K28" s="321"/>
      <c r="L28" s="317">
        <f t="shared" si="24"/>
        <v>107.62150000000003</v>
      </c>
      <c r="M28" s="318"/>
      <c r="N28" s="320">
        <f t="shared" si="24"/>
        <v>75.268749999999898</v>
      </c>
      <c r="O28" s="321"/>
      <c r="P28" s="317">
        <f t="shared" si="24"/>
        <v>67.005818181818256</v>
      </c>
      <c r="Q28" s="318"/>
      <c r="R28" s="320">
        <f t="shared" si="24"/>
        <v>75.153545454545451</v>
      </c>
      <c r="S28" s="321"/>
      <c r="T28" s="317">
        <f t="shared" si="24"/>
        <v>76.669090909090869</v>
      </c>
      <c r="U28" s="318"/>
      <c r="V28" s="320">
        <f t="shared" si="24"/>
        <v>82.486522727272813</v>
      </c>
      <c r="W28" s="321"/>
      <c r="X28" s="317">
        <f t="shared" si="24"/>
        <v>92.52327272727274</v>
      </c>
      <c r="Y28" s="318"/>
      <c r="Z28" s="320">
        <f t="shared" si="24"/>
        <v>79.95327272727269</v>
      </c>
      <c r="AA28" s="321"/>
      <c r="AB28" s="317" t="e">
        <f t="shared" si="24"/>
        <v>#DIV/0!</v>
      </c>
      <c r="AC28" s="318"/>
      <c r="AD28" s="313" t="e">
        <f t="shared" si="24"/>
        <v>#DIV/0!</v>
      </c>
      <c r="AE28" s="314"/>
    </row>
    <row r="29" spans="2:35" x14ac:dyDescent="0.25">
      <c r="G29" s="98" t="s">
        <v>75</v>
      </c>
      <c r="H29" s="318">
        <f>H28*3</f>
        <v>270.87300000000016</v>
      </c>
      <c r="I29" s="343"/>
      <c r="J29" s="320">
        <f t="shared" ref="J29:AD29" si="25">J28*3</f>
        <v>228.37859999999978</v>
      </c>
      <c r="K29" s="321"/>
      <c r="L29" s="317">
        <f t="shared" si="25"/>
        <v>322.86450000000008</v>
      </c>
      <c r="M29" s="318"/>
      <c r="N29" s="320">
        <f t="shared" si="25"/>
        <v>225.80624999999969</v>
      </c>
      <c r="O29" s="321"/>
      <c r="P29" s="317">
        <f t="shared" si="25"/>
        <v>201.01745454545477</v>
      </c>
      <c r="Q29" s="318"/>
      <c r="R29" s="320">
        <f t="shared" si="25"/>
        <v>225.46063636363635</v>
      </c>
      <c r="S29" s="321"/>
      <c r="T29" s="317">
        <f t="shared" si="25"/>
        <v>230.00727272727261</v>
      </c>
      <c r="U29" s="318"/>
      <c r="V29" s="320">
        <f t="shared" si="25"/>
        <v>247.45956818181844</v>
      </c>
      <c r="W29" s="321"/>
      <c r="X29" s="317">
        <f t="shared" si="25"/>
        <v>277.56981818181822</v>
      </c>
      <c r="Y29" s="318"/>
      <c r="Z29" s="320">
        <f t="shared" si="25"/>
        <v>239.85981818181807</v>
      </c>
      <c r="AA29" s="321"/>
      <c r="AB29" s="317" t="e">
        <f t="shared" si="25"/>
        <v>#DIV/0!</v>
      </c>
      <c r="AC29" s="318"/>
      <c r="AD29" s="313" t="e">
        <f t="shared" si="25"/>
        <v>#DIV/0!</v>
      </c>
      <c r="AE29" s="314"/>
      <c r="AH29" s="275">
        <f>V12/V20</f>
        <v>0.43779026428123469</v>
      </c>
    </row>
    <row r="30" spans="2:35" ht="13" thickBot="1" x14ac:dyDescent="0.3">
      <c r="G30" s="100" t="s">
        <v>146</v>
      </c>
      <c r="H30" s="311">
        <f>(H29/H26)</f>
        <v>0.2350153048475763</v>
      </c>
      <c r="I30" s="312"/>
      <c r="J30" s="322">
        <f>(J29/J26)</f>
        <v>0.19090099334659386</v>
      </c>
      <c r="K30" s="323"/>
      <c r="L30" s="319">
        <f>(L29/L26)</f>
        <v>0.26079091582086084</v>
      </c>
      <c r="M30" s="311"/>
      <c r="N30" s="322">
        <f>(N29/N26)</f>
        <v>0.18937309219543194</v>
      </c>
      <c r="O30" s="323"/>
      <c r="P30" s="319">
        <f>(P29/P26)</f>
        <v>0.16139570418145011</v>
      </c>
      <c r="Q30" s="311"/>
      <c r="R30" s="322">
        <f>(R29/R26)</f>
        <v>0.1882327787599013</v>
      </c>
      <c r="S30" s="323"/>
      <c r="T30" s="319">
        <f>(T29/T26)</f>
        <v>0.19647351290755213</v>
      </c>
      <c r="U30" s="311"/>
      <c r="V30" s="322">
        <f>(V29/V26)</f>
        <v>0.19482189376456824</v>
      </c>
      <c r="W30" s="323"/>
      <c r="X30" s="319">
        <f>(X29/X26)</f>
        <v>0.19938372133343285</v>
      </c>
      <c r="Y30" s="311"/>
      <c r="Z30" s="322">
        <f>(Z29/Z26)</f>
        <v>0.167266515430225</v>
      </c>
      <c r="AA30" s="323"/>
      <c r="AB30" s="319" t="e">
        <f>(AB29/AB26)</f>
        <v>#DIV/0!</v>
      </c>
      <c r="AC30" s="311"/>
      <c r="AD30" s="315" t="e">
        <f>(AD29/AD26)</f>
        <v>#DIV/0!</v>
      </c>
      <c r="AE30" s="316"/>
    </row>
    <row r="31" spans="2:35" x14ac:dyDescent="0.25">
      <c r="G31" s="372" t="s">
        <v>96</v>
      </c>
      <c r="H31" s="184">
        <f>SMALL('2020 valores coletados'!T5:T17,1)</f>
        <v>-0.1873600398108981</v>
      </c>
      <c r="I31" s="185" t="str">
        <f>+VLOOKUP(H31,'2020 valores coletados'!T5:U17,2,0)</f>
        <v>Banana</v>
      </c>
      <c r="J31" s="75">
        <f>SMALL('2020 valores coletados'!T22:T34,1)</f>
        <v>-5.7446808510638214E-2</v>
      </c>
      <c r="K31" s="76" t="str">
        <f>+VLOOKUP(J31,'2020 valores coletados'!T22:U34,2,0)</f>
        <v>Tomate</v>
      </c>
      <c r="L31" s="77">
        <f>SMALL('2020 valores coletados'!T41:U53,1)</f>
        <v>-0.15334211186355662</v>
      </c>
      <c r="M31" s="74" t="str">
        <f>VLOOKUP(L31,'2020 valores coletados'!T41:U53,2,0)</f>
        <v>Tomate</v>
      </c>
      <c r="N31" s="78">
        <f>SMALL('2020 valores coletados'!T59:U71,1)</f>
        <v>-0.34868555125331191</v>
      </c>
      <c r="O31" s="76" t="str">
        <f>VLOOKUP(N31,'2020 valores coletados'!T59:U71,2,0)</f>
        <v>Banana</v>
      </c>
      <c r="P31" s="77">
        <f>SMALL('2020 valores coletados'!T78:U90,1)</f>
        <v>-0.17923812414630447</v>
      </c>
      <c r="Q31" s="74" t="str">
        <f>VLOOKUP(P31,'2020 valores coletados'!T78:U90,2,0)</f>
        <v>Tomate</v>
      </c>
      <c r="R31" s="78">
        <f>SMALL('2020 valores coletados'!T97:U109,1)</f>
        <v>-0.30155642023346318</v>
      </c>
      <c r="S31" s="76" t="str">
        <f>VLOOKUP(R31,'2020 valores coletados'!T97:U109,2,0)</f>
        <v>Batata</v>
      </c>
      <c r="T31" s="77">
        <f>SMALL('2020 valores coletados'!T116:U128,1)</f>
        <v>-0.2722841225626742</v>
      </c>
      <c r="U31" s="74" t="str">
        <f>VLOOKUP(T31,'2020 valores coletados'!T116:U128,2,0)</f>
        <v>Batata</v>
      </c>
      <c r="V31" s="78">
        <f>SMALL('2020 valores coletados'!T134:U146,1)</f>
        <v>-6.62768031189086E-2</v>
      </c>
      <c r="W31" s="76" t="str">
        <f>VLOOKUP(V31,'2020 valores coletados'!T134:U146,2,0)</f>
        <v>Farinha</v>
      </c>
      <c r="X31" s="77">
        <f>SMALL('2020 valores coletados'!T152:U164,1)</f>
        <v>-0.32371134020618564</v>
      </c>
      <c r="Y31" s="74" t="str">
        <f>VLOOKUP(X31,'2020 valores coletados'!T152:U164,2,0)</f>
        <v>Batata</v>
      </c>
      <c r="Z31" s="78">
        <f>SMALL('2020 valores coletados'!T170:U182,1)</f>
        <v>-9.6945551128817975E-2</v>
      </c>
      <c r="AA31" s="76" t="str">
        <f>VLOOKUP(Z31,'2020 valores coletados'!T170:U182,2,0)</f>
        <v>Leite</v>
      </c>
      <c r="AB31" s="77" t="e">
        <f>SMALL('2020 valores coletados'!T188:U200,1)</f>
        <v>#DIV/0!</v>
      </c>
      <c r="AC31" s="74" t="e">
        <f>VLOOKUP(AB31,'2020 valores coletados'!T188:U200,2,0)</f>
        <v>#DIV/0!</v>
      </c>
      <c r="AD31" s="78" t="e">
        <f>SMALL('2020 valores coletados'!T206:U218,1)</f>
        <v>#DIV/0!</v>
      </c>
      <c r="AE31" s="79" t="e">
        <f>VLOOKUP(AD31,'2020 valores coletados'!T206:U218,2,0)</f>
        <v>#DIV/0!</v>
      </c>
    </row>
    <row r="32" spans="2:35" x14ac:dyDescent="0.25">
      <c r="G32" s="373"/>
      <c r="H32" s="186">
        <f>SMALL('2020 valores coletados'!T5:T17,2)</f>
        <v>-0.11939966648137856</v>
      </c>
      <c r="I32" s="187" t="str">
        <f>+VLOOKUP(H32,'2020 valores coletados'!T5:U17,2,0)</f>
        <v>Carne</v>
      </c>
      <c r="J32" s="61">
        <f>SMALL('2020 valores coletados'!T22:T34,2)</f>
        <v>-4.7258979206049156E-2</v>
      </c>
      <c r="K32" s="1" t="str">
        <f>+VLOOKUP(J32,'2020 valores coletados'!T22:U34,2,0)</f>
        <v>Feijão</v>
      </c>
      <c r="L32" s="62">
        <f>SMALL('2020 valores coletados'!T41:U53,2)</f>
        <v>-5.0713811420982968E-2</v>
      </c>
      <c r="M32" s="59" t="str">
        <f>VLOOKUP(L32,'2020 valores coletados'!T41:U53,2,0)</f>
        <v>Pão</v>
      </c>
      <c r="N32" s="63">
        <f>SMALL('2020 valores coletados'!T59:U71,2)</f>
        <v>-0.11179173047473223</v>
      </c>
      <c r="O32" s="1" t="str">
        <f>VLOOKUP(N32,'2020 valores coletados'!T59:U71,2,0)</f>
        <v>Açúcar</v>
      </c>
      <c r="P32" s="62">
        <f>SMALL('2020 valores coletados'!T78:U90,2)</f>
        <v>-0.11731049698964136</v>
      </c>
      <c r="Q32" s="59" t="str">
        <f>VLOOKUP(P32,'2020 valores coletados'!T78:U90,2,0)</f>
        <v>Margarina</v>
      </c>
      <c r="R32" s="63">
        <f>SMALL('2020 valores coletados'!T97:U109,2)</f>
        <v>-0.28920160827110863</v>
      </c>
      <c r="S32" s="1" t="str">
        <f>VLOOKUP(R32,'2020 valores coletados'!T97:U109,2,0)</f>
        <v>Banana</v>
      </c>
      <c r="T32" s="62">
        <f>SMALL('2020 valores coletados'!T116:U128,2)</f>
        <v>-0.16893203883495156</v>
      </c>
      <c r="U32" s="59" t="str">
        <f>VLOOKUP(T32,'2020 valores coletados'!T116:U128,2,0)</f>
        <v>Feijão</v>
      </c>
      <c r="V32" s="63">
        <f>SMALL('2020 valores coletados'!T134:U146,2)</f>
        <v>-2.694704049844221E-2</v>
      </c>
      <c r="W32" s="1" t="str">
        <f>VLOOKUP(V32,'2020 valores coletados'!T134:U146,2,0)</f>
        <v>Feijão</v>
      </c>
      <c r="X32" s="62">
        <f>SMALL('2020 valores coletados'!T152:U164,2)</f>
        <v>-4.8040455120101022E-2</v>
      </c>
      <c r="Y32" s="59" t="str">
        <f>VLOOKUP(X32,'2020 valores coletados'!T152:U164,2,0)</f>
        <v>Leite</v>
      </c>
      <c r="Z32" s="63">
        <f>SMALL('2020 valores coletados'!T170:U182,2)</f>
        <v>-3.1543314356054841E-2</v>
      </c>
      <c r="AA32" s="1" t="str">
        <f>VLOOKUP(Z32,'2020 valores coletados'!T170:U182,2,0)</f>
        <v>Café</v>
      </c>
      <c r="AB32" s="62" t="e">
        <f>SMALL('2020 valores coletados'!T188:U200,2)</f>
        <v>#DIV/0!</v>
      </c>
      <c r="AC32" s="59" t="e">
        <f>VLOOKUP(AB32,'2020 valores coletados'!T188:U200,2,0)</f>
        <v>#DIV/0!</v>
      </c>
      <c r="AD32" s="63" t="e">
        <f>SMALL('2020 valores coletados'!T206:U218,2)</f>
        <v>#DIV/0!</v>
      </c>
      <c r="AE32" s="60" t="e">
        <f>VLOOKUP(AD32,'2020 valores coletados'!T206:U218,2,0)</f>
        <v>#DIV/0!</v>
      </c>
    </row>
    <row r="33" spans="4:31" ht="13" thickBot="1" x14ac:dyDescent="0.3">
      <c r="G33" s="374"/>
      <c r="H33" s="188">
        <f>SMALL('2020 valores coletados'!T5:T17,3)</f>
        <v>-5.9053717538242623E-2</v>
      </c>
      <c r="I33" s="189" t="str">
        <f>+VLOOKUP(H33,'2020 valores coletados'!T5:U17,2,0)</f>
        <v>Feijão</v>
      </c>
      <c r="J33" s="67">
        <f>SMALL('2020 valores coletados'!T22:T34,3)</f>
        <v>-2.4918743228602103E-2</v>
      </c>
      <c r="K33" s="65" t="str">
        <f>+VLOOKUP(J33,'2020 valores coletados'!T22:U34,2,0)</f>
        <v>Óleo</v>
      </c>
      <c r="L33" s="80">
        <f>SMALL('2020 valores coletados'!T41:U53,3)</f>
        <v>-3.1858993980205974E-2</v>
      </c>
      <c r="M33" s="66" t="str">
        <f>VLOOKUP(L33,'2020 valores coletados'!T41:U53,2,0)</f>
        <v>Café</v>
      </c>
      <c r="N33" s="81">
        <f>SMALL('2020 valores coletados'!T59:U71,3)</f>
        <v>-7.5475923852183713E-2</v>
      </c>
      <c r="O33" s="65" t="str">
        <f>VLOOKUP(N33,'2020 valores coletados'!T59:U71,2,0)</f>
        <v>Óleo</v>
      </c>
      <c r="P33" s="80">
        <f>SMALL('2020 valores coletados'!T78:U90,3)</f>
        <v>-8.2677259565914318E-2</v>
      </c>
      <c r="Q33" s="66" t="str">
        <f>VLOOKUP(P33,'2020 valores coletados'!T78:U90,2,0)</f>
        <v>Café</v>
      </c>
      <c r="R33" s="81">
        <f>SMALL('2020 valores coletados'!T97:U109,3)</f>
        <v>-0.22534516765285983</v>
      </c>
      <c r="S33" s="65" t="str">
        <f>VLOOKUP(R33,'2020 valores coletados'!T97:U109,2,0)</f>
        <v>Tomate</v>
      </c>
      <c r="T33" s="80">
        <f>SMALL('2020 valores coletados'!T116:U128,3)</f>
        <v>-7.5776926351638796E-2</v>
      </c>
      <c r="U33" s="66" t="str">
        <f>VLOOKUP(T33,'2020 valores coletados'!T116:U128,2,0)</f>
        <v>Café</v>
      </c>
      <c r="V33" s="81">
        <f>SMALL('2020 valores coletados'!T134:U146,3)</f>
        <v>-9.212344541684736E-4</v>
      </c>
      <c r="W33" s="65" t="str">
        <f>VLOOKUP(V33,'2020 valores coletados'!T134:U146,2,0)</f>
        <v>Café</v>
      </c>
      <c r="X33" s="80">
        <f>SMALL('2020 valores coletados'!T152:U164,3)</f>
        <v>-1.2294452128477351E-3</v>
      </c>
      <c r="Y33" s="66" t="str">
        <f>VLOOKUP(X33,'2020 valores coletados'!T152:U164,2,0)</f>
        <v>Café</v>
      </c>
      <c r="Z33" s="81">
        <f>SMALL('2020 valores coletados'!T170:U182,3)</f>
        <v>-1.7144097222222321E-2</v>
      </c>
      <c r="AA33" s="65" t="str">
        <f>VLOOKUP(Z33,'2020 valores coletados'!T170:U182,2,0)</f>
        <v>Margarina</v>
      </c>
      <c r="AB33" s="80" t="e">
        <f>SMALL('2020 valores coletados'!T188:U200,3)</f>
        <v>#DIV/0!</v>
      </c>
      <c r="AC33" s="66" t="e">
        <f>VLOOKUP(AB33,'2020 valores coletados'!T188:U200,2,0)</f>
        <v>#DIV/0!</v>
      </c>
      <c r="AD33" s="81" t="e">
        <f>SMALL('2020 valores coletados'!T206:U218,3)</f>
        <v>#DIV/0!</v>
      </c>
      <c r="AE33" s="68" t="e">
        <f>VLOOKUP(AD33,'2020 valores coletados'!T206:U218,2,0)</f>
        <v>#DIV/0!</v>
      </c>
    </row>
    <row r="34" spans="4:31" ht="14.25" customHeight="1" x14ac:dyDescent="0.25">
      <c r="G34" s="372" t="s">
        <v>83</v>
      </c>
      <c r="H34" s="184">
        <f>LARGE('2020 valores coletados'!T5:T17,1)</f>
        <v>0.30314232902033256</v>
      </c>
      <c r="I34" s="185" t="str">
        <f>+VLOOKUP(H34,'2020 valores coletados'!T5:U17,2,0)</f>
        <v>Tomate</v>
      </c>
      <c r="J34" s="75">
        <f>LARGE('2020 valores coletados'!T22:T34,1)</f>
        <v>0.23317218296764608</v>
      </c>
      <c r="K34" s="76" t="str">
        <f>VLOOKUP(J34,'2020 valores coletados'!T22:U34,2,0)</f>
        <v>Batata</v>
      </c>
      <c r="L34" s="83">
        <f>LARGE('2020 valores coletados'!T41:T53,1)</f>
        <v>0.30804311774461035</v>
      </c>
      <c r="M34" s="74" t="str">
        <f>VLOOKUP(L34,'2020 valores coletados'!T41:U53,2,0)</f>
        <v>Leite</v>
      </c>
      <c r="N34" s="75">
        <f>LARGE('2020 valores coletados'!T59:T71,1)</f>
        <v>9.4162204518741133E-2</v>
      </c>
      <c r="O34" s="76" t="str">
        <f>VLOOKUP(N34,'2020 valores coletados'!T59:U71,2,0)</f>
        <v>Feijão</v>
      </c>
      <c r="P34" s="83">
        <f>LARGE('2020 valores coletados'!T78:T90,1)</f>
        <v>0.26289926289926302</v>
      </c>
      <c r="Q34" s="74" t="str">
        <f>VLOOKUP(P34,'2020 valores coletados'!T78:U90,2,0)</f>
        <v>Batata</v>
      </c>
      <c r="R34" s="75">
        <f>LARGE('2020 valores coletados'!T97:T109,1)</f>
        <v>0.1029895132258567</v>
      </c>
      <c r="S34" s="76" t="str">
        <f>VLOOKUP(R34, '2020 valores coletados'!T97:U109,2,0)</f>
        <v>Café</v>
      </c>
      <c r="T34" s="83">
        <f>LARGE('2020 valores coletados'!T116:T128,1)</f>
        <v>0.63595959595959628</v>
      </c>
      <c r="U34" s="74" t="str">
        <f>VLOOKUP(T34,'2020 valores coletados'!T116:U128,2,0)</f>
        <v>Banana</v>
      </c>
      <c r="V34" s="75">
        <f>LARGE('2020 valores coletados'!T134:T146,1)</f>
        <v>0.3361295921319063</v>
      </c>
      <c r="W34" s="76" t="str">
        <f>VLOOKUP(V34,'2020 valores coletados'!T134:U146,2,0)</f>
        <v>Tomate</v>
      </c>
      <c r="X34" s="83">
        <f>LARGE('2020 valores coletados'!T152:T164,1)</f>
        <v>0.39987010175362614</v>
      </c>
      <c r="Y34" s="74" t="str">
        <f>VLOOKUP(X34,'2020 valores coletados'!T152:U164,2,0)</f>
        <v>Tomate</v>
      </c>
      <c r="Z34" s="75">
        <f>LARGE('2020 valores coletados'!T170:T182,1)</f>
        <v>0.90635888501742223</v>
      </c>
      <c r="AA34" s="76" t="str">
        <f>VLOOKUP(Z34,'2020 valores coletados'!T170:U182,2,0)</f>
        <v>Batata</v>
      </c>
      <c r="AB34" s="83" t="e">
        <f>LARGE('2020 valores coletados'!T188:T200,1)</f>
        <v>#DIV/0!</v>
      </c>
      <c r="AC34" s="74" t="e">
        <f>VLOOKUP(AB34,'2020 valores coletados'!T188:U200,2,0)</f>
        <v>#DIV/0!</v>
      </c>
      <c r="AD34" s="78" t="e">
        <f>LARGE('2020 valores coletados'!T206:T218,1)</f>
        <v>#DIV/0!</v>
      </c>
      <c r="AE34" s="79" t="e">
        <f>VLOOKUP(AD34,'2020 valores coletados'!T206:U218,2,0)</f>
        <v>#DIV/0!</v>
      </c>
    </row>
    <row r="35" spans="4:31" x14ac:dyDescent="0.25">
      <c r="G35" s="373"/>
      <c r="H35" s="186">
        <f>LARGE('2020 valores coletados'!T5:T17,2)</f>
        <v>6.3277511961722155E-2</v>
      </c>
      <c r="I35" s="187" t="str">
        <f>+VLOOKUP(H35,'2020 valores coletados'!T5:U17,2,0)</f>
        <v>Açúcar</v>
      </c>
      <c r="J35" s="61">
        <f>LARGE('2020 valores coletados'!T22:T34,2)</f>
        <v>0.15094917330067359</v>
      </c>
      <c r="K35" s="1" t="str">
        <f>VLOOKUP(J35,'2020 valores coletados'!T22:U34,2,0)</f>
        <v>Banana</v>
      </c>
      <c r="L35" s="157">
        <f>LARGE('2020 valores coletados'!T41:T53,2)</f>
        <v>0.26603835978835932</v>
      </c>
      <c r="M35" s="59" t="str">
        <f>VLOOKUP(L35,'2020 valores coletados'!T41:U53,2,0)</f>
        <v>Feijão</v>
      </c>
      <c r="N35" s="61">
        <f>LARGE('2020 valores coletados'!T59:T71,2)</f>
        <v>9.0239410681399512E-2</v>
      </c>
      <c r="O35" s="1" t="str">
        <f>VLOOKUP(N35,'2020 valores coletados'!T59:U71,2,0)</f>
        <v>Batata</v>
      </c>
      <c r="P35" s="157">
        <f>LARGE('2020 valores coletados'!T78:T90,2)</f>
        <v>0.18853111844350945</v>
      </c>
      <c r="Q35" s="59" t="str">
        <f>VLOOKUP(P35,'2020 valores coletados'!T78:U90,2,0)</f>
        <v>Banana</v>
      </c>
      <c r="R35" s="61">
        <f>LARGE('2020 valores coletados'!T97:T109,2)</f>
        <v>9.2342342342342176E-2</v>
      </c>
      <c r="S35" s="1" t="str">
        <f>VLOOKUP(R35, '2020 valores coletados'!T97:U109,2,0)</f>
        <v>Leite</v>
      </c>
      <c r="T35" s="157">
        <f>LARGE('2020 valores coletados'!T116:T128,2)</f>
        <v>0.10025461489497101</v>
      </c>
      <c r="U35" s="59" t="str">
        <f>VLOOKUP(T35,'2020 valores coletados'!T116:U128,2,0)</f>
        <v>Tomate</v>
      </c>
      <c r="V35" s="61">
        <f>LARGE('2020 valores coletados'!T134:T146,2)</f>
        <v>0.3189163498098857</v>
      </c>
      <c r="W35" s="1" t="str">
        <f>VLOOKUP(V35,'2020 valores coletados'!T134:U146,2,0)</f>
        <v>Óleo</v>
      </c>
      <c r="X35" s="157">
        <f>LARGE('2020 valores coletados'!T152:T164,2)</f>
        <v>0.27374872318692556</v>
      </c>
      <c r="Y35" s="59" t="str">
        <f>VLOOKUP(X35,'2020 valores coletados'!T152:U164,2,0)</f>
        <v>Arroz</v>
      </c>
      <c r="Z35" s="61">
        <f>LARGE('2020 valores coletados'!T170:T182,2)</f>
        <v>0.1270498084291185</v>
      </c>
      <c r="AA35" s="1" t="str">
        <f>VLOOKUP(Z35,'2020 valores coletados'!T170:U182,2,0)</f>
        <v>Óleo</v>
      </c>
      <c r="AB35" s="157" t="e">
        <f>LARGE('2020 valores coletados'!T188:T200,2)</f>
        <v>#DIV/0!</v>
      </c>
      <c r="AC35" s="59" t="e">
        <f>VLOOKUP(AB35,'2020 valores coletados'!T188:U200,2,0)</f>
        <v>#DIV/0!</v>
      </c>
      <c r="AD35" s="63" t="e">
        <f>LARGE('2020 valores coletados'!T206:T218,2)</f>
        <v>#DIV/0!</v>
      </c>
      <c r="AE35" s="60" t="e">
        <f>VLOOKUP(AD35,'2020 valores coletados'!T206:U218,2,0)</f>
        <v>#DIV/0!</v>
      </c>
    </row>
    <row r="36" spans="4:31" ht="13" thickBot="1" x14ac:dyDescent="0.3">
      <c r="G36" s="374"/>
      <c r="H36" s="188">
        <f>LARGE('2020 valores coletados'!T5:T17,3)</f>
        <v>3.8245219347581516E-2</v>
      </c>
      <c r="I36" s="189" t="str">
        <f>+VLOOKUP(H36,'2020 valores coletados'!T5:U17,2,0)</f>
        <v>Óleo</v>
      </c>
      <c r="J36" s="67">
        <f>LARGE('2020 valores coletados'!T22:T34,3)</f>
        <v>6.7415730337078594E-2</v>
      </c>
      <c r="K36" s="65" t="str">
        <f>VLOOKUP(J36,'2020 valores coletados'!T22:U34,2,0)</f>
        <v>Carne</v>
      </c>
      <c r="L36" s="156">
        <f>LARGE('2020 valores coletados'!T41:T53,3)</f>
        <v>0.22813630880579017</v>
      </c>
      <c r="M36" s="66" t="str">
        <f>VLOOKUP(L36,'2020 valores coletados'!T41:U53,2,0)</f>
        <v>Batata</v>
      </c>
      <c r="N36" s="67">
        <f>LARGE('2020 valores coletados'!T59:T71,3)</f>
        <v>5.0508259212198148E-2</v>
      </c>
      <c r="O36" s="65" t="str">
        <f>VLOOKUP(N36,'2020 valores coletados'!T59:U71,2,0)</f>
        <v>Farinha</v>
      </c>
      <c r="P36" s="156">
        <f>LARGE('2020 valores coletados'!T78:T90,3)</f>
        <v>7.1949539177562194E-2</v>
      </c>
      <c r="Q36" s="66" t="str">
        <f>VLOOKUP(P36,'2020 valores coletados'!T78:U90,2,0)</f>
        <v>Carne</v>
      </c>
      <c r="R36" s="67">
        <f>LARGE('2020 valores coletados'!T97:T109,3)</f>
        <v>6.0574593284874245E-2</v>
      </c>
      <c r="S36" s="65" t="str">
        <f>VLOOKUP(R36, '2020 valores coletados'!T97:U109,2,0)</f>
        <v>Farinha</v>
      </c>
      <c r="T36" s="156">
        <f>LARGE('2020 valores coletados'!T116:T128,3)</f>
        <v>6.6850967579793918E-2</v>
      </c>
      <c r="U36" s="66" t="str">
        <f>VLOOKUP(T36,'2020 valores coletados'!T116:U128,2,0)</f>
        <v>Margarina</v>
      </c>
      <c r="V36" s="67">
        <f>LARGE('2020 valores coletados'!T134:T146,3)</f>
        <v>0.16117148267061809</v>
      </c>
      <c r="W36" s="65" t="str">
        <f>VLOOKUP(V36,'2020 valores coletados'!T134:U146,2,0)</f>
        <v>Banana</v>
      </c>
      <c r="X36" s="156">
        <f>LARGE('2020 valores coletados'!T152:T164,3)</f>
        <v>0.17567567567567566</v>
      </c>
      <c r="Y36" s="66" t="str">
        <f>VLOOKUP(X36,'2020 valores coletados'!T152:U164,2,0)</f>
        <v>Óleo</v>
      </c>
      <c r="Z36" s="67">
        <f>LARGE('2020 valores coletados'!T170:T182,3)</f>
        <v>9.0853342138779825E-2</v>
      </c>
      <c r="AA36" s="65" t="str">
        <f>VLOOKUP(Z36,'2020 valores coletados'!T170:U182,2,0)</f>
        <v>Arroz</v>
      </c>
      <c r="AB36" s="156" t="e">
        <f>LARGE('2020 valores coletados'!T188:T200,3)</f>
        <v>#DIV/0!</v>
      </c>
      <c r="AC36" s="66" t="e">
        <f>VLOOKUP(AB36,'2020 valores coletados'!T188:U200,2,0)</f>
        <v>#DIV/0!</v>
      </c>
      <c r="AD36" s="81" t="e">
        <f>LARGE('2020 valores coletados'!T206:T218,3)</f>
        <v>#DIV/0!</v>
      </c>
      <c r="AE36" s="68" t="e">
        <f>VLOOKUP(AD36,'2020 valores coletados'!T206:U218,2,0)</f>
        <v>#DIV/0!</v>
      </c>
    </row>
    <row r="37" spans="4:31" x14ac:dyDescent="0.25">
      <c r="G37" s="375" t="s">
        <v>76</v>
      </c>
      <c r="H37" s="93">
        <f>LARGE('2020 valores coletados'!R5:R17,1)</f>
        <v>2.0634920634920637</v>
      </c>
      <c r="I37" s="82" t="str">
        <f>VLOOKUP(H37,'2020 valores coletados'!R5:U17,4,0)</f>
        <v>Banana</v>
      </c>
      <c r="J37" s="84">
        <f>LARGE('2020 valores coletados'!R22:R34,1)</f>
        <v>2.1164021164021163</v>
      </c>
      <c r="K37" s="71" t="str">
        <f>VLOOKUP(J37,'2020 valores coletados'!R22:U34,4)</f>
        <v>Tomate</v>
      </c>
      <c r="L37" s="73">
        <f>LARGE('2020 valores coletados'!R41:R53,1)</f>
        <v>3.1868686868686869</v>
      </c>
      <c r="M37" s="69" t="str">
        <f>VLOOKUP(L37,'2020 valores coletados'!R41:U53,4,0)</f>
        <v>Tomate</v>
      </c>
      <c r="N37" s="70">
        <f>LARGE('2020 valores coletados'!R59:R71,1)</f>
        <v>1.103678929765886</v>
      </c>
      <c r="O37" s="121" t="str">
        <f>VLOOKUP(N37,'2020 valores coletados'!R59:U71,4,0)</f>
        <v>Margarina</v>
      </c>
      <c r="P37" s="73">
        <f>LARGE('2020 valores coletados'!R78:R90,1)</f>
        <v>1.0120967741935485</v>
      </c>
      <c r="Q37" s="69" t="str">
        <f>VLOOKUP(P37,'2020 valores coletados'!R78:U90,4,0)</f>
        <v>Tomate</v>
      </c>
      <c r="R37" s="70">
        <f>LARGE('2020 valores coletados'!R97:R109,1)</f>
        <v>2.5354330708661417</v>
      </c>
      <c r="S37" s="121" t="str">
        <f>VLOOKUP(R37,'2020 valores coletados'!R97:U109,4,0)</f>
        <v>Banana</v>
      </c>
      <c r="T37" s="73">
        <f>LARGE('2020 valores coletados'!R116:R128,1)</f>
        <v>1.7142857142857144</v>
      </c>
      <c r="U37" s="69" t="str">
        <f>VLOOKUP(T37,'2020 valores coletados'!R116:U128,4,0)</f>
        <v>Batata</v>
      </c>
      <c r="V37" s="70">
        <f>LARGE('2020 valores coletados'!R134:R146,1)</f>
        <v>2.2944162436548226</v>
      </c>
      <c r="W37" s="71" t="str">
        <f>VLOOKUP(V37,'2020 valores coletados'!R134:U146,4,0)</f>
        <v>Batata</v>
      </c>
      <c r="X37" s="73">
        <f>LARGE('2020 valores coletados'!R152:R164,1)</f>
        <v>1.6279069767441863</v>
      </c>
      <c r="Y37" s="69" t="str">
        <f>VLOOKUP(X37,'2020 valores coletados'!R152:U164,4,0)</f>
        <v>Batata</v>
      </c>
      <c r="Z37" s="70">
        <f>LARGE('2020 valores coletados'!R170:R182,1)</f>
        <v>1.0971786833855801</v>
      </c>
      <c r="AA37" s="71" t="str">
        <f>VLOOKUP(Z37,'2020 valores coletados'!R170:U182,4,0)</f>
        <v>Banana</v>
      </c>
      <c r="AB37" s="73" t="e">
        <f>LARGE('2020 valores coletados'!R188:R200,1)</f>
        <v>#DIV/0!</v>
      </c>
      <c r="AC37" s="69" t="e">
        <f>VLOOKUP(AB37,'2020 valores coletados'!R188:U200,4,0)</f>
        <v>#DIV/0!</v>
      </c>
      <c r="AD37" s="70" t="e">
        <f>LARGE('2020 valores coletados'!R206:R218,1)</f>
        <v>#DIV/0!</v>
      </c>
      <c r="AE37" s="72" t="e">
        <f>VLOOKUP(AD37,'2020 valores coletados'!R206:U218,4,0)</f>
        <v>#DIV/0!</v>
      </c>
    </row>
    <row r="38" spans="4:31" x14ac:dyDescent="0.25">
      <c r="G38" s="373"/>
      <c r="H38" s="94">
        <f>LARGE('2020 valores coletados'!R5:R17,2)</f>
        <v>1.5041782729805013</v>
      </c>
      <c r="I38" s="64" t="str">
        <f>VLOOKUP(H38,'2020 valores coletados'!R6:U18,4,0)</f>
        <v>Tomate</v>
      </c>
      <c r="J38" s="85">
        <f>LARGE('2020 valores coletados'!R22:R34,2)</f>
        <v>1.1557788944723617</v>
      </c>
      <c r="K38" s="1" t="str">
        <f>VLOOKUP(J38,'2020 valores coletados'!R22:U34,4,0)</f>
        <v>Batata</v>
      </c>
      <c r="L38" s="157">
        <f>LARGE('2020 valores coletados'!R41:R53,2)</f>
        <v>1.5075376884422114</v>
      </c>
      <c r="M38" s="59" t="str">
        <f>VLOOKUP(L38,'2020 valores coletados'!R41:U53,4,0)</f>
        <v>Banana</v>
      </c>
      <c r="N38" s="61">
        <f>LARGE('2020 valores coletados'!R59:R71,2)</f>
        <v>1.0974358974358975</v>
      </c>
      <c r="O38" s="122" t="str">
        <f>VLOOKUP(N38,'2020 valores coletados'!R59:U71,4,0)</f>
        <v>Banana</v>
      </c>
      <c r="P38" s="157">
        <f>LARGE('2020 valores coletados'!R78:R90,2)</f>
        <v>0.7765151515151516</v>
      </c>
      <c r="Q38" s="59" t="str">
        <f>VLOOKUP(P38,'2020 valores coletados'!R78:U90,4,0)</f>
        <v>Margarina</v>
      </c>
      <c r="R38" s="61">
        <f>LARGE('2020 valores coletados'!R97:R109,2)</f>
        <v>1.3567839195979903</v>
      </c>
      <c r="S38" s="122" t="str">
        <f>VLOOKUP(R38,'2020 valores coletados'!R97:U109,4,0)</f>
        <v>Margarina</v>
      </c>
      <c r="T38" s="157">
        <f>LARGE('2020 valores coletados'!R116:R128,2)</f>
        <v>1.5202020202020203</v>
      </c>
      <c r="U38" s="59" t="str">
        <f>VLOOKUP(T38,'2020 valores coletados'!R116:U128,4,0)</f>
        <v>Tomate</v>
      </c>
      <c r="V38" s="61">
        <f>LARGE('2020 valores coletados'!R134:R146,2)</f>
        <v>1.9983333333333331</v>
      </c>
      <c r="W38" s="1" t="str">
        <f>VLOOKUP(V38,'2020 valores coletados'!R134:U146,4,0)</f>
        <v>Arroz</v>
      </c>
      <c r="X38" s="157">
        <f>LARGE('2020 valores coletados'!R152:R164,2)</f>
        <v>1.4849246231155782</v>
      </c>
      <c r="Y38" s="59" t="str">
        <f>VLOOKUP(X38,'2020 valores coletados'!R152:U164,4,0)</f>
        <v>Tomate</v>
      </c>
      <c r="Z38" s="61">
        <f>LARGE('2020 valores coletados'!R170:R182,2)</f>
        <v>0.90710382513661214</v>
      </c>
      <c r="AA38" s="1" t="str">
        <f>VLOOKUP(Z38,'2020 valores coletados'!R170:U182,4,0)</f>
        <v>Farinha</v>
      </c>
      <c r="AB38" s="157" t="e">
        <f>LARGE('2020 valores coletados'!R188:R200,2)</f>
        <v>#DIV/0!</v>
      </c>
      <c r="AC38" s="59" t="e">
        <f>VLOOKUP(AB38,'2020 valores coletados'!R188:U200,4,0)</f>
        <v>#DIV/0!</v>
      </c>
      <c r="AD38" s="61" t="e">
        <f>LARGE('2020 valores coletados'!R206:R218,2)</f>
        <v>#DIV/0!</v>
      </c>
      <c r="AE38" s="60" t="e">
        <f>VLOOKUP(AD38,'2020 valores coletados'!R206:U218,4,0)</f>
        <v>#DIV/0!</v>
      </c>
    </row>
    <row r="39" spans="4:31" ht="13" thickBot="1" x14ac:dyDescent="0.3">
      <c r="G39" s="376"/>
      <c r="H39" s="95">
        <f>LARGE('2020 valores coletados'!R5:R17,3)</f>
        <v>0.76923076923076938</v>
      </c>
      <c r="I39" s="86" t="str">
        <f>VLOOKUP(H39,'2020 valores coletados'!R7:U19,4,0)</f>
        <v>Batata</v>
      </c>
      <c r="J39" s="87">
        <f>LARGE('2020 valores coletados'!R22:R34,3)</f>
        <v>1.1278195488721803</v>
      </c>
      <c r="K39" s="88" t="str">
        <f>VLOOKUP(J39,'2020 valores coletados'!R22:U34,4,0)</f>
        <v>Café</v>
      </c>
      <c r="L39" s="89">
        <f>LARGE('2020 valores coletados'!R41:R53,3)</f>
        <v>1.4518147684605758</v>
      </c>
      <c r="M39" s="90" t="str">
        <f>VLOOKUP(L39,'2020 valores coletados'!R41:U53,4,0)</f>
        <v>Açúcar</v>
      </c>
      <c r="N39" s="91">
        <f>LARGE('2020 valores coletados'!R59:R71,3)</f>
        <v>1.0871080139372822</v>
      </c>
      <c r="O39" s="123" t="str">
        <f>VLOOKUP(N39,'2020 valores coletados'!R59:U71,4,0)</f>
        <v>Tomate</v>
      </c>
      <c r="P39" s="89">
        <f>LARGE('2020 valores coletados'!R78:R90,3)</f>
        <v>0.60120240480961917</v>
      </c>
      <c r="Q39" s="90" t="str">
        <f>VLOOKUP(P39,'2020 valores coletados'!R78:U90,4,0)</f>
        <v>Café</v>
      </c>
      <c r="R39" s="91">
        <f>LARGE('2020 valores coletados'!R97:R109,3)</f>
        <v>1.2290502793296092</v>
      </c>
      <c r="S39" s="123" t="str">
        <f>VLOOKUP(R39,'2020 valores coletados'!R97:U109,4,0)</f>
        <v>Tomate</v>
      </c>
      <c r="T39" s="89">
        <f>LARGE('2020 valores coletados'!R116:R128,3)</f>
        <v>1.0025062656641603</v>
      </c>
      <c r="U39" s="90" t="str">
        <f>VLOOKUP(T39,'2020 valores coletados'!R116:U128,4,0)</f>
        <v>Café</v>
      </c>
      <c r="V39" s="91">
        <f>LARGE('2020 valores coletados'!R134:R146,3)</f>
        <v>1.0726643598615917</v>
      </c>
      <c r="W39" s="88" t="str">
        <f>VLOOKUP(V39,'2020 valores coletados'!R134:U146,4,0)</f>
        <v>Tomate</v>
      </c>
      <c r="X39" s="89">
        <f>LARGE('2020 valores coletados'!R152:R164,3)</f>
        <v>0.91690544412607444</v>
      </c>
      <c r="Y39" s="90" t="str">
        <f>VLOOKUP(X39,'2020 valores coletados'!R152:U164,4,0)</f>
        <v>Banana</v>
      </c>
      <c r="Z39" s="91">
        <f>LARGE('2020 valores coletados'!R170:R182,3)</f>
        <v>0.8087248322147651</v>
      </c>
      <c r="AA39" s="88" t="str">
        <f>VLOOKUP(Z39,'2020 valores coletados'!R170:U182,4,0)</f>
        <v>Margarina</v>
      </c>
      <c r="AB39" s="89" t="e">
        <f>LARGE('2020 valores coletados'!R188:R200,3)</f>
        <v>#DIV/0!</v>
      </c>
      <c r="AC39" s="90" t="e">
        <f>VLOOKUP(AB39,'2020 valores coletados'!R188:U200,4,0)</f>
        <v>#DIV/0!</v>
      </c>
      <c r="AD39" s="91" t="e">
        <f>LARGE('2020 valores coletados'!R206:R218,3)</f>
        <v>#DIV/0!</v>
      </c>
      <c r="AE39" s="92" t="e">
        <f>VLOOKUP(AD39,'2020 valores coletados'!R206:U218,4,0)</f>
        <v>#DIV/0!</v>
      </c>
    </row>
    <row r="40" spans="4:31" x14ac:dyDescent="0.25">
      <c r="G40" s="254" t="s">
        <v>124</v>
      </c>
      <c r="H40" s="195">
        <f>SMALL('preço da cesta por super'!R2:R11,1)</f>
        <v>324.27</v>
      </c>
      <c r="I40" s="193" t="str">
        <f>VLOOKUP(H40,'preço da cesta por super'!R2:S11,2,0)</f>
        <v>Walm</v>
      </c>
      <c r="J40" s="196">
        <f>SMALL('preço da cesta por super'!C33:N33,1)</f>
        <v>366.27299999999997</v>
      </c>
      <c r="K40" s="76" t="str">
        <f>VLOOKUP(J40,'preço da cesta por super'!R19:S28,2,0)</f>
        <v>Condo</v>
      </c>
      <c r="L40" s="197">
        <f>SMALL('preço da cesta por super'!C50:N50,1)</f>
        <v>351.00900000000001</v>
      </c>
      <c r="M40" s="74" t="str">
        <f>VLOOKUP(L40,'preço da cesta por super'!R36:S47,2,0)</f>
        <v>Condo</v>
      </c>
      <c r="N40" s="196">
        <f>SMALL('preço da cesta por super'!C67:N67,1)</f>
        <v>353.44200000000001</v>
      </c>
      <c r="O40" s="194" t="str">
        <f>VLOOKUP(N40,'preço da cesta por super'!R53:S64,2,0)</f>
        <v>Canção</v>
      </c>
      <c r="P40" s="197">
        <f>SMALL('preço da cesta por super'!C84:N84,1)</f>
        <v>382.18799999999999</v>
      </c>
      <c r="Q40" s="74" t="str">
        <f>VLOOKUP(P40,'preço da cesta por super'!R72:S81,2,0)</f>
        <v>Sumuf</v>
      </c>
      <c r="R40" s="196">
        <f>SMALL('preço da cesta por super'!C101:N101,1)</f>
        <v>354.69900000000001</v>
      </c>
      <c r="S40" s="194" t="str">
        <f>VLOOKUP(R40,'preço da cesta por super'!R89:S98,2,0)</f>
        <v>Golff</v>
      </c>
      <c r="T40" s="197">
        <f>SMALL('preço da cesta por super'!C118:N118,1)</f>
        <v>358.221</v>
      </c>
      <c r="U40" s="74" t="str">
        <f>VLOOKUP(T40,'preço da cesta por super'!R106:S115,2,0)</f>
        <v>Sumuf</v>
      </c>
      <c r="V40" s="196">
        <f>SMALL('preço da cesta por super'!C135:N135,1)</f>
        <v>374.721</v>
      </c>
      <c r="W40" s="76" t="str">
        <f>VLOOKUP(V40,'preço da cesta por super'!R123:S132,2,0)</f>
        <v>Golff</v>
      </c>
      <c r="X40" s="197">
        <f>SMALL('preço da cesta por super'!C152:N152,1)</f>
        <v>412.08300000000003</v>
      </c>
      <c r="Y40" s="74" t="str">
        <f>VLOOKUP(X40,'preço da cesta por super'!R140:S149,2,0)</f>
        <v>Condo</v>
      </c>
      <c r="Z40" s="196">
        <f>SMALL('preço da cesta por super'!C169:N169,1)</f>
        <v>431.85300000000001</v>
      </c>
      <c r="AA40" s="76" t="str">
        <f>VLOOKUP(Z40,'preço da cesta por super'!R157:S166,2,0)</f>
        <v>Sumuf</v>
      </c>
      <c r="AB40" s="197">
        <f>SMALL('preço da cesta por super'!C186:N186,1)</f>
        <v>0</v>
      </c>
      <c r="AC40" s="74" t="str">
        <f>VLOOKUP(AB40,'preço da cesta por super'!R174:S183,2,0)</f>
        <v>Sumuf</v>
      </c>
      <c r="AD40" s="196">
        <f>SMALL('preço da cesta por super'!C203:N203,1)</f>
        <v>0</v>
      </c>
      <c r="AE40" s="79" t="str">
        <f>VLOOKUP(AD40,'preço da cesta por super'!R191:S200,2,0)</f>
        <v>Sumuf</v>
      </c>
    </row>
    <row r="41" spans="4:31" x14ac:dyDescent="0.25">
      <c r="G41" s="255" t="s">
        <v>125</v>
      </c>
      <c r="H41" s="191">
        <f>LARGE('preço da cesta por super'!R2:R11,1)</f>
        <v>470.01900000000006</v>
      </c>
      <c r="I41" s="64" t="str">
        <f>VLOOKUP(H41,'preço da cesta por super'!R2:S11,2,0)</f>
        <v>Musa</v>
      </c>
      <c r="J41" s="190">
        <f>LARGE('preço da cesta por super'!C33:N33,1)</f>
        <v>448.73700000000002</v>
      </c>
      <c r="K41" s="1" t="str">
        <f>VLOOKUP(J41,'preço da cesta por super'!R19:S28,2,0)</f>
        <v>Musa</v>
      </c>
      <c r="L41" s="192">
        <f>LARGE('preço da cesta por super'!C50:N50,1)</f>
        <v>463.37700000000012</v>
      </c>
      <c r="M41" s="59" t="str">
        <f>VLOOKUP(L41,'preço da cesta por super'!R36:S47,2,0)</f>
        <v>Visca</v>
      </c>
      <c r="N41" s="190">
        <f>LARGE('preço da cesta por super'!C67:N67,1)</f>
        <v>453.84600000000006</v>
      </c>
      <c r="O41" s="122" t="str">
        <f>VLOOKUP(N41,'preço da cesta por super'!R53:S64,2,0)</f>
        <v>Musa</v>
      </c>
      <c r="P41" s="192">
        <f>LARGE('preço da cesta por super'!C84:N84,1)</f>
        <v>457.66800000000001</v>
      </c>
      <c r="Q41" s="59" t="e">
        <f>VLOOKUP(P41,'preço da cesta por super'!R72:S81,2,0)</f>
        <v>#N/A</v>
      </c>
      <c r="R41" s="190">
        <f>LARGE('preço da cesta por super'!C101:N101,1)</f>
        <v>442.56299999999999</v>
      </c>
      <c r="S41" s="122" t="str">
        <f>VLOOKUP(R41,'preço da cesta por super'!R89:S98,2,0)</f>
        <v>Visca</v>
      </c>
      <c r="T41" s="192">
        <f>LARGE('preço da cesta por super'!C118:N118,1)</f>
        <v>430.185</v>
      </c>
      <c r="U41" s="59" t="str">
        <f>VLOOKUP(T41,'preço da cesta por super'!R106:S115,2,0)</f>
        <v>Musa</v>
      </c>
      <c r="V41" s="190">
        <f>LARGE('preço da cesta por super'!C135:N135,1)</f>
        <v>494.94000000000005</v>
      </c>
      <c r="W41" s="1" t="str">
        <f>VLOOKUP(V41,'preço da cesta por super'!R123:S132,2,0)</f>
        <v>Musa</v>
      </c>
      <c r="X41" s="192">
        <f>LARGE('preço da cesta por super'!C152:N152,1)</f>
        <v>530.14200000000005</v>
      </c>
      <c r="Y41" s="59" t="str">
        <f>VLOOKUP(X41,'preço da cesta por super'!R140:S149,2,0)</f>
        <v>Musa</v>
      </c>
      <c r="Z41" s="190">
        <f>LARGE('preço da cesta por super'!C169:N169,1)</f>
        <v>560.09700000000009</v>
      </c>
      <c r="AA41" s="1" t="str">
        <f>VLOOKUP(Z41,'preço da cesta por super'!R157:S166,2,0)</f>
        <v>Musa</v>
      </c>
      <c r="AB41" s="192">
        <f>LARGE('preço da cesta por super'!C186:N186,1)</f>
        <v>0</v>
      </c>
      <c r="AC41" s="59" t="str">
        <f>VLOOKUP(AB41,'preço da cesta por super'!R174:S183,2,0)</f>
        <v>Sumuf</v>
      </c>
      <c r="AD41" s="190">
        <f>LARGE('preço da cesta por super'!C203:N204,1)</f>
        <v>0</v>
      </c>
      <c r="AE41" s="60" t="str">
        <f>VLOOKUP(AD41,'preço da cesta por super'!R191:S200,2,0)</f>
        <v>Sumuf</v>
      </c>
    </row>
    <row r="42" spans="4:31" x14ac:dyDescent="0.25">
      <c r="G42" s="257" t="s">
        <v>128</v>
      </c>
      <c r="H42" s="389">
        <f>(H20-H40)/H20</f>
        <v>0.15596889055472282</v>
      </c>
      <c r="I42" s="308"/>
      <c r="J42" s="305">
        <f>(J20-J40)/J20</f>
        <v>8.1500461916698533E-2</v>
      </c>
      <c r="K42" s="306"/>
      <c r="L42" s="307">
        <f>(L20-L40)/L20</f>
        <v>0.14942684713217586</v>
      </c>
      <c r="M42" s="308"/>
      <c r="N42" s="305">
        <f>(N20-N40)/N20</f>
        <v>0.11075440402905661</v>
      </c>
      <c r="O42" s="306"/>
      <c r="P42" s="307">
        <f>(P20-P40)/P20</f>
        <v>7.9430666418791568E-2</v>
      </c>
      <c r="Q42" s="308"/>
      <c r="R42" s="305">
        <f>(R20-R40)/R20</f>
        <v>0.11160574009459352</v>
      </c>
      <c r="S42" s="306"/>
      <c r="T42" s="307">
        <f>(T20-T40)/T20</f>
        <v>8.2016788868550961E-2</v>
      </c>
      <c r="U42" s="308"/>
      <c r="V42" s="305">
        <f>(V20-V40)/V20</f>
        <v>0.11496020877583613</v>
      </c>
      <c r="W42" s="306"/>
      <c r="X42" s="307">
        <f>(X20-X40)/X20</f>
        <v>0.11197864476289493</v>
      </c>
      <c r="Y42" s="308"/>
      <c r="Z42" s="305">
        <f>(Z20-Z40)/Z20</f>
        <v>9.6540466398579425E-2</v>
      </c>
      <c r="AA42" s="306"/>
      <c r="AB42" s="307" t="e">
        <f>(AB20-AB40)/AB20</f>
        <v>#DIV/0!</v>
      </c>
      <c r="AC42" s="308"/>
      <c r="AD42" s="305" t="e">
        <f>(AD20-AD40)/AD20</f>
        <v>#DIV/0!</v>
      </c>
      <c r="AE42" s="391"/>
    </row>
    <row r="43" spans="4:31" x14ac:dyDescent="0.25">
      <c r="G43" s="257" t="s">
        <v>129</v>
      </c>
      <c r="H43" s="389">
        <f>(H41-H20)/H20</f>
        <v>0.22339611444277857</v>
      </c>
      <c r="I43" s="308"/>
      <c r="J43" s="305">
        <f>(J41-J20)/J20</f>
        <v>0.12529377601102595</v>
      </c>
      <c r="K43" s="306"/>
      <c r="L43" s="307">
        <f>(L41-L20)/L20</f>
        <v>0.12286589761639682</v>
      </c>
      <c r="M43" s="308"/>
      <c r="N43" s="305">
        <f>(N41-N20)/N20</f>
        <v>0.14185794769446988</v>
      </c>
      <c r="O43" s="306"/>
      <c r="P43" s="307">
        <f>(P41-P20)/P20</f>
        <v>0.10237664647096328</v>
      </c>
      <c r="Q43" s="308"/>
      <c r="R43" s="305">
        <f>(R41-R20)/R20</f>
        <v>0.1084621858153431</v>
      </c>
      <c r="S43" s="306"/>
      <c r="T43" s="307">
        <f>(T41-T20)/T20</f>
        <v>0.10239937826253179</v>
      </c>
      <c r="U43" s="308"/>
      <c r="V43" s="305">
        <f>(V41-V20)/V20</f>
        <v>0.16898063964519661</v>
      </c>
      <c r="W43" s="306"/>
      <c r="X43" s="307">
        <f>(X41-X20)/X20</f>
        <v>0.14243348380813906</v>
      </c>
      <c r="Y43" s="308"/>
      <c r="Z43" s="305">
        <f>(Z41-Z20)/Z20</f>
        <v>0.17175282883655996</v>
      </c>
      <c r="AA43" s="306"/>
      <c r="AB43" s="307" t="e">
        <f>(AB41-AB20)/AB20</f>
        <v>#DIV/0!</v>
      </c>
      <c r="AC43" s="308"/>
      <c r="AD43" s="305" t="e">
        <f>(AD41-AD20)/AD20</f>
        <v>#DIV/0!</v>
      </c>
      <c r="AE43" s="391"/>
    </row>
    <row r="44" spans="4:31" ht="13" thickBot="1" x14ac:dyDescent="0.3">
      <c r="G44" s="256" t="s">
        <v>126</v>
      </c>
      <c r="H44" s="390">
        <f>(H41-H40)/H40</f>
        <v>0.44946803589601286</v>
      </c>
      <c r="I44" s="310"/>
      <c r="J44" s="303">
        <f>(J41-J40)/J40</f>
        <v>0.22514354047390897</v>
      </c>
      <c r="K44" s="304"/>
      <c r="L44" s="309">
        <f>(L41-L40)/L40</f>
        <v>0.32012854371255467</v>
      </c>
      <c r="M44" s="310"/>
      <c r="N44" s="303">
        <f>(N41-N40)/N40</f>
        <v>0.28407489772013528</v>
      </c>
      <c r="O44" s="304"/>
      <c r="P44" s="309">
        <f>(P41-P40)/P40</f>
        <v>0.19749442682658802</v>
      </c>
      <c r="Q44" s="310"/>
      <c r="R44" s="303">
        <f>(R41-R40)/R40</f>
        <v>0.24771425913239106</v>
      </c>
      <c r="S44" s="304"/>
      <c r="T44" s="309">
        <f>(T41-T40)/T40</f>
        <v>0.20089274498144999</v>
      </c>
      <c r="U44" s="310"/>
      <c r="V44" s="303">
        <f>(V41-V40)/V40</f>
        <v>0.32082269208290981</v>
      </c>
      <c r="W44" s="304"/>
      <c r="X44" s="309">
        <f>(X41-X40)/X40</f>
        <v>0.28649325499959966</v>
      </c>
      <c r="Y44" s="310"/>
      <c r="Z44" s="303">
        <f>(Z41-Z40)/Z40</f>
        <v>0.29696216073525039</v>
      </c>
      <c r="AA44" s="304"/>
      <c r="AB44" s="309" t="e">
        <f>(AB41-AB40)/AB40</f>
        <v>#DIV/0!</v>
      </c>
      <c r="AC44" s="310"/>
      <c r="AD44" s="303" t="e">
        <f>(AD41-AD40)/AD40</f>
        <v>#DIV/0!</v>
      </c>
      <c r="AE44" s="392"/>
    </row>
    <row r="45" spans="4:31" s="57" customFormat="1" ht="13.5" thickBot="1" x14ac:dyDescent="0.35">
      <c r="D45" s="56"/>
      <c r="G45" s="264" t="s">
        <v>98</v>
      </c>
      <c r="H45" s="377" t="s">
        <v>84</v>
      </c>
      <c r="I45" s="378"/>
      <c r="J45" s="379" t="s">
        <v>85</v>
      </c>
      <c r="K45" s="380"/>
      <c r="L45" s="381" t="s">
        <v>86</v>
      </c>
      <c r="M45" s="382"/>
      <c r="N45" s="379" t="s">
        <v>87</v>
      </c>
      <c r="O45" s="380"/>
      <c r="P45" s="381" t="s">
        <v>88</v>
      </c>
      <c r="Q45" s="382"/>
      <c r="R45" s="379" t="s">
        <v>89</v>
      </c>
      <c r="S45" s="380"/>
      <c r="T45" s="381" t="s">
        <v>90</v>
      </c>
      <c r="U45" s="382"/>
      <c r="V45" s="379" t="s">
        <v>91</v>
      </c>
      <c r="W45" s="380"/>
      <c r="X45" s="381" t="s">
        <v>92</v>
      </c>
      <c r="Y45" s="382"/>
      <c r="Z45" s="379" t="s">
        <v>93</v>
      </c>
      <c r="AA45" s="380"/>
      <c r="AB45" s="381" t="s">
        <v>94</v>
      </c>
      <c r="AC45" s="382"/>
      <c r="AD45" s="387" t="s">
        <v>95</v>
      </c>
      <c r="AE45" s="388"/>
    </row>
    <row r="46" spans="4:31" x14ac:dyDescent="0.25">
      <c r="F46" s="44"/>
      <c r="G46" s="96" t="s">
        <v>99</v>
      </c>
      <c r="H46" s="132">
        <v>1045</v>
      </c>
      <c r="I46" s="129">
        <f>(220*H25)/H46</f>
        <v>80.882526315789491</v>
      </c>
      <c r="J46" s="132">
        <f>H46</f>
        <v>1045</v>
      </c>
      <c r="K46" s="130">
        <f>(220*J25)/J46</f>
        <v>83.952252631578943</v>
      </c>
      <c r="L46" s="132">
        <f>H46</f>
        <v>1045</v>
      </c>
      <c r="M46" s="129">
        <f>(220*L25)/L46</f>
        <v>86.878631578947363</v>
      </c>
      <c r="N46" s="132">
        <f>H46</f>
        <v>1045</v>
      </c>
      <c r="O46" s="129">
        <f>(220*N25)/N46</f>
        <v>83.676368421052615</v>
      </c>
      <c r="P46" s="132">
        <f>H46</f>
        <v>1045</v>
      </c>
      <c r="Q46" s="129">
        <f>(220*P25)/P46</f>
        <v>87.403119617224888</v>
      </c>
      <c r="R46" s="132">
        <f>H46</f>
        <v>1045</v>
      </c>
      <c r="S46" s="129">
        <f>(220*R25)/R46</f>
        <v>84.054430622009576</v>
      </c>
      <c r="T46" s="132">
        <f>H46</f>
        <v>1045</v>
      </c>
      <c r="U46" s="129">
        <f>(220*T25)/T46</f>
        <v>82.152861244019135</v>
      </c>
      <c r="V46" s="132">
        <f>H46</f>
        <v>1045</v>
      </c>
      <c r="W46" s="129">
        <f>(220*V25)/V46</f>
        <v>89.135688995215318</v>
      </c>
      <c r="X46" s="132">
        <f>H46</f>
        <v>1045</v>
      </c>
      <c r="Y46" s="129">
        <f>(220*X25)/X46</f>
        <v>97.693952153110061</v>
      </c>
      <c r="Z46" s="132">
        <f>H46</f>
        <v>1045</v>
      </c>
      <c r="AA46" s="129">
        <f>(220*Z25)/Z46</f>
        <v>100.63142583732058</v>
      </c>
      <c r="AB46" s="132">
        <f>H46</f>
        <v>1045</v>
      </c>
      <c r="AC46" s="129" t="e">
        <f>(220*AB25)/AB46</f>
        <v>#DIV/0!</v>
      </c>
      <c r="AD46" s="132">
        <f>H46</f>
        <v>1045</v>
      </c>
      <c r="AE46" s="131" t="e">
        <f>(220*AD25)/AD46</f>
        <v>#DIV/0!</v>
      </c>
    </row>
    <row r="47" spans="4:31" x14ac:dyDescent="0.25">
      <c r="F47" s="44"/>
      <c r="G47" s="265" t="s">
        <v>101</v>
      </c>
      <c r="H47" s="133"/>
      <c r="I47" s="139">
        <f>I46/220</f>
        <v>0.36764784688995222</v>
      </c>
      <c r="J47" s="134"/>
      <c r="K47" s="139">
        <f>K46/220</f>
        <v>0.38160114832535885</v>
      </c>
      <c r="L47" s="134"/>
      <c r="M47" s="139">
        <f>M46/220</f>
        <v>0.39490287081339709</v>
      </c>
      <c r="N47" s="135"/>
      <c r="O47" s="139">
        <f>O46/220</f>
        <v>0.38034712918660279</v>
      </c>
      <c r="P47" s="135"/>
      <c r="Q47" s="139">
        <f>Q46/220</f>
        <v>0.39728690735102223</v>
      </c>
      <c r="R47" s="135"/>
      <c r="S47" s="139">
        <f>S46/220</f>
        <v>0.38206559373640714</v>
      </c>
      <c r="T47" s="135"/>
      <c r="U47" s="139">
        <f>U46/220</f>
        <v>0.37342209656372333</v>
      </c>
      <c r="V47" s="135"/>
      <c r="W47" s="139">
        <f>W46/220</f>
        <v>0.40516222270552416</v>
      </c>
      <c r="X47" s="139">
        <f>Y46/220</f>
        <v>0.44406341887777301</v>
      </c>
      <c r="Z47" s="139">
        <f>AA46/220</f>
        <v>0.45741557198782079</v>
      </c>
      <c r="AB47" s="135"/>
      <c r="AC47" s="139" t="e">
        <f>AC46/220</f>
        <v>#DIV/0!</v>
      </c>
      <c r="AD47" s="135"/>
      <c r="AE47" s="140" t="e">
        <f>AE46/220</f>
        <v>#DIV/0!</v>
      </c>
    </row>
    <row r="48" spans="4:31" x14ac:dyDescent="0.25">
      <c r="G48" s="266" t="s">
        <v>100</v>
      </c>
      <c r="H48" s="136">
        <v>1383.8</v>
      </c>
      <c r="I48" s="137">
        <f>(220*H25)/H48</f>
        <v>61.079809220985709</v>
      </c>
      <c r="J48" s="136">
        <f>H48</f>
        <v>1383.8</v>
      </c>
      <c r="K48" s="137">
        <f>(220*J25)/J48</f>
        <v>63.397965023847377</v>
      </c>
      <c r="L48" s="136">
        <f>J48</f>
        <v>1383.8</v>
      </c>
      <c r="M48" s="137">
        <f>(220*L25)/L48</f>
        <v>65.607869634340219</v>
      </c>
      <c r="N48" s="136">
        <f>J48</f>
        <v>1383.8</v>
      </c>
      <c r="O48" s="137">
        <f>(220*N25)/N48</f>
        <v>63.189626391096965</v>
      </c>
      <c r="P48" s="136">
        <f>J48</f>
        <v>1383.8</v>
      </c>
      <c r="Q48" s="137">
        <f>(220*P25)/P48</f>
        <v>66.003945656886842</v>
      </c>
      <c r="R48" s="136">
        <f>J48</f>
        <v>1383.8</v>
      </c>
      <c r="S48" s="137">
        <f>(220*R25)/R48</f>
        <v>63.475126463361761</v>
      </c>
      <c r="T48" s="136">
        <f>J48</f>
        <v>1383.8</v>
      </c>
      <c r="U48" s="137">
        <f>(220*T25)/T48</f>
        <v>62.039124150888853</v>
      </c>
      <c r="V48" s="136">
        <f>J48</f>
        <v>1383.8</v>
      </c>
      <c r="W48" s="137">
        <f>(220*V25)/V48</f>
        <v>67.312324757913004</v>
      </c>
      <c r="X48" s="136">
        <f>J48</f>
        <v>1383.8</v>
      </c>
      <c r="Y48" s="137">
        <f>(220*X25)/X48</f>
        <v>73.775242087006802</v>
      </c>
      <c r="Z48" s="136">
        <f>X48</f>
        <v>1383.8</v>
      </c>
      <c r="AA48" s="137">
        <f>(220*Z25)/Z48</f>
        <v>75.993525075878011</v>
      </c>
      <c r="AB48" s="136">
        <f>Z48</f>
        <v>1383.8</v>
      </c>
      <c r="AC48" s="137" t="e">
        <f>(220*AB25)/AB48</f>
        <v>#DIV/0!</v>
      </c>
      <c r="AD48" s="136">
        <f>AB48</f>
        <v>1383.8</v>
      </c>
      <c r="AE48" s="138" t="e">
        <f>(220*AD25)/AD48</f>
        <v>#DIV/0!</v>
      </c>
    </row>
    <row r="49" spans="7:31" ht="13" thickBot="1" x14ac:dyDescent="0.3">
      <c r="G49" s="267" t="s">
        <v>170</v>
      </c>
      <c r="H49" s="141"/>
      <c r="I49" s="142">
        <f>I48/220</f>
        <v>0.27763549645902597</v>
      </c>
      <c r="J49" s="141"/>
      <c r="K49" s="142">
        <f>K48/220</f>
        <v>0.28817256829021537</v>
      </c>
      <c r="L49" s="141"/>
      <c r="M49" s="142">
        <f>M48/220</f>
        <v>0.29821758924700098</v>
      </c>
      <c r="N49" s="141"/>
      <c r="O49" s="142">
        <f>O48/220</f>
        <v>0.2872255745049862</v>
      </c>
      <c r="P49" s="141"/>
      <c r="Q49" s="142">
        <f>Q48/220</f>
        <v>0.30001793480403111</v>
      </c>
      <c r="R49" s="141"/>
      <c r="S49" s="142">
        <f>S48/220</f>
        <v>0.28852330210618982</v>
      </c>
      <c r="T49" s="141"/>
      <c r="U49" s="142">
        <f>U48/220</f>
        <v>0.28199601886767661</v>
      </c>
      <c r="V49" s="141"/>
      <c r="W49" s="142">
        <f>W48/220</f>
        <v>0.3059651125359682</v>
      </c>
      <c r="X49" s="142">
        <f>Y48/220</f>
        <v>0.33534200948639453</v>
      </c>
      <c r="Z49" s="142">
        <f>AA48/220</f>
        <v>0.34542511398126369</v>
      </c>
      <c r="AB49" s="141"/>
      <c r="AC49" s="142" t="e">
        <f>AC48/220</f>
        <v>#DIV/0!</v>
      </c>
      <c r="AD49" s="141"/>
      <c r="AE49" s="143" t="e">
        <f>AE48/220</f>
        <v>#DIV/0!</v>
      </c>
    </row>
    <row r="51" spans="7:31" x14ac:dyDescent="0.25">
      <c r="H51">
        <f>H46/H2</f>
        <v>2.6046859421734796</v>
      </c>
    </row>
    <row r="53" spans="7:31" x14ac:dyDescent="0.25">
      <c r="N53" s="144"/>
    </row>
  </sheetData>
  <sheetProtection formatCells="0" formatColumns="0" formatRows="0" autoFilter="0" pivotTables="0"/>
  <protectedRanges>
    <protectedRange sqref="AD48 H48 J48 L48 N48 P48 R48 V48 T48 X48 Z48 AB48 H46" name="Intervalo1"/>
  </protectedRanges>
  <mergeCells count="352">
    <mergeCell ref="Z45:AA45"/>
    <mergeCell ref="AB45:AC45"/>
    <mergeCell ref="AD45:AE45"/>
    <mergeCell ref="G31:G33"/>
    <mergeCell ref="N45:O45"/>
    <mergeCell ref="P45:Q45"/>
    <mergeCell ref="R45:S45"/>
    <mergeCell ref="T45:U45"/>
    <mergeCell ref="V45:W45"/>
    <mergeCell ref="X45:Y45"/>
    <mergeCell ref="H42:I42"/>
    <mergeCell ref="H43:I43"/>
    <mergeCell ref="H44:I44"/>
    <mergeCell ref="J42:K42"/>
    <mergeCell ref="J43:K43"/>
    <mergeCell ref="J44:K44"/>
    <mergeCell ref="AD42:AE42"/>
    <mergeCell ref="AD43:AE43"/>
    <mergeCell ref="AD44:AE44"/>
    <mergeCell ref="AB42:AC42"/>
    <mergeCell ref="AB43:AC43"/>
    <mergeCell ref="AB44:AC44"/>
    <mergeCell ref="R42:S42"/>
    <mergeCell ref="R43:S43"/>
    <mergeCell ref="B5:E5"/>
    <mergeCell ref="G34:G36"/>
    <mergeCell ref="G37:G39"/>
    <mergeCell ref="H45:I45"/>
    <mergeCell ref="J45:K45"/>
    <mergeCell ref="L45:M45"/>
    <mergeCell ref="H5:I5"/>
    <mergeCell ref="H6:I6"/>
    <mergeCell ref="H7:I7"/>
    <mergeCell ref="H8:I8"/>
    <mergeCell ref="H15:I15"/>
    <mergeCell ref="H16:I16"/>
    <mergeCell ref="H17:I17"/>
    <mergeCell ref="H18:I18"/>
    <mergeCell ref="H19:I19"/>
    <mergeCell ref="H20:I20"/>
    <mergeCell ref="H9:I9"/>
    <mergeCell ref="H10:I10"/>
    <mergeCell ref="H11:I11"/>
    <mergeCell ref="H12:I12"/>
    <mergeCell ref="H13:I13"/>
    <mergeCell ref="H14:I14"/>
    <mergeCell ref="J17:K17"/>
    <mergeCell ref="J18:K18"/>
    <mergeCell ref="J19:K19"/>
    <mergeCell ref="J20:K20"/>
    <mergeCell ref="L5:M5"/>
    <mergeCell ref="L6:M6"/>
    <mergeCell ref="L7:M7"/>
    <mergeCell ref="L8:M8"/>
    <mergeCell ref="L9:M9"/>
    <mergeCell ref="L10:M10"/>
    <mergeCell ref="J11:K11"/>
    <mergeCell ref="J12:K12"/>
    <mergeCell ref="J13:K13"/>
    <mergeCell ref="J14:K14"/>
    <mergeCell ref="J15:K15"/>
    <mergeCell ref="J16:K16"/>
    <mergeCell ref="J5:K5"/>
    <mergeCell ref="J6:K6"/>
    <mergeCell ref="J7:K7"/>
    <mergeCell ref="J8:K8"/>
    <mergeCell ref="J9:K9"/>
    <mergeCell ref="J10:K10"/>
    <mergeCell ref="L17:M17"/>
    <mergeCell ref="L18:M18"/>
    <mergeCell ref="L19:M19"/>
    <mergeCell ref="L20:M20"/>
    <mergeCell ref="N5:O5"/>
    <mergeCell ref="N6:O6"/>
    <mergeCell ref="N7:O7"/>
    <mergeCell ref="N8:O8"/>
    <mergeCell ref="N9:O9"/>
    <mergeCell ref="N10:O10"/>
    <mergeCell ref="L11:M11"/>
    <mergeCell ref="L12:M12"/>
    <mergeCell ref="L13:M13"/>
    <mergeCell ref="L14:M14"/>
    <mergeCell ref="L15:M15"/>
    <mergeCell ref="L16:M16"/>
    <mergeCell ref="N17:O17"/>
    <mergeCell ref="N18:O18"/>
    <mergeCell ref="N19:O19"/>
    <mergeCell ref="N20:O20"/>
    <mergeCell ref="P5:Q5"/>
    <mergeCell ref="P6:Q6"/>
    <mergeCell ref="P7:Q7"/>
    <mergeCell ref="P8:Q8"/>
    <mergeCell ref="P9:Q9"/>
    <mergeCell ref="P10:Q10"/>
    <mergeCell ref="N11:O11"/>
    <mergeCell ref="N12:O12"/>
    <mergeCell ref="N13:O13"/>
    <mergeCell ref="N14:O14"/>
    <mergeCell ref="N15:O15"/>
    <mergeCell ref="N16:O16"/>
    <mergeCell ref="P17:Q17"/>
    <mergeCell ref="P18:Q18"/>
    <mergeCell ref="P19:Q19"/>
    <mergeCell ref="P20:Q20"/>
    <mergeCell ref="P14:Q14"/>
    <mergeCell ref="R5:S5"/>
    <mergeCell ref="R6:S6"/>
    <mergeCell ref="R7:S7"/>
    <mergeCell ref="R8:S8"/>
    <mergeCell ref="R9:S9"/>
    <mergeCell ref="R10:S10"/>
    <mergeCell ref="P11:Q11"/>
    <mergeCell ref="P12:Q12"/>
    <mergeCell ref="P13:Q13"/>
    <mergeCell ref="P15:Q15"/>
    <mergeCell ref="P16:Q16"/>
    <mergeCell ref="R17:S17"/>
    <mergeCell ref="R18:S18"/>
    <mergeCell ref="R19:S19"/>
    <mergeCell ref="R20:S20"/>
    <mergeCell ref="T5:U5"/>
    <mergeCell ref="T6:U6"/>
    <mergeCell ref="T7:U7"/>
    <mergeCell ref="T8:U8"/>
    <mergeCell ref="T9:U9"/>
    <mergeCell ref="T10:U10"/>
    <mergeCell ref="R11:S11"/>
    <mergeCell ref="R12:S12"/>
    <mergeCell ref="R13:S13"/>
    <mergeCell ref="R14:S14"/>
    <mergeCell ref="R15:S15"/>
    <mergeCell ref="R16:S16"/>
    <mergeCell ref="T17:U17"/>
    <mergeCell ref="T18:U18"/>
    <mergeCell ref="T19:U19"/>
    <mergeCell ref="T20:U20"/>
    <mergeCell ref="T14:U14"/>
    <mergeCell ref="T15:U15"/>
    <mergeCell ref="T16:U16"/>
    <mergeCell ref="V19:W19"/>
    <mergeCell ref="V20:W20"/>
    <mergeCell ref="X5:Y5"/>
    <mergeCell ref="X6:Y6"/>
    <mergeCell ref="X7:Y7"/>
    <mergeCell ref="X8:Y8"/>
    <mergeCell ref="X9:Y9"/>
    <mergeCell ref="X10:Y10"/>
    <mergeCell ref="V11:W11"/>
    <mergeCell ref="V12:W12"/>
    <mergeCell ref="V13:W13"/>
    <mergeCell ref="V14:W14"/>
    <mergeCell ref="V15:W15"/>
    <mergeCell ref="V16:W16"/>
    <mergeCell ref="V5:W5"/>
    <mergeCell ref="V6:W6"/>
    <mergeCell ref="V7:W7"/>
    <mergeCell ref="V8:W8"/>
    <mergeCell ref="V9:W9"/>
    <mergeCell ref="V10:W10"/>
    <mergeCell ref="T11:U11"/>
    <mergeCell ref="T12:U12"/>
    <mergeCell ref="T13:U13"/>
    <mergeCell ref="Z5:AA5"/>
    <mergeCell ref="Z6:AA6"/>
    <mergeCell ref="Z7:AA7"/>
    <mergeCell ref="Z8:AA8"/>
    <mergeCell ref="Z9:AA9"/>
    <mergeCell ref="Z10:AA10"/>
    <mergeCell ref="X11:Y11"/>
    <mergeCell ref="X12:Y12"/>
    <mergeCell ref="X13:Y13"/>
    <mergeCell ref="Z11:AA11"/>
    <mergeCell ref="Z12:AA12"/>
    <mergeCell ref="Z13:AA13"/>
    <mergeCell ref="Z14:AA14"/>
    <mergeCell ref="Z15:AA15"/>
    <mergeCell ref="Z16:AA16"/>
    <mergeCell ref="X17:Y17"/>
    <mergeCell ref="X18:Y18"/>
    <mergeCell ref="X19:Y19"/>
    <mergeCell ref="X14:Y14"/>
    <mergeCell ref="X15:Y15"/>
    <mergeCell ref="X16:Y16"/>
    <mergeCell ref="AD5:AE5"/>
    <mergeCell ref="AD6:AE6"/>
    <mergeCell ref="AD7:AE7"/>
    <mergeCell ref="AD8:AE8"/>
    <mergeCell ref="AD9:AE9"/>
    <mergeCell ref="AD10:AE10"/>
    <mergeCell ref="AB11:AC11"/>
    <mergeCell ref="AB12:AC12"/>
    <mergeCell ref="AB13:AC13"/>
    <mergeCell ref="AB5:AC5"/>
    <mergeCell ref="AB6:AC6"/>
    <mergeCell ref="AB7:AC7"/>
    <mergeCell ref="AB8:AC8"/>
    <mergeCell ref="AB9:AC9"/>
    <mergeCell ref="AB10:AC10"/>
    <mergeCell ref="AD11:AE11"/>
    <mergeCell ref="AD12:AE12"/>
    <mergeCell ref="AD13:AE13"/>
    <mergeCell ref="AD14:AE14"/>
    <mergeCell ref="AD15:AE15"/>
    <mergeCell ref="AD16:AE16"/>
    <mergeCell ref="AB17:AC17"/>
    <mergeCell ref="AB18:AC18"/>
    <mergeCell ref="AB19:AC19"/>
    <mergeCell ref="AB14:AC14"/>
    <mergeCell ref="AB15:AC15"/>
    <mergeCell ref="AB16:AC16"/>
    <mergeCell ref="H24:I24"/>
    <mergeCell ref="H25:I25"/>
    <mergeCell ref="H26:I26"/>
    <mergeCell ref="H27:I27"/>
    <mergeCell ref="H28:I28"/>
    <mergeCell ref="H29:I29"/>
    <mergeCell ref="AD17:AE17"/>
    <mergeCell ref="AD18:AE18"/>
    <mergeCell ref="AD19:AE19"/>
    <mergeCell ref="AD20:AE20"/>
    <mergeCell ref="H22:I22"/>
    <mergeCell ref="H23:I23"/>
    <mergeCell ref="L22:M22"/>
    <mergeCell ref="L23:M23"/>
    <mergeCell ref="P22:Q22"/>
    <mergeCell ref="P23:Q23"/>
    <mergeCell ref="AB20:AC20"/>
    <mergeCell ref="Z17:AA17"/>
    <mergeCell ref="Z18:AA18"/>
    <mergeCell ref="Z19:AA19"/>
    <mergeCell ref="Z20:AA20"/>
    <mergeCell ref="X20:Y20"/>
    <mergeCell ref="V17:W17"/>
    <mergeCell ref="V18:W18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P24:Q24"/>
    <mergeCell ref="P25:Q25"/>
    <mergeCell ref="P26:Q26"/>
    <mergeCell ref="P27:Q27"/>
    <mergeCell ref="P28:Q28"/>
    <mergeCell ref="P29:Q29"/>
    <mergeCell ref="L30:M30"/>
    <mergeCell ref="N22:O22"/>
    <mergeCell ref="N23:O23"/>
    <mergeCell ref="N24:O24"/>
    <mergeCell ref="N25:O25"/>
    <mergeCell ref="N26:O26"/>
    <mergeCell ref="N27:O27"/>
    <mergeCell ref="N28:O28"/>
    <mergeCell ref="N29:O29"/>
    <mergeCell ref="N30:O30"/>
    <mergeCell ref="L24:M24"/>
    <mergeCell ref="L25:M25"/>
    <mergeCell ref="L26:M26"/>
    <mergeCell ref="L27:M27"/>
    <mergeCell ref="L28:M28"/>
    <mergeCell ref="L29:M29"/>
    <mergeCell ref="P30:Q30"/>
    <mergeCell ref="R22:S22"/>
    <mergeCell ref="R23:S23"/>
    <mergeCell ref="R24:S24"/>
    <mergeCell ref="R25:S25"/>
    <mergeCell ref="R26:S26"/>
    <mergeCell ref="R27:S27"/>
    <mergeCell ref="R28:S28"/>
    <mergeCell ref="R29:S29"/>
    <mergeCell ref="R30:S30"/>
    <mergeCell ref="X22:Y22"/>
    <mergeCell ref="X23:Y23"/>
    <mergeCell ref="X24:Y24"/>
    <mergeCell ref="X25:Y25"/>
    <mergeCell ref="X26:Y26"/>
    <mergeCell ref="X27:Y27"/>
    <mergeCell ref="X28:Y28"/>
    <mergeCell ref="X29:Y29"/>
    <mergeCell ref="T28:U28"/>
    <mergeCell ref="T29:U29"/>
    <mergeCell ref="V22:W22"/>
    <mergeCell ref="V23:W23"/>
    <mergeCell ref="V24:W24"/>
    <mergeCell ref="V25:W25"/>
    <mergeCell ref="V26:W26"/>
    <mergeCell ref="V27:W27"/>
    <mergeCell ref="V28:W28"/>
    <mergeCell ref="T22:U22"/>
    <mergeCell ref="T23:U23"/>
    <mergeCell ref="T24:U24"/>
    <mergeCell ref="T25:U25"/>
    <mergeCell ref="T26:U26"/>
    <mergeCell ref="T27:U27"/>
    <mergeCell ref="Z22:AA22"/>
    <mergeCell ref="Z23:AA23"/>
    <mergeCell ref="Z24:AA24"/>
    <mergeCell ref="Z25:AA25"/>
    <mergeCell ref="Z26:AA26"/>
    <mergeCell ref="Z27:AA27"/>
    <mergeCell ref="Z28:AA28"/>
    <mergeCell ref="Z29:AA29"/>
    <mergeCell ref="Z30:AA30"/>
    <mergeCell ref="AD22:AE22"/>
    <mergeCell ref="AD23:AE23"/>
    <mergeCell ref="AD24:AE24"/>
    <mergeCell ref="AD25:AE25"/>
    <mergeCell ref="AD26:AE26"/>
    <mergeCell ref="AD27:AE27"/>
    <mergeCell ref="AD28:AE28"/>
    <mergeCell ref="AB22:AC22"/>
    <mergeCell ref="AB23:AC23"/>
    <mergeCell ref="AB24:AC24"/>
    <mergeCell ref="AB25:AC25"/>
    <mergeCell ref="AB26:AC26"/>
    <mergeCell ref="AB27:AC27"/>
    <mergeCell ref="AD29:AE29"/>
    <mergeCell ref="AD30:AE30"/>
    <mergeCell ref="AB28:AC28"/>
    <mergeCell ref="AB29:AC29"/>
    <mergeCell ref="AB30:AC30"/>
    <mergeCell ref="X30:Y30"/>
    <mergeCell ref="V29:W29"/>
    <mergeCell ref="V30:W30"/>
    <mergeCell ref="T30:U30"/>
    <mergeCell ref="H30:I30"/>
    <mergeCell ref="L42:M42"/>
    <mergeCell ref="L43:M43"/>
    <mergeCell ref="L44:M44"/>
    <mergeCell ref="P42:Q42"/>
    <mergeCell ref="P43:Q43"/>
    <mergeCell ref="P44:Q44"/>
    <mergeCell ref="N42:O42"/>
    <mergeCell ref="N43:O43"/>
    <mergeCell ref="N44:O44"/>
    <mergeCell ref="R44:S44"/>
    <mergeCell ref="Z42:AA42"/>
    <mergeCell ref="Z43:AA43"/>
    <mergeCell ref="Z44:AA44"/>
    <mergeCell ref="V42:W42"/>
    <mergeCell ref="T42:U42"/>
    <mergeCell ref="T43:U43"/>
    <mergeCell ref="T44:U44"/>
    <mergeCell ref="X42:Y42"/>
    <mergeCell ref="X43:Y43"/>
    <mergeCell ref="X44:Y44"/>
    <mergeCell ref="V43:W43"/>
    <mergeCell ref="V44:W4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B1:V203"/>
  <sheetViews>
    <sheetView tabSelected="1" topLeftCell="A145" workbookViewId="0">
      <selection activeCell="K162" sqref="K162"/>
    </sheetView>
  </sheetViews>
  <sheetFormatPr defaultRowHeight="12.5" x14ac:dyDescent="0.25"/>
  <cols>
    <col min="2" max="2" width="17.453125" bestFit="1" customWidth="1"/>
    <col min="18" max="18" width="9.453125" style="144" bestFit="1" customWidth="1"/>
    <col min="19" max="19" width="9.453125" style="183" bestFit="1" customWidth="1"/>
  </cols>
  <sheetData>
    <row r="1" spans="2:22" ht="13" thickBot="1" x14ac:dyDescent="0.3">
      <c r="B1" s="159" t="str">
        <f>'2020 valores coletados'!B3</f>
        <v>Valor da cesta em Jan - Levantamento de preços em 31/01</v>
      </c>
      <c r="R1" s="393" t="s">
        <v>122</v>
      </c>
      <c r="S1" s="393"/>
      <c r="T1" s="176"/>
      <c r="U1" s="393" t="s">
        <v>134</v>
      </c>
      <c r="V1" s="393"/>
    </row>
    <row r="2" spans="2:22" ht="13.5" thickBot="1" x14ac:dyDescent="0.35">
      <c r="B2" s="33" t="s">
        <v>0</v>
      </c>
      <c r="C2" s="34" t="s">
        <v>36</v>
      </c>
      <c r="D2" s="34" t="s">
        <v>37</v>
      </c>
      <c r="E2" s="34" t="s">
        <v>38</v>
      </c>
      <c r="F2" s="34" t="s">
        <v>39</v>
      </c>
      <c r="G2" s="34" t="s">
        <v>40</v>
      </c>
      <c r="H2" s="34" t="s">
        <v>41</v>
      </c>
      <c r="I2" s="34" t="s">
        <v>143</v>
      </c>
      <c r="J2" s="34" t="s">
        <v>144</v>
      </c>
      <c r="K2" s="34" t="s">
        <v>42</v>
      </c>
      <c r="L2" s="34" t="s">
        <v>43</v>
      </c>
      <c r="M2" s="34" t="s">
        <v>44</v>
      </c>
      <c r="N2" s="160" t="s">
        <v>45</v>
      </c>
      <c r="O2" s="259"/>
      <c r="P2" s="259"/>
      <c r="Q2" s="19"/>
      <c r="R2" s="183">
        <f>C16</f>
        <v>357.18299999999999</v>
      </c>
      <c r="S2" s="144" t="s">
        <v>36</v>
      </c>
      <c r="U2" s="183">
        <v>309.54000000000002</v>
      </c>
      <c r="V2" s="144" t="s">
        <v>45</v>
      </c>
    </row>
    <row r="3" spans="2:22" ht="13" x14ac:dyDescent="0.3">
      <c r="B3" s="106" t="s">
        <v>20</v>
      </c>
      <c r="C3" s="114">
        <f>'2020 valores coletados'!C5*CONSOLIDADO!$E7</f>
        <v>4.7939999999999996</v>
      </c>
      <c r="D3" s="114">
        <f>'2020 valores coletados'!D5*CONSOLIDADO!$E7</f>
        <v>5.0940000000000003</v>
      </c>
      <c r="E3" s="114">
        <f>'2020 valores coletados'!E5*CONSOLIDADO!$E7</f>
        <v>5.0339999999999998</v>
      </c>
      <c r="F3" s="114">
        <f>'2020 valores coletados'!F5*CONSOLIDADO!$E7</f>
        <v>5.7719999999999994</v>
      </c>
      <c r="G3" s="114">
        <f>'2020 valores coletados'!G5*CONSOLIDADO!$E7</f>
        <v>5.9639999999999995</v>
      </c>
      <c r="H3" s="114">
        <f>'2020 valores coletados'!H5*CONSOLIDADO!$E7</f>
        <v>4.7939999999999996</v>
      </c>
      <c r="I3" s="114"/>
      <c r="J3" s="114"/>
      <c r="K3" s="114">
        <f>'2020 valores coletados'!K5*CONSOLIDADO!$E7</f>
        <v>5.0940000000000003</v>
      </c>
      <c r="L3" s="114">
        <f>'2020 valores coletados'!L5*CONSOLIDADO!$E7</f>
        <v>5.0940000000000003</v>
      </c>
      <c r="M3" s="114">
        <f>'2020 valores coletados'!M5*CONSOLIDADO!$E7</f>
        <v>5.3940000000000001</v>
      </c>
      <c r="N3" s="166">
        <f>'2020 valores coletados'!N5*CONSOLIDADO!$E7</f>
        <v>6.3</v>
      </c>
      <c r="O3" s="260"/>
      <c r="P3" s="260"/>
      <c r="Q3" s="19"/>
      <c r="R3" s="183">
        <f>D16</f>
        <v>356.226</v>
      </c>
      <c r="S3" s="144" t="s">
        <v>37</v>
      </c>
      <c r="U3" s="183">
        <v>315.71699999999998</v>
      </c>
      <c r="V3" s="144" t="s">
        <v>44</v>
      </c>
    </row>
    <row r="4" spans="2:22" ht="13" x14ac:dyDescent="0.3">
      <c r="B4" s="37" t="s">
        <v>21</v>
      </c>
      <c r="C4" s="116">
        <f>'2020 valores coletados'!C6*CONSOLIDADO!$E8</f>
        <v>7.613999999999999</v>
      </c>
      <c r="D4" s="116">
        <f>'2020 valores coletados'!D6*CONSOLIDADO!$E8</f>
        <v>6.8940000000000001</v>
      </c>
      <c r="E4" s="116">
        <f>'2020 valores coletados'!E6*CONSOLIDADO!$E8</f>
        <v>7.6499999999999995</v>
      </c>
      <c r="F4" s="116">
        <f>'2020 valores coletados'!F6*CONSOLIDADO!$E8</f>
        <v>7.1879999999999997</v>
      </c>
      <c r="G4" s="116">
        <f>'2020 valores coletados'!G6*CONSOLIDADO!$E8</f>
        <v>7.6739999999999995</v>
      </c>
      <c r="H4" s="116">
        <f>'2020 valores coletados'!H6*CONSOLIDADO!$E8</f>
        <v>6.5880000000000001</v>
      </c>
      <c r="I4" s="116"/>
      <c r="J4" s="116"/>
      <c r="K4" s="116">
        <f>'2020 valores coletados'!K6*CONSOLIDADO!$E8</f>
        <v>6.5880000000000001</v>
      </c>
      <c r="L4" s="116">
        <f>'2020 valores coletados'!L6*CONSOLIDADO!$E8</f>
        <v>7.4340000000000002</v>
      </c>
      <c r="M4" s="116">
        <f>'2020 valores coletados'!M6*CONSOLIDADO!$E8</f>
        <v>6.2880000000000003</v>
      </c>
      <c r="N4" s="161">
        <f>'2020 valores coletados'!N6*CONSOLIDADO!$E8</f>
        <v>8.1</v>
      </c>
      <c r="O4" s="260"/>
      <c r="P4" s="260"/>
      <c r="Q4" s="19"/>
      <c r="R4" s="183">
        <f>E16</f>
        <v>378.66899999999998</v>
      </c>
      <c r="S4" s="144" t="s">
        <v>127</v>
      </c>
      <c r="U4" s="183">
        <v>316.91999999999996</v>
      </c>
      <c r="V4" s="144" t="s">
        <v>127</v>
      </c>
    </row>
    <row r="5" spans="2:22" ht="13" x14ac:dyDescent="0.3">
      <c r="B5" s="38" t="s">
        <v>22</v>
      </c>
      <c r="C5" s="116">
        <f>'2020 valores coletados'!C7*CONSOLIDADO!$E9</f>
        <v>22.425000000000001</v>
      </c>
      <c r="D5" s="116">
        <f>'2020 valores coletados'!D7*CONSOLIDADO!$E9</f>
        <v>26.175000000000001</v>
      </c>
      <c r="E5" s="116">
        <f>'2020 valores coletados'!E7*CONSOLIDADO!$E9</f>
        <v>25.425000000000001</v>
      </c>
      <c r="F5" s="116">
        <f>'2020 valores coletados'!F7*CONSOLIDADO!$E9</f>
        <v>19.424999999999997</v>
      </c>
      <c r="G5" s="116">
        <f>'2020 valores coletados'!G7*CONSOLIDADO!$E9</f>
        <v>25.425000000000001</v>
      </c>
      <c r="H5" s="116">
        <f>'2020 valores coletados'!H7*CONSOLIDADO!$E9</f>
        <v>14.174999999999999</v>
      </c>
      <c r="I5" s="116"/>
      <c r="J5" s="116"/>
      <c r="K5" s="116">
        <f>'2020 valores coletados'!K7*CONSOLIDADO!$E9</f>
        <v>29.925000000000001</v>
      </c>
      <c r="L5" s="116">
        <f>'2020 valores coletados'!L7*CONSOLIDADO!$E9</f>
        <v>24.375</v>
      </c>
      <c r="M5" s="116">
        <f>'2020 valores coletados'!M7*CONSOLIDADO!$E9</f>
        <v>43.424999999999997</v>
      </c>
      <c r="N5" s="161">
        <f>'2020 valores coletados'!N7*CONSOLIDADO!$E9</f>
        <v>14.174999999999999</v>
      </c>
      <c r="O5" s="260"/>
      <c r="P5" s="260"/>
      <c r="Q5" s="19"/>
      <c r="R5" s="183">
        <f>F16</f>
        <v>328.11600000000004</v>
      </c>
      <c r="S5" s="144" t="s">
        <v>39</v>
      </c>
      <c r="U5" s="183">
        <v>320.20499999999998</v>
      </c>
      <c r="V5" s="144" t="s">
        <v>39</v>
      </c>
    </row>
    <row r="6" spans="2:22" ht="13" x14ac:dyDescent="0.3">
      <c r="B6" s="38" t="s">
        <v>23</v>
      </c>
      <c r="C6" s="116">
        <f>'2020 valores coletados'!C8*CONSOLIDADO!$E10</f>
        <v>15.54</v>
      </c>
      <c r="D6" s="116">
        <f>'2020 valores coletados'!D8*CONSOLIDADO!$E10</f>
        <v>15.54</v>
      </c>
      <c r="E6" s="116">
        <f>'2020 valores coletados'!E8*CONSOLIDADO!$E10</f>
        <v>17.88</v>
      </c>
      <c r="F6" s="116">
        <f>'2020 valores coletados'!F8*CONSOLIDADO!$E10</f>
        <v>10.14</v>
      </c>
      <c r="G6" s="116">
        <f>'2020 valores coletados'!G8*CONSOLIDADO!$E10</f>
        <v>17.940000000000001</v>
      </c>
      <c r="H6" s="116">
        <f>'2020 valores coletados'!H8*CONSOLIDADO!$E10</f>
        <v>17.940000000000001</v>
      </c>
      <c r="I6" s="116"/>
      <c r="J6" s="116"/>
      <c r="K6" s="116">
        <f>'2020 valores coletados'!K8*CONSOLIDADO!$E10</f>
        <v>17.940000000000001</v>
      </c>
      <c r="L6" s="116">
        <f>'2020 valores coletados'!L8*CONSOLIDADO!$E10</f>
        <v>14.940000000000001</v>
      </c>
      <c r="M6" s="116">
        <f>'2020 valores coletados'!M8*CONSOLIDADO!$E10</f>
        <v>16.740000000000002</v>
      </c>
      <c r="N6" s="161">
        <f>'2020 valores coletados'!N8*CONSOLIDADO!$E10</f>
        <v>16.740000000000002</v>
      </c>
      <c r="O6" s="260"/>
      <c r="P6" s="260"/>
      <c r="Q6" s="19"/>
      <c r="R6" s="183">
        <f>G16</f>
        <v>470.01900000000006</v>
      </c>
      <c r="S6" s="144" t="s">
        <v>40</v>
      </c>
      <c r="U6" s="183">
        <v>324.58500000000009</v>
      </c>
      <c r="V6" s="144" t="s">
        <v>41</v>
      </c>
    </row>
    <row r="7" spans="2:22" ht="13" x14ac:dyDescent="0.3">
      <c r="B7" s="37" t="s">
        <v>24</v>
      </c>
      <c r="C7" s="116">
        <f>'2020 valores coletados'!C9*CONSOLIDADO!$E11</f>
        <v>7.1879999999999997</v>
      </c>
      <c r="D7" s="116">
        <f>'2020 valores coletados'!D9*CONSOLIDADO!$E11</f>
        <v>7.1760000000000002</v>
      </c>
      <c r="E7" s="116">
        <f>'2020 valores coletados'!E9*CONSOLIDADO!$E11</f>
        <v>8.3879999999999999</v>
      </c>
      <c r="F7" s="116">
        <f>'2020 valores coletados'!F9*CONSOLIDADO!$E11</f>
        <v>5.976</v>
      </c>
      <c r="G7" s="116">
        <f>'2020 valores coletados'!G9*CONSOLIDADO!$E11</f>
        <v>8.9760000000000009</v>
      </c>
      <c r="H7" s="116">
        <f>'2020 valores coletados'!H9*CONSOLIDADO!$E11</f>
        <v>5.9880000000000004</v>
      </c>
      <c r="I7" s="116"/>
      <c r="J7" s="116"/>
      <c r="K7" s="116">
        <f>'2020 valores coletados'!K9*CONSOLIDADO!$E11</f>
        <v>8.3879999999999999</v>
      </c>
      <c r="L7" s="116">
        <f>'2020 valores coletados'!L9*CONSOLIDADO!$E11</f>
        <v>9.347999999999999</v>
      </c>
      <c r="M7" s="116">
        <f>'2020 valores coletados'!M9*CONSOLIDADO!$E11</f>
        <v>7.7880000000000003</v>
      </c>
      <c r="N7" s="161">
        <f>'2020 valores coletados'!N9*CONSOLIDADO!$E11</f>
        <v>9.2999999999999989</v>
      </c>
      <c r="O7" s="260"/>
      <c r="P7" s="260"/>
      <c r="Q7" s="19"/>
      <c r="R7" s="183">
        <f>H16</f>
        <v>433.39800000000002</v>
      </c>
      <c r="S7" s="144" t="s">
        <v>41</v>
      </c>
      <c r="U7" s="183">
        <v>335.94600000000008</v>
      </c>
      <c r="V7" s="144" t="s">
        <v>37</v>
      </c>
    </row>
    <row r="8" spans="2:22" ht="13" x14ac:dyDescent="0.3">
      <c r="B8" s="38" t="s">
        <v>25</v>
      </c>
      <c r="C8" s="116">
        <f>'2020 valores coletados'!C10*CONSOLIDADO!$E12</f>
        <v>155.03399999999999</v>
      </c>
      <c r="D8" s="116">
        <f>'2020 valores coletados'!D10*CONSOLIDADO!$E12</f>
        <v>130.61399999999998</v>
      </c>
      <c r="E8" s="116">
        <f>'2020 valores coletados'!E10*CONSOLIDADO!$E12</f>
        <v>157.67400000000001</v>
      </c>
      <c r="F8" s="116">
        <f>'2020 valores coletados'!F10*CONSOLIDADO!$E12</f>
        <v>131.274</v>
      </c>
      <c r="G8" s="116">
        <f>'2020 valores coletados'!G10*CONSOLIDADO!$E12</f>
        <v>217.66799999999998</v>
      </c>
      <c r="H8" s="116">
        <f>'2020 valores coletados'!H10*CONSOLIDADO!$E12</f>
        <v>184.14</v>
      </c>
      <c r="I8" s="116"/>
      <c r="J8" s="116"/>
      <c r="K8" s="116">
        <f>'2020 valores coletados'!K10*CONSOLIDADO!$E12</f>
        <v>151.13999999999999</v>
      </c>
      <c r="L8" s="116">
        <f>'2020 valores coletados'!L10*CONSOLIDADO!$E12</f>
        <v>171.53399999999999</v>
      </c>
      <c r="M8" s="116">
        <f>'2020 valores coletados'!M10*CONSOLIDADO!$E12</f>
        <v>144.54</v>
      </c>
      <c r="N8" s="161">
        <f>'2020 valores coletados'!N10*CONSOLIDADO!$E12</f>
        <v>124.73999999999998</v>
      </c>
      <c r="O8" s="260"/>
      <c r="P8" s="260"/>
      <c r="Q8" s="19"/>
      <c r="R8" s="183">
        <f>K16</f>
        <v>391.26300000000003</v>
      </c>
      <c r="S8" s="144" t="s">
        <v>42</v>
      </c>
      <c r="U8" s="183">
        <v>341.19299999999998</v>
      </c>
      <c r="V8" s="144" t="s">
        <v>36</v>
      </c>
    </row>
    <row r="9" spans="2:22" ht="13" x14ac:dyDescent="0.3">
      <c r="B9" s="38" t="s">
        <v>26</v>
      </c>
      <c r="C9" s="116">
        <f>'2020 valores coletados'!C11*CONSOLIDADO!$E13</f>
        <v>3.2850000000000001</v>
      </c>
      <c r="D9" s="116">
        <f>'2020 valores coletados'!D11*CONSOLIDADO!$E13</f>
        <v>3.3449999999999998</v>
      </c>
      <c r="E9" s="116">
        <f>'2020 valores coletados'!E11*CONSOLIDADO!$E13</f>
        <v>3.585</v>
      </c>
      <c r="F9" s="116">
        <f>'2020 valores coletados'!F11*CONSOLIDADO!$E13</f>
        <v>2.9849999999999999</v>
      </c>
      <c r="G9" s="116">
        <f>'2020 valores coletados'!G11*CONSOLIDADO!$E13</f>
        <v>4.6349999999999998</v>
      </c>
      <c r="H9" s="116">
        <f>'2020 valores coletados'!H11*CONSOLIDADO!$E13</f>
        <v>3.4350000000000001</v>
      </c>
      <c r="I9" s="116"/>
      <c r="J9" s="116"/>
      <c r="K9" s="116">
        <f>'2020 valores coletados'!K11*CONSOLIDADO!$E13</f>
        <v>3.9749999999999996</v>
      </c>
      <c r="L9" s="116">
        <f>'2020 valores coletados'!L11*CONSOLIDADO!$E13</f>
        <v>4.4250000000000007</v>
      </c>
      <c r="M9" s="116">
        <f>'2020 valores coletados'!M11*CONSOLIDADO!$E13</f>
        <v>3.585</v>
      </c>
      <c r="N9" s="161">
        <f>'2020 valores coletados'!N11*CONSOLIDADO!$E13</f>
        <v>3.87</v>
      </c>
      <c r="O9" s="260"/>
      <c r="P9" s="260"/>
      <c r="Q9" s="19"/>
      <c r="R9" s="183">
        <f>L16</f>
        <v>409.35300000000007</v>
      </c>
      <c r="S9" s="144" t="s">
        <v>43</v>
      </c>
      <c r="U9" s="183">
        <v>352.54499999999996</v>
      </c>
      <c r="V9" s="144" t="s">
        <v>43</v>
      </c>
    </row>
    <row r="10" spans="2:22" ht="13" x14ac:dyDescent="0.3">
      <c r="B10" s="38" t="s">
        <v>27</v>
      </c>
      <c r="C10" s="116">
        <f>'2020 valores coletados'!C12*CONSOLIDADO!$E14</f>
        <v>22.455000000000002</v>
      </c>
      <c r="D10" s="116">
        <f>'2020 valores coletados'!D12*CONSOLIDADO!$E14</f>
        <v>22.455000000000002</v>
      </c>
      <c r="E10" s="116">
        <f>'2020 valores coletados'!E12*CONSOLIDADO!$E14</f>
        <v>21.105</v>
      </c>
      <c r="F10" s="116">
        <f>'2020 valores coletados'!F12*CONSOLIDADO!$E14</f>
        <v>24.254999999999999</v>
      </c>
      <c r="G10" s="116">
        <f>'2020 valores coletados'!G12*CONSOLIDADO!$E14</f>
        <v>26.504999999999999</v>
      </c>
      <c r="H10" s="116">
        <f>'2020 valores coletados'!H12*CONSOLIDADO!$E14</f>
        <v>22.455000000000002</v>
      </c>
      <c r="I10" s="116"/>
      <c r="J10" s="116"/>
      <c r="K10" s="116">
        <f>'2020 valores coletados'!K12*CONSOLIDADO!$E14</f>
        <v>26.955000000000002</v>
      </c>
      <c r="L10" s="116">
        <f>'2020 valores coletados'!L12*CONSOLIDADO!$E14</f>
        <v>29.205000000000002</v>
      </c>
      <c r="M10" s="116">
        <f>'2020 valores coletados'!M12*CONSOLIDADO!$E14</f>
        <v>24.705000000000002</v>
      </c>
      <c r="N10" s="161">
        <f>'2020 valores coletados'!N12*CONSOLIDADO!$E14</f>
        <v>17.955000000000002</v>
      </c>
      <c r="O10" s="260"/>
      <c r="P10" s="260"/>
      <c r="Q10" s="19"/>
      <c r="R10" s="183">
        <f>M16</f>
        <v>393.42300000000006</v>
      </c>
      <c r="S10" s="144" t="s">
        <v>44</v>
      </c>
      <c r="U10" s="183">
        <v>358.14300000000003</v>
      </c>
      <c r="V10" s="144" t="s">
        <v>42</v>
      </c>
    </row>
    <row r="11" spans="2:22" ht="13" x14ac:dyDescent="0.3">
      <c r="B11" s="38" t="s">
        <v>28</v>
      </c>
      <c r="C11" s="116">
        <f>'2020 valores coletados'!C13*CONSOLIDADO!$E15</f>
        <v>17.925000000000001</v>
      </c>
      <c r="D11" s="116">
        <f>'2020 valores coletados'!D13*CONSOLIDADO!$E15</f>
        <v>14.925000000000001</v>
      </c>
      <c r="E11" s="116">
        <f>'2020 valores coletados'!E13*CONSOLIDADO!$E15</f>
        <v>19.424999999999997</v>
      </c>
      <c r="F11" s="116">
        <f>'2020 valores coletados'!F13*CONSOLIDADO!$E15</f>
        <v>17.849999999999998</v>
      </c>
      <c r="G11" s="116">
        <f>'2020 valores coletados'!G13*CONSOLIDADO!$E15</f>
        <v>19.424999999999997</v>
      </c>
      <c r="H11" s="116">
        <f>'2020 valores coletados'!H13*CONSOLIDADO!$E15</f>
        <v>17.175000000000001</v>
      </c>
      <c r="I11" s="116"/>
      <c r="J11" s="116"/>
      <c r="K11" s="116">
        <f>'2020 valores coletados'!K13*CONSOLIDADO!$E15</f>
        <v>17.175000000000001</v>
      </c>
      <c r="L11" s="116">
        <f>'2020 valores coletados'!L13*CONSOLIDADO!$E15</f>
        <v>17.925000000000001</v>
      </c>
      <c r="M11" s="116">
        <f>'2020 valores coletados'!M13*CONSOLIDADO!$E15</f>
        <v>16.875</v>
      </c>
      <c r="N11" s="161">
        <f>'2020 valores coletados'!N13*CONSOLIDADO!$E15</f>
        <v>20.175000000000001</v>
      </c>
      <c r="O11" s="260"/>
      <c r="P11" s="260"/>
      <c r="Q11" s="19"/>
      <c r="R11" s="183">
        <f>N16</f>
        <v>324.27</v>
      </c>
      <c r="S11" s="144" t="s">
        <v>45</v>
      </c>
      <c r="U11" s="183">
        <v>380.66099999999994</v>
      </c>
      <c r="V11" s="144" t="s">
        <v>40</v>
      </c>
    </row>
    <row r="12" spans="2:22" ht="13" x14ac:dyDescent="0.3">
      <c r="B12" s="37" t="s">
        <v>29</v>
      </c>
      <c r="C12" s="116">
        <f>'2020 valores coletados'!C14*CONSOLIDADO!$E16</f>
        <v>4.4850000000000003</v>
      </c>
      <c r="D12" s="116">
        <f>'2020 valores coletados'!D14*CONSOLIDADO!$E16</f>
        <v>5.97</v>
      </c>
      <c r="E12" s="116">
        <f>'2020 valores coletados'!E14*CONSOLIDADO!$E16</f>
        <v>5.0250000000000004</v>
      </c>
      <c r="F12" s="116">
        <f>'2020 valores coletados'!F14*CONSOLIDADO!$E16</f>
        <v>4.4850000000000003</v>
      </c>
      <c r="G12" s="116">
        <f>'2020 valores coletados'!G14*CONSOLIDADO!$E16</f>
        <v>5.9850000000000003</v>
      </c>
      <c r="H12" s="116">
        <f>'2020 valores coletados'!H14*CONSOLIDADO!$E16</f>
        <v>5.97</v>
      </c>
      <c r="I12" s="116"/>
      <c r="J12" s="116"/>
      <c r="K12" s="116">
        <f>'2020 valores coletados'!K14*CONSOLIDADO!$E16</f>
        <v>5.9850000000000003</v>
      </c>
      <c r="L12" s="116">
        <f>'2020 valores coletados'!L14*CONSOLIDADO!$E16</f>
        <v>6.4350000000000005</v>
      </c>
      <c r="M12" s="116">
        <f>'2020 valores coletados'!M14*CONSOLIDADO!$E16</f>
        <v>5.9850000000000003</v>
      </c>
      <c r="N12" s="161">
        <f>'2020 valores coletados'!N14*CONSOLIDADO!$E16</f>
        <v>4.4850000000000003</v>
      </c>
      <c r="O12" s="260"/>
      <c r="P12" s="260"/>
      <c r="Q12" s="19"/>
    </row>
    <row r="13" spans="2:22" ht="13" x14ac:dyDescent="0.3">
      <c r="B13" s="37" t="s">
        <v>30</v>
      </c>
      <c r="C13" s="116">
        <f>'2020 valores coletados'!C15*CONSOLIDADO!$E17</f>
        <v>4.1879999999999997</v>
      </c>
      <c r="D13" s="116">
        <f>'2020 valores coletados'!D15*CONSOLIDADO!$E17</f>
        <v>4.1879999999999997</v>
      </c>
      <c r="E13" s="116">
        <f>'2020 valores coletados'!E15*CONSOLIDADO!$E17</f>
        <v>4.4279999999999999</v>
      </c>
      <c r="F13" s="116">
        <f>'2020 valores coletados'!F15*CONSOLIDADO!$E17</f>
        <v>4.7759999999999998</v>
      </c>
      <c r="G13" s="116">
        <f>'2020 valores coletados'!G15*CONSOLIDADO!$E17</f>
        <v>4.5119999999999996</v>
      </c>
      <c r="H13" s="116">
        <f>'2020 valores coletados'!H15*CONSOLIDADO!$E17</f>
        <v>4.4279999999999999</v>
      </c>
      <c r="I13" s="116"/>
      <c r="J13" s="116"/>
      <c r="K13" s="116">
        <f>'2020 valores coletados'!K15*CONSOLIDADO!$E17</f>
        <v>4.3079999999999998</v>
      </c>
      <c r="L13" s="116">
        <f>'2020 valores coletados'!L15*CONSOLIDADO!$E17</f>
        <v>4.7880000000000003</v>
      </c>
      <c r="M13" s="116">
        <f>'2020 valores coletados'!M15*CONSOLIDADO!$E17</f>
        <v>4.3079999999999998</v>
      </c>
      <c r="N13" s="161">
        <f>'2020 valores coletados'!N15*CONSOLIDADO!$E17</f>
        <v>4.38</v>
      </c>
      <c r="O13" s="260"/>
      <c r="P13" s="260"/>
      <c r="Q13" s="19"/>
    </row>
    <row r="14" spans="2:22" ht="13" x14ac:dyDescent="0.3">
      <c r="B14" s="37" t="s">
        <v>31</v>
      </c>
      <c r="C14" s="116">
        <f>'2020 valores coletados'!C16*CONSOLIDADO!$E18</f>
        <v>59.94</v>
      </c>
      <c r="D14" s="116">
        <f>'2020 valores coletados'!D16*CONSOLIDADO!$E18</f>
        <v>59.94</v>
      </c>
      <c r="E14" s="116">
        <f>'2020 valores coletados'!E16*CONSOLIDADO!$E18</f>
        <v>59.94</v>
      </c>
      <c r="F14" s="116">
        <f>'2020 valores coletados'!F16*CONSOLIDADO!$E18</f>
        <v>59.88</v>
      </c>
      <c r="G14" s="116">
        <f>'2020 valores coletados'!G16*CONSOLIDADO!$E18</f>
        <v>66.900000000000006</v>
      </c>
      <c r="H14" s="116">
        <f>'2020 valores coletados'!H16*CONSOLIDADO!$E18</f>
        <v>65.400000000000006</v>
      </c>
      <c r="I14" s="116"/>
      <c r="J14" s="116"/>
      <c r="K14" s="116">
        <f>'2020 valores coletados'!K16*CONSOLIDADO!$E18</f>
        <v>59.88</v>
      </c>
      <c r="L14" s="116">
        <f>'2020 valores coletados'!L16*CONSOLIDADO!$E18</f>
        <v>50.94</v>
      </c>
      <c r="M14" s="116">
        <f>'2020 valores coletados'!M16*CONSOLIDADO!$E18</f>
        <v>59.88</v>
      </c>
      <c r="N14" s="161">
        <f>'2020 valores coletados'!N16*CONSOLIDADO!$E18</f>
        <v>59.94</v>
      </c>
      <c r="O14" s="260"/>
      <c r="P14" s="260"/>
      <c r="Q14" s="19"/>
    </row>
    <row r="15" spans="2:22" ht="13.5" thickBot="1" x14ac:dyDescent="0.35">
      <c r="B15" s="101" t="s">
        <v>32</v>
      </c>
      <c r="C15" s="118">
        <f>'2020 valores coletados'!C17*CONSOLIDADO!$E19</f>
        <v>32.31</v>
      </c>
      <c r="D15" s="118">
        <f>'2020 valores coletados'!D17*CONSOLIDADO!$E19</f>
        <v>53.910000000000004</v>
      </c>
      <c r="E15" s="118">
        <f>'2020 valores coletados'!E17*CONSOLIDADO!$E19</f>
        <v>43.11</v>
      </c>
      <c r="F15" s="118">
        <f>'2020 valores coletados'!F17*CONSOLIDADO!$E19</f>
        <v>34.11</v>
      </c>
      <c r="G15" s="118">
        <f>'2020 valores coletados'!G17*CONSOLIDADO!$E19</f>
        <v>58.410000000000004</v>
      </c>
      <c r="H15" s="118">
        <f>'2020 valores coletados'!H17*CONSOLIDADO!$E19</f>
        <v>80.91</v>
      </c>
      <c r="I15" s="118"/>
      <c r="J15" s="118"/>
      <c r="K15" s="118">
        <f>'2020 valores coletados'!K17*CONSOLIDADO!$E19</f>
        <v>53.910000000000004</v>
      </c>
      <c r="L15" s="118">
        <f>'2020 valores coletados'!L17*CONSOLIDADO!$E19</f>
        <v>62.910000000000004</v>
      </c>
      <c r="M15" s="118">
        <f>'2020 valores coletados'!M17*CONSOLIDADO!$E19</f>
        <v>53.910000000000004</v>
      </c>
      <c r="N15" s="162">
        <f>'2020 valores coletados'!N17*CONSOLIDADO!$E19</f>
        <v>34.11</v>
      </c>
      <c r="O15" s="260"/>
      <c r="P15" s="260"/>
      <c r="Q15" s="19"/>
    </row>
    <row r="16" spans="2:22" ht="13.5" thickBot="1" x14ac:dyDescent="0.35">
      <c r="B16" s="169">
        <f>AVERAGE(C16:N16)</f>
        <v>384.19200000000001</v>
      </c>
      <c r="C16" s="167">
        <f t="shared" ref="C16:N16" si="0">SUM(C3:C15)</f>
        <v>357.18299999999999</v>
      </c>
      <c r="D16" s="167">
        <f t="shared" si="0"/>
        <v>356.226</v>
      </c>
      <c r="E16" s="167">
        <f t="shared" si="0"/>
        <v>378.66899999999998</v>
      </c>
      <c r="F16" s="167">
        <f t="shared" si="0"/>
        <v>328.11600000000004</v>
      </c>
      <c r="G16" s="167">
        <f t="shared" si="0"/>
        <v>470.01900000000006</v>
      </c>
      <c r="H16" s="167">
        <f t="shared" si="0"/>
        <v>433.39800000000002</v>
      </c>
      <c r="I16" s="167"/>
      <c r="J16" s="167"/>
      <c r="K16" s="167">
        <f t="shared" si="0"/>
        <v>391.26300000000003</v>
      </c>
      <c r="L16" s="167">
        <f t="shared" si="0"/>
        <v>409.35300000000007</v>
      </c>
      <c r="M16" s="167">
        <f t="shared" si="0"/>
        <v>393.42300000000006</v>
      </c>
      <c r="N16" s="168">
        <f t="shared" si="0"/>
        <v>324.27</v>
      </c>
      <c r="O16" s="261"/>
      <c r="P16" s="261"/>
      <c r="Q16" s="19"/>
    </row>
    <row r="17" spans="2:22" ht="13" x14ac:dyDescent="0.3">
      <c r="Q17" s="19"/>
    </row>
    <row r="18" spans="2:22" ht="13" thickBot="1" x14ac:dyDescent="0.3">
      <c r="B18" s="159" t="str">
        <f>'2020 valores coletados'!B20</f>
        <v>Valor da cesta em Fev - Levantamento de preços em 29/02</v>
      </c>
      <c r="R18" s="393" t="s">
        <v>122</v>
      </c>
      <c r="S18" s="393"/>
      <c r="T18" s="176"/>
    </row>
    <row r="19" spans="2:22" ht="13.5" thickBot="1" x14ac:dyDescent="0.35">
      <c r="B19" s="33" t="s">
        <v>0</v>
      </c>
      <c r="C19" s="34" t="s">
        <v>36</v>
      </c>
      <c r="D19" s="34" t="s">
        <v>37</v>
      </c>
      <c r="E19" s="34" t="s">
        <v>127</v>
      </c>
      <c r="F19" s="34" t="s">
        <v>39</v>
      </c>
      <c r="G19" s="34" t="s">
        <v>40</v>
      </c>
      <c r="H19" s="34" t="s">
        <v>41</v>
      </c>
      <c r="I19" s="34" t="s">
        <v>143</v>
      </c>
      <c r="J19" s="34" t="s">
        <v>144</v>
      </c>
      <c r="K19" s="34" t="s">
        <v>42</v>
      </c>
      <c r="L19" s="34" t="s">
        <v>43</v>
      </c>
      <c r="M19" s="34" t="s">
        <v>44</v>
      </c>
      <c r="N19" s="160" t="s">
        <v>45</v>
      </c>
      <c r="O19" s="259"/>
      <c r="P19" s="259"/>
      <c r="Q19" s="19"/>
      <c r="R19" s="183">
        <f>C33</f>
        <v>371.43299999999999</v>
      </c>
      <c r="S19" s="144" t="s">
        <v>36</v>
      </c>
      <c r="U19" s="208">
        <v>334.84800000000001</v>
      </c>
      <c r="V19" t="s">
        <v>37</v>
      </c>
    </row>
    <row r="20" spans="2:22" ht="13" x14ac:dyDescent="0.3">
      <c r="B20" s="106" t="s">
        <v>20</v>
      </c>
      <c r="C20" s="116">
        <f>'2020 valores coletados'!C22*CONSOLIDADO!$E7</f>
        <v>4.7939999999999996</v>
      </c>
      <c r="D20" s="116">
        <f>'2020 valores coletados'!D22*CONSOLIDADO!$E7</f>
        <v>4.7939999999999996</v>
      </c>
      <c r="E20" s="116">
        <f>'2020 valores coletados'!E22*CONSOLIDADO!$E7</f>
        <v>5.0940000000000003</v>
      </c>
      <c r="F20" s="116">
        <f>'2020 valores coletados'!F22*CONSOLIDADO!$E7</f>
        <v>5.8739999999999997</v>
      </c>
      <c r="G20" s="116">
        <f>'2020 valores coletados'!G22*CONSOLIDADO!$E7</f>
        <v>5.9639999999999995</v>
      </c>
      <c r="H20" s="116">
        <f>'2020 valores coletados'!H22*CONSOLIDADO!$E7</f>
        <v>4.9739999999999993</v>
      </c>
      <c r="I20" s="116"/>
      <c r="J20" s="116"/>
      <c r="K20" s="116">
        <f>'2020 valores coletados'!K22*CONSOLIDADO!$E7</f>
        <v>5.7539999999999996</v>
      </c>
      <c r="L20" s="116">
        <f>'2020 valores coletados'!L22*CONSOLIDADO!$E7</f>
        <v>5.9939999999999998</v>
      </c>
      <c r="M20" s="116">
        <f>'2020 valores coletados'!M22*CONSOLIDADO!$E7</f>
        <v>5.3940000000000001</v>
      </c>
      <c r="N20" s="161">
        <f>'2020 valores coletados'!N22*CONSOLIDADO!$E7</f>
        <v>5.49</v>
      </c>
      <c r="O20" s="260"/>
      <c r="P20" s="260"/>
      <c r="Q20" s="19"/>
      <c r="R20" s="183">
        <f>D33</f>
        <v>395.142</v>
      </c>
      <c r="S20" s="144" t="s">
        <v>37</v>
      </c>
      <c r="U20" s="208">
        <v>362.19750000000005</v>
      </c>
      <c r="V20" t="s">
        <v>42</v>
      </c>
    </row>
    <row r="21" spans="2:22" ht="13" x14ac:dyDescent="0.3">
      <c r="B21" s="37" t="s">
        <v>21</v>
      </c>
      <c r="C21" s="116">
        <f>'2020 valores coletados'!C23*CONSOLIDADO!$E8</f>
        <v>6.2939999999999996</v>
      </c>
      <c r="D21" s="116">
        <f>'2020 valores coletados'!D23*CONSOLIDADO!$E8</f>
        <v>7.194</v>
      </c>
      <c r="E21" s="116">
        <f>'2020 valores coletados'!E23*CONSOLIDADO!$E8</f>
        <v>8.0699999999999985</v>
      </c>
      <c r="F21" s="116">
        <f>'2020 valores coletados'!F23*CONSOLIDADO!$E8</f>
        <v>7.3679999999999994</v>
      </c>
      <c r="G21" s="116">
        <f>'2020 valores coletados'!G23*CONSOLIDADO!$E8</f>
        <v>7.6739999999999995</v>
      </c>
      <c r="H21" s="116">
        <f>'2020 valores coletados'!H23*CONSOLIDADO!$E8</f>
        <v>5.9880000000000004</v>
      </c>
      <c r="I21" s="116"/>
      <c r="J21" s="116"/>
      <c r="K21" s="116">
        <f>'2020 valores coletados'!K23*CONSOLIDADO!$E8</f>
        <v>6.5880000000000001</v>
      </c>
      <c r="L21" s="116">
        <f>'2020 valores coletados'!L23*CONSOLIDADO!$E8</f>
        <v>7.4939999999999998</v>
      </c>
      <c r="M21" s="116">
        <f>'2020 valores coletados'!M23*CONSOLIDADO!$E8</f>
        <v>7.4879999999999995</v>
      </c>
      <c r="N21" s="161">
        <f>'2020 valores coletados'!N23*CONSOLIDADO!$E8</f>
        <v>7.74</v>
      </c>
      <c r="O21" s="260"/>
      <c r="P21" s="260"/>
      <c r="Q21" s="19"/>
      <c r="R21" s="183">
        <f>E33</f>
        <v>377.55899999999997</v>
      </c>
      <c r="S21" s="144" t="s">
        <v>127</v>
      </c>
      <c r="U21" s="208">
        <v>364.77600000000001</v>
      </c>
      <c r="V21" t="s">
        <v>39</v>
      </c>
    </row>
    <row r="22" spans="2:22" ht="13" x14ac:dyDescent="0.3">
      <c r="B22" s="38" t="s">
        <v>22</v>
      </c>
      <c r="C22" s="116">
        <f>'2020 valores coletados'!C24*CONSOLIDADO!$E9</f>
        <v>26.175000000000001</v>
      </c>
      <c r="D22" s="116">
        <f>'2020 valores coletados'!D24*CONSOLIDADO!$E9</f>
        <v>29.85</v>
      </c>
      <c r="E22" s="116">
        <f>'2020 valores coletados'!E24*CONSOLIDADO!$E9</f>
        <v>26.175000000000001</v>
      </c>
      <c r="F22" s="116">
        <f>'2020 valores coletados'!F24*CONSOLIDADO!$E9</f>
        <v>14.174999999999999</v>
      </c>
      <c r="G22" s="116">
        <f>'2020 valores coletados'!G24*CONSOLIDADO!$E9</f>
        <v>35.175000000000004</v>
      </c>
      <c r="H22" s="116">
        <f>'2020 valores coletados'!H24*CONSOLIDADO!$E9</f>
        <v>29.925000000000001</v>
      </c>
      <c r="I22" s="116"/>
      <c r="J22" s="116"/>
      <c r="K22" s="116">
        <f>'2020 valores coletados'!K24*CONSOLIDADO!$E9</f>
        <v>26.175000000000001</v>
      </c>
      <c r="L22" s="116">
        <f>'2020 valores coletados'!L24*CONSOLIDADO!$E9</f>
        <v>29.175000000000001</v>
      </c>
      <c r="M22" s="116">
        <f>'2020 valores coletados'!M24*CONSOLIDADO!$E9</f>
        <v>44.174999999999997</v>
      </c>
      <c r="N22" s="161">
        <f>'2020 valores coletados'!N24*CONSOLIDADO!$E9</f>
        <v>20.925000000000001</v>
      </c>
      <c r="O22" s="260"/>
      <c r="P22" s="260"/>
      <c r="Q22" s="19"/>
      <c r="R22" s="183">
        <f>F33</f>
        <v>366.27299999999997</v>
      </c>
      <c r="S22" s="144" t="s">
        <v>39</v>
      </c>
      <c r="U22" s="208">
        <v>366.24299999999994</v>
      </c>
      <c r="V22" t="s">
        <v>45</v>
      </c>
    </row>
    <row r="23" spans="2:22" ht="13" x14ac:dyDescent="0.3">
      <c r="B23" s="38" t="s">
        <v>23</v>
      </c>
      <c r="C23" s="116">
        <f>'2020 valores coletados'!C25*CONSOLIDADO!$E10</f>
        <v>17.34</v>
      </c>
      <c r="D23" s="116">
        <f>'2020 valores coletados'!D25*CONSOLIDADO!$E10</f>
        <v>20.94</v>
      </c>
      <c r="E23" s="116">
        <f>'2020 valores coletados'!E25*CONSOLIDADO!$E10</f>
        <v>11.94</v>
      </c>
      <c r="F23" s="116">
        <f>'2020 valores coletados'!F25*CONSOLIDADO!$E10</f>
        <v>20.34</v>
      </c>
      <c r="G23" s="116">
        <f>'2020 valores coletados'!G25*CONSOLIDADO!$E10</f>
        <v>17.940000000000001</v>
      </c>
      <c r="H23" s="116">
        <f>'2020 valores coletados'!H25*CONSOLIDADO!$E10</f>
        <v>23.94</v>
      </c>
      <c r="I23" s="116"/>
      <c r="J23" s="116"/>
      <c r="K23" s="116">
        <f>'2020 valores coletados'!K25*CONSOLIDADO!$E10</f>
        <v>23.94</v>
      </c>
      <c r="L23" s="116">
        <f>'2020 valores coletados'!L25*CONSOLIDADO!$E10</f>
        <v>20.700000000000003</v>
      </c>
      <c r="M23" s="116">
        <f>'2020 valores coletados'!M25*CONSOLIDADO!$E10</f>
        <v>25.740000000000002</v>
      </c>
      <c r="N23" s="161">
        <f>'2020 valores coletados'!N25*CONSOLIDADO!$E10</f>
        <v>16.14</v>
      </c>
      <c r="O23" s="260"/>
      <c r="P23" s="260"/>
      <c r="Q23" s="19"/>
      <c r="R23" s="183">
        <f>G33</f>
        <v>448.73700000000002</v>
      </c>
      <c r="S23" s="144" t="s">
        <v>40</v>
      </c>
      <c r="U23" s="208">
        <v>370.37700000000007</v>
      </c>
      <c r="V23" t="s">
        <v>36</v>
      </c>
    </row>
    <row r="24" spans="2:22" ht="13" x14ac:dyDescent="0.3">
      <c r="B24" s="37" t="s">
        <v>24</v>
      </c>
      <c r="C24" s="116">
        <f>'2020 valores coletados'!C26*CONSOLIDADO!$E11</f>
        <v>8.2679999999999989</v>
      </c>
      <c r="D24" s="116">
        <f>'2020 valores coletados'!D26*CONSOLIDADO!$E11</f>
        <v>7.1760000000000002</v>
      </c>
      <c r="E24" s="116">
        <f>'2020 valores coletados'!E26*CONSOLIDADO!$E11</f>
        <v>6.3479999999999999</v>
      </c>
      <c r="F24" s="116">
        <f>'2020 valores coletados'!F26*CONSOLIDADO!$E11</f>
        <v>4.7880000000000003</v>
      </c>
      <c r="G24" s="116">
        <f>'2020 valores coletados'!G26*CONSOLIDADO!$E11</f>
        <v>10.188000000000001</v>
      </c>
      <c r="H24" s="116">
        <f>'2020 valores coletados'!H26*CONSOLIDADO!$E11</f>
        <v>8.9879999999999995</v>
      </c>
      <c r="I24" s="116"/>
      <c r="J24" s="116"/>
      <c r="K24" s="116">
        <f>'2020 valores coletados'!K26*CONSOLIDADO!$E11</f>
        <v>8.1479999999999997</v>
      </c>
      <c r="L24" s="116">
        <f>'2020 valores coletados'!L26*CONSOLIDADO!$E11</f>
        <v>9.347999999999999</v>
      </c>
      <c r="M24" s="116">
        <f>'2020 valores coletados'!M26*CONSOLIDADO!$E11</f>
        <v>6.9359999999999999</v>
      </c>
      <c r="N24" s="161">
        <f>'2020 valores coletados'!N26*CONSOLIDADO!$E11</f>
        <v>8.2199999999999989</v>
      </c>
      <c r="O24" s="260"/>
      <c r="P24" s="260"/>
      <c r="Q24" s="19"/>
      <c r="R24" s="183">
        <f>H33</f>
        <v>419.70300000000003</v>
      </c>
      <c r="S24" s="144" t="s">
        <v>41</v>
      </c>
      <c r="U24" s="208">
        <v>378.66</v>
      </c>
      <c r="V24" t="s">
        <v>127</v>
      </c>
    </row>
    <row r="25" spans="2:22" ht="13" x14ac:dyDescent="0.3">
      <c r="B25" s="38" t="s">
        <v>25</v>
      </c>
      <c r="C25" s="116">
        <f>'2020 valores coletados'!C27*CONSOLIDADO!$E12</f>
        <v>149.75399999999999</v>
      </c>
      <c r="D25" s="116">
        <f>'2020 valores coletados'!D27*CONSOLIDADO!$E12</f>
        <v>164.33999999999997</v>
      </c>
      <c r="E25" s="116">
        <f>'2020 valores coletados'!E27*CONSOLIDADO!$E12</f>
        <v>162.29399999999998</v>
      </c>
      <c r="F25" s="116">
        <f>'2020 valores coletados'!F27*CONSOLIDADO!$E12</f>
        <v>170.93999999999997</v>
      </c>
      <c r="G25" s="116">
        <f>'2020 valores coletados'!G27*CONSOLIDADO!$E12</f>
        <v>197.86799999999999</v>
      </c>
      <c r="H25" s="116">
        <f>'2020 valores coletados'!H27*CONSOLIDADO!$E12</f>
        <v>170.93999999999997</v>
      </c>
      <c r="I25" s="116"/>
      <c r="J25" s="116"/>
      <c r="K25" s="116">
        <f>'2020 valores coletados'!K27*CONSOLIDADO!$E12</f>
        <v>157.73999999999998</v>
      </c>
      <c r="L25" s="116">
        <f>'2020 valores coletados'!L27*CONSOLIDADO!$E12</f>
        <v>171.53399999999999</v>
      </c>
      <c r="M25" s="116">
        <f>'2020 valores coletados'!M27*CONSOLIDADO!$E12</f>
        <v>157.73999999999998</v>
      </c>
      <c r="N25" s="161">
        <f>'2020 valores coletados'!N27*CONSOLIDADO!$E12</f>
        <v>170.93999999999997</v>
      </c>
      <c r="O25" s="260"/>
      <c r="P25" s="260"/>
      <c r="Q25" s="19"/>
      <c r="R25" s="183">
        <f>K33</f>
        <v>401.19299999999998</v>
      </c>
      <c r="S25" s="144" t="s">
        <v>42</v>
      </c>
      <c r="U25" s="208">
        <v>386.31599999999997</v>
      </c>
      <c r="V25" t="s">
        <v>43</v>
      </c>
    </row>
    <row r="26" spans="2:22" ht="13" x14ac:dyDescent="0.3">
      <c r="B26" s="38" t="s">
        <v>26</v>
      </c>
      <c r="C26" s="116">
        <f>'2020 valores coletados'!C28*CONSOLIDADO!$E13</f>
        <v>3.2850000000000001</v>
      </c>
      <c r="D26" s="116">
        <f>'2020 valores coletados'!D28*CONSOLIDADO!$E13</f>
        <v>3.4350000000000001</v>
      </c>
      <c r="E26" s="116">
        <f>'2020 valores coletados'!E28*CONSOLIDADO!$E13</f>
        <v>4.1850000000000005</v>
      </c>
      <c r="F26" s="116">
        <f>'2020 valores coletados'!F28*CONSOLIDADO!$E13</f>
        <v>2.9849999999999999</v>
      </c>
      <c r="G26" s="116">
        <f>'2020 valores coletados'!G28*CONSOLIDADO!$E13</f>
        <v>4.6349999999999998</v>
      </c>
      <c r="H26" s="116">
        <f>'2020 valores coletados'!H28*CONSOLIDADO!$E13</f>
        <v>3.7350000000000003</v>
      </c>
      <c r="I26" s="116"/>
      <c r="J26" s="116"/>
      <c r="K26" s="116">
        <f>'2020 valores coletados'!K28*CONSOLIDADO!$E13</f>
        <v>4.125</v>
      </c>
      <c r="L26" s="116">
        <f>'2020 valores coletados'!L28*CONSOLIDADO!$E13</f>
        <v>4.4850000000000003</v>
      </c>
      <c r="M26" s="116">
        <f>'2020 valores coletados'!M28*CONSOLIDADO!$E13</f>
        <v>4.4850000000000003</v>
      </c>
      <c r="N26" s="161">
        <f>'2020 valores coletados'!N28*CONSOLIDADO!$E13</f>
        <v>3.7350000000000003</v>
      </c>
      <c r="O26" s="260"/>
      <c r="P26" s="260"/>
      <c r="Q26" s="19"/>
      <c r="R26" s="183">
        <f>L33</f>
        <v>403.44300000000004</v>
      </c>
      <c r="S26" s="144" t="s">
        <v>43</v>
      </c>
      <c r="U26" s="208">
        <v>387.75900000000007</v>
      </c>
      <c r="V26" t="s">
        <v>41</v>
      </c>
    </row>
    <row r="27" spans="2:22" ht="13" x14ac:dyDescent="0.3">
      <c r="B27" s="38" t="s">
        <v>27</v>
      </c>
      <c r="C27" s="116">
        <f>'2020 valores coletados'!C29*CONSOLIDADO!$E14</f>
        <v>22.455000000000002</v>
      </c>
      <c r="D27" s="116">
        <f>'2020 valores coletados'!D29*CONSOLIDADO!$E14</f>
        <v>19.305</v>
      </c>
      <c r="E27" s="116">
        <f>'2020 valores coletados'!E29*CONSOLIDADO!$E14</f>
        <v>18.855</v>
      </c>
      <c r="F27" s="116">
        <f>'2020 valores coletados'!F29*CONSOLIDADO!$E14</f>
        <v>17.955000000000002</v>
      </c>
      <c r="G27" s="116">
        <f>'2020 valores coletados'!G29*CONSOLIDADO!$E14</f>
        <v>26.504999999999999</v>
      </c>
      <c r="H27" s="116">
        <f>'2020 valores coletados'!H29*CONSOLIDADO!$E14</f>
        <v>22.455000000000002</v>
      </c>
      <c r="I27" s="116"/>
      <c r="J27" s="116"/>
      <c r="K27" s="116">
        <f>'2020 valores coletados'!K29*CONSOLIDADO!$E14</f>
        <v>26.955000000000002</v>
      </c>
      <c r="L27" s="116">
        <f>'2020 valores coletados'!L29*CONSOLIDADO!$E14</f>
        <v>26.955000000000002</v>
      </c>
      <c r="M27" s="116">
        <f>'2020 valores coletados'!M29*CONSOLIDADO!$E14</f>
        <v>20.655000000000001</v>
      </c>
      <c r="N27" s="161">
        <f>'2020 valores coletados'!N29*CONSOLIDADO!$E14</f>
        <v>24.705000000000002</v>
      </c>
      <c r="O27" s="260"/>
      <c r="P27" s="260"/>
      <c r="Q27" s="19"/>
      <c r="R27" s="183">
        <f>M33</f>
        <v>395.85600000000005</v>
      </c>
      <c r="S27" s="144" t="s">
        <v>44</v>
      </c>
      <c r="U27" s="208">
        <v>406.40700000000004</v>
      </c>
      <c r="V27" t="s">
        <v>44</v>
      </c>
    </row>
    <row r="28" spans="2:22" ht="13" x14ac:dyDescent="0.3">
      <c r="B28" s="38" t="s">
        <v>28</v>
      </c>
      <c r="C28" s="116">
        <f>'2020 valores coletados'!C30*CONSOLIDADO!$E15</f>
        <v>19.424999999999997</v>
      </c>
      <c r="D28" s="116">
        <f>'2020 valores coletados'!D30*CONSOLIDADO!$E15</f>
        <v>15.674999999999999</v>
      </c>
      <c r="E28" s="116">
        <f>'2020 valores coletados'!E30*CONSOLIDADO!$E15</f>
        <v>15.674999999999999</v>
      </c>
      <c r="F28" s="116">
        <f>'2020 valores coletados'!F30*CONSOLIDADO!$E15</f>
        <v>15.674999999999999</v>
      </c>
      <c r="G28" s="116">
        <f>'2020 valores coletados'!G30*CONSOLIDADO!$E15</f>
        <v>19.424999999999997</v>
      </c>
      <c r="H28" s="116">
        <f>'2020 valores coletados'!H30*CONSOLIDADO!$E15</f>
        <v>20.175000000000001</v>
      </c>
      <c r="I28" s="116"/>
      <c r="J28" s="116"/>
      <c r="K28" s="116">
        <f>'2020 valores coletados'!K30*CONSOLIDADO!$E15</f>
        <v>17.925000000000001</v>
      </c>
      <c r="L28" s="116">
        <f>'2020 valores coletados'!L30*CONSOLIDADO!$E15</f>
        <v>19.875</v>
      </c>
      <c r="M28" s="116">
        <f>'2020 valores coletados'!M30*CONSOLIDADO!$E15</f>
        <v>17.925000000000001</v>
      </c>
      <c r="N28" s="161">
        <f>'2020 valores coletados'!N30*CONSOLIDADO!$E15</f>
        <v>19.125</v>
      </c>
      <c r="O28" s="260"/>
      <c r="P28" s="260"/>
      <c r="Q28" s="19"/>
      <c r="R28" s="183">
        <f>N33</f>
        <v>408.39299999999997</v>
      </c>
      <c r="S28" s="144" t="s">
        <v>45</v>
      </c>
      <c r="U28" s="208">
        <v>448.173</v>
      </c>
      <c r="V28" t="s">
        <v>40</v>
      </c>
    </row>
    <row r="29" spans="2:22" ht="13" x14ac:dyDescent="0.3">
      <c r="B29" s="37" t="s">
        <v>29</v>
      </c>
      <c r="C29" s="116">
        <f>'2020 valores coletados'!C31*CONSOLIDADO!$E16</f>
        <v>5.3849999999999998</v>
      </c>
      <c r="D29" s="116">
        <f>'2020 valores coletados'!D31*CONSOLIDADO!$E16</f>
        <v>4.3950000000000005</v>
      </c>
      <c r="E29" s="116">
        <f>'2020 valores coletados'!E31*CONSOLIDADO!$E16</f>
        <v>5.3849999999999998</v>
      </c>
      <c r="F29" s="116">
        <f>'2020 valores coletados'!F31*CONSOLIDADO!$E16</f>
        <v>5.835</v>
      </c>
      <c r="G29" s="116">
        <f>'2020 valores coletados'!G31*CONSOLIDADO!$E16</f>
        <v>6.8849999999999998</v>
      </c>
      <c r="H29" s="116">
        <f>'2020 valores coletados'!H31*CONSOLIDADO!$E16</f>
        <v>5.6850000000000005</v>
      </c>
      <c r="I29" s="116"/>
      <c r="J29" s="116"/>
      <c r="K29" s="116">
        <f>'2020 valores coletados'!K31*CONSOLIDADO!$E16</f>
        <v>5.9850000000000003</v>
      </c>
      <c r="L29" s="116">
        <f>'2020 valores coletados'!L31*CONSOLIDADO!$E16</f>
        <v>7.4850000000000003</v>
      </c>
      <c r="M29" s="116">
        <f>'2020 valores coletados'!M31*CONSOLIDADO!$E16</f>
        <v>5.22</v>
      </c>
      <c r="N29" s="161">
        <f>'2020 valores coletados'!N31*CONSOLIDADO!$E16</f>
        <v>5.2350000000000003</v>
      </c>
      <c r="O29" s="260"/>
      <c r="P29" s="260"/>
      <c r="Q29" s="19"/>
    </row>
    <row r="30" spans="2:22" ht="13" x14ac:dyDescent="0.3">
      <c r="B30" s="37" t="s">
        <v>30</v>
      </c>
      <c r="C30" s="116">
        <f>'2020 valores coletados'!C32*CONSOLIDADO!$E17</f>
        <v>4.3079999999999998</v>
      </c>
      <c r="D30" s="116">
        <f>'2020 valores coletados'!D32*CONSOLIDADO!$E17</f>
        <v>4.1879999999999997</v>
      </c>
      <c r="E30" s="116">
        <f>'2020 valores coletados'!E32*CONSOLIDADO!$E17</f>
        <v>4.1879999999999997</v>
      </c>
      <c r="F30" s="116">
        <f>'2020 valores coletados'!F32*CONSOLIDADO!$E17</f>
        <v>4.548</v>
      </c>
      <c r="G30" s="116">
        <f>'2020 valores coletados'!G32*CONSOLIDADO!$E17</f>
        <v>4.6680000000000001</v>
      </c>
      <c r="H30" s="116">
        <f>'2020 valores coletados'!H32*CONSOLIDADO!$E17</f>
        <v>3.5880000000000001</v>
      </c>
      <c r="I30" s="116"/>
      <c r="J30" s="116"/>
      <c r="K30" s="116">
        <f>'2020 valores coletados'!K32*CONSOLIDADO!$E17</f>
        <v>4.0679999999999996</v>
      </c>
      <c r="L30" s="116">
        <f>'2020 valores coletados'!L32*CONSOLIDADO!$E17</f>
        <v>4.7880000000000003</v>
      </c>
      <c r="M30" s="116">
        <f>'2020 valores coletados'!M32*CONSOLIDADO!$E17</f>
        <v>4.3079999999999998</v>
      </c>
      <c r="N30" s="161">
        <f>'2020 valores coletados'!N32*CONSOLIDADO!$E17</f>
        <v>4.548</v>
      </c>
      <c r="O30" s="260"/>
      <c r="P30" s="260"/>
      <c r="Q30" s="19"/>
    </row>
    <row r="31" spans="2:22" ht="13" x14ac:dyDescent="0.3">
      <c r="B31" s="37" t="s">
        <v>31</v>
      </c>
      <c r="C31" s="116">
        <f>'2020 valores coletados'!C33*CONSOLIDADO!$E18</f>
        <v>59.94</v>
      </c>
      <c r="D31" s="116">
        <f>'2020 valores coletados'!D33*CONSOLIDADO!$E18</f>
        <v>59.94</v>
      </c>
      <c r="E31" s="116">
        <f>'2020 valores coletados'!E33*CONSOLIDADO!$E18</f>
        <v>59.94</v>
      </c>
      <c r="F31" s="116">
        <f>'2020 valores coletados'!F33*CONSOLIDADO!$E18</f>
        <v>59.88</v>
      </c>
      <c r="G31" s="116">
        <f>'2020 valores coletados'!G33*CONSOLIDADO!$E18</f>
        <v>66.900000000000006</v>
      </c>
      <c r="H31" s="116">
        <f>'2020 valores coletados'!H33*CONSOLIDADO!$E18</f>
        <v>65.400000000000006</v>
      </c>
      <c r="I31" s="116"/>
      <c r="J31" s="116"/>
      <c r="K31" s="116">
        <f>'2020 valores coletados'!K33*CONSOLIDADO!$E18</f>
        <v>59.88</v>
      </c>
      <c r="L31" s="116">
        <f>'2020 valores coletados'!L33*CONSOLIDADO!$E18</f>
        <v>50.699999999999996</v>
      </c>
      <c r="M31" s="116">
        <f>'2020 valores coletados'!M33*CONSOLIDADO!$E18</f>
        <v>59.88</v>
      </c>
      <c r="N31" s="161">
        <f>'2020 valores coletados'!N33*CONSOLIDADO!$E18</f>
        <v>59.94</v>
      </c>
      <c r="O31" s="260"/>
      <c r="P31" s="260"/>
      <c r="Q31" s="19"/>
    </row>
    <row r="32" spans="2:22" ht="13.5" thickBot="1" x14ac:dyDescent="0.35">
      <c r="B32" s="163" t="s">
        <v>32</v>
      </c>
      <c r="C32" s="164">
        <f>'2020 valores coletados'!C34*CONSOLIDADO!$E19</f>
        <v>44.01</v>
      </c>
      <c r="D32" s="164">
        <f>'2020 valores coletados'!D34*CONSOLIDADO!$E19</f>
        <v>53.910000000000004</v>
      </c>
      <c r="E32" s="164">
        <f>'2020 valores coletados'!E34*CONSOLIDADO!$E19</f>
        <v>49.410000000000004</v>
      </c>
      <c r="F32" s="164">
        <f>'2020 valores coletados'!F34*CONSOLIDADO!$E19</f>
        <v>35.910000000000004</v>
      </c>
      <c r="G32" s="164">
        <f>'2020 valores coletados'!G34*CONSOLIDADO!$E19</f>
        <v>44.910000000000004</v>
      </c>
      <c r="H32" s="164">
        <f>'2020 valores coletados'!H34*CONSOLIDADO!$E19</f>
        <v>53.910000000000004</v>
      </c>
      <c r="I32" s="164"/>
      <c r="J32" s="164"/>
      <c r="K32" s="164">
        <f>'2020 valores coletados'!K34*CONSOLIDADO!$E19</f>
        <v>53.910000000000004</v>
      </c>
      <c r="L32" s="164">
        <f>'2020 valores coletados'!L34*CONSOLIDADO!$E19</f>
        <v>44.910000000000004</v>
      </c>
      <c r="M32" s="164">
        <f>'2020 valores coletados'!M34*CONSOLIDADO!$E19</f>
        <v>35.910000000000004</v>
      </c>
      <c r="N32" s="165">
        <f>'2020 valores coletados'!N34*CONSOLIDADO!$E19</f>
        <v>61.65</v>
      </c>
      <c r="O32" s="260"/>
      <c r="P32" s="260"/>
      <c r="Q32" s="19"/>
    </row>
    <row r="33" spans="2:22" ht="13.5" thickBot="1" x14ac:dyDescent="0.35">
      <c r="B33" s="169">
        <f>AVERAGE(C33:N33)</f>
        <v>398.77320000000003</v>
      </c>
      <c r="C33" s="167">
        <f>SUM(C20:C32)</f>
        <v>371.43299999999999</v>
      </c>
      <c r="D33" s="167">
        <f t="shared" ref="D33:N33" si="1">SUM(D20:D32)</f>
        <v>395.142</v>
      </c>
      <c r="E33" s="167">
        <f t="shared" si="1"/>
        <v>377.55899999999997</v>
      </c>
      <c r="F33" s="167">
        <f t="shared" si="1"/>
        <v>366.27299999999997</v>
      </c>
      <c r="G33" s="167">
        <f t="shared" si="1"/>
        <v>448.73700000000002</v>
      </c>
      <c r="H33" s="167">
        <f t="shared" si="1"/>
        <v>419.70300000000003</v>
      </c>
      <c r="I33" s="167"/>
      <c r="J33" s="167"/>
      <c r="K33" s="167">
        <f t="shared" si="1"/>
        <v>401.19299999999998</v>
      </c>
      <c r="L33" s="167">
        <f t="shared" si="1"/>
        <v>403.44300000000004</v>
      </c>
      <c r="M33" s="167">
        <f t="shared" si="1"/>
        <v>395.85600000000005</v>
      </c>
      <c r="N33" s="168">
        <f t="shared" si="1"/>
        <v>408.39299999999997</v>
      </c>
      <c r="O33" s="261"/>
      <c r="P33" s="261"/>
      <c r="Q33" s="127"/>
    </row>
    <row r="35" spans="2:22" ht="13" thickBot="1" x14ac:dyDescent="0.3">
      <c r="B35" s="159" t="str">
        <f>'2020 valores coletados'!B39</f>
        <v>Valor da cesta em Mar - Levantamento de preços em 31/03</v>
      </c>
      <c r="R35" s="393" t="s">
        <v>122</v>
      </c>
      <c r="S35" s="393"/>
      <c r="T35" s="176"/>
    </row>
    <row r="36" spans="2:22" ht="13.5" thickBot="1" x14ac:dyDescent="0.35">
      <c r="B36" s="33" t="s">
        <v>0</v>
      </c>
      <c r="C36" s="34" t="s">
        <v>36</v>
      </c>
      <c r="D36" s="34" t="s">
        <v>37</v>
      </c>
      <c r="E36" s="34" t="s">
        <v>127</v>
      </c>
      <c r="F36" s="34" t="s">
        <v>39</v>
      </c>
      <c r="G36" s="34" t="s">
        <v>40</v>
      </c>
      <c r="H36" s="34" t="s">
        <v>41</v>
      </c>
      <c r="I36" s="34" t="s">
        <v>143</v>
      </c>
      <c r="J36" s="34" t="s">
        <v>144</v>
      </c>
      <c r="K36" s="34" t="s">
        <v>42</v>
      </c>
      <c r="L36" s="34" t="s">
        <v>43</v>
      </c>
      <c r="M36" s="34" t="s">
        <v>44</v>
      </c>
      <c r="N36" s="160" t="s">
        <v>45</v>
      </c>
      <c r="O36" s="259"/>
      <c r="P36" s="259"/>
      <c r="Q36" s="19"/>
      <c r="R36" s="183">
        <f>C50</f>
        <v>422.86900000000003</v>
      </c>
      <c r="S36" s="144" t="s">
        <v>36</v>
      </c>
      <c r="U36" s="183">
        <v>351.00900000000001</v>
      </c>
      <c r="V36" t="s">
        <v>39</v>
      </c>
    </row>
    <row r="37" spans="2:22" ht="13" x14ac:dyDescent="0.3">
      <c r="B37" s="106" t="s">
        <v>20</v>
      </c>
      <c r="C37" s="116">
        <f>'2020 valores coletados'!C41</f>
        <v>7.99</v>
      </c>
      <c r="D37" s="116">
        <f>'2020 valores coletados'!D41*CONSOLIDADO!$E7</f>
        <v>5.1539999999999999</v>
      </c>
      <c r="E37" s="116">
        <f>'2020 valores coletados'!E41*CONSOLIDADO!$E7</f>
        <v>5.3940000000000001</v>
      </c>
      <c r="F37" s="116">
        <f>'2020 valores coletados'!F41*CONSOLIDADO!$E7</f>
        <v>6.1739999999999995</v>
      </c>
      <c r="G37" s="116">
        <f>'2020 valores coletados'!G41*CONSOLIDADO!$E7</f>
        <v>5.7539999999999996</v>
      </c>
      <c r="H37" s="116">
        <f>'2020 valores coletados'!H41*CONSOLIDADO!$E7</f>
        <v>11.754</v>
      </c>
      <c r="I37" s="116">
        <f>'2020 valores coletados'!I41*CONSOLIDADO!$E7</f>
        <v>5.9880000000000004</v>
      </c>
      <c r="J37" s="116">
        <f>'2020 valores coletados'!J41*CONSOLIDADO!$E7</f>
        <v>5.3940000000000001</v>
      </c>
      <c r="K37" s="116">
        <f>'2020 valores coletados'!K41*CONSOLIDADO!$E7</f>
        <v>5.9880000000000004</v>
      </c>
      <c r="L37" s="116">
        <f>'2020 valores coletados'!L41*CONSOLIDADO!$E7</f>
        <v>5.9939999999999998</v>
      </c>
      <c r="M37" s="116">
        <f>'2020 valores coletados'!M41*CONSOLIDADO!$E7</f>
        <v>5.7539999999999996</v>
      </c>
      <c r="N37" s="161">
        <f>'2020 valores coletados'!N41*CONSOLIDADO!$E7</f>
        <v>6.3</v>
      </c>
      <c r="O37" s="260"/>
      <c r="P37" s="260"/>
      <c r="Q37" s="19"/>
      <c r="R37" s="183">
        <f>D50</f>
        <v>440.29200000000009</v>
      </c>
      <c r="S37" s="144" t="s">
        <v>37</v>
      </c>
      <c r="U37" s="183">
        <v>380.56499999999994</v>
      </c>
      <c r="V37" t="s">
        <v>45</v>
      </c>
    </row>
    <row r="38" spans="2:22" ht="13" x14ac:dyDescent="0.3">
      <c r="B38" s="37" t="s">
        <v>21</v>
      </c>
      <c r="C38" s="116">
        <f>'2020 valores coletados'!C42*CONSOLIDADO!$E8</f>
        <v>7.6739999999999995</v>
      </c>
      <c r="D38" s="116">
        <f>'2020 valores coletados'!D42*CONSOLIDADO!$E8</f>
        <v>7.7939999999999996</v>
      </c>
      <c r="E38" s="116">
        <f>'2020 valores coletados'!E42*CONSOLIDADO!$E8</f>
        <v>8.3339999999999996</v>
      </c>
      <c r="F38" s="116">
        <f>'2020 valores coletados'!F42*CONSOLIDADO!$E8</f>
        <v>8.0939999999999994</v>
      </c>
      <c r="G38" s="116">
        <f>'2020 valores coletados'!G42*CONSOLIDADO!$E8</f>
        <v>8.0939999999999994</v>
      </c>
      <c r="H38" s="116">
        <f>'2020 valores coletados'!H42*CONSOLIDADO!$E8</f>
        <v>8.0939999999999994</v>
      </c>
      <c r="I38" s="116">
        <f>'2020 valores coletados'!I42*CONSOLIDADO!$E8</f>
        <v>7.1879999999999997</v>
      </c>
      <c r="J38" s="116">
        <f>'2020 valores coletados'!J42*CONSOLIDADO!$E8</f>
        <v>5.9939999999999998</v>
      </c>
      <c r="K38" s="116">
        <f>'2020 valores coletados'!K42*CONSOLIDADO!$E8</f>
        <v>7.6739999999999995</v>
      </c>
      <c r="L38" s="116">
        <f>'2020 valores coletados'!L42*CONSOLIDADO!$E8</f>
        <v>8.0939999999999994</v>
      </c>
      <c r="M38" s="116">
        <f>'2020 valores coletados'!M42*CONSOLIDADO!$E8</f>
        <v>7.1879999999999997</v>
      </c>
      <c r="N38" s="161">
        <f>'2020 valores coletados'!N42*CONSOLIDADO!$E8</f>
        <v>7.194</v>
      </c>
      <c r="O38" s="260"/>
      <c r="P38" s="260"/>
      <c r="Q38" s="19"/>
      <c r="R38" s="183">
        <f>E50</f>
        <v>432.37799999999999</v>
      </c>
      <c r="S38" s="144" t="s">
        <v>127</v>
      </c>
      <c r="U38" s="183">
        <v>387.15300000000002</v>
      </c>
      <c r="V38" t="s">
        <v>43</v>
      </c>
    </row>
    <row r="39" spans="2:22" ht="13" x14ac:dyDescent="0.3">
      <c r="B39" s="38" t="s">
        <v>22</v>
      </c>
      <c r="C39" s="116">
        <f>'2020 valores coletados'!C43*CONSOLIDADO!$E9</f>
        <v>26.175000000000001</v>
      </c>
      <c r="D39" s="116">
        <f>'2020 valores coletados'!D43*CONSOLIDADO!$E9</f>
        <v>26.175000000000001</v>
      </c>
      <c r="E39" s="116">
        <f>'2020 valores coletados'!E43*CONSOLIDADO!$E9</f>
        <v>29.85</v>
      </c>
      <c r="F39" s="116">
        <f>'2020 valores coletados'!F43*CONSOLIDADO!$E9</f>
        <v>14.925000000000001</v>
      </c>
      <c r="G39" s="116">
        <f>'2020 valores coletados'!G43*CONSOLIDADO!$E9</f>
        <v>37.425000000000004</v>
      </c>
      <c r="H39" s="116">
        <f>'2020 valores coletados'!H43*CONSOLIDADO!$E9</f>
        <v>33.675000000000004</v>
      </c>
      <c r="I39" s="116">
        <f>'2020 valores coletados'!I43*CONSOLIDADO!$E9</f>
        <v>35.924999999999997</v>
      </c>
      <c r="J39" s="116">
        <f>'2020 valores coletados'!J43*CONSOLIDADO!$E9</f>
        <v>37.425000000000004</v>
      </c>
      <c r="K39" s="116">
        <f>'2020 valores coletados'!K43*CONSOLIDADO!$E9</f>
        <v>29.925000000000001</v>
      </c>
      <c r="L39" s="116">
        <f>'2020 valores coletados'!L43*CONSOLIDADO!$E9</f>
        <v>29.925000000000001</v>
      </c>
      <c r="M39" s="116">
        <f>'2020 valores coletados'!M43*CONSOLIDADO!$E9</f>
        <v>37.425000000000004</v>
      </c>
      <c r="N39" s="161">
        <f>'2020 valores coletados'!N43*CONSOLIDADO!$E9</f>
        <v>29.175000000000001</v>
      </c>
      <c r="O39" s="260"/>
      <c r="P39" s="260"/>
      <c r="Q39" s="19"/>
      <c r="R39" s="183">
        <f>F50</f>
        <v>351.00900000000001</v>
      </c>
      <c r="S39" s="144" t="s">
        <v>39</v>
      </c>
      <c r="U39" s="183">
        <v>397.42500000000007</v>
      </c>
      <c r="V39" t="s">
        <v>42</v>
      </c>
    </row>
    <row r="40" spans="2:22" ht="13" x14ac:dyDescent="0.3">
      <c r="B40" s="38" t="s">
        <v>23</v>
      </c>
      <c r="C40" s="116">
        <f>'2020 valores coletados'!C44*CONSOLIDADO!$E10</f>
        <v>23.94</v>
      </c>
      <c r="D40" s="116">
        <f>'2020 valores coletados'!D44*CONSOLIDADO!$E10</f>
        <v>23.34</v>
      </c>
      <c r="E40" s="116">
        <f>'2020 valores coletados'!E44*CONSOLIDADO!$E10</f>
        <v>28.740000000000002</v>
      </c>
      <c r="F40" s="116">
        <f>'2020 valores coletados'!F44*CONSOLIDADO!$E10</f>
        <v>20.94</v>
      </c>
      <c r="G40" s="116">
        <f>'2020 valores coletados'!G44*CONSOLIDADO!$E10</f>
        <v>22.740000000000002</v>
      </c>
      <c r="H40" s="116">
        <f>'2020 valores coletados'!H44*CONSOLIDADO!$E10</f>
        <v>23.94</v>
      </c>
      <c r="I40" s="116">
        <f>'2020 valores coletados'!I44*CONSOLIDADO!$E10</f>
        <v>23.88</v>
      </c>
      <c r="J40" s="116">
        <f>'2020 valores coletados'!J44*CONSOLIDADO!$E10</f>
        <v>23.94</v>
      </c>
      <c r="K40" s="116">
        <f>'2020 valores coletados'!K44*CONSOLIDADO!$E10</f>
        <v>23.94</v>
      </c>
      <c r="L40" s="116">
        <f>'2020 valores coletados'!L44*CONSOLIDADO!$E10</f>
        <v>20.94</v>
      </c>
      <c r="M40" s="116">
        <f>'2020 valores coletados'!M44*CONSOLIDADO!$E10</f>
        <v>33.54</v>
      </c>
      <c r="N40" s="161">
        <f>'2020 valores coletados'!N44*CONSOLIDADO!$E10</f>
        <v>23.34</v>
      </c>
      <c r="O40" s="260"/>
      <c r="P40" s="260"/>
      <c r="Q40" s="19"/>
      <c r="R40" s="183">
        <f>G50</f>
        <v>440.262</v>
      </c>
      <c r="S40" s="144" t="s">
        <v>40</v>
      </c>
      <c r="U40" s="183">
        <v>399.87299999999999</v>
      </c>
      <c r="V40" t="s">
        <v>144</v>
      </c>
    </row>
    <row r="41" spans="2:22" ht="13" x14ac:dyDescent="0.3">
      <c r="B41" s="37" t="s">
        <v>24</v>
      </c>
      <c r="C41" s="116">
        <f>'2020 valores coletados'!C45*CONSOLIDADO!$E11</f>
        <v>7.1879999999999997</v>
      </c>
      <c r="D41" s="116">
        <f>'2020 valores coletados'!D45*CONSOLIDADO!$E11</f>
        <v>7.056</v>
      </c>
      <c r="E41" s="116">
        <f>'2020 valores coletados'!E45*CONSOLIDADO!$E11</f>
        <v>7.1639999999999997</v>
      </c>
      <c r="F41" s="116">
        <f>'2020 valores coletados'!F45*CONSOLIDADO!$E11</f>
        <v>6.5880000000000001</v>
      </c>
      <c r="G41" s="116">
        <f>'2020 valores coletados'!G45*CONSOLIDADO!$E11</f>
        <v>9.5879999999999992</v>
      </c>
      <c r="H41" s="116">
        <f>'2020 valores coletados'!H45*CONSOLIDADO!$E11</f>
        <v>7.1879999999999997</v>
      </c>
      <c r="I41" s="116">
        <f>'2020 valores coletados'!I45*CONSOLIDADO!$E11</f>
        <v>5.9880000000000004</v>
      </c>
      <c r="J41" s="116">
        <f>'2020 valores coletados'!J45*CONSOLIDADO!$E11</f>
        <v>7.1879999999999997</v>
      </c>
      <c r="K41" s="116">
        <f>'2020 valores coletados'!K45*CONSOLIDADO!$E11</f>
        <v>8.34</v>
      </c>
      <c r="L41" s="116">
        <f>'2020 valores coletados'!L45*CONSOLIDADO!$E11</f>
        <v>8.9879999999999995</v>
      </c>
      <c r="M41" s="116">
        <f>'2020 valores coletados'!M45*CONSOLIDADO!$E11</f>
        <v>7.7880000000000003</v>
      </c>
      <c r="N41" s="161">
        <f>'2020 valores coletados'!N45*CONSOLIDADO!$E11</f>
        <v>8.0280000000000005</v>
      </c>
      <c r="O41" s="260"/>
      <c r="P41" s="260"/>
      <c r="Q41" s="19"/>
      <c r="R41" s="183">
        <f>H50</f>
        <v>463.37700000000012</v>
      </c>
      <c r="S41" s="144" t="s">
        <v>41</v>
      </c>
      <c r="U41" s="183">
        <v>403.185</v>
      </c>
      <c r="V41" t="s">
        <v>143</v>
      </c>
    </row>
    <row r="42" spans="2:22" ht="13" x14ac:dyDescent="0.3">
      <c r="B42" s="38" t="s">
        <v>25</v>
      </c>
      <c r="C42" s="116">
        <f>'2020 valores coletados'!C46*CONSOLIDADO!$E12</f>
        <v>155.69399999999999</v>
      </c>
      <c r="D42" s="116">
        <f>'2020 valores coletados'!D46*CONSOLIDADO!$E12</f>
        <v>184.14</v>
      </c>
      <c r="E42" s="116">
        <f>'2020 valores coletados'!E46*CONSOLIDADO!$E12</f>
        <v>197.86799999999999</v>
      </c>
      <c r="F42" s="116">
        <f>'2020 valores coletados'!F46*CONSOLIDADO!$E12</f>
        <v>151.13999999999999</v>
      </c>
      <c r="G42" s="116">
        <f>'2020 valores coletados'!G46*CONSOLIDADO!$E12</f>
        <v>197.86799999999999</v>
      </c>
      <c r="H42" s="116">
        <f>'2020 valores coletados'!H46*CONSOLIDADO!$E12</f>
        <v>197.33999999999997</v>
      </c>
      <c r="I42" s="116">
        <f>'2020 valores coletados'!I46*CONSOLIDADO!$E12</f>
        <v>151.13999999999999</v>
      </c>
      <c r="J42" s="116">
        <f>'2020 valores coletados'!J46*CONSOLIDADO!$E12</f>
        <v>158.33399999999997</v>
      </c>
      <c r="K42" s="116">
        <f>'2020 valores coletados'!K46*CONSOLIDADO!$E12</f>
        <v>157.73999999999998</v>
      </c>
      <c r="L42" s="116">
        <f>'2020 valores coletados'!L46*CONSOLIDADO!$E12</f>
        <v>171.53399999999999</v>
      </c>
      <c r="M42" s="116">
        <f>'2020 valores coletados'!M46*CONSOLIDADO!$E12</f>
        <v>197.93399999999997</v>
      </c>
      <c r="N42" s="161">
        <f>'2020 valores coletados'!N46*CONSOLIDADO!$E12</f>
        <v>137.93999999999997</v>
      </c>
      <c r="O42" s="260"/>
      <c r="P42" s="260"/>
      <c r="Q42" s="19"/>
      <c r="R42" s="183">
        <f>I50</f>
        <v>397.42500000000007</v>
      </c>
      <c r="S42" s="144" t="s">
        <v>42</v>
      </c>
      <c r="U42" s="183">
        <v>422.86900000000003</v>
      </c>
      <c r="V42" t="s">
        <v>36</v>
      </c>
    </row>
    <row r="43" spans="2:22" ht="13" x14ac:dyDescent="0.3">
      <c r="B43" s="38" t="s">
        <v>26</v>
      </c>
      <c r="C43" s="116">
        <f>'2020 valores coletados'!C47*CONSOLIDADO!$E13</f>
        <v>4.0350000000000001</v>
      </c>
      <c r="D43" s="116">
        <f>'2020 valores coletados'!D47*CONSOLIDADO!$E13</f>
        <v>3.4350000000000001</v>
      </c>
      <c r="E43" s="116">
        <f>'2020 valores coletados'!E47*CONSOLIDADO!$E13</f>
        <v>3.84</v>
      </c>
      <c r="F43" s="116">
        <f>'2020 valores coletados'!F47*CONSOLIDADO!$E13</f>
        <v>3.6450000000000005</v>
      </c>
      <c r="G43" s="116">
        <f>'2020 valores coletados'!G47*CONSOLIDADO!$E13</f>
        <v>4.17</v>
      </c>
      <c r="H43" s="116">
        <f>'2020 valores coletados'!H47*CONSOLIDADO!$E13</f>
        <v>4.0350000000000001</v>
      </c>
      <c r="I43" s="116">
        <f>'2020 valores coletados'!I47*CONSOLIDADO!$E13</f>
        <v>3.7350000000000003</v>
      </c>
      <c r="J43" s="116">
        <f>'2020 valores coletados'!J47*CONSOLIDADO!$E13</f>
        <v>4.4850000000000003</v>
      </c>
      <c r="K43" s="116">
        <f>'2020 valores coletados'!K47*CONSOLIDADO!$E13</f>
        <v>4.4850000000000003</v>
      </c>
      <c r="L43" s="116">
        <f>'2020 valores coletados'!L47*CONSOLIDADO!$E13</f>
        <v>4.1850000000000005</v>
      </c>
      <c r="M43" s="116">
        <f>'2020 valores coletados'!M47*CONSOLIDADO!$E13</f>
        <v>3.7350000000000003</v>
      </c>
      <c r="N43" s="161">
        <f>'2020 valores coletados'!N47*CONSOLIDADO!$E13</f>
        <v>3.4350000000000001</v>
      </c>
      <c r="O43" s="260"/>
      <c r="P43" s="260"/>
      <c r="Q43" s="19"/>
      <c r="R43" s="183">
        <f>J50</f>
        <v>387.15300000000002</v>
      </c>
      <c r="S43" s="144" t="s">
        <v>43</v>
      </c>
      <c r="U43" s="183">
        <v>432.37799999999999</v>
      </c>
      <c r="V43" t="s">
        <v>127</v>
      </c>
    </row>
    <row r="44" spans="2:22" ht="13" x14ac:dyDescent="0.3">
      <c r="B44" s="38" t="s">
        <v>27</v>
      </c>
      <c r="C44" s="116">
        <f>'2020 valores coletados'!C48*CONSOLIDADO!$E14</f>
        <v>26.504999999999999</v>
      </c>
      <c r="D44" s="116">
        <f>'2020 valores coletados'!D48*CONSOLIDADO!$E14</f>
        <v>29.205000000000002</v>
      </c>
      <c r="E44" s="116">
        <f>'2020 valores coletados'!E48*CONSOLIDADO!$E14</f>
        <v>29.205000000000002</v>
      </c>
      <c r="F44" s="116">
        <f>'2020 valores coletados'!F48*CONSOLIDADO!$E14</f>
        <v>28.305</v>
      </c>
      <c r="G44" s="116">
        <f>'2020 valores coletados'!G48*CONSOLIDADO!$E14</f>
        <v>29.205000000000002</v>
      </c>
      <c r="H44" s="116">
        <f>'2020 valores coletados'!H48*CONSOLIDADO!$E14</f>
        <v>25.605</v>
      </c>
      <c r="I44" s="116">
        <f>'2020 valores coletados'!I48*CONSOLIDADO!$E14</f>
        <v>31.410000000000004</v>
      </c>
      <c r="J44" s="116">
        <f>'2020 valores coletados'!J48*CONSOLIDADO!$E14</f>
        <v>26.955000000000002</v>
      </c>
      <c r="K44" s="116">
        <f>'2020 valores coletados'!K48*CONSOLIDADO!$E14</f>
        <v>33.704999999999998</v>
      </c>
      <c r="L44" s="116">
        <f>'2020 valores coletados'!L48*CONSOLIDADO!$E14</f>
        <v>30.555</v>
      </c>
      <c r="M44" s="116">
        <f>'2020 valores coletados'!M48*CONSOLIDADO!$E14</f>
        <v>29.205000000000002</v>
      </c>
      <c r="N44" s="161">
        <f>'2020 valores coletados'!N48*CONSOLIDADO!$E14</f>
        <v>24.705000000000002</v>
      </c>
      <c r="O44" s="260"/>
      <c r="P44" s="260"/>
      <c r="Q44" s="19"/>
      <c r="R44" s="183">
        <f>K50</f>
        <v>403.185</v>
      </c>
      <c r="S44" s="183" t="s">
        <v>143</v>
      </c>
      <c r="U44">
        <v>436.89</v>
      </c>
      <c r="V44" t="s">
        <v>44</v>
      </c>
    </row>
    <row r="45" spans="2:22" ht="13" x14ac:dyDescent="0.3">
      <c r="B45" s="38" t="s">
        <v>28</v>
      </c>
      <c r="C45" s="116">
        <f>'2020 valores coletados'!C49*CONSOLIDADO!$E15</f>
        <v>19.424999999999997</v>
      </c>
      <c r="D45" s="116">
        <f>'2020 valores coletados'!D49*CONSOLIDADO!$E15</f>
        <v>22.425000000000001</v>
      </c>
      <c r="E45" s="116">
        <f>'2020 valores coletados'!E49*CONSOLIDADO!$E15</f>
        <v>22.35</v>
      </c>
      <c r="F45" s="116">
        <f>'2020 valores coletados'!F49*CONSOLIDADO!$E15</f>
        <v>23.925000000000001</v>
      </c>
      <c r="G45" s="116">
        <f>'2020 valores coletados'!G49*CONSOLIDADO!$E15</f>
        <v>22.425000000000001</v>
      </c>
      <c r="H45" s="116">
        <f>'2020 valores coletados'!H49*CONSOLIDADO!$E15</f>
        <v>29.925000000000001</v>
      </c>
      <c r="I45" s="116">
        <f>'2020 valores coletados'!I49*CONSOLIDADO!$E15</f>
        <v>26.175000000000001</v>
      </c>
      <c r="J45" s="116">
        <f>'2020 valores coletados'!J49*CONSOLIDADO!$E15</f>
        <v>23.174999999999997</v>
      </c>
      <c r="K45" s="116">
        <f>'2020 valores coletados'!K49*CONSOLIDADO!$E15</f>
        <v>25.425000000000001</v>
      </c>
      <c r="L45" s="116">
        <f>'2020 valores coletados'!L49*CONSOLIDADO!$E15</f>
        <v>24.675000000000001</v>
      </c>
      <c r="M45" s="116">
        <f>'2020 valores coletados'!M49*CONSOLIDADO!$E15</f>
        <v>26.1</v>
      </c>
      <c r="N45" s="161">
        <f>'2020 valores coletados'!N49*CONSOLIDADO!$E15</f>
        <v>17.925000000000001</v>
      </c>
      <c r="O45" s="260"/>
      <c r="P45" s="260"/>
      <c r="Q45" s="19"/>
      <c r="R45" s="183">
        <f>L50</f>
        <v>399.87299999999999</v>
      </c>
      <c r="S45" s="183" t="s">
        <v>144</v>
      </c>
      <c r="U45" s="183">
        <v>440.262</v>
      </c>
      <c r="V45" t="s">
        <v>40</v>
      </c>
    </row>
    <row r="46" spans="2:22" ht="13" x14ac:dyDescent="0.3">
      <c r="B46" s="37" t="s">
        <v>29</v>
      </c>
      <c r="C46" s="116">
        <f>'2020 valores coletados'!C50*CONSOLIDADO!$E16</f>
        <v>5.3849999999999998</v>
      </c>
      <c r="D46" s="116">
        <f>'2020 valores coletados'!D50*CONSOLIDADO!$E16</f>
        <v>4.47</v>
      </c>
      <c r="E46" s="116">
        <f>'2020 valores coletados'!E50*CONSOLIDADO!$E16</f>
        <v>5.6850000000000005</v>
      </c>
      <c r="F46" s="116">
        <f>'2020 valores coletados'!F50*CONSOLIDADO!$E16</f>
        <v>4.7850000000000001</v>
      </c>
      <c r="G46" s="116">
        <f>'2020 valores coletados'!G50*CONSOLIDADO!$E16</f>
        <v>8.2349999999999994</v>
      </c>
      <c r="H46" s="116">
        <f>'2020 valores coletados'!H50*CONSOLIDADO!$E16</f>
        <v>6.7350000000000003</v>
      </c>
      <c r="I46" s="116">
        <f>'2020 valores coletados'!I50*CONSOLIDADO!$E16</f>
        <v>5.97</v>
      </c>
      <c r="J46" s="116">
        <f>'2020 valores coletados'!J50*CONSOLIDADO!$E16</f>
        <v>5.9850000000000003</v>
      </c>
      <c r="K46" s="116">
        <f>'2020 valores coletados'!K50*CONSOLIDADO!$E16</f>
        <v>5.9850000000000003</v>
      </c>
      <c r="L46" s="116">
        <f>'2020 valores coletados'!L50*CONSOLIDADO!$E16</f>
        <v>8.9849999999999994</v>
      </c>
      <c r="M46" s="116">
        <f>'2020 valores coletados'!M50*CONSOLIDADO!$E16</f>
        <v>5.9850000000000003</v>
      </c>
      <c r="N46" s="161">
        <f>'2020 valores coletados'!N50*CONSOLIDADO!$E16</f>
        <v>5.3849999999999998</v>
      </c>
      <c r="O46" s="260"/>
      <c r="P46" s="260"/>
      <c r="Q46" s="19"/>
      <c r="R46" s="183">
        <f>M50</f>
        <v>436.89</v>
      </c>
      <c r="S46" s="144" t="s">
        <v>44</v>
      </c>
      <c r="U46" s="183">
        <v>440.29200000000009</v>
      </c>
      <c r="V46" t="s">
        <v>37</v>
      </c>
    </row>
    <row r="47" spans="2:22" ht="13" x14ac:dyDescent="0.3">
      <c r="B47" s="37" t="s">
        <v>30</v>
      </c>
      <c r="C47" s="116">
        <f>'2020 valores coletados'!C51*CONSOLIDADO!$E17</f>
        <v>4.3079999999999998</v>
      </c>
      <c r="D47" s="116">
        <f>'2020 valores coletados'!D51*CONSOLIDADO!$E17</f>
        <v>4.7880000000000003</v>
      </c>
      <c r="E47" s="116">
        <f>'2020 valores coletados'!E51*CONSOLIDADO!$E17</f>
        <v>4.1879999999999997</v>
      </c>
      <c r="F47" s="116">
        <f>'2020 valores coletados'!F51*CONSOLIDADO!$E17</f>
        <v>4.7880000000000003</v>
      </c>
      <c r="G47" s="116">
        <f>'2020 valores coletados'!G51*CONSOLIDADO!$E17</f>
        <v>4.548</v>
      </c>
      <c r="H47" s="116">
        <f>'2020 valores coletados'!H51*CONSOLIDADO!$E17</f>
        <v>4.7759999999999998</v>
      </c>
      <c r="I47" s="116">
        <f>'2020 valores coletados'!I51*CONSOLIDADO!$E17</f>
        <v>4.1760000000000002</v>
      </c>
      <c r="J47" s="116">
        <f>'2020 valores coletados'!J51*CONSOLIDADO!$E17</f>
        <v>4.1879999999999997</v>
      </c>
      <c r="K47" s="116">
        <f>'2020 valores coletados'!K51*CONSOLIDADO!$E17</f>
        <v>4.1879999999999997</v>
      </c>
      <c r="L47" s="116">
        <f>'2020 valores coletados'!L51*CONSOLIDADO!$E17</f>
        <v>4.548</v>
      </c>
      <c r="M47" s="116">
        <f>'2020 valores coletados'!M51*CONSOLIDADO!$E17</f>
        <v>4.5359999999999996</v>
      </c>
      <c r="N47" s="161">
        <f>'2020 valores coletados'!N51*CONSOLIDADO!$E17</f>
        <v>4.548</v>
      </c>
      <c r="O47" s="260"/>
      <c r="P47" s="260"/>
      <c r="Q47" s="19"/>
      <c r="R47" s="183">
        <f>N50</f>
        <v>380.56499999999994</v>
      </c>
      <c r="S47" s="144" t="s">
        <v>45</v>
      </c>
      <c r="U47" s="183">
        <v>463.37700000000012</v>
      </c>
      <c r="V47" t="s">
        <v>41</v>
      </c>
    </row>
    <row r="48" spans="2:22" ht="13" x14ac:dyDescent="0.3">
      <c r="B48" s="37" t="s">
        <v>31</v>
      </c>
      <c r="C48" s="116">
        <f>'2020 valores coletados'!C52*CONSOLIDADO!$E18</f>
        <v>59.94</v>
      </c>
      <c r="D48" s="116">
        <f>'2020 valores coletados'!D52*CONSOLIDADO!$E18</f>
        <v>59.400000000000006</v>
      </c>
      <c r="E48" s="116">
        <f>'2020 valores coletados'!E52*CONSOLIDADO!$E18</f>
        <v>53.94</v>
      </c>
      <c r="F48" s="116">
        <f>'2020 valores coletados'!F52*CONSOLIDADO!$E18</f>
        <v>59.88</v>
      </c>
      <c r="G48" s="116">
        <f>'2020 valores coletados'!G52*CONSOLIDADO!$E18</f>
        <v>66.900000000000006</v>
      </c>
      <c r="H48" s="116">
        <f>'2020 valores coletados'!H52*CONSOLIDADO!$E18</f>
        <v>65.400000000000006</v>
      </c>
      <c r="I48" s="116">
        <f>'2020 valores coletados'!I52*CONSOLIDADO!$E18</f>
        <v>41.94</v>
      </c>
      <c r="J48" s="116">
        <f>'2020 valores coletados'!J52*CONSOLIDADO!$E18</f>
        <v>57.179999999999993</v>
      </c>
      <c r="K48" s="116">
        <f>'2020 valores coletados'!K52*CONSOLIDADO!$E18</f>
        <v>59.88</v>
      </c>
      <c r="L48" s="116">
        <f>'2020 valores coletados'!L52*CONSOLIDADO!$E18</f>
        <v>50.94</v>
      </c>
      <c r="M48" s="116">
        <f>'2020 valores coletados'!M52*CONSOLIDADO!$E18</f>
        <v>59.88</v>
      </c>
      <c r="N48" s="161">
        <f>'2020 valores coletados'!N52*CONSOLIDADO!$E18</f>
        <v>50.94</v>
      </c>
      <c r="O48" s="260"/>
      <c r="P48" s="260"/>
      <c r="Q48" s="19"/>
    </row>
    <row r="49" spans="2:22" ht="13.5" thickBot="1" x14ac:dyDescent="0.35">
      <c r="B49" s="163" t="s">
        <v>32</v>
      </c>
      <c r="C49" s="164">
        <f>'2020 valores coletados'!C53*CONSOLIDADO!$E19</f>
        <v>74.609999999999985</v>
      </c>
      <c r="D49" s="164">
        <f>'2020 valores coletados'!D53*CONSOLIDADO!$E19</f>
        <v>62.910000000000004</v>
      </c>
      <c r="E49" s="164">
        <f>'2020 valores coletados'!E53*CONSOLIDADO!$E19</f>
        <v>35.82</v>
      </c>
      <c r="F49" s="164">
        <f>'2020 valores coletados'!F53*CONSOLIDADO!$E19</f>
        <v>17.82</v>
      </c>
      <c r="G49" s="164">
        <f>'2020 valores coletados'!G53*CONSOLIDADO!$E19</f>
        <v>23.31</v>
      </c>
      <c r="H49" s="164">
        <f>'2020 valores coletados'!H53*CONSOLIDADO!$E19</f>
        <v>44.910000000000004</v>
      </c>
      <c r="I49" s="164">
        <f>'2020 valores coletados'!I53*CONSOLIDADO!$E19</f>
        <v>53.910000000000004</v>
      </c>
      <c r="J49" s="164">
        <f>'2020 valores coletados'!J53*CONSOLIDADO!$E19</f>
        <v>26.910000000000004</v>
      </c>
      <c r="K49" s="164">
        <f>'2020 valores coletados'!K53*CONSOLIDADO!$E19</f>
        <v>35.910000000000004</v>
      </c>
      <c r="L49" s="164">
        <f>'2020 valores coletados'!L53*CONSOLIDADO!$E19</f>
        <v>30.51</v>
      </c>
      <c r="M49" s="164">
        <f>'2020 valores coletados'!M53*CONSOLIDADO!$E19</f>
        <v>17.82</v>
      </c>
      <c r="N49" s="165">
        <f>'2020 valores coletados'!N53*CONSOLIDADO!$E19</f>
        <v>61.65</v>
      </c>
      <c r="O49" s="260"/>
      <c r="P49" s="260"/>
      <c r="Q49" s="19"/>
    </row>
    <row r="50" spans="2:22" ht="13.5" thickBot="1" x14ac:dyDescent="0.35">
      <c r="B50" s="169">
        <f>AVERAGE(C50:N50)</f>
        <v>412.93983333333335</v>
      </c>
      <c r="C50" s="167">
        <f>SUM(C37:C49)</f>
        <v>422.86900000000003</v>
      </c>
      <c r="D50" s="167">
        <f t="shared" ref="D50:N50" si="2">SUM(D37:D49)</f>
        <v>440.29200000000009</v>
      </c>
      <c r="E50" s="167">
        <f t="shared" si="2"/>
        <v>432.37799999999999</v>
      </c>
      <c r="F50" s="167">
        <f t="shared" si="2"/>
        <v>351.00900000000001</v>
      </c>
      <c r="G50" s="167">
        <f t="shared" si="2"/>
        <v>440.262</v>
      </c>
      <c r="H50" s="167">
        <f t="shared" si="2"/>
        <v>463.37700000000012</v>
      </c>
      <c r="I50" s="167">
        <f t="shared" ref="I50:J50" si="3">SUM(I37:I49)</f>
        <v>397.42500000000007</v>
      </c>
      <c r="J50" s="167">
        <f t="shared" si="3"/>
        <v>387.15300000000002</v>
      </c>
      <c r="K50" s="167">
        <f t="shared" si="2"/>
        <v>403.185</v>
      </c>
      <c r="L50" s="167">
        <f t="shared" si="2"/>
        <v>399.87299999999999</v>
      </c>
      <c r="M50" s="167">
        <f t="shared" si="2"/>
        <v>436.89</v>
      </c>
      <c r="N50" s="168">
        <f t="shared" si="2"/>
        <v>380.56499999999994</v>
      </c>
      <c r="O50" s="261"/>
      <c r="P50" s="261"/>
      <c r="Q50" s="127"/>
    </row>
    <row r="52" spans="2:22" ht="13" thickBot="1" x14ac:dyDescent="0.3">
      <c r="B52" s="159" t="str">
        <f>'2020 valores coletados'!B57</f>
        <v xml:space="preserve">Valor da cesta em Abr - Levantamento de preços em 30/04 </v>
      </c>
      <c r="R52" s="393" t="s">
        <v>122</v>
      </c>
      <c r="S52" s="393"/>
      <c r="T52" s="176"/>
    </row>
    <row r="53" spans="2:22" ht="13.5" thickBot="1" x14ac:dyDescent="0.35">
      <c r="B53" s="33" t="s">
        <v>0</v>
      </c>
      <c r="C53" s="34" t="s">
        <v>36</v>
      </c>
      <c r="D53" s="34" t="s">
        <v>37</v>
      </c>
      <c r="E53" s="34" t="s">
        <v>127</v>
      </c>
      <c r="F53" s="34" t="s">
        <v>39</v>
      </c>
      <c r="G53" s="34" t="s">
        <v>40</v>
      </c>
      <c r="H53" s="34" t="s">
        <v>41</v>
      </c>
      <c r="I53" s="34" t="s">
        <v>143</v>
      </c>
      <c r="J53" s="34" t="s">
        <v>144</v>
      </c>
      <c r="K53" s="34" t="s">
        <v>42</v>
      </c>
      <c r="L53" s="34" t="s">
        <v>43</v>
      </c>
      <c r="M53" s="34" t="s">
        <v>44</v>
      </c>
      <c r="N53" s="160" t="s">
        <v>45</v>
      </c>
      <c r="O53" s="259"/>
      <c r="P53" s="259"/>
      <c r="Q53" s="19"/>
      <c r="R53" s="183">
        <f>C67</f>
        <v>389.28300000000002</v>
      </c>
      <c r="S53" s="144" t="s">
        <v>36</v>
      </c>
      <c r="U53">
        <v>353.44200000000001</v>
      </c>
      <c r="V53" t="s">
        <v>127</v>
      </c>
    </row>
    <row r="54" spans="2:22" ht="13" x14ac:dyDescent="0.3">
      <c r="B54" s="106" t="s">
        <v>20</v>
      </c>
      <c r="C54" s="116">
        <f>'2020 valores coletados'!C59*CONSOLIDADO!$E7</f>
        <v>4.3739999999999997</v>
      </c>
      <c r="D54" s="116">
        <f>'2020 valores coletados'!D59*CONSOLIDADO!$E7</f>
        <v>5.3699999999999992</v>
      </c>
      <c r="E54" s="116">
        <f>'2020 valores coletados'!E59*CONSOLIDADO!$E7</f>
        <v>4.7939999999999996</v>
      </c>
      <c r="F54" s="116">
        <f>'2020 valores coletados'!F59*CONSOLIDADO!$E7</f>
        <v>5.3940000000000001</v>
      </c>
      <c r="G54" s="116">
        <f>'2020 valores coletados'!G59*CONSOLIDADO!$E7</f>
        <v>5.9880000000000004</v>
      </c>
      <c r="H54" s="116">
        <f>'2020 valores coletados'!H59*CONSOLIDADO!$E7</f>
        <v>5.7480000000000002</v>
      </c>
      <c r="I54" s="116">
        <f>'2020 valores coletados'!I59*CONSOLIDADO!$E7</f>
        <v>5.9880000000000004</v>
      </c>
      <c r="J54" s="116">
        <f>'2020 valores coletados'!J59*CONSOLIDADO!$E7</f>
        <v>5.0940000000000003</v>
      </c>
      <c r="K54" s="116">
        <f>'2020 valores coletados'!K59*CONSOLIDADO!$E7</f>
        <v>5.9880000000000004</v>
      </c>
      <c r="L54" s="116">
        <f>'2020 valores coletados'!L59*CONSOLIDADO!$E7</f>
        <v>5.9939999999999998</v>
      </c>
      <c r="M54" s="116">
        <f>'2020 valores coletados'!M59*CONSOLIDADO!$E7</f>
        <v>5.3940000000000001</v>
      </c>
      <c r="N54" s="161">
        <f>'2020 valores coletados'!N59*CONSOLIDADO!$E7</f>
        <v>5.9939999999999998</v>
      </c>
      <c r="O54" s="260"/>
      <c r="P54" s="260"/>
      <c r="Q54" s="19"/>
      <c r="R54" s="183">
        <f>D67</f>
        <v>395.75399999999996</v>
      </c>
      <c r="S54" s="144" t="s">
        <v>37</v>
      </c>
      <c r="U54">
        <v>373.35899999999998</v>
      </c>
      <c r="V54" t="s">
        <v>39</v>
      </c>
    </row>
    <row r="55" spans="2:22" ht="13" x14ac:dyDescent="0.3">
      <c r="B55" s="37" t="s">
        <v>21</v>
      </c>
      <c r="C55" s="116">
        <f>'2020 valores coletados'!C60*CONSOLIDADO!$E8</f>
        <v>6.5940000000000003</v>
      </c>
      <c r="D55" s="116">
        <f>'2020 valores coletados'!D60*CONSOLIDADO!$E8</f>
        <v>7.1879999999999997</v>
      </c>
      <c r="E55" s="116">
        <f>'2020 valores coletados'!E60*CONSOLIDADO!$E8</f>
        <v>8.67</v>
      </c>
      <c r="F55" s="116">
        <f>'2020 valores coletados'!F60*CONSOLIDADO!$E8</f>
        <v>7.7939999999999996</v>
      </c>
      <c r="G55" s="116">
        <f>'2020 valores coletados'!G60*CONSOLIDADO!$E8</f>
        <v>9.4139999999999997</v>
      </c>
      <c r="H55" s="116">
        <f>'2020 valores coletados'!H60*CONSOLIDADO!$E8</f>
        <v>7.7880000000000003</v>
      </c>
      <c r="I55" s="116">
        <f>'2020 valores coletados'!I60*CONSOLIDADO!$E8</f>
        <v>7.1879999999999997</v>
      </c>
      <c r="J55" s="116">
        <f>'2020 valores coletados'!J60*CONSOLIDADO!$E8</f>
        <v>7.7939999999999996</v>
      </c>
      <c r="K55" s="116">
        <f>'2020 valores coletados'!K60*CONSOLIDADO!$E8</f>
        <v>8.1</v>
      </c>
      <c r="L55" s="116">
        <f>'2020 valores coletados'!L60*CONSOLIDADO!$E8</f>
        <v>8.0939999999999994</v>
      </c>
      <c r="M55" s="116">
        <f>'2020 valores coletados'!M60*CONSOLIDADO!$E8</f>
        <v>7.7880000000000003</v>
      </c>
      <c r="N55" s="161">
        <f>'2020 valores coletados'!N60*CONSOLIDADO!$E8</f>
        <v>8.3940000000000001</v>
      </c>
      <c r="O55" s="260"/>
      <c r="P55" s="260"/>
      <c r="Q55" s="19"/>
      <c r="R55" s="183">
        <f>E67</f>
        <v>353.44200000000001</v>
      </c>
      <c r="S55" s="144" t="s">
        <v>127</v>
      </c>
      <c r="U55">
        <v>380.988</v>
      </c>
      <c r="V55" t="s">
        <v>143</v>
      </c>
    </row>
    <row r="56" spans="2:22" ht="13" x14ac:dyDescent="0.3">
      <c r="B56" s="38" t="s">
        <v>22</v>
      </c>
      <c r="C56" s="116">
        <f>'2020 valores coletados'!C61*CONSOLIDADO!$E9</f>
        <v>26.175000000000001</v>
      </c>
      <c r="D56" s="116">
        <f>'2020 valores coletados'!D61*CONSOLIDADO!$E9</f>
        <v>14.775</v>
      </c>
      <c r="E56" s="116">
        <f>'2020 valores coletados'!E61*CONSOLIDADO!$E9</f>
        <v>14.625</v>
      </c>
      <c r="F56" s="116">
        <f>'2020 valores coletados'!F61*CONSOLIDADO!$E9</f>
        <v>14.775</v>
      </c>
      <c r="G56" s="116">
        <f>'2020 valores coletados'!G61*CONSOLIDADO!$E9</f>
        <v>22.425000000000001</v>
      </c>
      <c r="H56" s="116">
        <f>'2020 valores coletados'!H61*CONSOLIDADO!$E9</f>
        <v>17.175000000000001</v>
      </c>
      <c r="I56" s="116">
        <f>'2020 valores coletados'!I61*CONSOLIDADO!$E9</f>
        <v>18.675000000000001</v>
      </c>
      <c r="J56" s="116">
        <f>'2020 valores coletados'!J61*CONSOLIDADO!$E9</f>
        <v>14.925000000000001</v>
      </c>
      <c r="K56" s="116">
        <f>'2020 valores coletados'!K61*CONSOLIDADO!$E9</f>
        <v>29.925000000000001</v>
      </c>
      <c r="L56" s="116">
        <f>'2020 valores coletados'!L61*CONSOLIDADO!$E9</f>
        <v>18.525000000000002</v>
      </c>
      <c r="M56" s="116">
        <f>'2020 valores coletados'!M61*CONSOLIDADO!$E9</f>
        <v>17.024999999999999</v>
      </c>
      <c r="N56" s="161">
        <f>'2020 valores coletados'!N61*CONSOLIDADO!$E9</f>
        <v>30.674999999999997</v>
      </c>
      <c r="O56" s="260"/>
      <c r="P56" s="260"/>
      <c r="Q56" s="19"/>
      <c r="R56" s="183">
        <f>F67</f>
        <v>373.35899999999998</v>
      </c>
      <c r="S56" s="144" t="s">
        <v>39</v>
      </c>
      <c r="U56">
        <v>387.09300000000002</v>
      </c>
      <c r="V56" t="s">
        <v>144</v>
      </c>
    </row>
    <row r="57" spans="2:22" ht="13" x14ac:dyDescent="0.3">
      <c r="B57" s="38" t="s">
        <v>23</v>
      </c>
      <c r="C57" s="116">
        <f>'2020 valores coletados'!C62*CONSOLIDADO!$E10</f>
        <v>26.94</v>
      </c>
      <c r="D57" s="116">
        <f>'2020 valores coletados'!D62*CONSOLIDADO!$E10</f>
        <v>29.339999999999996</v>
      </c>
      <c r="E57" s="116">
        <f>'2020 valores coletados'!E62*CONSOLIDADO!$E10</f>
        <v>22.740000000000002</v>
      </c>
      <c r="F57" s="116">
        <f>'2020 valores coletados'!F62*CONSOLIDADO!$E10</f>
        <v>25.740000000000002</v>
      </c>
      <c r="G57" s="116">
        <f>'2020 valores coletados'!G62*CONSOLIDADO!$E10</f>
        <v>26.339999999999996</v>
      </c>
      <c r="H57" s="116">
        <f>'2020 valores coletados'!H62*CONSOLIDADO!$E10</f>
        <v>29.94</v>
      </c>
      <c r="I57" s="116">
        <f>'2020 valores coletados'!I62*CONSOLIDADO!$E10</f>
        <v>26.94</v>
      </c>
      <c r="J57" s="116">
        <f>'2020 valores coletados'!J62*CONSOLIDADO!$E10</f>
        <v>29.94</v>
      </c>
      <c r="K57" s="116">
        <f>'2020 valores coletados'!K62*CONSOLIDADO!$E10</f>
        <v>29.94</v>
      </c>
      <c r="L57" s="116">
        <f>'2020 valores coletados'!L62*CONSOLIDADO!$E10</f>
        <v>27.54</v>
      </c>
      <c r="M57" s="116">
        <f>'2020 valores coletados'!M62*CONSOLIDADO!$E10</f>
        <v>22.740000000000002</v>
      </c>
      <c r="N57" s="161">
        <f>'2020 valores coletados'!N62*CONSOLIDADO!$E10</f>
        <v>21.54</v>
      </c>
      <c r="O57" s="260"/>
      <c r="P57" s="260"/>
      <c r="Q57" s="19"/>
      <c r="R57" s="183">
        <f>G67</f>
        <v>453.84600000000006</v>
      </c>
      <c r="S57" s="144" t="s">
        <v>40</v>
      </c>
      <c r="U57">
        <v>389.28300000000002</v>
      </c>
      <c r="V57" t="s">
        <v>36</v>
      </c>
    </row>
    <row r="58" spans="2:22" ht="13" x14ac:dyDescent="0.3">
      <c r="B58" s="37" t="s">
        <v>24</v>
      </c>
      <c r="C58" s="116">
        <f>'2020 valores coletados'!C63*CONSOLIDADO!$E11</f>
        <v>8.2679999999999989</v>
      </c>
      <c r="D58" s="116">
        <f>'2020 valores coletados'!D63*CONSOLIDADO!$E11</f>
        <v>6.5880000000000001</v>
      </c>
      <c r="E58" s="116">
        <f>'2020 valores coletados'!E63*CONSOLIDADO!$E11</f>
        <v>7.1879999999999997</v>
      </c>
      <c r="F58" s="116">
        <f>'2020 valores coletados'!F63*CONSOLIDADO!$E11</f>
        <v>6.5880000000000001</v>
      </c>
      <c r="G58" s="116">
        <f>'2020 valores coletados'!G63*CONSOLIDADO!$E11</f>
        <v>9.5879999999999992</v>
      </c>
      <c r="H58" s="116">
        <f>'2020 valores coletados'!H63*CONSOLIDADO!$E11</f>
        <v>6.8280000000000003</v>
      </c>
      <c r="I58" s="116">
        <f>'2020 valores coletados'!I63*CONSOLIDADO!$E11</f>
        <v>6.5880000000000001</v>
      </c>
      <c r="J58" s="116">
        <f>'2020 valores coletados'!J63*CONSOLIDADO!$E11</f>
        <v>7.1879999999999997</v>
      </c>
      <c r="K58" s="116">
        <f>'2020 valores coletados'!K63*CONSOLIDADO!$E11</f>
        <v>8.3879999999999999</v>
      </c>
      <c r="L58" s="116">
        <f>'2020 valores coletados'!L63*CONSOLIDADO!$E11</f>
        <v>8.9879999999999995</v>
      </c>
      <c r="M58" s="116">
        <f>'2020 valores coletados'!M63*CONSOLIDADO!$E11</f>
        <v>7.7880000000000003</v>
      </c>
      <c r="N58" s="161">
        <f>'2020 valores coletados'!N63*CONSOLIDADO!$E11</f>
        <v>7.1879999999999997</v>
      </c>
      <c r="O58" s="260"/>
      <c r="P58" s="260"/>
      <c r="Q58" s="19"/>
      <c r="R58" s="183">
        <f>H67</f>
        <v>410.54699999999997</v>
      </c>
      <c r="S58" s="144" t="s">
        <v>41</v>
      </c>
      <c r="U58">
        <v>389.37900000000002</v>
      </c>
      <c r="V58" t="s">
        <v>45</v>
      </c>
    </row>
    <row r="59" spans="2:22" ht="13" x14ac:dyDescent="0.3">
      <c r="B59" s="38" t="s">
        <v>25</v>
      </c>
      <c r="C59" s="116">
        <f>'2020 valores coletados'!C64*CONSOLIDADO!$E12</f>
        <v>155.69399999999999</v>
      </c>
      <c r="D59" s="116">
        <f>'2020 valores coletados'!D64*CONSOLIDADO!$E12</f>
        <v>164.33999999999997</v>
      </c>
      <c r="E59" s="116">
        <f>'2020 valores coletados'!E64*CONSOLIDADO!$E12</f>
        <v>150.94200000000001</v>
      </c>
      <c r="F59" s="116">
        <f>'2020 valores coletados'!F64*CONSOLIDADO!$E12</f>
        <v>144.54</v>
      </c>
      <c r="G59" s="116">
        <f>'2020 valores coletados'!G64*CONSOLIDADO!$E12</f>
        <v>197.86799999999999</v>
      </c>
      <c r="H59" s="116">
        <f>'2020 valores coletados'!H64*CONSOLIDADO!$E12</f>
        <v>164.33999999999997</v>
      </c>
      <c r="I59" s="116">
        <f>'2020 valores coletados'!I64*CONSOLIDADO!$E12</f>
        <v>151.73399999999998</v>
      </c>
      <c r="J59" s="116">
        <f>'2020 valores coletados'!J64*CONSOLIDADO!$E12</f>
        <v>158.33399999999997</v>
      </c>
      <c r="K59" s="116">
        <f>'2020 valores coletados'!K64*CONSOLIDADO!$E12</f>
        <v>157.73999999999998</v>
      </c>
      <c r="L59" s="116">
        <f>'2020 valores coletados'!L64*CONSOLIDADO!$E12</f>
        <v>171.53399999999999</v>
      </c>
      <c r="M59" s="116">
        <f>'2020 valores coletados'!M64*CONSOLIDADO!$E12</f>
        <v>197.93399999999997</v>
      </c>
      <c r="N59" s="161">
        <f>'2020 valores coletados'!N64*CONSOLIDADO!$E12</f>
        <v>144.54</v>
      </c>
      <c r="O59" s="260"/>
      <c r="P59" s="260"/>
      <c r="Q59" s="19"/>
      <c r="R59" s="183">
        <f>I67</f>
        <v>380.988</v>
      </c>
      <c r="S59" s="144" t="s">
        <v>143</v>
      </c>
      <c r="U59">
        <v>395.75399999999996</v>
      </c>
      <c r="V59" t="s">
        <v>37</v>
      </c>
    </row>
    <row r="60" spans="2:22" ht="13" x14ac:dyDescent="0.3">
      <c r="B60" s="38" t="s">
        <v>26</v>
      </c>
      <c r="C60" s="116">
        <f>'2020 valores coletados'!C65*CONSOLIDADO!$E13</f>
        <v>3.2850000000000001</v>
      </c>
      <c r="D60" s="116">
        <f>'2020 valores coletados'!D65*CONSOLIDADO!$E13</f>
        <v>4.4550000000000001</v>
      </c>
      <c r="E60" s="116">
        <f>'2020 valores coletados'!E65*CONSOLIDADO!$E13</f>
        <v>4.0350000000000001</v>
      </c>
      <c r="F60" s="116">
        <f>'2020 valores coletados'!F65*CONSOLIDADO!$E13</f>
        <v>3.6750000000000003</v>
      </c>
      <c r="G60" s="116">
        <f>'2020 valores coletados'!G65*CONSOLIDADO!$E13</f>
        <v>4.47</v>
      </c>
      <c r="H60" s="116">
        <f>'2020 valores coletados'!H65*CONSOLIDADO!$E13</f>
        <v>3.7350000000000003</v>
      </c>
      <c r="I60" s="116">
        <f>'2020 valores coletados'!I65*CONSOLIDADO!$E13</f>
        <v>5.9850000000000003</v>
      </c>
      <c r="J60" s="116">
        <f>'2020 valores coletados'!J65*CONSOLIDADO!$E13</f>
        <v>4.4850000000000003</v>
      </c>
      <c r="K60" s="116">
        <f>'2020 valores coletados'!K65*CONSOLIDADO!$E13</f>
        <v>4.4250000000000007</v>
      </c>
      <c r="L60" s="116">
        <f>'2020 valores coletados'!L65*CONSOLIDADO!$E13</f>
        <v>3.7350000000000003</v>
      </c>
      <c r="M60" s="116">
        <f>'2020 valores coletados'!M65*CONSOLIDADO!$E13</f>
        <v>3.8849999999999998</v>
      </c>
      <c r="N60" s="161">
        <f>'2020 valores coletados'!N65*CONSOLIDADO!$E13</f>
        <v>3.4350000000000001</v>
      </c>
      <c r="O60" s="260"/>
      <c r="P60" s="260"/>
      <c r="Q60" s="19"/>
      <c r="R60" s="183">
        <f>J67</f>
        <v>387.09300000000002</v>
      </c>
      <c r="S60" s="144" t="s">
        <v>144</v>
      </c>
      <c r="U60">
        <v>400.60500000000002</v>
      </c>
      <c r="V60" t="s">
        <v>43</v>
      </c>
    </row>
    <row r="61" spans="2:22" ht="13" x14ac:dyDescent="0.3">
      <c r="B61" s="38" t="s">
        <v>27</v>
      </c>
      <c r="C61" s="116">
        <f>'2020 valores coletados'!C66*CONSOLIDADO!$E14</f>
        <v>28.305</v>
      </c>
      <c r="D61" s="116">
        <f>'2020 valores coletados'!D66*CONSOLIDADO!$E14</f>
        <v>26.955000000000002</v>
      </c>
      <c r="E61" s="116">
        <f>'2020 valores coletados'!E66*CONSOLIDADO!$E14</f>
        <v>31.455000000000002</v>
      </c>
      <c r="F61" s="116">
        <f>'2020 valores coletados'!F66*CONSOLIDADO!$E14</f>
        <v>35.954999999999998</v>
      </c>
      <c r="G61" s="116">
        <f>'2020 valores coletados'!G66*CONSOLIDADO!$E14</f>
        <v>38.655000000000001</v>
      </c>
      <c r="H61" s="116">
        <f>'2020 valores coletados'!H66*CONSOLIDADO!$E14</f>
        <v>22.455000000000002</v>
      </c>
      <c r="I61" s="116">
        <f>'2020 valores coletados'!I66*CONSOLIDADO!$E14</f>
        <v>35.954999999999998</v>
      </c>
      <c r="J61" s="116">
        <f>'2020 valores coletados'!J66*CONSOLIDADO!$E14</f>
        <v>31.455000000000002</v>
      </c>
      <c r="K61" s="116">
        <f>'2020 valores coletados'!K66*CONSOLIDADO!$E14</f>
        <v>33.704999999999998</v>
      </c>
      <c r="L61" s="116">
        <f>'2020 valores coletados'!L66*CONSOLIDADO!$E14</f>
        <v>35.954999999999998</v>
      </c>
      <c r="M61" s="116">
        <f>'2020 valores coletados'!M66*CONSOLIDADO!$E14</f>
        <v>31.455000000000002</v>
      </c>
      <c r="N61" s="161">
        <f>'2020 valores coletados'!N66*CONSOLIDADO!$E14</f>
        <v>24.705000000000002</v>
      </c>
      <c r="O61" s="260"/>
      <c r="P61" s="260"/>
      <c r="Q61" s="19"/>
      <c r="R61" s="183">
        <f>K67</f>
        <v>422.97900000000004</v>
      </c>
      <c r="S61" s="144" t="s">
        <v>42</v>
      </c>
      <c r="U61">
        <v>410.54699999999997</v>
      </c>
      <c r="V61" t="s">
        <v>41</v>
      </c>
    </row>
    <row r="62" spans="2:22" ht="13" x14ac:dyDescent="0.3">
      <c r="B62" s="38" t="s">
        <v>28</v>
      </c>
      <c r="C62" s="116">
        <f>'2020 valores coletados'!C67*CONSOLIDADO!$E15</f>
        <v>20.925000000000001</v>
      </c>
      <c r="D62" s="116">
        <f>'2020 valores coletados'!D67*CONSOLIDADO!$E15</f>
        <v>22.425000000000001</v>
      </c>
      <c r="E62" s="116">
        <f>'2020 valores coletados'!E67*CONSOLIDADO!$E15</f>
        <v>19.350000000000001</v>
      </c>
      <c r="F62" s="116">
        <f>'2020 valores coletados'!F67*CONSOLIDADO!$E15</f>
        <v>22.425000000000001</v>
      </c>
      <c r="G62" s="116">
        <f>'2020 valores coletados'!G67*CONSOLIDADO!$E15</f>
        <v>23.925000000000001</v>
      </c>
      <c r="H62" s="116">
        <f>'2020 valores coletados'!H67*CONSOLIDADO!$E15</f>
        <v>22.425000000000001</v>
      </c>
      <c r="I62" s="116">
        <f>'2020 valores coletados'!I67*CONSOLIDADO!$E15</f>
        <v>22.425000000000001</v>
      </c>
      <c r="J62" s="116">
        <f>'2020 valores coletados'!J67*CONSOLIDADO!$E15</f>
        <v>20.925000000000001</v>
      </c>
      <c r="K62" s="116">
        <f>'2020 valores coletados'!K67*CONSOLIDADO!$E15</f>
        <v>22.425000000000001</v>
      </c>
      <c r="L62" s="116">
        <f>'2020 valores coletados'!L67*CONSOLIDADO!$E15</f>
        <v>22.425000000000001</v>
      </c>
      <c r="M62" s="116">
        <f>'2020 valores coletados'!M67*CONSOLIDADO!$E15</f>
        <v>23.400000000000002</v>
      </c>
      <c r="N62" s="161">
        <f>'2020 valores coletados'!N67*CONSOLIDADO!$E15</f>
        <v>23.925000000000001</v>
      </c>
      <c r="O62" s="260"/>
      <c r="P62" s="260"/>
      <c r="Q62" s="19"/>
      <c r="R62" s="183">
        <f>L67</f>
        <v>400.60500000000002</v>
      </c>
      <c r="S62" s="144" t="s">
        <v>43</v>
      </c>
      <c r="U62">
        <v>412.27799999999991</v>
      </c>
      <c r="V62" t="s">
        <v>44</v>
      </c>
    </row>
    <row r="63" spans="2:22" ht="13" x14ac:dyDescent="0.3">
      <c r="B63" s="37" t="s">
        <v>29</v>
      </c>
      <c r="C63" s="116">
        <f>'2020 valores coletados'!C68*CONSOLIDADO!$E16</f>
        <v>5.6850000000000005</v>
      </c>
      <c r="D63" s="116">
        <f>'2020 valores coletados'!D68*CONSOLIDADO!$E16</f>
        <v>5.3100000000000005</v>
      </c>
      <c r="E63" s="116">
        <f>'2020 valores coletados'!E68*CONSOLIDADO!$E16</f>
        <v>5.6850000000000005</v>
      </c>
      <c r="F63" s="116">
        <f>'2020 valores coletados'!F68*CONSOLIDADO!$E16</f>
        <v>6.5849999999999991</v>
      </c>
      <c r="G63" s="116">
        <f>'2020 valores coletados'!G68*CONSOLIDADO!$E16</f>
        <v>9.4350000000000005</v>
      </c>
      <c r="H63" s="116">
        <f>'2020 valores coletados'!H68*CONSOLIDADO!$E16</f>
        <v>6.7350000000000003</v>
      </c>
      <c r="I63" s="116">
        <f>'2020 valores coletados'!I68*CONSOLIDADO!$E16</f>
        <v>5.97</v>
      </c>
      <c r="J63" s="116">
        <f>'2020 valores coletados'!J68*CONSOLIDADO!$E16</f>
        <v>5.2350000000000003</v>
      </c>
      <c r="K63" s="116">
        <f>'2020 valores coletados'!K68*CONSOLIDADO!$E16</f>
        <v>4.4850000000000003</v>
      </c>
      <c r="L63" s="116">
        <f>'2020 valores coletados'!L68*CONSOLIDADO!$E16</f>
        <v>6.5849999999999991</v>
      </c>
      <c r="M63" s="116">
        <f>'2020 valores coletados'!M68*CONSOLIDADO!$E16</f>
        <v>5.2350000000000003</v>
      </c>
      <c r="N63" s="161">
        <f>'2020 valores coletados'!N68*CONSOLIDADO!$E16</f>
        <v>5.9850000000000003</v>
      </c>
      <c r="O63" s="260"/>
      <c r="P63" s="260"/>
      <c r="Q63" s="19"/>
      <c r="R63" s="183">
        <f>M67</f>
        <v>412.27799999999991</v>
      </c>
      <c r="S63" s="144" t="s">
        <v>44</v>
      </c>
      <c r="U63">
        <v>422.97900000000004</v>
      </c>
      <c r="V63" t="s">
        <v>42</v>
      </c>
    </row>
    <row r="64" spans="2:22" ht="13" x14ac:dyDescent="0.3">
      <c r="B64" s="37" t="s">
        <v>30</v>
      </c>
      <c r="C64" s="116">
        <f>'2020 valores coletados'!C69*CONSOLIDADO!$E17</f>
        <v>3.5880000000000001</v>
      </c>
      <c r="D64" s="116">
        <f>'2020 valores coletados'!D69*CONSOLIDADO!$E17</f>
        <v>4.3079999999999998</v>
      </c>
      <c r="E64" s="116">
        <f>'2020 valores coletados'!E69*CONSOLIDADO!$E17</f>
        <v>4.1879999999999997</v>
      </c>
      <c r="F64" s="116">
        <f>'2020 valores coletados'!F69*CONSOLIDADO!$E17</f>
        <v>4.1879999999999997</v>
      </c>
      <c r="G64" s="116">
        <f>'2020 valores coletados'!G69*CONSOLIDADO!$E17</f>
        <v>4.4279999999999999</v>
      </c>
      <c r="H64" s="116">
        <f>'2020 valores coletados'!H69*CONSOLIDADO!$E17</f>
        <v>4.0679999999999996</v>
      </c>
      <c r="I64" s="116">
        <f>'2020 valores coletados'!I69*CONSOLIDADO!$E17</f>
        <v>3.78</v>
      </c>
      <c r="J64" s="116">
        <f>'2020 valores coletados'!J69*CONSOLIDADO!$E17</f>
        <v>4.0679999999999996</v>
      </c>
      <c r="K64" s="116">
        <f>'2020 valores coletados'!K69*CONSOLIDADO!$E17</f>
        <v>4.0679999999999996</v>
      </c>
      <c r="L64" s="116">
        <f>'2020 valores coletados'!L69*CONSOLIDADO!$E17</f>
        <v>4.38</v>
      </c>
      <c r="M64" s="116">
        <f>'2020 valores coletados'!M69*CONSOLIDADO!$E17</f>
        <v>3.9239999999999999</v>
      </c>
      <c r="N64" s="161">
        <f>'2020 valores coletados'!N69*CONSOLIDADO!$E17</f>
        <v>4.548</v>
      </c>
      <c r="O64" s="260"/>
      <c r="P64" s="260"/>
      <c r="Q64" s="19"/>
      <c r="R64" s="183">
        <f>N67</f>
        <v>389.37900000000002</v>
      </c>
      <c r="S64" s="144" t="s">
        <v>45</v>
      </c>
      <c r="U64">
        <v>453.84600000000006</v>
      </c>
      <c r="V64" t="s">
        <v>40</v>
      </c>
    </row>
    <row r="65" spans="2:21" ht="13" x14ac:dyDescent="0.3">
      <c r="B65" s="37" t="s">
        <v>31</v>
      </c>
      <c r="C65" s="116">
        <f>'2020 valores coletados'!C70*CONSOLIDADO!$E18</f>
        <v>59.94</v>
      </c>
      <c r="D65" s="116">
        <f>'2020 valores coletados'!D70*CONSOLIDADO!$E18</f>
        <v>59.88</v>
      </c>
      <c r="E65" s="116">
        <f>'2020 valores coletados'!E70*CONSOLIDADO!$E18</f>
        <v>53.94</v>
      </c>
      <c r="F65" s="116">
        <f>'2020 valores coletados'!F70*CONSOLIDADO!$E18</f>
        <v>59.88</v>
      </c>
      <c r="G65" s="116">
        <f>'2020 valores coletados'!G70*CONSOLIDADO!$E18</f>
        <v>60.900000000000006</v>
      </c>
      <c r="H65" s="116">
        <f>'2020 valores coletados'!H70*CONSOLIDADO!$E18</f>
        <v>65.400000000000006</v>
      </c>
      <c r="I65" s="116">
        <f>'2020 valores coletados'!I70*CONSOLIDADO!$E18</f>
        <v>44.94</v>
      </c>
      <c r="J65" s="116">
        <f>'2020 valores coletados'!J70*CONSOLIDADO!$E18</f>
        <v>61.739999999999995</v>
      </c>
      <c r="K65" s="116">
        <f>'2020 valores coletados'!K70*CONSOLIDADO!$E18</f>
        <v>59.88</v>
      </c>
      <c r="L65" s="116">
        <f>'2020 valores coletados'!L70*CONSOLIDADO!$E18</f>
        <v>50.94</v>
      </c>
      <c r="M65" s="116">
        <f>'2020 valores coletados'!M70*CONSOLIDADO!$E18</f>
        <v>59.88</v>
      </c>
      <c r="N65" s="161">
        <f>'2020 valores coletados'!N70*CONSOLIDADO!$E18</f>
        <v>59.94</v>
      </c>
      <c r="O65" s="260"/>
      <c r="P65" s="260"/>
      <c r="Q65" s="19"/>
    </row>
    <row r="66" spans="2:21" ht="13.5" thickBot="1" x14ac:dyDescent="0.35">
      <c r="B66" s="101" t="s">
        <v>32</v>
      </c>
      <c r="C66" s="118">
        <f>'2020 valores coletados'!C71*CONSOLIDADO!$E19</f>
        <v>39.51</v>
      </c>
      <c r="D66" s="118">
        <f>'2020 valores coletados'!D71*CONSOLIDADO!$E19</f>
        <v>44.820000000000007</v>
      </c>
      <c r="E66" s="118">
        <f>'2020 valores coletados'!E71*CONSOLIDADO!$E19</f>
        <v>25.830000000000002</v>
      </c>
      <c r="F66" s="118">
        <f>'2020 valores coletados'!F71*CONSOLIDADO!$E19</f>
        <v>35.82</v>
      </c>
      <c r="G66" s="118">
        <f>'2020 valores coletados'!G71*CONSOLIDADO!$E19</f>
        <v>40.410000000000004</v>
      </c>
      <c r="H66" s="118">
        <f>'2020 valores coletados'!H71*CONSOLIDADO!$E19</f>
        <v>53.910000000000004</v>
      </c>
      <c r="I66" s="118">
        <f>'2020 valores coletados'!I71*CONSOLIDADO!$E19</f>
        <v>44.820000000000007</v>
      </c>
      <c r="J66" s="118">
        <f>'2020 valores coletados'!J71*CONSOLIDADO!$E19</f>
        <v>35.910000000000004</v>
      </c>
      <c r="K66" s="118">
        <f>'2020 valores coletados'!K71*CONSOLIDADO!$E19</f>
        <v>53.910000000000004</v>
      </c>
      <c r="L66" s="118">
        <f>'2020 valores coletados'!L71*CONSOLIDADO!$E19</f>
        <v>35.910000000000004</v>
      </c>
      <c r="M66" s="118">
        <f>'2020 valores coletados'!M71*CONSOLIDADO!$E19</f>
        <v>25.830000000000002</v>
      </c>
      <c r="N66" s="162">
        <f>'2020 valores coletados'!N71*CONSOLIDADO!$E19</f>
        <v>48.51</v>
      </c>
      <c r="O66" s="260"/>
      <c r="P66" s="260"/>
      <c r="Q66" s="19"/>
    </row>
    <row r="67" spans="2:21" ht="13.5" thickBot="1" x14ac:dyDescent="0.35">
      <c r="B67" s="170">
        <f>AVERAGE(C67:N67)</f>
        <v>397.46274999999991</v>
      </c>
      <c r="C67" s="171">
        <f>SUM(C54:C66)</f>
        <v>389.28300000000002</v>
      </c>
      <c r="D67" s="171">
        <f t="shared" ref="D67:N67" si="4">SUM(D54:D66)</f>
        <v>395.75399999999996</v>
      </c>
      <c r="E67" s="171">
        <f t="shared" si="4"/>
        <v>353.44200000000001</v>
      </c>
      <c r="F67" s="171">
        <f t="shared" si="4"/>
        <v>373.35899999999998</v>
      </c>
      <c r="G67" s="171">
        <f t="shared" si="4"/>
        <v>453.84600000000006</v>
      </c>
      <c r="H67" s="171">
        <f t="shared" si="4"/>
        <v>410.54699999999997</v>
      </c>
      <c r="I67" s="171">
        <f t="shared" si="4"/>
        <v>380.988</v>
      </c>
      <c r="J67" s="171">
        <f t="shared" si="4"/>
        <v>387.09300000000002</v>
      </c>
      <c r="K67" s="171">
        <f t="shared" si="4"/>
        <v>422.97900000000004</v>
      </c>
      <c r="L67" s="171">
        <f t="shared" si="4"/>
        <v>400.60500000000002</v>
      </c>
      <c r="M67" s="171">
        <f t="shared" si="4"/>
        <v>412.27799999999991</v>
      </c>
      <c r="N67" s="172">
        <f t="shared" si="4"/>
        <v>389.37900000000002</v>
      </c>
      <c r="O67" s="261"/>
      <c r="P67" s="261"/>
      <c r="Q67" s="127"/>
    </row>
    <row r="69" spans="2:21" ht="13" thickBot="1" x14ac:dyDescent="0.3">
      <c r="B69" s="159" t="str">
        <f>'2020 valores coletados'!B76</f>
        <v>Valor da cesta em Mai - Levantamento de preços em 30/05</v>
      </c>
      <c r="T69" s="176"/>
    </row>
    <row r="70" spans="2:21" ht="13.5" thickBot="1" x14ac:dyDescent="0.35">
      <c r="B70" s="33" t="s">
        <v>0</v>
      </c>
      <c r="C70" s="34" t="s">
        <v>36</v>
      </c>
      <c r="D70" s="34" t="s">
        <v>37</v>
      </c>
      <c r="E70" s="34" t="s">
        <v>127</v>
      </c>
      <c r="F70" s="34" t="s">
        <v>39</v>
      </c>
      <c r="G70" s="34" t="s">
        <v>40</v>
      </c>
      <c r="H70" s="34" t="s">
        <v>41</v>
      </c>
      <c r="I70" s="34" t="s">
        <v>143</v>
      </c>
      <c r="J70" s="34" t="s">
        <v>144</v>
      </c>
      <c r="K70" s="34" t="s">
        <v>42</v>
      </c>
      <c r="L70" s="34" t="s">
        <v>43</v>
      </c>
      <c r="M70" s="34" t="s">
        <v>44</v>
      </c>
      <c r="N70" s="160" t="s">
        <v>45</v>
      </c>
      <c r="O70" s="259"/>
      <c r="P70" s="259"/>
      <c r="Q70" s="19"/>
      <c r="R70" s="393" t="s">
        <v>122</v>
      </c>
      <c r="S70" s="393"/>
      <c r="U70" s="211"/>
    </row>
    <row r="71" spans="2:21" ht="13" x14ac:dyDescent="0.3">
      <c r="B71" s="106" t="s">
        <v>20</v>
      </c>
      <c r="C71" s="114">
        <f>'2020 valores coletados'!C78*CONSOLIDADO!$E7</f>
        <v>5.3940000000000001</v>
      </c>
      <c r="D71" s="114">
        <f>'2020 valores coletados'!D78*CONSOLIDADO!$E7</f>
        <v>5.3940000000000001</v>
      </c>
      <c r="E71" s="114">
        <f>'2020 valores coletados'!E78*CONSOLIDADO!$E7</f>
        <v>5.3340000000000005</v>
      </c>
      <c r="F71" s="114">
        <f>'2020 valores coletados'!F78*CONSOLIDADO!$E7</f>
        <v>4.7939999999999996</v>
      </c>
      <c r="G71" s="114">
        <f>'2020 valores coletados'!G78*CONSOLIDADO!$E7</f>
        <v>5.9880000000000004</v>
      </c>
      <c r="H71" s="114">
        <f>'2020 valores coletados'!H78*CONSOLIDADO!$E7</f>
        <v>5.1539999999999999</v>
      </c>
      <c r="I71" s="114">
        <f>'2020 valores coletados'!I78*CONSOLIDADO!$E7</f>
        <v>4.7939999999999996</v>
      </c>
      <c r="J71" s="114">
        <f>'2020 valores coletados'!J78*CONSOLIDADO!$E7</f>
        <v>5.3940000000000001</v>
      </c>
      <c r="K71" s="114">
        <f>'2020 valores coletados'!K78*CONSOLIDADO!$E7</f>
        <v>5.9880000000000004</v>
      </c>
      <c r="L71" s="114">
        <f>'2020 valores coletados'!L78*CONSOLIDADO!$E7</f>
        <v>5.9939999999999998</v>
      </c>
      <c r="M71" s="114">
        <f>'2020 valores coletados'!M78*CONSOLIDADO!$E7</f>
        <v>5.3940000000000001</v>
      </c>
      <c r="N71" s="166">
        <f>'2020 valores coletados'!N78*CONSOLIDADO!$E7</f>
        <v>5.4201818181818178</v>
      </c>
      <c r="O71" s="260"/>
      <c r="P71" s="260"/>
      <c r="Q71" s="19"/>
      <c r="R71" s="183">
        <f>C84</f>
        <v>457.66800000000001</v>
      </c>
      <c r="S71" s="144" t="s">
        <v>36</v>
      </c>
      <c r="U71" s="211"/>
    </row>
    <row r="72" spans="2:21" ht="13" x14ac:dyDescent="0.3">
      <c r="B72" s="37" t="s">
        <v>21</v>
      </c>
      <c r="C72" s="116">
        <f>'2020 valores coletados'!C79*CONSOLIDADO!$E8</f>
        <v>6.5940000000000003</v>
      </c>
      <c r="D72" s="116">
        <f>'2020 valores coletados'!D79*CONSOLIDADO!$E8</f>
        <v>7.7880000000000003</v>
      </c>
      <c r="E72" s="116">
        <f>'2020 valores coletados'!E79*CONSOLIDADO!$E8</f>
        <v>9.33</v>
      </c>
      <c r="F72" s="116">
        <f>'2020 valores coletados'!F79*CONSOLIDADO!$E8</f>
        <v>8.3940000000000001</v>
      </c>
      <c r="G72" s="116">
        <f>'2020 valores coletados'!G79*CONSOLIDADO!$E8</f>
        <v>7.6739999999999995</v>
      </c>
      <c r="H72" s="116">
        <f>'2020 valores coletados'!H79*CONSOLIDADO!$E8</f>
        <v>8.0939999999999994</v>
      </c>
      <c r="I72" s="116">
        <f>'2020 valores coletados'!I79*CONSOLIDADO!$E8</f>
        <v>8.3940000000000001</v>
      </c>
      <c r="J72" s="116">
        <f>'2020 valores coletados'!J79*CONSOLIDADO!$E8</f>
        <v>8.3879999999999999</v>
      </c>
      <c r="K72" s="116">
        <f>'2020 valores coletados'!K79*CONSOLIDADO!$E8</f>
        <v>8.1479999999999997</v>
      </c>
      <c r="L72" s="116">
        <f>'2020 valores coletados'!L79*CONSOLIDADO!$E8</f>
        <v>8.6939999999999991</v>
      </c>
      <c r="M72" s="116">
        <f>'2020 valores coletados'!M79*CONSOLIDADO!$E8</f>
        <v>8.3879999999999999</v>
      </c>
      <c r="N72" s="161">
        <f>'2020 valores coletados'!N79*CONSOLIDADO!$E8</f>
        <v>8.1714545454545444</v>
      </c>
      <c r="O72" s="260"/>
      <c r="P72" s="260"/>
      <c r="Q72" s="19"/>
      <c r="R72" s="183">
        <f>D84</f>
        <v>382.18799999999999</v>
      </c>
      <c r="S72" s="144" t="s">
        <v>37</v>
      </c>
      <c r="U72" s="211"/>
    </row>
    <row r="73" spans="2:21" ht="13" x14ac:dyDescent="0.3">
      <c r="B73" s="38" t="s">
        <v>22</v>
      </c>
      <c r="C73" s="116">
        <f>'2020 valores coletados'!C80*CONSOLIDADO!$E9</f>
        <v>22.425000000000001</v>
      </c>
      <c r="D73" s="116">
        <f>'2020 valores coletados'!D80*CONSOLIDADO!$E9</f>
        <v>22.35</v>
      </c>
      <c r="E73" s="116">
        <f>'2020 valores coletados'!E80*CONSOLIDADO!$E9</f>
        <v>20.625</v>
      </c>
      <c r="F73" s="116">
        <f>'2020 valores coletados'!F80*CONSOLIDADO!$E9</f>
        <v>22.35</v>
      </c>
      <c r="G73" s="116">
        <f>'2020 valores coletados'!G80*CONSOLIDADO!$E9</f>
        <v>29.175000000000001</v>
      </c>
      <c r="H73" s="116">
        <f>'2020 valores coletados'!H80*CONSOLIDADO!$E9</f>
        <v>26.175000000000001</v>
      </c>
      <c r="I73" s="116">
        <f>'2020 valores coletados'!I80*CONSOLIDADO!$E9</f>
        <v>22.35</v>
      </c>
      <c r="J73" s="116">
        <f>'2020 valores coletados'!J80*CONSOLIDADO!$E9</f>
        <v>22.425000000000001</v>
      </c>
      <c r="K73" s="116">
        <f>'2020 valores coletados'!K80*CONSOLIDADO!$E9</f>
        <v>26.175000000000001</v>
      </c>
      <c r="L73" s="116">
        <f>'2020 valores coletados'!L80*CONSOLIDADO!$E9</f>
        <v>21.675000000000001</v>
      </c>
      <c r="M73" s="116">
        <f>'2020 valores coletados'!M80*CONSOLIDADO!$E9</f>
        <v>25.425000000000001</v>
      </c>
      <c r="N73" s="161">
        <f>'2020 valores coletados'!N80*CONSOLIDADO!$E9</f>
        <v>23.740909090909096</v>
      </c>
      <c r="O73" s="260"/>
      <c r="P73" s="260"/>
      <c r="Q73" s="19"/>
      <c r="R73" s="183">
        <f>E84</f>
        <v>429.42900000000003</v>
      </c>
      <c r="S73" s="144" t="s">
        <v>127</v>
      </c>
      <c r="U73" s="211"/>
    </row>
    <row r="74" spans="2:21" ht="13" x14ac:dyDescent="0.3">
      <c r="B74" s="38" t="s">
        <v>23</v>
      </c>
      <c r="C74" s="116">
        <f>'2020 valores coletados'!C81*CONSOLIDADO!$E10</f>
        <v>34.14</v>
      </c>
      <c r="D74" s="116">
        <f>'2020 valores coletados'!D81*CONSOLIDADO!$E10</f>
        <v>32.94</v>
      </c>
      <c r="E74" s="116">
        <f>'2020 valores coletados'!E81*CONSOLIDADO!$E10</f>
        <v>28.14</v>
      </c>
      <c r="F74" s="116">
        <f>'2020 valores coletados'!F81*CONSOLIDADO!$E10</f>
        <v>29.94</v>
      </c>
      <c r="G74" s="116">
        <f>'2020 valores coletados'!G81*CONSOLIDADO!$E10</f>
        <v>35.339999999999996</v>
      </c>
      <c r="H74" s="116">
        <f>'2020 valores coletados'!H81*CONSOLIDADO!$E10</f>
        <v>35.94</v>
      </c>
      <c r="I74" s="116">
        <f>'2020 valores coletados'!I81*CONSOLIDADO!$E10</f>
        <v>29.94</v>
      </c>
      <c r="J74" s="116">
        <f>'2020 valores coletados'!J81*CONSOLIDADO!$E10</f>
        <v>35.94</v>
      </c>
      <c r="K74" s="116">
        <f>'2020 valores coletados'!K81*CONSOLIDADO!$E10</f>
        <v>41.88</v>
      </c>
      <c r="L74" s="116">
        <f>'2020 valores coletados'!L81*CONSOLIDADO!$E10</f>
        <v>29.94</v>
      </c>
      <c r="M74" s="116">
        <f>'2020 valores coletados'!M81*CONSOLIDADO!$E10</f>
        <v>35.94</v>
      </c>
      <c r="N74" s="161">
        <f>'2020 valores coletados'!N81*CONSOLIDADO!$E10</f>
        <v>33.643636363636368</v>
      </c>
      <c r="O74" s="260"/>
      <c r="P74" s="260"/>
      <c r="Q74" s="19"/>
      <c r="R74" s="183">
        <f>F84</f>
        <v>394.07400000000001</v>
      </c>
      <c r="S74" s="144" t="s">
        <v>39</v>
      </c>
      <c r="U74" s="211"/>
    </row>
    <row r="75" spans="2:21" ht="13" x14ac:dyDescent="0.3">
      <c r="B75" s="37" t="s">
        <v>24</v>
      </c>
      <c r="C75" s="116">
        <f>'2020 valores coletados'!C82*CONSOLIDADO!$E11</f>
        <v>5.9880000000000004</v>
      </c>
      <c r="D75" s="116">
        <f>'2020 valores coletados'!D82*CONSOLIDADO!$E11</f>
        <v>6.5880000000000001</v>
      </c>
      <c r="E75" s="116">
        <f>'2020 valores coletados'!E82*CONSOLIDADO!$E11</f>
        <v>6.4679999999999991</v>
      </c>
      <c r="F75" s="116">
        <f>'2020 valores coletados'!F82*CONSOLIDADO!$E11</f>
        <v>5.9880000000000004</v>
      </c>
      <c r="G75" s="116">
        <f>'2020 valores coletados'!G82*CONSOLIDADO!$E11</f>
        <v>9.5879999999999992</v>
      </c>
      <c r="H75" s="116">
        <f>'2020 valores coletados'!H82*CONSOLIDADO!$E11</f>
        <v>5.9880000000000004</v>
      </c>
      <c r="I75" s="116">
        <f>'2020 valores coletados'!I82*CONSOLIDADO!$E11</f>
        <v>5.9880000000000004</v>
      </c>
      <c r="J75" s="116">
        <f>'2020 valores coletados'!J82*CONSOLIDADO!$E11</f>
        <v>5.9880000000000004</v>
      </c>
      <c r="K75" s="116">
        <f>'2020 valores coletados'!K82*CONSOLIDADO!$E11</f>
        <v>7.9079999999999995</v>
      </c>
      <c r="L75" s="116">
        <f>'2020 valores coletados'!L82*CONSOLIDADO!$E11</f>
        <v>8.9879999999999995</v>
      </c>
      <c r="M75" s="116">
        <f>'2020 valores coletados'!M82*CONSOLIDADO!$E11</f>
        <v>7.1879999999999997</v>
      </c>
      <c r="N75" s="161">
        <f>'2020 valores coletados'!N82*CONSOLIDADO!$E11</f>
        <v>6.9698181818181828</v>
      </c>
      <c r="O75" s="260"/>
      <c r="P75" s="260"/>
      <c r="Q75" s="19"/>
      <c r="R75" s="183">
        <f>G84</f>
        <v>453.786</v>
      </c>
      <c r="S75" s="144" t="s">
        <v>40</v>
      </c>
      <c r="U75" s="211"/>
    </row>
    <row r="76" spans="2:21" ht="13" x14ac:dyDescent="0.3">
      <c r="B76" s="38" t="s">
        <v>25</v>
      </c>
      <c r="C76" s="116">
        <f>'2020 valores coletados'!C83*CONSOLIDADO!$E12</f>
        <v>230.274</v>
      </c>
      <c r="D76" s="116">
        <f>'2020 valores coletados'!D83*CONSOLIDADO!$E12</f>
        <v>157.73999999999998</v>
      </c>
      <c r="E76" s="116">
        <f>'2020 valores coletados'!E83*CONSOLIDADO!$E12</f>
        <v>190.67400000000001</v>
      </c>
      <c r="F76" s="116">
        <f>'2020 valores coletados'!F83*CONSOLIDADO!$E12</f>
        <v>164.33999999999997</v>
      </c>
      <c r="G76" s="116">
        <f>'2020 valores coletados'!G83*CONSOLIDADO!$E12</f>
        <v>197.86799999999999</v>
      </c>
      <c r="H76" s="116">
        <f>'2020 valores coletados'!H83*CONSOLIDADO!$E12</f>
        <v>177.54</v>
      </c>
      <c r="I76" s="116">
        <f>'2020 valores coletados'!I83*CONSOLIDADO!$E12</f>
        <v>164.33999999999997</v>
      </c>
      <c r="J76" s="116">
        <f>'2020 valores coletados'!J83*CONSOLIDADO!$E12</f>
        <v>158.33399999999997</v>
      </c>
      <c r="K76" s="116">
        <f>'2020 valores coletados'!K83*CONSOLIDADO!$E12</f>
        <v>151.13999999999999</v>
      </c>
      <c r="L76" s="116">
        <f>'2020 valores coletados'!L83*CONSOLIDADO!$E12</f>
        <v>164.93399999999997</v>
      </c>
      <c r="M76" s="116">
        <f>'2020 valores coletados'!M83*CONSOLIDADO!$E12</f>
        <v>168.29999999999998</v>
      </c>
      <c r="N76" s="161">
        <f>'2020 valores coletados'!N83*CONSOLIDADO!$E12</f>
        <v>175.04400000000001</v>
      </c>
      <c r="O76" s="260"/>
      <c r="P76" s="260"/>
      <c r="Q76" s="19"/>
      <c r="R76" s="183">
        <f>H84</f>
        <v>436.32900000000001</v>
      </c>
      <c r="S76" s="144" t="s">
        <v>41</v>
      </c>
      <c r="U76" s="211"/>
    </row>
    <row r="77" spans="2:21" ht="13" x14ac:dyDescent="0.3">
      <c r="B77" s="38" t="s">
        <v>26</v>
      </c>
      <c r="C77" s="116">
        <f>'2020 valores coletados'!C84*CONSOLIDADO!$E13</f>
        <v>3.2850000000000001</v>
      </c>
      <c r="D77" s="116">
        <f>'2020 valores coletados'!D84*CONSOLIDADO!$E13</f>
        <v>4.1850000000000005</v>
      </c>
      <c r="E77" s="116">
        <f>'2020 valores coletados'!E84*CONSOLIDADO!$E13</f>
        <v>4.0350000000000001</v>
      </c>
      <c r="F77" s="116">
        <f>'2020 valores coletados'!F84*CONSOLIDADO!$E13</f>
        <v>3.6750000000000003</v>
      </c>
      <c r="G77" s="116">
        <f>'2020 valores coletados'!G84*CONSOLIDADO!$E13</f>
        <v>4.47</v>
      </c>
      <c r="H77" s="116">
        <f>'2020 valores coletados'!H84*CONSOLIDADO!$E13</f>
        <v>3.4350000000000001</v>
      </c>
      <c r="I77" s="116">
        <f>'2020 valores coletados'!I84*CONSOLIDADO!$E13</f>
        <v>3.7199999999999998</v>
      </c>
      <c r="J77" s="116">
        <f>'2020 valores coletados'!J84*CONSOLIDADO!$E13</f>
        <v>4.4850000000000003</v>
      </c>
      <c r="K77" s="116">
        <f>'2020 valores coletados'!K84*CONSOLIDADO!$E13</f>
        <v>4.4250000000000007</v>
      </c>
      <c r="L77" s="116">
        <f>'2020 valores coletados'!L84*CONSOLIDADO!$E13</f>
        <v>3.7350000000000003</v>
      </c>
      <c r="M77" s="116">
        <f>'2020 valores coletados'!M84*CONSOLIDADO!$E13</f>
        <v>3.8849999999999998</v>
      </c>
      <c r="N77" s="161">
        <f>'2020 valores coletados'!N84*CONSOLIDADO!$E13</f>
        <v>3.939545454545454</v>
      </c>
      <c r="O77" s="260"/>
      <c r="P77" s="260"/>
      <c r="Q77" s="19"/>
      <c r="R77" s="183">
        <f>I84</f>
        <v>394.23899999999998</v>
      </c>
      <c r="S77" s="144" t="s">
        <v>143</v>
      </c>
      <c r="U77" s="211"/>
    </row>
    <row r="78" spans="2:21" ht="13" x14ac:dyDescent="0.3">
      <c r="B78" s="38" t="s">
        <v>27</v>
      </c>
      <c r="C78" s="116">
        <f>'2020 valores coletados'!C85*CONSOLIDADO!$E14</f>
        <v>31.455000000000002</v>
      </c>
      <c r="D78" s="116">
        <f>'2020 valores coletados'!D85*CONSOLIDADO!$E14</f>
        <v>26.955000000000002</v>
      </c>
      <c r="E78" s="116">
        <f>'2020 valores coletados'!E85*CONSOLIDADO!$E14</f>
        <v>31.455000000000002</v>
      </c>
      <c r="F78" s="116">
        <f>'2020 valores coletados'!F85*CONSOLIDADO!$E14</f>
        <v>35.055</v>
      </c>
      <c r="G78" s="116">
        <f>'2020 valores coletados'!G85*CONSOLIDADO!$E14</f>
        <v>38.204999999999998</v>
      </c>
      <c r="H78" s="116">
        <f>'2020 valores coletados'!H85*CONSOLIDADO!$E14</f>
        <v>28.305</v>
      </c>
      <c r="I78" s="116">
        <f>'2020 valores coletados'!I85*CONSOLIDADO!$E14</f>
        <v>35.055</v>
      </c>
      <c r="J78" s="116">
        <f>'2020 valores coletados'!J85*CONSOLIDADO!$E14</f>
        <v>31.455000000000002</v>
      </c>
      <c r="K78" s="116">
        <f>'2020 valores coletados'!K85*CONSOLIDADO!$E14</f>
        <v>38.204999999999998</v>
      </c>
      <c r="L78" s="116">
        <f>'2020 valores coletados'!L85*CONSOLIDADO!$E14</f>
        <v>38.204999999999998</v>
      </c>
      <c r="M78" s="116">
        <f>'2020 valores coletados'!M85*CONSOLIDADO!$E14</f>
        <v>29.160000000000004</v>
      </c>
      <c r="N78" s="161">
        <f>'2020 valores coletados'!N85*CONSOLIDADO!$E14</f>
        <v>33.046363636363637</v>
      </c>
      <c r="O78" s="260"/>
      <c r="P78" s="260"/>
      <c r="Q78" s="19"/>
      <c r="R78" s="183">
        <f>J84</f>
        <v>393.80700000000002</v>
      </c>
      <c r="S78" s="144" t="s">
        <v>144</v>
      </c>
      <c r="U78" s="211"/>
    </row>
    <row r="79" spans="2:21" ht="13" x14ac:dyDescent="0.3">
      <c r="B79" s="38" t="s">
        <v>28</v>
      </c>
      <c r="C79" s="116">
        <f>'2020 valores coletados'!C86*CONSOLIDADO!$E15</f>
        <v>20.175000000000001</v>
      </c>
      <c r="D79" s="116">
        <f>'2020 valores coletados'!D86*CONSOLIDADO!$E15</f>
        <v>22.425000000000001</v>
      </c>
      <c r="E79" s="116">
        <f>'2020 valores coletados'!E86*CONSOLIDADO!$E15</f>
        <v>20.925000000000001</v>
      </c>
      <c r="F79" s="116">
        <f>'2020 valores coletados'!F86*CONSOLIDADO!$E15</f>
        <v>22.425000000000001</v>
      </c>
      <c r="G79" s="116">
        <f>'2020 valores coletados'!G86*CONSOLIDADO!$E15</f>
        <v>19.424999999999997</v>
      </c>
      <c r="H79" s="116">
        <f>'2020 valores coletados'!H86*CONSOLIDADO!$E15</f>
        <v>21.675000000000001</v>
      </c>
      <c r="I79" s="116">
        <f>'2020 valores coletados'!I86*CONSOLIDADO!$E15</f>
        <v>22.425000000000001</v>
      </c>
      <c r="J79" s="116">
        <f>'2020 valores coletados'!J86*CONSOLIDADO!$E15</f>
        <v>19.424999999999997</v>
      </c>
      <c r="K79" s="116">
        <f>'2020 valores coletados'!K86*CONSOLIDADO!$E15</f>
        <v>22.425000000000001</v>
      </c>
      <c r="L79" s="116">
        <f>'2020 valores coletados'!L86*CONSOLIDADO!$E15</f>
        <v>22.425000000000001</v>
      </c>
      <c r="M79" s="116">
        <f>'2020 valores coletados'!M86*CONSOLIDADO!$E15</f>
        <v>19.350000000000001</v>
      </c>
      <c r="N79" s="161">
        <f>'2020 valores coletados'!N86*CONSOLIDADO!$E15</f>
        <v>21.190909090909088</v>
      </c>
      <c r="O79" s="260"/>
      <c r="P79" s="260"/>
      <c r="Q79" s="19"/>
      <c r="R79" s="183">
        <f>K84</f>
        <v>421.137</v>
      </c>
      <c r="S79" s="144" t="s">
        <v>42</v>
      </c>
      <c r="U79" s="211"/>
    </row>
    <row r="80" spans="2:21" ht="13" x14ac:dyDescent="0.3">
      <c r="B80" s="37" t="s">
        <v>29</v>
      </c>
      <c r="C80" s="116">
        <f>'2020 valores coletados'!C87*CONSOLIDADO!$E16</f>
        <v>3.96</v>
      </c>
      <c r="D80" s="116">
        <f>'2020 valores coletados'!D87*CONSOLIDADO!$E16</f>
        <v>4.9350000000000005</v>
      </c>
      <c r="E80" s="116">
        <f>'2020 valores coletados'!E87*CONSOLIDADO!$E16</f>
        <v>5.3849999999999998</v>
      </c>
      <c r="F80" s="116">
        <f>'2020 valores coletados'!F87*CONSOLIDADO!$E16</f>
        <v>4.4850000000000003</v>
      </c>
      <c r="G80" s="116">
        <f>'2020 valores coletados'!G87*CONSOLIDADO!$E16</f>
        <v>5.835</v>
      </c>
      <c r="H80" s="116">
        <f>'2020 valores coletados'!H87*CONSOLIDADO!$E16</f>
        <v>5.6850000000000005</v>
      </c>
      <c r="I80" s="116">
        <f>'2020 valores coletados'!I87*CONSOLIDADO!$E16</f>
        <v>4.4850000000000003</v>
      </c>
      <c r="J80" s="116">
        <f>'2020 valores coletados'!J87*CONSOLIDADO!$E16</f>
        <v>5.2350000000000003</v>
      </c>
      <c r="K80" s="116">
        <f>'2020 valores coletados'!K87*CONSOLIDADO!$E16</f>
        <v>5.9850000000000003</v>
      </c>
      <c r="L80" s="116">
        <f>'2020 valores coletados'!L87*CONSOLIDADO!$E16</f>
        <v>7.0350000000000001</v>
      </c>
      <c r="M80" s="116">
        <f>'2020 valores coletados'!M87*CONSOLIDADO!$E16</f>
        <v>5.9850000000000003</v>
      </c>
      <c r="N80" s="161">
        <f>'2020 valores coletados'!N87*CONSOLIDADO!$E16</f>
        <v>5.3645454545454552</v>
      </c>
      <c r="O80" s="260"/>
      <c r="P80" s="260"/>
      <c r="Q80" s="19"/>
      <c r="R80" s="183">
        <f>L84</f>
        <v>401.22300000000001</v>
      </c>
      <c r="S80" s="144" t="s">
        <v>43</v>
      </c>
    </row>
    <row r="81" spans="2:20" ht="13" x14ac:dyDescent="0.3">
      <c r="B81" s="37" t="s">
        <v>30</v>
      </c>
      <c r="C81" s="116">
        <f>'2020 valores coletados'!C88*CONSOLIDADO!$E17</f>
        <v>4.4279999999999999</v>
      </c>
      <c r="D81" s="116">
        <f>'2020 valores coletados'!D88*CONSOLIDADO!$E17</f>
        <v>4.1879999999999997</v>
      </c>
      <c r="E81" s="116">
        <f>'2020 valores coletados'!E88*CONSOLIDADO!$E17</f>
        <v>4.0679999999999996</v>
      </c>
      <c r="F81" s="116">
        <f>'2020 valores coletados'!F88*CONSOLIDADO!$E17</f>
        <v>4.4279999999999999</v>
      </c>
      <c r="G81" s="116">
        <f>'2020 valores coletados'!G88*CONSOLIDADO!$E17</f>
        <v>4.4279999999999999</v>
      </c>
      <c r="H81" s="116">
        <f>'2020 valores coletados'!H88*CONSOLIDADO!$E17</f>
        <v>4.4279999999999999</v>
      </c>
      <c r="I81" s="116">
        <f>'2020 valores coletados'!I88*CONSOLIDADO!$E17</f>
        <v>4.548</v>
      </c>
      <c r="J81" s="116">
        <f>'2020 valores coletados'!J88*CONSOLIDADO!$E17</f>
        <v>4.1879999999999997</v>
      </c>
      <c r="K81" s="116">
        <f>'2020 valores coletados'!K88*CONSOLIDADO!$E17</f>
        <v>4.0679999999999996</v>
      </c>
      <c r="L81" s="116">
        <f>'2020 valores coletados'!L88*CONSOLIDADO!$E17</f>
        <v>4.548</v>
      </c>
      <c r="M81" s="116">
        <f>'2020 valores coletados'!M88*CONSOLIDADO!$E17</f>
        <v>4.4279999999999999</v>
      </c>
      <c r="N81" s="161">
        <f>'2020 valores coletados'!N88*CONSOLIDADO!$E17</f>
        <v>4.3407272727272721</v>
      </c>
      <c r="O81" s="260"/>
      <c r="P81" s="260"/>
      <c r="Q81" s="19"/>
      <c r="R81" s="183">
        <f>M84</f>
        <v>402.93300000000005</v>
      </c>
      <c r="S81" s="144" t="s">
        <v>44</v>
      </c>
    </row>
    <row r="82" spans="2:20" ht="13" x14ac:dyDescent="0.3">
      <c r="B82" s="37" t="s">
        <v>31</v>
      </c>
      <c r="C82" s="116">
        <f>'2020 valores coletados'!C89*CONSOLIDADO!$E18</f>
        <v>59.94</v>
      </c>
      <c r="D82" s="116">
        <f>'2020 valores coletados'!D89*CONSOLIDADO!$E18</f>
        <v>59.88</v>
      </c>
      <c r="E82" s="116">
        <f>'2020 valores coletados'!E89*CONSOLIDADO!$E18</f>
        <v>59.88</v>
      </c>
      <c r="F82" s="116">
        <f>'2020 valores coletados'!F89*CONSOLIDADO!$E18</f>
        <v>65.88</v>
      </c>
      <c r="G82" s="116">
        <f>'2020 valores coletados'!G89*CONSOLIDADO!$E18</f>
        <v>59.88</v>
      </c>
      <c r="H82" s="116">
        <f>'2020 valores coletados'!H89*CONSOLIDADO!$E18</f>
        <v>69</v>
      </c>
      <c r="I82" s="116">
        <f>'2020 valores coletados'!I89*CONSOLIDADO!$E18</f>
        <v>65.88</v>
      </c>
      <c r="J82" s="116">
        <f>'2020 valores coletados'!J89*CONSOLIDADO!$E18</f>
        <v>61.14</v>
      </c>
      <c r="K82" s="116">
        <f>'2020 valores coletados'!K89*CONSOLIDADO!$E18</f>
        <v>59.88</v>
      </c>
      <c r="L82" s="116">
        <f>'2020 valores coletados'!L89*CONSOLIDADO!$E18</f>
        <v>50.94</v>
      </c>
      <c r="M82" s="116">
        <f>'2020 valores coletados'!M89*CONSOLIDADO!$E18</f>
        <v>59.88</v>
      </c>
      <c r="N82" s="161">
        <f>'2020 valores coletados'!N89*CONSOLIDADO!$E18</f>
        <v>61.107272727272729</v>
      </c>
      <c r="O82" s="260"/>
      <c r="P82" s="260"/>
      <c r="Q82" s="19"/>
      <c r="R82" s="183">
        <f>N84</f>
        <v>415.16481818181825</v>
      </c>
      <c r="S82" s="144" t="s">
        <v>45</v>
      </c>
    </row>
    <row r="83" spans="2:20" ht="13.5" thickBot="1" x14ac:dyDescent="0.35">
      <c r="B83" s="101" t="s">
        <v>32</v>
      </c>
      <c r="C83" s="118">
        <f>'2020 valores coletados'!C90*CONSOLIDADO!$E19</f>
        <v>29.61</v>
      </c>
      <c r="D83" s="118">
        <f>'2020 valores coletados'!D90*CONSOLIDADO!$E19</f>
        <v>26.82</v>
      </c>
      <c r="E83" s="118">
        <f>'2020 valores coletados'!E90*CONSOLIDADO!$E19</f>
        <v>43.11</v>
      </c>
      <c r="F83" s="118">
        <f>'2020 valores coletados'!F90*CONSOLIDADO!$E19</f>
        <v>22.32</v>
      </c>
      <c r="G83" s="118">
        <f>'2020 valores coletados'!G90*CONSOLIDADO!$E19</f>
        <v>35.910000000000004</v>
      </c>
      <c r="H83" s="118">
        <f>'2020 valores coletados'!H90*CONSOLIDADO!$E19</f>
        <v>44.910000000000004</v>
      </c>
      <c r="I83" s="118">
        <f>'2020 valores coletados'!I90*CONSOLIDADO!$E19</f>
        <v>22.32</v>
      </c>
      <c r="J83" s="118">
        <f>'2020 valores coletados'!J90*CONSOLIDADO!$E19</f>
        <v>31.410000000000004</v>
      </c>
      <c r="K83" s="118">
        <f>'2020 valores coletados'!K90*CONSOLIDADO!$E19</f>
        <v>44.910000000000004</v>
      </c>
      <c r="L83" s="118">
        <f>'2020 valores coletados'!L90*CONSOLIDADO!$E19</f>
        <v>34.11</v>
      </c>
      <c r="M83" s="118">
        <f>'2020 valores coletados'!M90*CONSOLIDADO!$E19</f>
        <v>29.61</v>
      </c>
      <c r="N83" s="162">
        <f>'2020 valores coletados'!N90*CONSOLIDADO!$E19</f>
        <v>33.185454545454547</v>
      </c>
      <c r="O83" s="260"/>
      <c r="P83" s="260"/>
      <c r="Q83" s="19"/>
    </row>
    <row r="84" spans="2:20" ht="13.5" thickBot="1" x14ac:dyDescent="0.35">
      <c r="B84" s="170">
        <f>AVERAGE(C84:N84)</f>
        <v>415.16481818181825</v>
      </c>
      <c r="C84" s="171">
        <f>SUM(C71:C83)</f>
        <v>457.66800000000001</v>
      </c>
      <c r="D84" s="171">
        <f t="shared" ref="D84:N84" si="5">SUM(D71:D83)</f>
        <v>382.18799999999999</v>
      </c>
      <c r="E84" s="171">
        <f t="shared" si="5"/>
        <v>429.42900000000003</v>
      </c>
      <c r="F84" s="171">
        <f t="shared" si="5"/>
        <v>394.07400000000001</v>
      </c>
      <c r="G84" s="171">
        <f t="shared" si="5"/>
        <v>453.786</v>
      </c>
      <c r="H84" s="171">
        <f t="shared" si="5"/>
        <v>436.32900000000001</v>
      </c>
      <c r="I84" s="171">
        <f t="shared" ref="I84:J84" si="6">SUM(I71:I83)</f>
        <v>394.23899999999998</v>
      </c>
      <c r="J84" s="171">
        <f t="shared" si="6"/>
        <v>393.80700000000002</v>
      </c>
      <c r="K84" s="171">
        <f t="shared" si="5"/>
        <v>421.137</v>
      </c>
      <c r="L84" s="171">
        <f t="shared" si="5"/>
        <v>401.22300000000001</v>
      </c>
      <c r="M84" s="171">
        <f t="shared" si="5"/>
        <v>402.93300000000005</v>
      </c>
      <c r="N84" s="172">
        <f t="shared" si="5"/>
        <v>415.16481818181825</v>
      </c>
      <c r="O84" s="261"/>
      <c r="P84" s="261"/>
      <c r="Q84" s="127"/>
    </row>
    <row r="86" spans="2:20" ht="13" thickBot="1" x14ac:dyDescent="0.3">
      <c r="B86" s="159" t="str">
        <f>'2020 valores coletados'!B95</f>
        <v>Valor da cesta em Jun - Levantamento de preços em 30/06</v>
      </c>
      <c r="T86" s="176"/>
    </row>
    <row r="87" spans="2:20" ht="13.5" thickBot="1" x14ac:dyDescent="0.35">
      <c r="B87" s="175" t="s">
        <v>0</v>
      </c>
      <c r="C87" s="173" t="s">
        <v>36</v>
      </c>
      <c r="D87" s="173" t="s">
        <v>37</v>
      </c>
      <c r="E87" s="34" t="s">
        <v>127</v>
      </c>
      <c r="F87" s="173" t="s">
        <v>39</v>
      </c>
      <c r="G87" s="173" t="s">
        <v>40</v>
      </c>
      <c r="H87" s="173" t="s">
        <v>41</v>
      </c>
      <c r="I87" s="34" t="s">
        <v>143</v>
      </c>
      <c r="J87" s="34" t="s">
        <v>144</v>
      </c>
      <c r="K87" s="173" t="s">
        <v>42</v>
      </c>
      <c r="L87" s="173" t="s">
        <v>43</v>
      </c>
      <c r="M87" s="173" t="s">
        <v>44</v>
      </c>
      <c r="N87" s="174" t="s">
        <v>45</v>
      </c>
      <c r="O87" s="259"/>
      <c r="P87" s="259"/>
      <c r="Q87" s="19"/>
      <c r="R87" s="393" t="s">
        <v>122</v>
      </c>
      <c r="S87" s="393"/>
    </row>
    <row r="88" spans="2:20" ht="13" x14ac:dyDescent="0.3">
      <c r="B88" s="106" t="s">
        <v>20</v>
      </c>
      <c r="C88" s="114">
        <f>'2020 valores coletados'!C97*CONSOLIDADO!$E7</f>
        <v>5.694</v>
      </c>
      <c r="D88" s="114">
        <f>'2020 valores coletados'!D97*CONSOLIDADO!$E7</f>
        <v>5.3940000000000001</v>
      </c>
      <c r="E88" s="114">
        <f>'2020 valores coletados'!E97*CONSOLIDADO!$E7</f>
        <v>5.3340000000000005</v>
      </c>
      <c r="F88" s="114">
        <f>'2020 valores coletados'!F97*CONSOLIDADO!$E7</f>
        <v>5.3879999999999999</v>
      </c>
      <c r="G88" s="114">
        <f>'2020 valores coletados'!G97*CONSOLIDADO!$E7</f>
        <v>6.2939999999999996</v>
      </c>
      <c r="H88" s="114">
        <f>'2020 valores coletados'!H97*CONSOLIDADO!$E7</f>
        <v>5.3940000000000001</v>
      </c>
      <c r="I88" s="114">
        <f>'2020 valores coletados'!I97*CONSOLIDADO!$E7</f>
        <v>4.74</v>
      </c>
      <c r="J88" s="114">
        <f>'2020 valores coletados'!J97*CONSOLIDADO!$E7</f>
        <v>5.3940000000000001</v>
      </c>
      <c r="K88" s="114">
        <f>'2020 valores coletados'!K97*CONSOLIDADO!$E7</f>
        <v>5.9880000000000004</v>
      </c>
      <c r="L88" s="114">
        <f>'2020 valores coletados'!L97*CONSOLIDADO!$E7</f>
        <v>5.9939999999999998</v>
      </c>
      <c r="M88" s="114">
        <f>'2020 valores coletados'!M97*CONSOLIDADO!$E7</f>
        <v>5.5139999999999993</v>
      </c>
      <c r="N88" s="166">
        <f>'2020 valores coletados'!N97*CONSOLIDADO!$E7</f>
        <v>5.5570909090909089</v>
      </c>
      <c r="O88" s="260"/>
      <c r="P88" s="260"/>
      <c r="Q88" s="19"/>
      <c r="R88" s="183">
        <f>C101</f>
        <v>419.13300000000004</v>
      </c>
      <c r="S88" s="144" t="s">
        <v>36</v>
      </c>
    </row>
    <row r="89" spans="2:20" ht="13" x14ac:dyDescent="0.3">
      <c r="B89" s="37" t="s">
        <v>21</v>
      </c>
      <c r="C89" s="116">
        <f>'2020 valores coletados'!C98*CONSOLIDADO!$E8</f>
        <v>7.7939999999999996</v>
      </c>
      <c r="D89" s="116">
        <f>'2020 valores coletados'!D98*CONSOLIDADO!$E8</f>
        <v>8.3940000000000001</v>
      </c>
      <c r="E89" s="116">
        <f>'2020 valores coletados'!E98*CONSOLIDADO!$E8</f>
        <v>10.17</v>
      </c>
      <c r="F89" s="116">
        <f>'2020 valores coletados'!F98*CONSOLIDADO!$E8</f>
        <v>8.6939999999999991</v>
      </c>
      <c r="G89" s="116">
        <f>'2020 valores coletados'!G98*CONSOLIDADO!$E8</f>
        <v>7.6739999999999995</v>
      </c>
      <c r="H89" s="116">
        <f>'2020 valores coletados'!H98*CONSOLIDADO!$E8</f>
        <v>8.3879999999999999</v>
      </c>
      <c r="I89" s="116">
        <f>'2020 valores coletados'!I98*CONSOLIDADO!$E8</f>
        <v>8.3940000000000001</v>
      </c>
      <c r="J89" s="116">
        <f>'2020 valores coletados'!J98*CONSOLIDADO!$E8</f>
        <v>8.2739999999999991</v>
      </c>
      <c r="K89" s="116">
        <f>'2020 valores coletados'!K98*CONSOLIDADO!$E8</f>
        <v>8.9699999999999989</v>
      </c>
      <c r="L89" s="116">
        <f>'2020 valores coletados'!L98*CONSOLIDADO!$E8</f>
        <v>9.5939999999999994</v>
      </c>
      <c r="M89" s="116">
        <f>'2020 valores coletados'!M98*CONSOLIDADO!$E8</f>
        <v>8.6939999999999991</v>
      </c>
      <c r="N89" s="161">
        <f>'2020 valores coletados'!N98*CONSOLIDADO!$E8</f>
        <v>8.64</v>
      </c>
      <c r="O89" s="260"/>
      <c r="P89" s="260"/>
      <c r="Q89" s="19"/>
      <c r="R89" s="183">
        <f>D101</f>
        <v>368.88900000000001</v>
      </c>
      <c r="S89" s="144" t="s">
        <v>37</v>
      </c>
    </row>
    <row r="90" spans="2:20" ht="13" x14ac:dyDescent="0.3">
      <c r="B90" s="38" t="s">
        <v>22</v>
      </c>
      <c r="C90" s="116">
        <f>'2020 valores coletados'!C99*CONSOLIDADO!$E9</f>
        <v>22.425000000000001</v>
      </c>
      <c r="D90" s="116">
        <f>'2020 valores coletados'!D99*CONSOLIDADO!$E9</f>
        <v>9.5250000000000004</v>
      </c>
      <c r="E90" s="116">
        <f>'2020 valores coletados'!E99*CONSOLIDADO!$E9</f>
        <v>21.675000000000001</v>
      </c>
      <c r="F90" s="116">
        <f>'2020 valores coletados'!F99*CONSOLIDADO!$E9</f>
        <v>9.6750000000000007</v>
      </c>
      <c r="G90" s="116">
        <f>'2020 valores coletados'!G99*CONSOLIDADO!$E9</f>
        <v>11.925000000000001</v>
      </c>
      <c r="H90" s="116">
        <f>'2020 valores coletados'!H99*CONSOLIDADO!$E9</f>
        <v>26.924999999999997</v>
      </c>
      <c r="I90" s="116">
        <f>'2020 valores coletados'!I99*CONSOLIDADO!$E9</f>
        <v>14.85</v>
      </c>
      <c r="J90" s="116">
        <f>'2020 valores coletados'!J99*CONSOLIDADO!$E9</f>
        <v>9.6750000000000007</v>
      </c>
      <c r="K90" s="116">
        <f>'2020 valores coletados'!K99*CONSOLIDADO!$E9</f>
        <v>33.675000000000004</v>
      </c>
      <c r="L90" s="116">
        <f>'2020 valores coletados'!L99*CONSOLIDADO!$E9</f>
        <v>13.425000000000001</v>
      </c>
      <c r="M90" s="116">
        <f>'2020 valores coletados'!M99*CONSOLIDADO!$E9</f>
        <v>11.850000000000001</v>
      </c>
      <c r="N90" s="161">
        <f>'2020 valores coletados'!N99*CONSOLIDADO!$E9</f>
        <v>16.875</v>
      </c>
      <c r="O90" s="260"/>
      <c r="P90" s="260"/>
      <c r="Q90" s="19"/>
      <c r="R90" s="183">
        <f>E101</f>
        <v>394.36500000000001</v>
      </c>
      <c r="S90" s="144" t="s">
        <v>127</v>
      </c>
    </row>
    <row r="91" spans="2:20" ht="13" x14ac:dyDescent="0.3">
      <c r="B91" s="38" t="s">
        <v>23</v>
      </c>
      <c r="C91" s="116">
        <f>'2020 valores coletados'!C100*CONSOLIDADO!$E10</f>
        <v>27.54</v>
      </c>
      <c r="D91" s="116">
        <f>'2020 valores coletados'!D100*CONSOLIDADO!$E10</f>
        <v>27.54</v>
      </c>
      <c r="E91" s="116">
        <f>'2020 valores coletados'!E100*CONSOLIDADO!$E10</f>
        <v>23.94</v>
      </c>
      <c r="F91" s="116">
        <f>'2020 valores coletados'!F100*CONSOLIDADO!$E10</f>
        <v>22.740000000000002</v>
      </c>
      <c r="G91" s="116">
        <f>'2020 valores coletados'!G100*CONSOLIDADO!$E10</f>
        <v>17.940000000000001</v>
      </c>
      <c r="H91" s="116">
        <f>'2020 valores coletados'!H100*CONSOLIDADO!$E10</f>
        <v>23.94</v>
      </c>
      <c r="I91" s="116">
        <f>'2020 valores coletados'!I100*CONSOLIDADO!$E10</f>
        <v>23.88</v>
      </c>
      <c r="J91" s="116">
        <f>'2020 valores coletados'!J100*CONSOLIDADO!$E10</f>
        <v>23.94</v>
      </c>
      <c r="K91" s="116">
        <f>'2020 valores coletados'!K100*CONSOLIDADO!$E10</f>
        <v>20.94</v>
      </c>
      <c r="L91" s="116">
        <f>'2020 valores coletados'!L100*CONSOLIDADO!$E10</f>
        <v>19.14</v>
      </c>
      <c r="M91" s="116">
        <f>'2020 valores coletados'!M100*CONSOLIDADO!$E10</f>
        <v>26.94</v>
      </c>
      <c r="N91" s="161">
        <f>'2020 valores coletados'!N100*CONSOLIDADO!$E10</f>
        <v>23.49818181818182</v>
      </c>
      <c r="O91" s="260"/>
      <c r="P91" s="260"/>
      <c r="Q91" s="19"/>
      <c r="R91" s="183">
        <f>F101</f>
        <v>409.803</v>
      </c>
      <c r="S91" s="144" t="s">
        <v>39</v>
      </c>
    </row>
    <row r="92" spans="2:20" ht="13" x14ac:dyDescent="0.3">
      <c r="B92" s="37" t="s">
        <v>24</v>
      </c>
      <c r="C92" s="116">
        <f>'2020 valores coletados'!C101*CONSOLIDADO!$E11</f>
        <v>8.2679999999999989</v>
      </c>
      <c r="D92" s="116">
        <f>'2020 valores coletados'!D101*CONSOLIDADO!$E11</f>
        <v>6.4679999999999991</v>
      </c>
      <c r="E92" s="116">
        <f>'2020 valores coletados'!E101*CONSOLIDADO!$E11</f>
        <v>8.0280000000000005</v>
      </c>
      <c r="F92" s="116">
        <f>'2020 valores coletados'!F101*CONSOLIDADO!$E11</f>
        <v>5.9880000000000004</v>
      </c>
      <c r="G92" s="116">
        <f>'2020 valores coletados'!G101*CONSOLIDADO!$E11</f>
        <v>9.5879999999999992</v>
      </c>
      <c r="H92" s="116">
        <f>'2020 valores coletados'!H101*CONSOLIDADO!$E11</f>
        <v>7.1879999999999997</v>
      </c>
      <c r="I92" s="116">
        <f>'2020 valores coletados'!I101*CONSOLIDADO!$E11</f>
        <v>7.1760000000000002</v>
      </c>
      <c r="J92" s="116">
        <f>'2020 valores coletados'!J101*CONSOLIDADO!$E11</f>
        <v>7.1879999999999997</v>
      </c>
      <c r="K92" s="116">
        <f>'2020 valores coletados'!K101*CONSOLIDADO!$E11</f>
        <v>8.9879999999999995</v>
      </c>
      <c r="L92" s="116">
        <f>'2020 valores coletados'!L101*CONSOLIDADO!$E11</f>
        <v>8.9879999999999995</v>
      </c>
      <c r="M92" s="116">
        <f>'2020 valores coletados'!M101*CONSOLIDADO!$E11</f>
        <v>6.6959999999999997</v>
      </c>
      <c r="N92" s="161">
        <f>'2020 valores coletados'!N101*CONSOLIDADO!$E11</f>
        <v>7.6876363636363632</v>
      </c>
      <c r="O92" s="260"/>
      <c r="P92" s="260"/>
      <c r="Q92" s="19"/>
      <c r="R92" s="183">
        <f>G101</f>
        <v>404.59199999999998</v>
      </c>
      <c r="S92" s="144" t="s">
        <v>40</v>
      </c>
    </row>
    <row r="93" spans="2:20" ht="13" x14ac:dyDescent="0.3">
      <c r="B93" s="38" t="s">
        <v>25</v>
      </c>
      <c r="C93" s="116">
        <f>'2020 valores coletados'!C102*CONSOLIDADO!$E12</f>
        <v>189.35399999999998</v>
      </c>
      <c r="D93" s="116">
        <f>'2020 valores coletados'!D102*CONSOLIDADO!$E12</f>
        <v>170.93999999999997</v>
      </c>
      <c r="E93" s="116">
        <f>'2020 valores coletados'!E102*CONSOLIDADO!$E12</f>
        <v>170.28</v>
      </c>
      <c r="F93" s="116">
        <f>'2020 valores coletados'!F102*CONSOLIDADO!$E12</f>
        <v>197.33999999999997</v>
      </c>
      <c r="G93" s="116">
        <f>'2020 valores coletados'!G102*CONSOLIDADO!$E12</f>
        <v>197.86799999999999</v>
      </c>
      <c r="H93" s="116">
        <f>'2020 valores coletados'!H102*CONSOLIDADO!$E12</f>
        <v>197.33999999999997</v>
      </c>
      <c r="I93" s="116">
        <f>'2020 valores coletados'!I102*CONSOLIDADO!$E12</f>
        <v>197.33999999999997</v>
      </c>
      <c r="J93" s="116">
        <f>'2020 valores coletados'!J102*CONSOLIDADO!$E12</f>
        <v>164.33999999999997</v>
      </c>
      <c r="K93" s="116">
        <f>'2020 valores coletados'!K102*CONSOLIDADO!$E12</f>
        <v>170.93999999999997</v>
      </c>
      <c r="L93" s="116">
        <f>'2020 valores coletados'!L102*CONSOLIDADO!$E12</f>
        <v>170.93999999999997</v>
      </c>
      <c r="M93" s="116">
        <f>'2020 valores coletados'!M102*CONSOLIDADO!$E12</f>
        <v>197.93399999999997</v>
      </c>
      <c r="N93" s="161">
        <f>'2020 valores coletados'!N102*CONSOLIDADO!$E12</f>
        <v>184.05599999999998</v>
      </c>
      <c r="O93" s="260"/>
      <c r="P93" s="260"/>
      <c r="Q93" s="19"/>
      <c r="R93" s="183">
        <f>H101</f>
        <v>442.56299999999999</v>
      </c>
      <c r="S93" s="144" t="s">
        <v>41</v>
      </c>
    </row>
    <row r="94" spans="2:20" ht="13" x14ac:dyDescent="0.3">
      <c r="B94" s="38" t="s">
        <v>26</v>
      </c>
      <c r="C94" s="116">
        <f>'2020 valores coletados'!C103*CONSOLIDADO!$E13</f>
        <v>3.2850000000000001</v>
      </c>
      <c r="D94" s="116">
        <f>'2020 valores coletados'!D103*CONSOLIDADO!$E13</f>
        <v>3.585</v>
      </c>
      <c r="E94" s="116">
        <f>'2020 valores coletados'!E103*CONSOLIDADO!$E13</f>
        <v>4.7249999999999996</v>
      </c>
      <c r="F94" s="116">
        <f>'2020 valores coletados'!F103*CONSOLIDADO!$E13</f>
        <v>3.585</v>
      </c>
      <c r="G94" s="116">
        <f>'2020 valores coletados'!G103*CONSOLIDADO!$E13</f>
        <v>4.47</v>
      </c>
      <c r="H94" s="116">
        <f>'2020 valores coletados'!H103*CONSOLIDADO!$E13</f>
        <v>4.1850000000000005</v>
      </c>
      <c r="I94" s="116">
        <f>'2020 valores coletados'!I103*CONSOLIDADO!$E13</f>
        <v>4.4850000000000003</v>
      </c>
      <c r="J94" s="116">
        <f>'2020 valores coletados'!J103*CONSOLIDADO!$E13</f>
        <v>4.4850000000000003</v>
      </c>
      <c r="K94" s="116">
        <f>'2020 valores coletados'!K103*CONSOLIDADO!$E13</f>
        <v>4.4850000000000003</v>
      </c>
      <c r="L94" s="116">
        <f>'2020 valores coletados'!L103*CONSOLIDADO!$E13</f>
        <v>4.1850000000000005</v>
      </c>
      <c r="M94" s="116">
        <f>'2020 valores coletados'!M103*CONSOLIDADO!$E13</f>
        <v>4.4850000000000003</v>
      </c>
      <c r="N94" s="161">
        <f>'2020 valores coletados'!N103*CONSOLIDADO!$E13</f>
        <v>4.1781818181818196</v>
      </c>
      <c r="O94" s="260"/>
      <c r="P94" s="260"/>
      <c r="Q94" s="19"/>
      <c r="R94" s="183">
        <f>I101</f>
        <v>393.678</v>
      </c>
      <c r="S94" s="144" t="s">
        <v>143</v>
      </c>
    </row>
    <row r="95" spans="2:20" ht="13" x14ac:dyDescent="0.3">
      <c r="B95" s="38" t="s">
        <v>27</v>
      </c>
      <c r="C95" s="116">
        <f>'2020 valores coletados'!C104*CONSOLIDADO!$E14</f>
        <v>38.204999999999998</v>
      </c>
      <c r="D95" s="116">
        <f>'2020 valores coletados'!D104*CONSOLIDADO!$E14</f>
        <v>26.955000000000002</v>
      </c>
      <c r="E95" s="116">
        <f>'2020 valores coletados'!E104*CONSOLIDADO!$E14</f>
        <v>29.925000000000001</v>
      </c>
      <c r="F95" s="116">
        <f>'2020 valores coletados'!F104*CONSOLIDADO!$E14</f>
        <v>31.455000000000002</v>
      </c>
      <c r="G95" s="116">
        <f>'2020 valores coletados'!G104*CONSOLIDADO!$E14</f>
        <v>37.755000000000003</v>
      </c>
      <c r="H95" s="116">
        <f>'2020 valores coletados'!H104*CONSOLIDADO!$E14</f>
        <v>31.455000000000002</v>
      </c>
      <c r="I95" s="116">
        <f>'2020 valores coletados'!I104*CONSOLIDADO!$E14</f>
        <v>26.955000000000002</v>
      </c>
      <c r="J95" s="116">
        <f>'2020 valores coletados'!J104*CONSOLIDADO!$E14</f>
        <v>26.955000000000002</v>
      </c>
      <c r="K95" s="116">
        <f>'2020 valores coletados'!K104*CONSOLIDADO!$E14</f>
        <v>33.704999999999998</v>
      </c>
      <c r="L95" s="116">
        <f>'2020 valores coletados'!L104*CONSOLIDADO!$E14</f>
        <v>35.055</v>
      </c>
      <c r="M95" s="116">
        <f>'2020 valores coletados'!M104*CONSOLIDADO!$E14</f>
        <v>29.205000000000002</v>
      </c>
      <c r="N95" s="161">
        <f>'2020 valores coletados'!N104*CONSOLIDADO!$E14</f>
        <v>31.602272727272734</v>
      </c>
      <c r="O95" s="260"/>
      <c r="P95" s="260"/>
      <c r="Q95" s="19"/>
      <c r="R95" s="183">
        <f>J101</f>
        <v>354.69900000000001</v>
      </c>
      <c r="S95" s="144" t="s">
        <v>144</v>
      </c>
    </row>
    <row r="96" spans="2:20" ht="13" x14ac:dyDescent="0.3">
      <c r="B96" s="38" t="s">
        <v>28</v>
      </c>
      <c r="C96" s="116">
        <f>'2020 valores coletados'!C105*CONSOLIDADO!$E15</f>
        <v>22.425000000000001</v>
      </c>
      <c r="D96" s="116">
        <f>'2020 valores coletados'!D105*CONSOLIDADO!$E15</f>
        <v>23.625</v>
      </c>
      <c r="E96" s="116">
        <f>'2020 valores coletados'!E105*CONSOLIDADO!$E15</f>
        <v>24.675000000000001</v>
      </c>
      <c r="F96" s="116">
        <f>'2020 valores coletados'!F105*CONSOLIDADO!$E15</f>
        <v>23.925000000000001</v>
      </c>
      <c r="G96" s="116">
        <f>'2020 valores coletados'!G105*CONSOLIDADO!$E15</f>
        <v>23.925000000000001</v>
      </c>
      <c r="H96" s="116">
        <f>'2020 valores coletados'!H105*CONSOLIDADO!$E15</f>
        <v>22.425000000000001</v>
      </c>
      <c r="I96" s="116">
        <f>'2020 valores coletados'!I105*CONSOLIDADO!$E15</f>
        <v>22.425000000000001</v>
      </c>
      <c r="J96" s="116">
        <f>'2020 valores coletados'!J105*CONSOLIDADO!$E15</f>
        <v>18.675000000000001</v>
      </c>
      <c r="K96" s="116">
        <f>'2020 valores coletados'!K105*CONSOLIDADO!$E15</f>
        <v>22.425000000000001</v>
      </c>
      <c r="L96" s="116">
        <f>'2020 valores coletados'!L105*CONSOLIDADO!$E15</f>
        <v>25.425000000000001</v>
      </c>
      <c r="M96" s="116">
        <f>'2020 valores coletados'!M105*CONSOLIDADO!$E15</f>
        <v>24.675000000000001</v>
      </c>
      <c r="N96" s="161">
        <f>'2020 valores coletados'!N105*CONSOLIDADO!$E15</f>
        <v>23.147727272727273</v>
      </c>
      <c r="O96" s="260"/>
      <c r="P96" s="260"/>
      <c r="Q96" s="19"/>
      <c r="R96" s="183">
        <f>K101</f>
        <v>416.19900000000001</v>
      </c>
      <c r="S96" s="144" t="s">
        <v>42</v>
      </c>
    </row>
    <row r="97" spans="2:20" ht="13" x14ac:dyDescent="0.3">
      <c r="B97" s="37" t="s">
        <v>29</v>
      </c>
      <c r="C97" s="116">
        <f>'2020 valores coletados'!C106*CONSOLIDADO!$E16</f>
        <v>2.9849999999999999</v>
      </c>
      <c r="D97" s="116">
        <f>'2020 valores coletados'!D106*CONSOLIDADO!$E16</f>
        <v>4.4850000000000003</v>
      </c>
      <c r="E97" s="116">
        <f>'2020 valores coletados'!E106*CONSOLIDADO!$E16</f>
        <v>5.2350000000000003</v>
      </c>
      <c r="F97" s="116">
        <f>'2020 valores coletados'!F106*CONSOLIDADO!$E16</f>
        <v>4.9350000000000005</v>
      </c>
      <c r="G97" s="116">
        <f>'2020 valores coletados'!G106*CONSOLIDADO!$E16</f>
        <v>5.835</v>
      </c>
      <c r="H97" s="116">
        <f>'2020 valores coletados'!H106*CONSOLIDADO!$E16</f>
        <v>5.9850000000000003</v>
      </c>
      <c r="I97" s="116">
        <f>'2020 valores coletados'!I106*CONSOLIDADO!$E16</f>
        <v>5.9850000000000003</v>
      </c>
      <c r="J97" s="116">
        <f>'2020 valores coletados'!J106*CONSOLIDADO!$E16</f>
        <v>5.2350000000000003</v>
      </c>
      <c r="K97" s="116">
        <f>'2020 valores coletados'!K106*CONSOLIDADO!$E16</f>
        <v>5.9850000000000003</v>
      </c>
      <c r="L97" s="116">
        <f>'2020 valores coletados'!L106*CONSOLIDADO!$E16</f>
        <v>7.0350000000000001</v>
      </c>
      <c r="M97" s="116">
        <f>'2020 valores coletados'!M106*CONSOLIDADO!$E16</f>
        <v>5.9850000000000003</v>
      </c>
      <c r="N97" s="161">
        <f>'2020 valores coletados'!N106*CONSOLIDADO!$E16</f>
        <v>5.4259090909090917</v>
      </c>
      <c r="O97" s="260"/>
      <c r="P97" s="260"/>
      <c r="Q97" s="19"/>
      <c r="R97" s="183">
        <f>L101</f>
        <v>374.61900000000003</v>
      </c>
      <c r="S97" s="144" t="s">
        <v>43</v>
      </c>
    </row>
    <row r="98" spans="2:20" ht="13" x14ac:dyDescent="0.3">
      <c r="B98" s="37" t="s">
        <v>30</v>
      </c>
      <c r="C98" s="116">
        <f>'2020 valores coletados'!C107*CONSOLIDADO!$E17</f>
        <v>4.3079999999999998</v>
      </c>
      <c r="D98" s="116">
        <f>'2020 valores coletados'!D107*CONSOLIDADO!$E17</f>
        <v>4.3079999999999998</v>
      </c>
      <c r="E98" s="116">
        <f>'2020 valores coletados'!E107*CONSOLIDADO!$E17</f>
        <v>3.948</v>
      </c>
      <c r="F98" s="116">
        <f>'2020 valores coletados'!F107*CONSOLIDADO!$E17</f>
        <v>4.1879999999999997</v>
      </c>
      <c r="G98" s="116">
        <f>'2020 valores coletados'!G107*CONSOLIDADO!$E17</f>
        <v>4.4279999999999999</v>
      </c>
      <c r="H98" s="116">
        <f>'2020 valores coletados'!H107*CONSOLIDADO!$E17</f>
        <v>4.4279999999999999</v>
      </c>
      <c r="I98" s="116">
        <f>'2020 valores coletados'!I107*CONSOLIDADO!$E17</f>
        <v>4.1879999999999997</v>
      </c>
      <c r="J98" s="116">
        <f>'2020 valores coletados'!J107*CONSOLIDADO!$E17</f>
        <v>4.1879999999999997</v>
      </c>
      <c r="K98" s="116">
        <f>'2020 valores coletados'!K107*CONSOLIDADO!$E17</f>
        <v>4.3079999999999998</v>
      </c>
      <c r="L98" s="116">
        <f>'2020 valores coletados'!L107*CONSOLIDADO!$E17</f>
        <v>4.7880000000000003</v>
      </c>
      <c r="M98" s="116">
        <f>'2020 valores coletados'!M107*CONSOLIDADO!$E17</f>
        <v>4.5359999999999996</v>
      </c>
      <c r="N98" s="161">
        <f>'2020 valores coletados'!N107*CONSOLIDADO!$E17</f>
        <v>4.3287272727272725</v>
      </c>
      <c r="O98" s="260"/>
      <c r="P98" s="260"/>
      <c r="Q98" s="19"/>
      <c r="R98" s="183">
        <f>M101</f>
        <v>413.30400000000003</v>
      </c>
      <c r="S98" s="144" t="s">
        <v>44</v>
      </c>
    </row>
    <row r="99" spans="2:20" ht="13" x14ac:dyDescent="0.3">
      <c r="B99" s="37" t="s">
        <v>31</v>
      </c>
      <c r="C99" s="116">
        <f>'2020 valores coletados'!C108*CONSOLIDADO!$E18</f>
        <v>59.94</v>
      </c>
      <c r="D99" s="116">
        <f>'2020 valores coletados'!D108*CONSOLIDADO!$E18</f>
        <v>59.94</v>
      </c>
      <c r="E99" s="116">
        <f>'2020 valores coletados'!E108*CONSOLIDADO!$E18</f>
        <v>59.88</v>
      </c>
      <c r="F99" s="116">
        <f>'2020 valores coletados'!F108*CONSOLIDADO!$E18</f>
        <v>65.88</v>
      </c>
      <c r="G99" s="116">
        <f>'2020 valores coletados'!G108*CONSOLIDADO!$E18</f>
        <v>59.88</v>
      </c>
      <c r="H99" s="116">
        <f>'2020 valores coletados'!H108*CONSOLIDADO!$E18</f>
        <v>69</v>
      </c>
      <c r="I99" s="116">
        <f>'2020 valores coletados'!I108*CONSOLIDADO!$E18</f>
        <v>41.94</v>
      </c>
      <c r="J99" s="116">
        <f>'2020 valores coletados'!J108*CONSOLIDADO!$E18</f>
        <v>53.94</v>
      </c>
      <c r="K99" s="116">
        <f>'2020 valores coletados'!K108*CONSOLIDADO!$E18</f>
        <v>59.88</v>
      </c>
      <c r="L99" s="116">
        <f>'2020 valores coletados'!L108*CONSOLIDADO!$E18</f>
        <v>53.94</v>
      </c>
      <c r="M99" s="116">
        <f>'2020 valores coletados'!M108*CONSOLIDADO!$E18</f>
        <v>59.88</v>
      </c>
      <c r="N99" s="161">
        <f>'2020 valores coletados'!N108*CONSOLIDADO!$E18</f>
        <v>58.554545454545448</v>
      </c>
      <c r="O99" s="260"/>
      <c r="P99" s="260"/>
      <c r="Q99" s="19"/>
      <c r="R99" s="183">
        <f>N101</f>
        <v>399.25854545454547</v>
      </c>
      <c r="S99" s="144" t="s">
        <v>45</v>
      </c>
    </row>
    <row r="100" spans="2:20" ht="13.5" thickBot="1" x14ac:dyDescent="0.35">
      <c r="B100" s="101" t="s">
        <v>32</v>
      </c>
      <c r="C100" s="118">
        <f>'2020 valores coletados'!C109*CONSOLIDADO!$E19</f>
        <v>26.910000000000004</v>
      </c>
      <c r="D100" s="118">
        <f>'2020 valores coletados'!D109*CONSOLIDADO!$E19</f>
        <v>17.73</v>
      </c>
      <c r="E100" s="118">
        <f>'2020 valores coletados'!E109*CONSOLIDADO!$E19</f>
        <v>26.55</v>
      </c>
      <c r="F100" s="118">
        <f>'2020 valores coletados'!F109*CONSOLIDADO!$E19</f>
        <v>26.01</v>
      </c>
      <c r="G100" s="118">
        <f>'2020 valores coletados'!G109*CONSOLIDADO!$E19</f>
        <v>17.009999999999998</v>
      </c>
      <c r="H100" s="118">
        <f>'2020 valores coletados'!H109*CONSOLIDADO!$E19</f>
        <v>35.910000000000004</v>
      </c>
      <c r="I100" s="118">
        <f>'2020 valores coletados'!I109*CONSOLIDADO!$E19</f>
        <v>31.32</v>
      </c>
      <c r="J100" s="118">
        <f>'2020 valores coletados'!J109*CONSOLIDADO!$E19</f>
        <v>22.410000000000004</v>
      </c>
      <c r="K100" s="118">
        <f>'2020 valores coletados'!K109*CONSOLIDADO!$E19</f>
        <v>35.910000000000004</v>
      </c>
      <c r="L100" s="118">
        <f>'2020 valores coletados'!L109*CONSOLIDADO!$E19</f>
        <v>16.11</v>
      </c>
      <c r="M100" s="118">
        <f>'2020 valores coletados'!M109*CONSOLIDADO!$E19</f>
        <v>26.910000000000004</v>
      </c>
      <c r="N100" s="162">
        <f>'2020 valores coletados'!N109*CONSOLIDADO!$E19</f>
        <v>25.707272727272727</v>
      </c>
      <c r="O100" s="260"/>
      <c r="P100" s="260"/>
      <c r="Q100" s="19"/>
    </row>
    <row r="101" spans="2:20" ht="13.5" thickBot="1" x14ac:dyDescent="0.35">
      <c r="B101" s="170">
        <f>AVERAGE(C101:N101)</f>
        <v>399.25854545454541</v>
      </c>
      <c r="C101" s="171">
        <f>SUM(C88:C100)</f>
        <v>419.13300000000004</v>
      </c>
      <c r="D101" s="171">
        <f t="shared" ref="D101:N101" si="7">SUM(D88:D100)</f>
        <v>368.88900000000001</v>
      </c>
      <c r="E101" s="171">
        <f t="shared" si="7"/>
        <v>394.36500000000001</v>
      </c>
      <c r="F101" s="171">
        <f t="shared" si="7"/>
        <v>409.803</v>
      </c>
      <c r="G101" s="171">
        <f t="shared" si="7"/>
        <v>404.59199999999998</v>
      </c>
      <c r="H101" s="171">
        <f t="shared" si="7"/>
        <v>442.56299999999999</v>
      </c>
      <c r="I101" s="171">
        <f t="shared" ref="I101:J101" si="8">SUM(I88:I100)</f>
        <v>393.678</v>
      </c>
      <c r="J101" s="171">
        <f t="shared" si="8"/>
        <v>354.69900000000001</v>
      </c>
      <c r="K101" s="171">
        <f t="shared" si="7"/>
        <v>416.19900000000001</v>
      </c>
      <c r="L101" s="171">
        <f t="shared" si="7"/>
        <v>374.61900000000003</v>
      </c>
      <c r="M101" s="171">
        <f t="shared" si="7"/>
        <v>413.30400000000003</v>
      </c>
      <c r="N101" s="172">
        <f t="shared" si="7"/>
        <v>399.25854545454547</v>
      </c>
      <c r="O101" s="261"/>
      <c r="P101" s="261"/>
      <c r="Q101" s="127"/>
    </row>
    <row r="103" spans="2:20" ht="13" thickBot="1" x14ac:dyDescent="0.3">
      <c r="B103" s="159" t="str">
        <f>'2020 valores coletados'!B114</f>
        <v>Valor da cesta em Jul - Levantamento de preços em 31/07</v>
      </c>
      <c r="T103" s="176"/>
    </row>
    <row r="104" spans="2:20" ht="13.5" thickBot="1" x14ac:dyDescent="0.35">
      <c r="B104" s="33" t="s">
        <v>0</v>
      </c>
      <c r="C104" s="34" t="s">
        <v>36</v>
      </c>
      <c r="D104" s="34" t="s">
        <v>37</v>
      </c>
      <c r="E104" s="34" t="s">
        <v>127</v>
      </c>
      <c r="F104" s="34" t="s">
        <v>39</v>
      </c>
      <c r="G104" s="34" t="s">
        <v>40</v>
      </c>
      <c r="H104" s="34" t="s">
        <v>41</v>
      </c>
      <c r="I104" s="34" t="s">
        <v>143</v>
      </c>
      <c r="J104" s="34" t="s">
        <v>144</v>
      </c>
      <c r="K104" s="34" t="s">
        <v>42</v>
      </c>
      <c r="L104" s="34" t="s">
        <v>43</v>
      </c>
      <c r="M104" s="34" t="s">
        <v>44</v>
      </c>
      <c r="N104" s="160" t="s">
        <v>45</v>
      </c>
      <c r="O104" s="259"/>
      <c r="P104" s="259"/>
      <c r="Q104" s="19"/>
      <c r="R104" s="393" t="s">
        <v>122</v>
      </c>
      <c r="S104" s="393"/>
    </row>
    <row r="105" spans="2:20" ht="13" x14ac:dyDescent="0.3">
      <c r="B105" s="106" t="s">
        <v>20</v>
      </c>
      <c r="C105" s="116">
        <f>'2020 valores coletados'!C116*CONSOLIDADO!$E7</f>
        <v>5.3940000000000001</v>
      </c>
      <c r="D105" s="116">
        <f>'2020 valores coletados'!D116*CONSOLIDADO!$E7</f>
        <v>5.3879999999999999</v>
      </c>
      <c r="E105" s="116">
        <f>'2020 valores coletados'!E116*CONSOLIDADO!$E7</f>
        <v>5.3340000000000005</v>
      </c>
      <c r="F105" s="116">
        <f>'2020 valores coletados'!F116*CONSOLIDADO!$E7</f>
        <v>6.5940000000000003</v>
      </c>
      <c r="G105" s="116">
        <f>'2020 valores coletados'!G116*CONSOLIDADO!$E7</f>
        <v>6.5339999999999998</v>
      </c>
      <c r="H105" s="116">
        <f>'2020 valores coletados'!H116*CONSOLIDADO!$E7</f>
        <v>4.9739999999999993</v>
      </c>
      <c r="I105" s="116">
        <f>'2020 valores coletados'!I116*CONSOLIDADO!$E7</f>
        <v>4.7939999999999996</v>
      </c>
      <c r="J105" s="116">
        <f>'2020 valores coletados'!J116*CONSOLIDADO!$E7</f>
        <v>4.7939999999999996</v>
      </c>
      <c r="K105" s="116">
        <f>'2020 valores coletados'!K116*CONSOLIDADO!$E7</f>
        <v>5.9880000000000004</v>
      </c>
      <c r="L105" s="116">
        <f>'2020 valores coletados'!L116*CONSOLIDADO!$E7</f>
        <v>5.8139999999999992</v>
      </c>
      <c r="M105" s="116">
        <f>'2020 valores coletados'!M116*CONSOLIDADO!$E7</f>
        <v>5.694</v>
      </c>
      <c r="N105" s="161">
        <f>'2020 valores coletados'!N116*CONSOLIDADO!$E7</f>
        <v>5.5729090909090901</v>
      </c>
      <c r="O105" s="260"/>
      <c r="P105" s="260"/>
      <c r="Q105" s="19"/>
      <c r="R105" s="183">
        <f>C118</f>
        <v>393.303</v>
      </c>
      <c r="S105" s="144" t="s">
        <v>36</v>
      </c>
    </row>
    <row r="106" spans="2:20" ht="13" x14ac:dyDescent="0.3">
      <c r="B106" s="37" t="s">
        <v>21</v>
      </c>
      <c r="C106" s="116">
        <f>'2020 valores coletados'!C117*CONSOLIDADO!$E8</f>
        <v>8.9339999999999993</v>
      </c>
      <c r="D106" s="116">
        <f>'2020 valores coletados'!D117*CONSOLIDADO!$E8</f>
        <v>8.0879999999999992</v>
      </c>
      <c r="E106" s="116">
        <f>'2020 valores coletados'!E117*CONSOLIDADO!$E8</f>
        <v>9.4139999999999997</v>
      </c>
      <c r="F106" s="116">
        <f>'2020 valores coletados'!F117*CONSOLIDADO!$E8</f>
        <v>7.7880000000000003</v>
      </c>
      <c r="G106" s="116">
        <f>'2020 valores coletados'!G117*CONSOLIDADO!$E8</f>
        <v>9.5939999999999994</v>
      </c>
      <c r="H106" s="116">
        <f>'2020 valores coletados'!H117*CONSOLIDADO!$E8</f>
        <v>8.9879999999999995</v>
      </c>
      <c r="I106" s="116">
        <f>'2020 valores coletados'!I117*CONSOLIDADO!$E8</f>
        <v>8.3879999999999999</v>
      </c>
      <c r="J106" s="116">
        <f>'2020 valores coletados'!J117*CONSOLIDADO!$E8</f>
        <v>8.3879999999999999</v>
      </c>
      <c r="K106" s="116">
        <f>'2020 valores coletados'!K117*CONSOLIDADO!$E8</f>
        <v>8.3879999999999999</v>
      </c>
      <c r="L106" s="116">
        <f>'2020 valores coletados'!L117*CONSOLIDADO!$E8</f>
        <v>8.3940000000000001</v>
      </c>
      <c r="M106" s="116">
        <f>'2020 valores coletados'!M117*CONSOLIDADO!$E8</f>
        <v>9.2880000000000003</v>
      </c>
      <c r="N106" s="161">
        <f>'2020 valores coletados'!N117*CONSOLIDADO!$E8</f>
        <v>8.6956363636363641</v>
      </c>
      <c r="O106" s="260"/>
      <c r="P106" s="260"/>
      <c r="Q106" s="19"/>
      <c r="R106" s="183">
        <f>D118</f>
        <v>358.221</v>
      </c>
      <c r="S106" s="144" t="s">
        <v>37</v>
      </c>
    </row>
    <row r="107" spans="2:20" ht="13" x14ac:dyDescent="0.3">
      <c r="B107" s="38" t="s">
        <v>22</v>
      </c>
      <c r="C107" s="116">
        <f>'2020 valores coletados'!C118*CONSOLIDADO!$E9</f>
        <v>22.425000000000001</v>
      </c>
      <c r="D107" s="116">
        <f>'2020 valores coletados'!D118*CONSOLIDADO!$E9</f>
        <v>22.425000000000001</v>
      </c>
      <c r="E107" s="116">
        <f>'2020 valores coletados'!E118*CONSOLIDADO!$E9</f>
        <v>21.675000000000001</v>
      </c>
      <c r="F107" s="116">
        <f>'2020 valores coletados'!F118*CONSOLIDADO!$E9</f>
        <v>21.675000000000001</v>
      </c>
      <c r="G107" s="116">
        <f>'2020 valores coletados'!G118*CONSOLIDADO!$E9</f>
        <v>29.925000000000001</v>
      </c>
      <c r="H107" s="116">
        <f>'2020 valores coletados'!H118*CONSOLIDADO!$E9</f>
        <v>29.925000000000001</v>
      </c>
      <c r="I107" s="116">
        <f>'2020 valores coletados'!I118*CONSOLIDADO!$E9</f>
        <v>35.924999999999997</v>
      </c>
      <c r="J107" s="116">
        <f>'2020 valores coletados'!J118*CONSOLIDADO!$E9</f>
        <v>33.675000000000004</v>
      </c>
      <c r="K107" s="116">
        <f>'2020 valores coletados'!K118*CONSOLIDADO!$E9</f>
        <v>26.175000000000001</v>
      </c>
      <c r="L107" s="116">
        <f>'2020 valores coletados'!L118*CONSOLIDADO!$E9</f>
        <v>22.425000000000001</v>
      </c>
      <c r="M107" s="116">
        <f>'2020 valores coletados'!M118*CONSOLIDADO!$E9</f>
        <v>37.425000000000004</v>
      </c>
      <c r="N107" s="161">
        <f>'2020 valores coletados'!N118*CONSOLIDADO!$E9</f>
        <v>27.606818181818188</v>
      </c>
      <c r="O107" s="260"/>
      <c r="P107" s="260"/>
      <c r="Q107" s="19"/>
      <c r="R107" s="183">
        <f>E118</f>
        <v>376.01700000000005</v>
      </c>
      <c r="S107" s="144" t="s">
        <v>127</v>
      </c>
    </row>
    <row r="108" spans="2:20" ht="13" x14ac:dyDescent="0.3">
      <c r="B108" s="38" t="s">
        <v>23</v>
      </c>
      <c r="C108" s="116">
        <f>'2020 valores coletados'!C119*CONSOLIDADO!$E10</f>
        <v>13.14</v>
      </c>
      <c r="D108" s="116">
        <f>'2020 valores coletados'!D119*CONSOLIDADO!$E10</f>
        <v>16.14</v>
      </c>
      <c r="E108" s="116">
        <f>'2020 valores coletados'!E119*CONSOLIDADO!$E10</f>
        <v>17.940000000000001</v>
      </c>
      <c r="F108" s="116">
        <f>'2020 valores coletados'!F119*CONSOLIDADO!$E10</f>
        <v>15.54</v>
      </c>
      <c r="G108" s="116">
        <f>'2020 valores coletados'!G119*CONSOLIDADO!$E10</f>
        <v>19.14</v>
      </c>
      <c r="H108" s="116">
        <f>'2020 valores coletados'!H119*CONSOLIDADO!$E10</f>
        <v>17.940000000000001</v>
      </c>
      <c r="I108" s="116">
        <f>'2020 valores coletados'!I119*CONSOLIDADO!$E10</f>
        <v>23.88</v>
      </c>
      <c r="J108" s="116">
        <f>'2020 valores coletados'!J119*CONSOLIDADO!$E10</f>
        <v>8.82</v>
      </c>
      <c r="K108" s="116">
        <f>'2020 valores coletados'!K119*CONSOLIDADO!$E10</f>
        <v>23.94</v>
      </c>
      <c r="L108" s="116">
        <f>'2020 valores coletados'!L119*CONSOLIDADO!$E10</f>
        <v>14.34</v>
      </c>
      <c r="M108" s="116">
        <f>'2020 valores coletados'!M119*CONSOLIDADO!$E10</f>
        <v>17.28</v>
      </c>
      <c r="N108" s="161">
        <f>'2020 valores coletados'!N119*CONSOLIDADO!$E10</f>
        <v>17.099999999999998</v>
      </c>
      <c r="O108" s="260"/>
      <c r="P108" s="260"/>
      <c r="Q108" s="19"/>
      <c r="R108" s="183">
        <f>F118</f>
        <v>362.69400000000002</v>
      </c>
      <c r="S108" s="144" t="s">
        <v>39</v>
      </c>
    </row>
    <row r="109" spans="2:20" ht="13" x14ac:dyDescent="0.3">
      <c r="B109" s="37" t="s">
        <v>24</v>
      </c>
      <c r="C109" s="116">
        <f>'2020 valores coletados'!C120*CONSOLIDADO!$E11</f>
        <v>4.7880000000000003</v>
      </c>
      <c r="D109" s="116">
        <f>'2020 valores coletados'!D120*CONSOLIDADO!$E11</f>
        <v>6.4679999999999991</v>
      </c>
      <c r="E109" s="116">
        <f>'2020 valores coletados'!E120*CONSOLIDADO!$E11</f>
        <v>7.0679999999999996</v>
      </c>
      <c r="F109" s="116">
        <f>'2020 valores coletados'!F120*CONSOLIDADO!$E11</f>
        <v>5.3760000000000003</v>
      </c>
      <c r="G109" s="116">
        <f>'2020 valores coletados'!G120*CONSOLIDADO!$E11</f>
        <v>9.5879999999999992</v>
      </c>
      <c r="H109" s="116">
        <f>'2020 valores coletados'!H120*CONSOLIDADO!$E11</f>
        <v>7.1879999999999997</v>
      </c>
      <c r="I109" s="116">
        <f>'2020 valores coletados'!I120*CONSOLIDADO!$E11</f>
        <v>5.976</v>
      </c>
      <c r="J109" s="116">
        <f>'2020 valores coletados'!J120*CONSOLIDADO!$E11</f>
        <v>5.9880000000000004</v>
      </c>
      <c r="K109" s="116">
        <f>'2020 valores coletados'!K120*CONSOLIDADO!$E11</f>
        <v>8.3879999999999999</v>
      </c>
      <c r="L109" s="116">
        <f>'2020 valores coletados'!L120*CONSOLIDADO!$E11</f>
        <v>8.9879999999999995</v>
      </c>
      <c r="M109" s="116">
        <f>'2020 valores coletados'!M120*CONSOLIDADO!$E11</f>
        <v>8.34</v>
      </c>
      <c r="N109" s="161">
        <f>'2020 valores coletados'!N120*CONSOLIDADO!$E11</f>
        <v>7.1050909090909098</v>
      </c>
      <c r="O109" s="260"/>
      <c r="P109" s="260"/>
      <c r="Q109" s="19"/>
      <c r="R109" s="183">
        <f>G118</f>
        <v>430.185</v>
      </c>
      <c r="S109" s="144" t="s">
        <v>40</v>
      </c>
    </row>
    <row r="110" spans="2:20" ht="13" x14ac:dyDescent="0.3">
      <c r="B110" s="38" t="s">
        <v>25</v>
      </c>
      <c r="C110" s="116">
        <f>'2020 valores coletados'!C121*CONSOLIDADO!$E12</f>
        <v>189.35399999999998</v>
      </c>
      <c r="D110" s="116">
        <f>'2020 valores coletados'!D121*CONSOLIDADO!$E12</f>
        <v>149.75399999999999</v>
      </c>
      <c r="E110" s="116">
        <f>'2020 valores coletados'!E121*CONSOLIDADO!$E12</f>
        <v>163.548</v>
      </c>
      <c r="F110" s="116">
        <f>'2020 valores coletados'!F121*CONSOLIDADO!$E12</f>
        <v>150.34800000000001</v>
      </c>
      <c r="G110" s="116">
        <f>'2020 valores coletados'!G121*CONSOLIDADO!$E12</f>
        <v>197.86799999999999</v>
      </c>
      <c r="H110" s="116">
        <f>'2020 valores coletados'!H121*CONSOLIDADO!$E12</f>
        <v>164.33999999999997</v>
      </c>
      <c r="I110" s="116">
        <f>'2020 valores coletados'!I121*CONSOLIDADO!$E12</f>
        <v>197.33999999999997</v>
      </c>
      <c r="J110" s="116">
        <f>'2020 valores coletados'!J121*CONSOLIDADO!$E12</f>
        <v>170.93999999999997</v>
      </c>
      <c r="K110" s="116">
        <f>'2020 valores coletados'!K121*CONSOLIDADO!$E12</f>
        <v>170.93999999999997</v>
      </c>
      <c r="L110" s="116">
        <f>'2020 valores coletados'!L121*CONSOLIDADO!$E12</f>
        <v>171.53399999999999</v>
      </c>
      <c r="M110" s="116">
        <f>'2020 valores coletados'!M121*CONSOLIDADO!$E12</f>
        <v>170.93999999999997</v>
      </c>
      <c r="N110" s="161">
        <f>'2020 valores coletados'!N121*CONSOLIDADO!$E12</f>
        <v>172.44599999999997</v>
      </c>
      <c r="O110" s="260"/>
      <c r="P110" s="260"/>
      <c r="Q110" s="19"/>
      <c r="R110" s="183">
        <f>H118</f>
        <v>407.85300000000001</v>
      </c>
      <c r="S110" s="144" t="s">
        <v>41</v>
      </c>
    </row>
    <row r="111" spans="2:20" ht="13" x14ac:dyDescent="0.3">
      <c r="B111" s="38" t="s">
        <v>26</v>
      </c>
      <c r="C111" s="116">
        <f>'2020 valores coletados'!C122*CONSOLIDADO!$E13</f>
        <v>3.2850000000000001</v>
      </c>
      <c r="D111" s="116">
        <f>'2020 valores coletados'!D122*CONSOLIDADO!$E13</f>
        <v>3.375</v>
      </c>
      <c r="E111" s="116">
        <f>'2020 valores coletados'!E122*CONSOLIDADO!$E13</f>
        <v>4.335</v>
      </c>
      <c r="F111" s="116">
        <f>'2020 valores coletados'!F122*CONSOLIDADO!$E13</f>
        <v>3.7649999999999997</v>
      </c>
      <c r="G111" s="116">
        <f>'2020 valores coletados'!G122*CONSOLIDADO!$E13</f>
        <v>4.7850000000000001</v>
      </c>
      <c r="H111" s="116">
        <f>'2020 valores coletados'!H122*CONSOLIDADO!$E13</f>
        <v>4.1850000000000005</v>
      </c>
      <c r="I111" s="116">
        <f>'2020 valores coletados'!I122*CONSOLIDADO!$E13</f>
        <v>5.22</v>
      </c>
      <c r="J111" s="116">
        <f>'2020 valores coletados'!J122*CONSOLIDADO!$E13</f>
        <v>3.585</v>
      </c>
      <c r="K111" s="116">
        <f>'2020 valores coletados'!K122*CONSOLIDADO!$E13</f>
        <v>4.4250000000000007</v>
      </c>
      <c r="L111" s="116">
        <f>'2020 valores coletados'!L122*CONSOLIDADO!$E13</f>
        <v>4.7249999999999996</v>
      </c>
      <c r="M111" s="116">
        <f>'2020 valores coletados'!M122*CONSOLIDADO!$E13</f>
        <v>4.4850000000000003</v>
      </c>
      <c r="N111" s="161">
        <f>'2020 valores coletados'!N122*CONSOLIDADO!$E13</f>
        <v>4.1972727272727273</v>
      </c>
      <c r="O111" s="260"/>
      <c r="P111" s="260"/>
      <c r="Q111" s="19"/>
      <c r="R111" s="183">
        <f>I118</f>
        <v>419.22600000000006</v>
      </c>
      <c r="S111" s="144" t="s">
        <v>143</v>
      </c>
    </row>
    <row r="112" spans="2:20" ht="13" x14ac:dyDescent="0.3">
      <c r="B112" s="38" t="s">
        <v>27</v>
      </c>
      <c r="C112" s="116">
        <f>'2020 valores coletados'!C123*CONSOLIDADO!$E14</f>
        <v>26.955000000000002</v>
      </c>
      <c r="D112" s="116">
        <f>'2020 valores coletados'!D123*CONSOLIDADO!$E14</f>
        <v>26.504999999999999</v>
      </c>
      <c r="E112" s="116">
        <f>'2020 valores coletados'!E123*CONSOLIDADO!$E14</f>
        <v>28.574999999999999</v>
      </c>
      <c r="F112" s="116">
        <f>'2020 valores coletados'!F123*CONSOLIDADO!$E14</f>
        <v>26.910000000000004</v>
      </c>
      <c r="G112" s="116">
        <f>'2020 valores coletados'!G123*CONSOLIDADO!$E14</f>
        <v>28.125</v>
      </c>
      <c r="H112" s="116">
        <f>'2020 valores coletados'!H123*CONSOLIDADO!$E14</f>
        <v>22.455000000000002</v>
      </c>
      <c r="I112" s="116">
        <f>'2020 valores coletados'!I123*CONSOLIDADO!$E14</f>
        <v>26.055</v>
      </c>
      <c r="J112" s="116">
        <f>'2020 valores coletados'!J123*CONSOLIDADO!$E14</f>
        <v>26.955000000000002</v>
      </c>
      <c r="K112" s="116">
        <f>'2020 valores coletados'!K123*CONSOLIDADO!$E14</f>
        <v>24.705000000000002</v>
      </c>
      <c r="L112" s="116">
        <f>'2020 valores coletados'!L123*CONSOLIDADO!$E14</f>
        <v>29.205000000000002</v>
      </c>
      <c r="M112" s="116">
        <f>'2020 valores coletados'!M123*CONSOLIDADO!$E14</f>
        <v>22.455000000000002</v>
      </c>
      <c r="N112" s="161">
        <f>'2020 valores coletados'!N123*CONSOLIDADO!$E14</f>
        <v>26.263636363636365</v>
      </c>
      <c r="O112" s="260"/>
      <c r="P112" s="260"/>
      <c r="Q112" s="19"/>
      <c r="R112" s="183">
        <f>J118</f>
        <v>374.07300000000004</v>
      </c>
      <c r="S112" s="144" t="s">
        <v>144</v>
      </c>
    </row>
    <row r="113" spans="2:22" ht="13" x14ac:dyDescent="0.3">
      <c r="B113" s="38" t="s">
        <v>28</v>
      </c>
      <c r="C113" s="116">
        <f>'2020 valores coletados'!C124*CONSOLIDADO!$E15</f>
        <v>22.425000000000001</v>
      </c>
      <c r="D113" s="116">
        <f>'2020 valores coletados'!D124*CONSOLIDADO!$E15</f>
        <v>23.625</v>
      </c>
      <c r="E113" s="116">
        <f>'2020 valores coletados'!E124*CONSOLIDADO!$E15</f>
        <v>22.425000000000001</v>
      </c>
      <c r="F113" s="116">
        <f>'2020 valores coletados'!F124*CONSOLIDADO!$E15</f>
        <v>24.675000000000001</v>
      </c>
      <c r="G113" s="116">
        <f>'2020 valores coletados'!G124*CONSOLIDADO!$E15</f>
        <v>25.425000000000001</v>
      </c>
      <c r="H113" s="116">
        <f>'2020 valores coletados'!H124*CONSOLIDADO!$E15</f>
        <v>23.174999999999997</v>
      </c>
      <c r="I113" s="116">
        <f>'2020 valores coletados'!I124*CONSOLIDADO!$E15</f>
        <v>22.425000000000001</v>
      </c>
      <c r="J113" s="116">
        <f>'2020 valores coletados'!J124*CONSOLIDADO!$E15</f>
        <v>23.925000000000001</v>
      </c>
      <c r="K113" s="116">
        <f>'2020 valores coletados'!K124*CONSOLIDADO!$E15</f>
        <v>24.375</v>
      </c>
      <c r="L113" s="116">
        <f>'2020 valores coletados'!L124*CONSOLIDADO!$E15</f>
        <v>23.925000000000001</v>
      </c>
      <c r="M113" s="116">
        <f>'2020 valores coletados'!M124*CONSOLIDADO!$E15</f>
        <v>22.425000000000001</v>
      </c>
      <c r="N113" s="161">
        <f>'2020 valores coletados'!N124*CONSOLIDADO!$E15</f>
        <v>23.529545454545456</v>
      </c>
      <c r="O113" s="260"/>
      <c r="P113" s="260"/>
      <c r="Q113" s="19"/>
      <c r="R113" s="183">
        <f>K118</f>
        <v>403.40699999999998</v>
      </c>
      <c r="S113" s="144" t="s">
        <v>42</v>
      </c>
    </row>
    <row r="114" spans="2:22" ht="13" x14ac:dyDescent="0.3">
      <c r="B114" s="37" t="s">
        <v>29</v>
      </c>
      <c r="C114" s="116">
        <f>'2020 valores coletados'!C125*CONSOLIDADO!$E16</f>
        <v>4.7850000000000001</v>
      </c>
      <c r="D114" s="116">
        <f>'2020 valores coletados'!D125*CONSOLIDADO!$E16</f>
        <v>4.9350000000000005</v>
      </c>
      <c r="E114" s="116">
        <f>'2020 valores coletados'!E125*CONSOLIDADO!$E16</f>
        <v>6.2250000000000005</v>
      </c>
      <c r="F114" s="116">
        <f>'2020 valores coletados'!F125*CONSOLIDADO!$E16</f>
        <v>4.4850000000000003</v>
      </c>
      <c r="G114" s="116">
        <f>'2020 valores coletados'!G125*CONSOLIDADO!$E16</f>
        <v>5.835</v>
      </c>
      <c r="H114" s="116">
        <f>'2020 valores coletados'!H125*CONSOLIDADO!$E16</f>
        <v>5.9850000000000003</v>
      </c>
      <c r="I114" s="116">
        <f>'2020 valores coletados'!I125*CONSOLIDADO!$E16</f>
        <v>6.7350000000000003</v>
      </c>
      <c r="J114" s="116">
        <f>'2020 valores coletados'!J125*CONSOLIDADO!$E16</f>
        <v>5.9850000000000003</v>
      </c>
      <c r="K114" s="116">
        <f>'2020 valores coletados'!K125*CONSOLIDADO!$E16</f>
        <v>5.9850000000000003</v>
      </c>
      <c r="L114" s="116">
        <f>'2020 valores coletados'!L125*CONSOLIDADO!$E16</f>
        <v>6.7350000000000003</v>
      </c>
      <c r="M114" s="116">
        <f>'2020 valores coletados'!M125*CONSOLIDADO!$E16</f>
        <v>5.9850000000000003</v>
      </c>
      <c r="N114" s="161">
        <f>'2020 valores coletados'!N125*CONSOLIDADO!$E16</f>
        <v>5.7886363636363649</v>
      </c>
      <c r="O114" s="260"/>
      <c r="P114" s="260"/>
      <c r="Q114" s="19"/>
      <c r="R114" s="183">
        <f>L118</f>
        <v>380.82300000000004</v>
      </c>
      <c r="S114" s="144" t="s">
        <v>43</v>
      </c>
    </row>
    <row r="115" spans="2:22" ht="13" x14ac:dyDescent="0.3">
      <c r="B115" s="37" t="s">
        <v>30</v>
      </c>
      <c r="C115" s="116">
        <f>'2020 valores coletados'!C126*CONSOLIDADO!$E17</f>
        <v>4.4279999999999999</v>
      </c>
      <c r="D115" s="116">
        <f>'2020 valores coletados'!D126*CONSOLIDADO!$E17</f>
        <v>4.6680000000000001</v>
      </c>
      <c r="E115" s="116">
        <f>'2020 valores coletados'!E126*CONSOLIDADO!$E17</f>
        <v>3.5880000000000001</v>
      </c>
      <c r="F115" s="116">
        <f>'2020 valores coletados'!F126*CONSOLIDADO!$E17</f>
        <v>4.548</v>
      </c>
      <c r="G115" s="116">
        <f>'2020 valores coletados'!G126*CONSOLIDADO!$E17</f>
        <v>4.7759999999999998</v>
      </c>
      <c r="H115" s="116">
        <f>'2020 valores coletados'!H126*CONSOLIDADO!$E17</f>
        <v>4.7880000000000003</v>
      </c>
      <c r="I115" s="116">
        <f>'2020 valores coletados'!I126*CONSOLIDADO!$E17</f>
        <v>4.7880000000000003</v>
      </c>
      <c r="J115" s="116">
        <f>'2020 valores coletados'!J126*CONSOLIDADO!$E17</f>
        <v>4.6680000000000001</v>
      </c>
      <c r="K115" s="116">
        <f>'2020 valores coletados'!K126*CONSOLIDADO!$E17</f>
        <v>4.7880000000000003</v>
      </c>
      <c r="L115" s="116">
        <f>'2020 valores coletados'!L126*CONSOLIDADO!$E17</f>
        <v>4.7880000000000003</v>
      </c>
      <c r="M115" s="116">
        <f>'2020 valores coletados'!M126*CONSOLIDADO!$E17</f>
        <v>4.6680000000000001</v>
      </c>
      <c r="N115" s="161">
        <f>'2020 valores coletados'!N126*CONSOLIDADO!$E17</f>
        <v>4.5905454545454552</v>
      </c>
      <c r="O115" s="260"/>
      <c r="P115" s="260"/>
      <c r="Q115" s="19"/>
      <c r="R115" s="183">
        <f>M118</f>
        <v>386.685</v>
      </c>
      <c r="S115" s="144" t="s">
        <v>44</v>
      </c>
    </row>
    <row r="116" spans="2:22" ht="13" x14ac:dyDescent="0.3">
      <c r="B116" s="37" t="s">
        <v>31</v>
      </c>
      <c r="C116" s="116">
        <f>'2020 valores coletados'!C127*CONSOLIDADO!$E18</f>
        <v>65.88</v>
      </c>
      <c r="D116" s="116">
        <f>'2020 valores coletados'!D127*CONSOLIDADO!$E18</f>
        <v>59.94</v>
      </c>
      <c r="E116" s="116">
        <f>'2020 valores coletados'!E127*CONSOLIDADO!$E18</f>
        <v>59.88</v>
      </c>
      <c r="F116" s="116">
        <f>'2020 valores coletados'!F127*CONSOLIDADO!$E18</f>
        <v>65.88</v>
      </c>
      <c r="G116" s="116">
        <f>'2020 valores coletados'!G127*CONSOLIDADO!$E18</f>
        <v>59.88</v>
      </c>
      <c r="H116" s="116">
        <f>'2020 valores coletados'!H127*CONSOLIDADO!$E18</f>
        <v>69</v>
      </c>
      <c r="I116" s="116">
        <f>'2020 valores coletados'!I127*CONSOLIDADO!$E18</f>
        <v>41.88</v>
      </c>
      <c r="J116" s="116">
        <f>'2020 valores coletados'!J127*CONSOLIDADO!$E18</f>
        <v>53.94</v>
      </c>
      <c r="K116" s="116">
        <f>'2020 valores coletados'!K127*CONSOLIDADO!$E18</f>
        <v>59.400000000000006</v>
      </c>
      <c r="L116" s="116">
        <f>'2020 valores coletados'!L127*CONSOLIDADO!$E18</f>
        <v>53.94</v>
      </c>
      <c r="M116" s="116">
        <f>'2020 valores coletados'!M127*CONSOLIDADO!$E18</f>
        <v>59.88</v>
      </c>
      <c r="N116" s="161">
        <f>'2020 valores coletados'!N127*CONSOLIDADO!$E18</f>
        <v>59.045454545454547</v>
      </c>
      <c r="O116" s="260"/>
      <c r="P116" s="260"/>
      <c r="Q116" s="19"/>
      <c r="R116" s="183">
        <f>N118</f>
        <v>390.22609090909089</v>
      </c>
      <c r="S116" s="144" t="s">
        <v>45</v>
      </c>
    </row>
    <row r="117" spans="2:22" ht="13.5" thickBot="1" x14ac:dyDescent="0.35">
      <c r="B117" s="101" t="s">
        <v>32</v>
      </c>
      <c r="C117" s="118">
        <f>'2020 valores coletados'!C128*CONSOLIDADO!$E19</f>
        <v>21.51</v>
      </c>
      <c r="D117" s="118">
        <f>'2020 valores coletados'!D128*CONSOLIDADO!$E19</f>
        <v>26.910000000000004</v>
      </c>
      <c r="E117" s="118">
        <f>'2020 valores coletados'!E128*CONSOLIDADO!$E19</f>
        <v>26.01</v>
      </c>
      <c r="F117" s="118">
        <f>'2020 valores coletados'!F128*CONSOLIDADO!$E19</f>
        <v>25.11</v>
      </c>
      <c r="G117" s="118">
        <f>'2020 valores coletados'!G128*CONSOLIDADO!$E19</f>
        <v>28.71</v>
      </c>
      <c r="H117" s="118">
        <f>'2020 valores coletados'!H128*CONSOLIDADO!$E19</f>
        <v>44.910000000000004</v>
      </c>
      <c r="I117" s="118">
        <f>'2020 valores coletados'!I128*CONSOLIDADO!$E19</f>
        <v>35.82</v>
      </c>
      <c r="J117" s="118">
        <f>'2020 valores coletados'!J128*CONSOLIDADO!$E19</f>
        <v>22.410000000000004</v>
      </c>
      <c r="K117" s="118">
        <f>'2020 valores coletados'!K128*CONSOLIDADO!$E19</f>
        <v>35.910000000000004</v>
      </c>
      <c r="L117" s="118">
        <f>'2020 valores coletados'!L128*CONSOLIDADO!$E19</f>
        <v>26.01</v>
      </c>
      <c r="M117" s="118">
        <f>'2020 valores coletados'!M128*CONSOLIDADO!$E19</f>
        <v>17.82</v>
      </c>
      <c r="N117" s="162">
        <f>'2020 valores coletados'!N128*CONSOLIDADO!$E19</f>
        <v>28.284545454545452</v>
      </c>
      <c r="O117" s="260"/>
      <c r="P117" s="260"/>
      <c r="Q117" s="19"/>
    </row>
    <row r="118" spans="2:22" ht="13.5" thickBot="1" x14ac:dyDescent="0.35">
      <c r="B118" s="170">
        <f>AVERAGE(C118:N118)</f>
        <v>390.22609090909094</v>
      </c>
      <c r="C118" s="171">
        <f>SUM(C105:C117)</f>
        <v>393.303</v>
      </c>
      <c r="D118" s="171">
        <f t="shared" ref="D118:N118" si="9">SUM(D105:D117)</f>
        <v>358.221</v>
      </c>
      <c r="E118" s="171">
        <f t="shared" si="9"/>
        <v>376.01700000000005</v>
      </c>
      <c r="F118" s="171">
        <f t="shared" si="9"/>
        <v>362.69400000000002</v>
      </c>
      <c r="G118" s="171">
        <f t="shared" si="9"/>
        <v>430.185</v>
      </c>
      <c r="H118" s="171">
        <f t="shared" si="9"/>
        <v>407.85300000000001</v>
      </c>
      <c r="I118" s="171">
        <f t="shared" ref="I118:J118" si="10">SUM(I105:I117)</f>
        <v>419.22600000000006</v>
      </c>
      <c r="J118" s="171">
        <f t="shared" si="10"/>
        <v>374.07300000000004</v>
      </c>
      <c r="K118" s="171">
        <f t="shared" si="9"/>
        <v>403.40699999999998</v>
      </c>
      <c r="L118" s="171">
        <f t="shared" si="9"/>
        <v>380.82300000000004</v>
      </c>
      <c r="M118" s="171">
        <f t="shared" si="9"/>
        <v>386.685</v>
      </c>
      <c r="N118" s="172">
        <f t="shared" si="9"/>
        <v>390.22609090909089</v>
      </c>
      <c r="O118" s="261"/>
      <c r="P118" s="261"/>
      <c r="Q118" s="127"/>
    </row>
    <row r="120" spans="2:22" ht="13" thickBot="1" x14ac:dyDescent="0.3">
      <c r="B120" s="159" t="str">
        <f>'2020 valores coletados'!B132</f>
        <v xml:space="preserve">Valor da cesta em Ago - Levantamento de preços em 31 de agosto </v>
      </c>
      <c r="T120" s="176"/>
    </row>
    <row r="121" spans="2:22" ht="13.5" thickBot="1" x14ac:dyDescent="0.35">
      <c r="B121" s="33" t="s">
        <v>0</v>
      </c>
      <c r="C121" s="34" t="s">
        <v>36</v>
      </c>
      <c r="D121" s="34" t="s">
        <v>37</v>
      </c>
      <c r="E121" s="34" t="s">
        <v>127</v>
      </c>
      <c r="F121" s="34" t="s">
        <v>39</v>
      </c>
      <c r="G121" s="34" t="s">
        <v>40</v>
      </c>
      <c r="H121" s="34" t="s">
        <v>41</v>
      </c>
      <c r="I121" s="34" t="s">
        <v>143</v>
      </c>
      <c r="J121" s="34" t="s">
        <v>144</v>
      </c>
      <c r="K121" s="34" t="s">
        <v>42</v>
      </c>
      <c r="L121" s="34" t="s">
        <v>43</v>
      </c>
      <c r="M121" s="34" t="s">
        <v>44</v>
      </c>
      <c r="N121" s="160" t="s">
        <v>45</v>
      </c>
      <c r="O121" s="259"/>
      <c r="P121" s="259"/>
      <c r="Q121" s="19"/>
      <c r="R121" s="393" t="s">
        <v>122</v>
      </c>
      <c r="S121" s="393"/>
      <c r="U121" s="183"/>
      <c r="V121" s="144"/>
    </row>
    <row r="122" spans="2:22" ht="13" x14ac:dyDescent="0.3">
      <c r="B122" s="106" t="s">
        <v>20</v>
      </c>
      <c r="C122" s="116">
        <f>'2020 valores coletados'!C134*CONSOLIDADO!$E7</f>
        <v>5.7539999999999996</v>
      </c>
      <c r="D122" s="116">
        <f>'2020 valores coletados'!D134*CONSOLIDADO!$E7</f>
        <v>5.3940000000000001</v>
      </c>
      <c r="E122" s="116">
        <f>'2020 valores coletados'!E134*CONSOLIDADO!$E7</f>
        <v>5.0940000000000003</v>
      </c>
      <c r="F122" s="116">
        <f>'2020 valores coletados'!F134*CONSOLIDADO!$E7</f>
        <v>5.9880000000000004</v>
      </c>
      <c r="G122" s="116">
        <f>'2020 valores coletados'!G134*CONSOLIDADO!$E7</f>
        <v>6.5339999999999998</v>
      </c>
      <c r="H122" s="116">
        <f>'2020 valores coletados'!H134*CONSOLIDADO!$E7</f>
        <v>5.3340000000000005</v>
      </c>
      <c r="I122" s="116">
        <f>'2020 valores coletados'!I134*CONSOLIDADO!$E7</f>
        <v>5.9880000000000004</v>
      </c>
      <c r="J122" s="116">
        <f>'2020 valores coletados'!J134*CONSOLIDADO!$E7</f>
        <v>4.7880000000000003</v>
      </c>
      <c r="K122" s="116">
        <f>'2020 valores coletados'!K134*CONSOLIDADO!$E7</f>
        <v>5.2739999999999991</v>
      </c>
      <c r="L122" s="116">
        <f>'2020 valores coletados'!L134*CONSOLIDADO!$E7</f>
        <v>5.3940000000000001</v>
      </c>
      <c r="M122" s="116">
        <f>'2020 valores coletados'!M134*CONSOLIDADO!$E7</f>
        <v>5.9340000000000002</v>
      </c>
      <c r="N122" s="161">
        <f>'2020 valores coletados'!N134*CONSOLIDADO!$E7</f>
        <v>5.5887272727272723</v>
      </c>
      <c r="O122" s="260"/>
      <c r="P122" s="260"/>
      <c r="Q122" s="19"/>
      <c r="R122" s="183">
        <f>C135</f>
        <v>418.71299999999997</v>
      </c>
      <c r="S122" s="144" t="s">
        <v>36</v>
      </c>
      <c r="U122" s="183">
        <v>374.721</v>
      </c>
      <c r="V122" s="144" t="s">
        <v>144</v>
      </c>
    </row>
    <row r="123" spans="2:22" ht="13" x14ac:dyDescent="0.3">
      <c r="B123" s="37" t="s">
        <v>21</v>
      </c>
      <c r="C123" s="116">
        <f>'2020 valores coletados'!C135*CONSOLIDADO!$E8</f>
        <v>8.9939999999999998</v>
      </c>
      <c r="D123" s="116">
        <f>'2020 valores coletados'!D135*CONSOLIDADO!$E8</f>
        <v>9.2880000000000003</v>
      </c>
      <c r="E123" s="116">
        <f>'2020 valores coletados'!E135*CONSOLIDADO!$E8</f>
        <v>9.9539999999999988</v>
      </c>
      <c r="F123" s="116">
        <f>'2020 valores coletados'!F135*CONSOLIDADO!$E8</f>
        <v>10.193999999999999</v>
      </c>
      <c r="G123" s="116">
        <f>'2020 valores coletados'!G135*CONSOLIDADO!$E8</f>
        <v>10.014000000000001</v>
      </c>
      <c r="H123" s="116">
        <f>'2020 valores coletados'!H135*CONSOLIDADO!$E8</f>
        <v>8.9879999999999995</v>
      </c>
      <c r="I123" s="116">
        <f>'2020 valores coletados'!I135*CONSOLIDADO!$E8</f>
        <v>10.793999999999999</v>
      </c>
      <c r="J123" s="116">
        <f>'2020 valores coletados'!J135*CONSOLIDADO!$E8</f>
        <v>8.9879999999999995</v>
      </c>
      <c r="K123" s="116">
        <f>'2020 valores coletados'!K135*CONSOLIDADO!$E8</f>
        <v>10.739999999999998</v>
      </c>
      <c r="L123" s="116">
        <f>'2020 valores coletados'!L135*CONSOLIDADO!$E8</f>
        <v>8.9939999999999998</v>
      </c>
      <c r="M123" s="116">
        <f>'2020 valores coletados'!M135*CONSOLIDADO!$E8</f>
        <v>8.3879999999999999</v>
      </c>
      <c r="N123" s="161">
        <f>'2020 valores coletados'!N135*CONSOLIDADO!$E8</f>
        <v>3.5999999999999996</v>
      </c>
      <c r="O123" s="260"/>
      <c r="P123" s="260"/>
      <c r="Q123" s="19"/>
      <c r="R123" s="183">
        <f>D135</f>
        <v>404.70600000000002</v>
      </c>
      <c r="S123" s="144" t="s">
        <v>37</v>
      </c>
      <c r="U123" s="183">
        <v>385.065</v>
      </c>
      <c r="V123" s="144" t="s">
        <v>39</v>
      </c>
    </row>
    <row r="124" spans="2:22" ht="13" x14ac:dyDescent="0.3">
      <c r="B124" s="38" t="s">
        <v>22</v>
      </c>
      <c r="C124" s="116">
        <f>'2020 valores coletados'!C136*CONSOLIDADO!$E9</f>
        <v>28.425000000000001</v>
      </c>
      <c r="D124" s="116">
        <f>'2020 valores coletados'!D136*CONSOLIDADO!$E9</f>
        <v>29.925000000000001</v>
      </c>
      <c r="E124" s="116">
        <f>'2020 valores coletados'!E136*CONSOLIDADO!$E9</f>
        <v>29.175000000000001</v>
      </c>
      <c r="F124" s="116">
        <f>'2020 valores coletados'!F136*CONSOLIDADO!$E9</f>
        <v>29.175000000000001</v>
      </c>
      <c r="G124" s="116">
        <f>'2020 valores coletados'!G136*CONSOLIDADO!$E9</f>
        <v>34.424999999999997</v>
      </c>
      <c r="H124" s="116">
        <f>'2020 valores coletados'!H136*CONSOLIDADO!$E9</f>
        <v>33.675000000000004</v>
      </c>
      <c r="I124" s="116">
        <f>'2020 valores coletados'!I136*CONSOLIDADO!$E9</f>
        <v>32.174999999999997</v>
      </c>
      <c r="J124" s="116">
        <f>'2020 valores coletados'!J136*CONSOLIDADO!$E9</f>
        <v>29.925000000000001</v>
      </c>
      <c r="K124" s="116">
        <f>'2020 valores coletados'!K136*CONSOLIDADO!$E9</f>
        <v>29.925000000000001</v>
      </c>
      <c r="L124" s="116">
        <f>'2020 valores coletados'!L136*CONSOLIDADO!$E9</f>
        <v>29.175000000000001</v>
      </c>
      <c r="M124" s="116">
        <f>'2020 valores coletados'!M136*CONSOLIDADO!$E9</f>
        <v>33.675000000000004</v>
      </c>
      <c r="N124" s="161">
        <f>'2020 valores coletados'!N136*CONSOLIDADO!$E9</f>
        <v>45</v>
      </c>
      <c r="O124" s="260"/>
      <c r="P124" s="260"/>
      <c r="Q124" s="19"/>
      <c r="R124" s="183">
        <f>E135</f>
        <v>406.41300000000001</v>
      </c>
      <c r="S124" s="144" t="s">
        <v>127</v>
      </c>
      <c r="U124" s="183">
        <v>404.25299999999999</v>
      </c>
      <c r="V124" t="s">
        <v>43</v>
      </c>
    </row>
    <row r="125" spans="2:22" ht="13" x14ac:dyDescent="0.3">
      <c r="B125" s="38" t="s">
        <v>23</v>
      </c>
      <c r="C125" s="116">
        <f>'2020 valores coletados'!C137*CONSOLIDADO!$E10</f>
        <v>17.940000000000001</v>
      </c>
      <c r="D125" s="116">
        <f>'2020 valores coletados'!D137*CONSOLIDADO!$E10</f>
        <v>17.940000000000001</v>
      </c>
      <c r="E125" s="116">
        <f>'2020 valores coletados'!E137*CONSOLIDADO!$E10</f>
        <v>18.54</v>
      </c>
      <c r="F125" s="116">
        <f>'2020 valores coletados'!F137*CONSOLIDADO!$E10</f>
        <v>11.82</v>
      </c>
      <c r="G125" s="116">
        <f>'2020 valores coletados'!G137*CONSOLIDADO!$E10</f>
        <v>38.94</v>
      </c>
      <c r="H125" s="116">
        <f>'2020 valores coletados'!H137*CONSOLIDADO!$E10</f>
        <v>11.94</v>
      </c>
      <c r="I125" s="116">
        <f>'2020 valores coletados'!I137*CONSOLIDADO!$E10</f>
        <v>22.740000000000002</v>
      </c>
      <c r="J125" s="116">
        <f>'2020 valores coletados'!J137*CONSOLIDADO!$E10</f>
        <v>13.74</v>
      </c>
      <c r="K125" s="116">
        <f>'2020 valores coletados'!K137*CONSOLIDADO!$E10</f>
        <v>17.940000000000001</v>
      </c>
      <c r="L125" s="116">
        <f>'2020 valores coletados'!L137*CONSOLIDADO!$E10</f>
        <v>14.34</v>
      </c>
      <c r="M125" s="116">
        <f>'2020 valores coletados'!M137*CONSOLIDADO!$E10</f>
        <v>17.82</v>
      </c>
      <c r="N125" s="161">
        <f>'2020 valores coletados'!N137*CONSOLIDADO!$E10</f>
        <v>18.518181818181816</v>
      </c>
      <c r="O125" s="260"/>
      <c r="P125" s="260"/>
      <c r="Q125" s="19"/>
      <c r="R125" s="183">
        <f>F135</f>
        <v>385.065</v>
      </c>
      <c r="S125" s="144" t="s">
        <v>39</v>
      </c>
      <c r="U125" s="183">
        <v>404.70600000000002</v>
      </c>
      <c r="V125" s="144" t="s">
        <v>37</v>
      </c>
    </row>
    <row r="126" spans="2:22" ht="13" x14ac:dyDescent="0.3">
      <c r="B126" s="37" t="s">
        <v>24</v>
      </c>
      <c r="C126" s="116">
        <f>'2020 valores coletados'!C138*CONSOLIDADO!$E11</f>
        <v>5.9880000000000004</v>
      </c>
      <c r="D126" s="116">
        <f>'2020 valores coletados'!D138*CONSOLIDADO!$E11</f>
        <v>5.976</v>
      </c>
      <c r="E126" s="116">
        <f>'2020 valores coletados'!E138*CONSOLIDADO!$E11</f>
        <v>5.8679999999999994</v>
      </c>
      <c r="F126" s="116">
        <f>'2020 valores coletados'!F138*CONSOLIDADO!$E11</f>
        <v>6.3479999999999999</v>
      </c>
      <c r="G126" s="116">
        <f>'2020 valores coletados'!G138*CONSOLIDADO!$E11</f>
        <v>9.5879999999999992</v>
      </c>
      <c r="H126" s="116">
        <f>'2020 valores coletados'!H138*CONSOLIDADO!$E11</f>
        <v>7.1879999999999997</v>
      </c>
      <c r="I126" s="116">
        <f>'2020 valores coletados'!I138*CONSOLIDADO!$E11</f>
        <v>5.976</v>
      </c>
      <c r="J126" s="116">
        <f>'2020 valores coletados'!J138*CONSOLIDADO!$E11</f>
        <v>5.9880000000000004</v>
      </c>
      <c r="K126" s="116">
        <f>'2020 valores coletados'!K138*CONSOLIDADO!$E11</f>
        <v>8.3879999999999999</v>
      </c>
      <c r="L126" s="116">
        <f>'2020 valores coletados'!L138*CONSOLIDADO!$E11</f>
        <v>9.5879999999999992</v>
      </c>
      <c r="M126" s="116">
        <f>'2020 valores coletados'!M138*CONSOLIDADO!$E11</f>
        <v>7.1879999999999997</v>
      </c>
      <c r="N126" s="161">
        <f>'2020 valores coletados'!N138*CONSOLIDADO!$E11</f>
        <v>7.0985454545454552</v>
      </c>
      <c r="O126" s="260"/>
      <c r="P126" s="260"/>
      <c r="Q126" s="19"/>
      <c r="R126" s="183">
        <f>G135</f>
        <v>494.94000000000005</v>
      </c>
      <c r="S126" s="144" t="s">
        <v>40</v>
      </c>
      <c r="U126" s="183">
        <v>406.41300000000001</v>
      </c>
      <c r="V126" s="144" t="s">
        <v>127</v>
      </c>
    </row>
    <row r="127" spans="2:22" ht="13" x14ac:dyDescent="0.3">
      <c r="B127" s="38" t="s">
        <v>25</v>
      </c>
      <c r="C127" s="116">
        <f>'2020 valores coletados'!C139*CONSOLIDADO!$E12</f>
        <v>184.73399999999998</v>
      </c>
      <c r="D127" s="116">
        <f>'2020 valores coletados'!D139*CONSOLIDADO!$E12</f>
        <v>177.54</v>
      </c>
      <c r="E127" s="116">
        <f>'2020 valores coletados'!E139*CONSOLIDADO!$E12</f>
        <v>177.47399999999999</v>
      </c>
      <c r="F127" s="116">
        <f>'2020 valores coletados'!F139*CONSOLIDADO!$E12</f>
        <v>151.07399999999998</v>
      </c>
      <c r="G127" s="116">
        <f>'2020 valores coletados'!G139*CONSOLIDADO!$E12</f>
        <v>228.95399999999998</v>
      </c>
      <c r="H127" s="116">
        <f>'2020 valores coletados'!H139*CONSOLIDADO!$E12</f>
        <v>197.33999999999997</v>
      </c>
      <c r="I127" s="116">
        <f>'2020 valores coletados'!I139*CONSOLIDADO!$E12</f>
        <v>197.33999999999997</v>
      </c>
      <c r="J127" s="116">
        <f>'2020 valores coletados'!J139*CONSOLIDADO!$E12</f>
        <v>164.274</v>
      </c>
      <c r="K127" s="116">
        <f>'2020 valores coletados'!K139*CONSOLIDADO!$E12</f>
        <v>177.54</v>
      </c>
      <c r="L127" s="116">
        <f>'2020 valores coletados'!L139*CONSOLIDADO!$E12</f>
        <v>178.13399999999999</v>
      </c>
      <c r="M127" s="116">
        <f>'2020 valores coletados'!M139*CONSOLIDADO!$E12</f>
        <v>204.53399999999999</v>
      </c>
      <c r="N127" s="161">
        <f>'2020 valores coletados'!N139*CONSOLIDADO!$E12</f>
        <v>185.358</v>
      </c>
      <c r="O127" s="260"/>
      <c r="P127" s="260"/>
      <c r="Q127" s="19"/>
      <c r="R127" s="183">
        <f>H135</f>
        <v>453.18300000000005</v>
      </c>
      <c r="S127" s="144" t="s">
        <v>41</v>
      </c>
      <c r="U127" s="183">
        <v>418.71299999999997</v>
      </c>
      <c r="V127" s="144" t="s">
        <v>36</v>
      </c>
    </row>
    <row r="128" spans="2:22" ht="13" x14ac:dyDescent="0.3">
      <c r="B128" s="38" t="s">
        <v>26</v>
      </c>
      <c r="C128" s="116">
        <f>'2020 valores coletados'!C140*CONSOLIDADO!$E13</f>
        <v>3.2850000000000001</v>
      </c>
      <c r="D128" s="116">
        <f>'2020 valores coletados'!D140*CONSOLIDADO!$E13</f>
        <v>3.2850000000000001</v>
      </c>
      <c r="E128" s="116">
        <f>'2020 valores coletados'!E140*CONSOLIDADO!$E13</f>
        <v>4.335</v>
      </c>
      <c r="F128" s="116">
        <f>'2020 valores coletados'!F140*CONSOLIDADO!$E13</f>
        <v>3.1349999999999998</v>
      </c>
      <c r="G128" s="116">
        <f>'2020 valores coletados'!G140*CONSOLIDADO!$E13</f>
        <v>4.47</v>
      </c>
      <c r="H128" s="116">
        <f>'2020 valores coletados'!H140*CONSOLIDADO!$E13</f>
        <v>4.1850000000000005</v>
      </c>
      <c r="I128" s="116">
        <f>'2020 valores coletados'!I140*CONSOLIDADO!$E13</f>
        <v>4.4850000000000003</v>
      </c>
      <c r="J128" s="116">
        <f>'2020 valores coletados'!J140*CONSOLIDADO!$E13</f>
        <v>3.585</v>
      </c>
      <c r="K128" s="116">
        <f>'2020 valores coletados'!K140*CONSOLIDADO!$E13</f>
        <v>4.4250000000000007</v>
      </c>
      <c r="L128" s="116">
        <f>'2020 valores coletados'!L140*CONSOLIDADO!$E13</f>
        <v>4.1850000000000005</v>
      </c>
      <c r="M128" s="116">
        <f>'2020 valores coletados'!M140*CONSOLIDADO!$E13</f>
        <v>3.7350000000000003</v>
      </c>
      <c r="N128" s="161">
        <f>'2020 valores coletados'!N140*CONSOLIDADO!$E13</f>
        <v>3.9190909090909085</v>
      </c>
      <c r="O128" s="260"/>
      <c r="P128" s="260"/>
      <c r="Q128" s="19"/>
      <c r="R128" s="183">
        <f>I135</f>
        <v>452.31600000000003</v>
      </c>
      <c r="S128" s="144" t="s">
        <v>143</v>
      </c>
      <c r="U128" s="183">
        <v>422.71581818181829</v>
      </c>
      <c r="V128" t="s">
        <v>45</v>
      </c>
    </row>
    <row r="129" spans="2:22" ht="13" x14ac:dyDescent="0.3">
      <c r="B129" s="38" t="s">
        <v>27</v>
      </c>
      <c r="C129" s="116">
        <f>'2020 valores coletados'!C141*CONSOLIDADO!$E14</f>
        <v>26.955000000000002</v>
      </c>
      <c r="D129" s="116">
        <f>'2020 valores coletados'!D141*CONSOLIDADO!$E14</f>
        <v>24.660000000000004</v>
      </c>
      <c r="E129" s="116">
        <f>'2020 valores coletados'!E141*CONSOLIDADO!$E14</f>
        <v>22.455000000000002</v>
      </c>
      <c r="F129" s="116">
        <f>'2020 valores coletados'!F141*CONSOLIDADO!$E14</f>
        <v>26.955000000000002</v>
      </c>
      <c r="G129" s="116">
        <f>'2020 valores coletados'!G141*CONSOLIDADO!$E14</f>
        <v>29.655000000000001</v>
      </c>
      <c r="H129" s="116">
        <f>'2020 valores coletados'!H141*CONSOLIDADO!$E14</f>
        <v>22.455000000000002</v>
      </c>
      <c r="I129" s="116">
        <f>'2020 valores coletados'!I141*CONSOLIDADO!$E14</f>
        <v>22.410000000000004</v>
      </c>
      <c r="J129" s="116">
        <f>'2020 valores coletados'!J141*CONSOLIDADO!$E14</f>
        <v>26.955000000000002</v>
      </c>
      <c r="K129" s="116">
        <f>'2020 valores coletados'!K141*CONSOLIDADO!$E14</f>
        <v>26.955000000000002</v>
      </c>
      <c r="L129" s="116">
        <f>'2020 valores coletados'!L141*CONSOLIDADO!$E14</f>
        <v>26.955000000000002</v>
      </c>
      <c r="M129" s="116">
        <f>'2020 valores coletados'!M141*CONSOLIDADO!$E14</f>
        <v>24.705000000000002</v>
      </c>
      <c r="N129" s="161">
        <f>'2020 valores coletados'!N141*CONSOLIDADO!$E14</f>
        <v>25.555909090909097</v>
      </c>
      <c r="O129" s="260"/>
      <c r="P129" s="260"/>
      <c r="Q129" s="19"/>
      <c r="R129" s="183">
        <f>J135</f>
        <v>374.721</v>
      </c>
      <c r="S129" s="144" t="s">
        <v>144</v>
      </c>
      <c r="U129" s="183">
        <v>424.88700000000006</v>
      </c>
      <c r="V129" s="144" t="s">
        <v>42</v>
      </c>
    </row>
    <row r="130" spans="2:22" ht="13" x14ac:dyDescent="0.3">
      <c r="B130" s="38" t="s">
        <v>28</v>
      </c>
      <c r="C130" s="116">
        <f>'2020 valores coletados'!C142*CONSOLIDADO!$E15</f>
        <v>29.175000000000001</v>
      </c>
      <c r="D130" s="116">
        <f>'2020 valores coletados'!D142*CONSOLIDADO!$E15</f>
        <v>27.675000000000001</v>
      </c>
      <c r="E130" s="116">
        <f>'2020 valores coletados'!E142*CONSOLIDADO!$E15</f>
        <v>26.924999999999997</v>
      </c>
      <c r="F130" s="116">
        <f>'2020 valores coletados'!F142*CONSOLIDADO!$E15</f>
        <v>27.675000000000001</v>
      </c>
      <c r="G130" s="116">
        <f>'2020 valores coletados'!G142*CONSOLIDADO!$E15</f>
        <v>27.375</v>
      </c>
      <c r="H130" s="116">
        <f>'2020 valores coletados'!H142*CONSOLIDADO!$E15</f>
        <v>27.675000000000001</v>
      </c>
      <c r="I130" s="116">
        <f>'2020 valores coletados'!I142*CONSOLIDADO!$E15</f>
        <v>26.175000000000001</v>
      </c>
      <c r="J130" s="116">
        <f>'2020 valores coletados'!J142*CONSOLIDADO!$E15</f>
        <v>25.425000000000001</v>
      </c>
      <c r="K130" s="116">
        <f>'2020 valores coletados'!K142*CONSOLIDADO!$E15</f>
        <v>26.924999999999997</v>
      </c>
      <c r="L130" s="116">
        <f>'2020 valores coletados'!L142*CONSOLIDADO!$E15</f>
        <v>25.425000000000001</v>
      </c>
      <c r="M130" s="116">
        <f>'2020 valores coletados'!M142*CONSOLIDADO!$E15</f>
        <v>26.175000000000001</v>
      </c>
      <c r="N130" s="161">
        <f>'2020 valores coletados'!N142*CONSOLIDADO!$E15</f>
        <v>26.965909090909093</v>
      </c>
      <c r="O130" s="260"/>
      <c r="P130" s="260"/>
      <c r="Q130" s="19"/>
      <c r="R130" s="183">
        <f>K135</f>
        <v>424.88700000000006</v>
      </c>
      <c r="S130" s="144" t="s">
        <v>42</v>
      </c>
      <c r="U130" s="183">
        <v>430.67700000000002</v>
      </c>
      <c r="V130" t="s">
        <v>44</v>
      </c>
    </row>
    <row r="131" spans="2:22" ht="13" x14ac:dyDescent="0.3">
      <c r="B131" s="37" t="s">
        <v>29</v>
      </c>
      <c r="C131" s="116">
        <f>'2020 valores coletados'!C143*CONSOLIDADO!$E16</f>
        <v>6.8849999999999998</v>
      </c>
      <c r="D131" s="116">
        <f>'2020 valores coletados'!D143*CONSOLIDADO!$E16</f>
        <v>5.6850000000000005</v>
      </c>
      <c r="E131" s="116">
        <f>'2020 valores coletados'!E143*CONSOLIDADO!$E16</f>
        <v>5.2350000000000003</v>
      </c>
      <c r="F131" s="116">
        <f>'2020 valores coletados'!F143*CONSOLIDADO!$E16</f>
        <v>4.9350000000000005</v>
      </c>
      <c r="G131" s="116">
        <f>'2020 valores coletados'!G143*CONSOLIDADO!$E16</f>
        <v>5.835</v>
      </c>
      <c r="H131" s="116">
        <f>'2020 valores coletados'!H143*CONSOLIDADO!$E16</f>
        <v>4.7850000000000001</v>
      </c>
      <c r="I131" s="116">
        <f>'2020 valores coletados'!I143*CONSOLIDADO!$E16</f>
        <v>6.7350000000000003</v>
      </c>
      <c r="J131" s="116">
        <f>'2020 valores coletados'!J143*CONSOLIDADO!$E16</f>
        <v>5.2350000000000003</v>
      </c>
      <c r="K131" s="116">
        <f>'2020 valores coletados'!K143*CONSOLIDADO!$E16</f>
        <v>5.9850000000000003</v>
      </c>
      <c r="L131" s="116">
        <f>'2020 valores coletados'!L143*CONSOLIDADO!$E16</f>
        <v>6.5849999999999991</v>
      </c>
      <c r="M131" s="116">
        <f>'2020 valores coletados'!M143*CONSOLIDADO!$E16</f>
        <v>5.9850000000000003</v>
      </c>
      <c r="N131" s="161">
        <f>'2020 valores coletados'!N143*CONSOLIDADO!$E16</f>
        <v>5.8077272727272744</v>
      </c>
      <c r="O131" s="260"/>
      <c r="P131" s="260"/>
      <c r="Q131" s="19"/>
      <c r="R131" s="183">
        <f>L135</f>
        <v>404.25299999999999</v>
      </c>
      <c r="S131" s="144" t="s">
        <v>43</v>
      </c>
      <c r="U131" s="183">
        <v>452.31600000000003</v>
      </c>
      <c r="V131" s="144" t="s">
        <v>143</v>
      </c>
    </row>
    <row r="132" spans="2:22" ht="13" x14ac:dyDescent="0.3">
      <c r="B132" s="37" t="s">
        <v>30</v>
      </c>
      <c r="C132" s="116">
        <f>'2020 valores coletados'!C144*CONSOLIDADO!$E17</f>
        <v>5.9880000000000004</v>
      </c>
      <c r="D132" s="116">
        <f>'2020 valores coletados'!D144*CONSOLIDADO!$E17</f>
        <v>5.9880000000000004</v>
      </c>
      <c r="E132" s="116">
        <f>'2020 valores coletados'!E144*CONSOLIDADO!$E17</f>
        <v>6.4679999999999991</v>
      </c>
      <c r="F132" s="116">
        <f>'2020 valores coletados'!F144*CONSOLIDADO!$E17</f>
        <v>5.976</v>
      </c>
      <c r="G132" s="116">
        <f>'2020 valores coletados'!G144*CONSOLIDADO!$E17</f>
        <v>6.3</v>
      </c>
      <c r="H132" s="116">
        <f>'2020 valores coletados'!H144*CONSOLIDADO!$E17</f>
        <v>6.7079999999999993</v>
      </c>
      <c r="I132" s="116">
        <f>'2020 valores coletados'!I144*CONSOLIDADO!$E17</f>
        <v>5.9880000000000004</v>
      </c>
      <c r="J132" s="116">
        <f>'2020 valores coletados'!J144*CONSOLIDADO!$E17</f>
        <v>5.8679999999999994</v>
      </c>
      <c r="K132" s="116">
        <f>'2020 valores coletados'!K144*CONSOLIDADO!$E17</f>
        <v>5.94</v>
      </c>
      <c r="L132" s="116">
        <f>'2020 valores coletados'!L144*CONSOLIDADO!$E17</f>
        <v>5.6280000000000001</v>
      </c>
      <c r="M132" s="116">
        <f>'2020 valores coletados'!M144*CONSOLIDADO!$E17</f>
        <v>5.7480000000000002</v>
      </c>
      <c r="N132" s="161">
        <f>'2020 valores coletados'!N144*CONSOLIDADO!$E17</f>
        <v>6.0545454545454547</v>
      </c>
      <c r="O132" s="260"/>
      <c r="P132" s="260"/>
      <c r="Q132" s="19"/>
      <c r="R132" s="183">
        <f>M135</f>
        <v>430.67700000000002</v>
      </c>
      <c r="S132" s="144" t="s">
        <v>44</v>
      </c>
      <c r="U132" s="183">
        <v>453.18300000000005</v>
      </c>
      <c r="V132" s="144" t="s">
        <v>41</v>
      </c>
    </row>
    <row r="133" spans="2:22" ht="13" x14ac:dyDescent="0.3">
      <c r="B133" s="37" t="s">
        <v>31</v>
      </c>
      <c r="C133" s="116">
        <f>'2020 valores coletados'!C145*CONSOLIDADO!$E18</f>
        <v>65.88</v>
      </c>
      <c r="D133" s="116">
        <f>'2020 valores coletados'!D145*CONSOLIDADO!$E18</f>
        <v>59.94</v>
      </c>
      <c r="E133" s="116">
        <f>'2020 valores coletados'!E145*CONSOLIDADO!$E18</f>
        <v>59.88</v>
      </c>
      <c r="F133" s="116">
        <f>'2020 valores coletados'!F145*CONSOLIDADO!$E18</f>
        <v>65.88</v>
      </c>
      <c r="G133" s="116">
        <f>'2020 valores coletados'!G145*CONSOLIDADO!$E18</f>
        <v>47.94</v>
      </c>
      <c r="H133" s="116">
        <f>'2020 valores coletados'!H145*CONSOLIDADO!$E18</f>
        <v>69</v>
      </c>
      <c r="I133" s="116">
        <f>'2020 valores coletados'!I145*CONSOLIDADO!$E18</f>
        <v>59.400000000000006</v>
      </c>
      <c r="J133" s="116">
        <f>'2020 valores coletados'!J145*CONSOLIDADO!$E18</f>
        <v>53.94</v>
      </c>
      <c r="K133" s="116">
        <f>'2020 valores coletados'!K145*CONSOLIDADO!$E18</f>
        <v>59.94</v>
      </c>
      <c r="L133" s="116">
        <f>'2020 valores coletados'!L145*CONSOLIDADO!$E18</f>
        <v>53.94</v>
      </c>
      <c r="M133" s="116">
        <f>'2020 valores coletados'!M145*CONSOLIDADO!$E18</f>
        <v>59.88</v>
      </c>
      <c r="N133" s="161">
        <f>'2020 valores coletados'!N145*CONSOLIDADO!$E18</f>
        <v>59.601818181818182</v>
      </c>
      <c r="O133" s="260"/>
      <c r="P133" s="260"/>
      <c r="Q133" s="19"/>
      <c r="R133" s="183">
        <f>N135</f>
        <v>430.86027272727284</v>
      </c>
      <c r="S133" s="144" t="s">
        <v>45</v>
      </c>
      <c r="U133" s="183">
        <v>494.94000000000005</v>
      </c>
      <c r="V133" s="144" t="s">
        <v>40</v>
      </c>
    </row>
    <row r="134" spans="2:22" ht="13.5" thickBot="1" x14ac:dyDescent="0.35">
      <c r="B134" s="101" t="s">
        <v>32</v>
      </c>
      <c r="C134" s="118">
        <f>'2020 valores coletados'!C146*CONSOLIDADO!$E19</f>
        <v>28.71</v>
      </c>
      <c r="D134" s="118">
        <f>'2020 valores coletados'!D146*CONSOLIDADO!$E19</f>
        <v>31.410000000000004</v>
      </c>
      <c r="E134" s="118">
        <f>'2020 valores coletados'!E146*CONSOLIDADO!$E19</f>
        <v>35.01</v>
      </c>
      <c r="F134" s="118">
        <f>'2020 valores coletados'!F146*CONSOLIDADO!$E19</f>
        <v>35.910000000000004</v>
      </c>
      <c r="G134" s="118">
        <f>'2020 valores coletados'!G146*CONSOLIDADO!$E19</f>
        <v>44.910000000000004</v>
      </c>
      <c r="H134" s="118">
        <f>'2020 valores coletados'!H146*CONSOLIDADO!$E19</f>
        <v>53.910000000000004</v>
      </c>
      <c r="I134" s="118">
        <f>'2020 valores coletados'!I146*CONSOLIDADO!$E19</f>
        <v>52.11</v>
      </c>
      <c r="J134" s="118">
        <f>'2020 valores coletados'!J146*CONSOLIDADO!$E19</f>
        <v>26.01</v>
      </c>
      <c r="K134" s="118">
        <f>'2020 valores coletados'!K146*CONSOLIDADO!$E19</f>
        <v>44.910000000000004</v>
      </c>
      <c r="L134" s="118">
        <f>'2020 valores coletados'!L146*CONSOLIDADO!$E19</f>
        <v>35.910000000000004</v>
      </c>
      <c r="M134" s="118">
        <f>'2020 valores coletados'!M146*CONSOLIDADO!$E19</f>
        <v>26.910000000000004</v>
      </c>
      <c r="N134" s="162">
        <f>'2020 valores coletados'!N146*CONSOLIDADO!$E19</f>
        <v>37.791818181818186</v>
      </c>
      <c r="O134" s="260"/>
      <c r="P134" s="260"/>
      <c r="Q134" s="19"/>
    </row>
    <row r="135" spans="2:22" ht="13.5" thickBot="1" x14ac:dyDescent="0.35">
      <c r="B135" s="170">
        <f>AVERAGE(C135:N135)</f>
        <v>423.39452272727272</v>
      </c>
      <c r="C135" s="171">
        <f>SUM(C122:C134)</f>
        <v>418.71299999999997</v>
      </c>
      <c r="D135" s="171">
        <f t="shared" ref="D135:N135" si="11">SUM(D122:D134)</f>
        <v>404.70600000000002</v>
      </c>
      <c r="E135" s="171">
        <f t="shared" si="11"/>
        <v>406.41300000000001</v>
      </c>
      <c r="F135" s="171">
        <f t="shared" si="11"/>
        <v>385.065</v>
      </c>
      <c r="G135" s="171">
        <f t="shared" si="11"/>
        <v>494.94000000000005</v>
      </c>
      <c r="H135" s="171">
        <f t="shared" si="11"/>
        <v>453.18300000000005</v>
      </c>
      <c r="I135" s="171">
        <f t="shared" ref="I135:J135" si="12">SUM(I122:I134)</f>
        <v>452.31600000000003</v>
      </c>
      <c r="J135" s="171">
        <f t="shared" si="12"/>
        <v>374.721</v>
      </c>
      <c r="K135" s="171">
        <f t="shared" si="11"/>
        <v>424.88700000000006</v>
      </c>
      <c r="L135" s="171">
        <f t="shared" si="11"/>
        <v>404.25299999999999</v>
      </c>
      <c r="M135" s="171">
        <f t="shared" si="11"/>
        <v>430.67700000000002</v>
      </c>
      <c r="N135" s="172">
        <f t="shared" si="11"/>
        <v>430.86027272727284</v>
      </c>
      <c r="O135" s="261"/>
      <c r="P135" s="261"/>
      <c r="Q135" s="127"/>
    </row>
    <row r="137" spans="2:22" ht="13" thickBot="1" x14ac:dyDescent="0.3">
      <c r="B137" s="159" t="str">
        <f>'2020 valores coletados'!B150</f>
        <v>Valor da cesta em Set - Levantamento de preços em 30 de setembro</v>
      </c>
      <c r="T137" s="176"/>
    </row>
    <row r="138" spans="2:22" ht="13.5" thickBot="1" x14ac:dyDescent="0.35">
      <c r="B138" s="33" t="s">
        <v>0</v>
      </c>
      <c r="C138" s="34" t="s">
        <v>36</v>
      </c>
      <c r="D138" s="34" t="s">
        <v>37</v>
      </c>
      <c r="E138" s="34" t="s">
        <v>127</v>
      </c>
      <c r="F138" s="34" t="s">
        <v>39</v>
      </c>
      <c r="G138" s="34" t="s">
        <v>40</v>
      </c>
      <c r="H138" s="34" t="s">
        <v>41</v>
      </c>
      <c r="I138" s="34" t="s">
        <v>143</v>
      </c>
      <c r="J138" s="34" t="s">
        <v>144</v>
      </c>
      <c r="K138" s="34" t="s">
        <v>42</v>
      </c>
      <c r="L138" s="34" t="s">
        <v>43</v>
      </c>
      <c r="M138" s="34" t="s">
        <v>44</v>
      </c>
      <c r="N138" s="160" t="s">
        <v>45</v>
      </c>
      <c r="O138" s="259"/>
      <c r="P138" s="259"/>
      <c r="Q138" s="19"/>
      <c r="R138" s="393" t="s">
        <v>122</v>
      </c>
      <c r="S138" s="393"/>
      <c r="U138" s="208"/>
    </row>
    <row r="139" spans="2:22" ht="13" x14ac:dyDescent="0.3">
      <c r="B139" s="106" t="s">
        <v>20</v>
      </c>
      <c r="C139" s="116">
        <f>'2020 valores coletados'!C152*CONSOLIDADO!$E7</f>
        <v>5.7539999999999996</v>
      </c>
      <c r="D139" s="116">
        <f>'2020 valores coletados'!D152*CONSOLIDADO!$E7</f>
        <v>5.3879999999999999</v>
      </c>
      <c r="E139" s="116">
        <f>'2020 valores coletados'!E152*CONSOLIDADO!$E7</f>
        <v>5.9340000000000002</v>
      </c>
      <c r="F139" s="116">
        <f>'2020 valores coletados'!F152*CONSOLIDADO!$E7</f>
        <v>5.3940000000000001</v>
      </c>
      <c r="G139" s="116">
        <f>'2020 valores coletados'!G152*CONSOLIDADO!$E7</f>
        <v>6.5339999999999998</v>
      </c>
      <c r="H139" s="116">
        <f>'2020 valores coletados'!H152*CONSOLIDADO!$E7</f>
        <v>5.3940000000000001</v>
      </c>
      <c r="I139" s="116">
        <f>'2020 valores coletados'!I152*CONSOLIDADO!$E7</f>
        <v>5.9880000000000004</v>
      </c>
      <c r="J139" s="116">
        <f>'2020 valores coletados'!J152*CONSOLIDADO!$E7</f>
        <v>5.3940000000000001</v>
      </c>
      <c r="K139" s="116">
        <f>'2020 valores coletados'!K152*CONSOLIDADO!$E7</f>
        <v>5.9880000000000004</v>
      </c>
      <c r="L139" s="116">
        <f>'2020 valores coletados'!L152*CONSOLIDADO!$E7</f>
        <v>5.694</v>
      </c>
      <c r="M139" s="116">
        <f>'2020 valores coletados'!M152*CONSOLIDADO!$E7</f>
        <v>5.9340000000000002</v>
      </c>
      <c r="N139" s="161">
        <f>'2020 valores coletados'!N152*CONSOLIDADO!$E7</f>
        <v>5.7632727272727271</v>
      </c>
      <c r="O139" s="260"/>
      <c r="P139" s="260"/>
      <c r="Q139" s="19"/>
      <c r="R139" s="183">
        <f>C152</f>
        <v>454.38900000000001</v>
      </c>
      <c r="S139" s="144" t="s">
        <v>36</v>
      </c>
      <c r="U139" s="208">
        <v>374.721</v>
      </c>
      <c r="V139" t="s">
        <v>144</v>
      </c>
    </row>
    <row r="140" spans="2:22" ht="13" x14ac:dyDescent="0.3">
      <c r="B140" s="37" t="s">
        <v>21</v>
      </c>
      <c r="C140" s="116">
        <f>'2020 valores coletados'!C153*CONSOLIDADO!$E8</f>
        <v>9.7140000000000004</v>
      </c>
      <c r="D140" s="116">
        <f>'2020 valores coletados'!D153*CONSOLIDADO!$E8</f>
        <v>10.788</v>
      </c>
      <c r="E140" s="116">
        <f>'2020 valores coletados'!E153*CONSOLIDADO!$E8</f>
        <v>12.87</v>
      </c>
      <c r="F140" s="116">
        <f>'2020 valores coletados'!F153*CONSOLIDADO!$E8</f>
        <v>12.527999999999999</v>
      </c>
      <c r="G140" s="116">
        <f>'2020 valores coletados'!G153*CONSOLIDADO!$E8</f>
        <v>11.988</v>
      </c>
      <c r="H140" s="116">
        <f>'2020 valores coletados'!H153*CONSOLIDADO!$E8</f>
        <v>10.589999999999998</v>
      </c>
      <c r="I140" s="116">
        <f>'2020 valores coletados'!I153*CONSOLIDADO!$E8</f>
        <v>11.94</v>
      </c>
      <c r="J140" s="116">
        <f>'2020 valores coletados'!J153*CONSOLIDADO!$E8</f>
        <v>11.393999999999998</v>
      </c>
      <c r="K140" s="116">
        <f>'2020 valores coletados'!K153*CONSOLIDADO!$E8</f>
        <v>12.9</v>
      </c>
      <c r="L140" s="116">
        <f>'2020 valores coletados'!L153*CONSOLIDADO!$E8</f>
        <v>10.493999999999998</v>
      </c>
      <c r="M140" s="116">
        <f>'2020 valores coletados'!M153*CONSOLIDADO!$E8</f>
        <v>11.988</v>
      </c>
      <c r="N140" s="161">
        <f>'2020 valores coletados'!N153*CONSOLIDADO!$E8</f>
        <v>11.56309090909091</v>
      </c>
      <c r="O140" s="260"/>
      <c r="P140" s="260"/>
      <c r="Q140" s="19"/>
      <c r="R140" s="183">
        <f>D152</f>
        <v>467.29199999999997</v>
      </c>
      <c r="S140" s="144" t="s">
        <v>37</v>
      </c>
      <c r="U140" s="208">
        <v>385.065</v>
      </c>
      <c r="V140" t="s">
        <v>39</v>
      </c>
    </row>
    <row r="141" spans="2:22" ht="13" x14ac:dyDescent="0.3">
      <c r="B141" s="38" t="s">
        <v>22</v>
      </c>
      <c r="C141" s="116">
        <f>'2020 valores coletados'!C154*CONSOLIDADO!$E9</f>
        <v>35.924999999999997</v>
      </c>
      <c r="D141" s="116">
        <f>'2020 valores coletados'!D154*CONSOLIDADO!$E9</f>
        <v>36.674999999999997</v>
      </c>
      <c r="E141" s="116">
        <f>'2020 valores coletados'!E154*CONSOLIDADO!$E9</f>
        <v>35.175000000000004</v>
      </c>
      <c r="F141" s="116">
        <f>'2020 valores coletados'!F154*CONSOLIDADO!$E9</f>
        <v>35.924999999999997</v>
      </c>
      <c r="G141" s="116">
        <f>'2020 valores coletados'!G154*CONSOLIDADO!$E9</f>
        <v>41.175000000000004</v>
      </c>
      <c r="H141" s="116">
        <f>'2020 valores coletados'!H154*CONSOLIDADO!$E9</f>
        <v>39.674999999999997</v>
      </c>
      <c r="I141" s="116">
        <f>'2020 valores coletados'!I154*CONSOLIDADO!$E9</f>
        <v>33.6</v>
      </c>
      <c r="J141" s="116">
        <f>'2020 valores coletados'!J154*CONSOLIDADO!$E9</f>
        <v>41.175000000000004</v>
      </c>
      <c r="K141" s="116">
        <f>'2020 valores coletados'!K154*CONSOLIDADO!$E9</f>
        <v>26.175000000000001</v>
      </c>
      <c r="L141" s="116">
        <f>'2020 valores coletados'!L154*CONSOLIDADO!$E9</f>
        <v>33.375</v>
      </c>
      <c r="M141" s="116">
        <f>'2020 valores coletados'!M154*CONSOLIDADO!$E9</f>
        <v>50.175000000000004</v>
      </c>
      <c r="N141" s="161">
        <f>'2020 valores coletados'!N154*CONSOLIDADO!$E9</f>
        <v>37.186363636363645</v>
      </c>
      <c r="O141" s="260"/>
      <c r="P141" s="260"/>
      <c r="Q141" s="19"/>
      <c r="R141" s="183">
        <f>E152</f>
        <v>469.73100000000005</v>
      </c>
      <c r="S141" s="144" t="s">
        <v>127</v>
      </c>
      <c r="U141" s="208">
        <v>404.25299999999999</v>
      </c>
      <c r="V141" t="s">
        <v>43</v>
      </c>
    </row>
    <row r="142" spans="2:22" ht="13" x14ac:dyDescent="0.3">
      <c r="B142" s="38" t="s">
        <v>23</v>
      </c>
      <c r="C142" s="116">
        <f>'2020 valores coletados'!C155*CONSOLIDADO!$E10</f>
        <v>19.740000000000002</v>
      </c>
      <c r="D142" s="116">
        <f>'2020 valores coletados'!D155*CONSOLIDADO!$E10</f>
        <v>8.2799999999999994</v>
      </c>
      <c r="E142" s="116">
        <f>'2020 valores coletados'!E155*CONSOLIDADO!$E10</f>
        <v>15.54</v>
      </c>
      <c r="F142" s="116">
        <f>'2020 valores coletados'!F155*CONSOLIDADO!$E10</f>
        <v>8.2799999999999994</v>
      </c>
      <c r="G142" s="116">
        <f>'2020 valores coletados'!G155*CONSOLIDADO!$E10</f>
        <v>20.34</v>
      </c>
      <c r="H142" s="116">
        <f>'2020 valores coletados'!H155*CONSOLIDADO!$E10</f>
        <v>10.14</v>
      </c>
      <c r="I142" s="116">
        <f>'2020 valores coletados'!I155*CONSOLIDADO!$E10</f>
        <v>15.54</v>
      </c>
      <c r="J142" s="116">
        <f>'2020 valores coletados'!J155*CONSOLIDADO!$E10</f>
        <v>8.2799999999999994</v>
      </c>
      <c r="K142" s="116">
        <f>'2020 valores coletados'!K155*CONSOLIDADO!$E10</f>
        <v>11.94</v>
      </c>
      <c r="L142" s="116">
        <f>'2020 valores coletados'!L155*CONSOLIDADO!$E10</f>
        <v>11.94</v>
      </c>
      <c r="M142" s="116">
        <f>'2020 valores coletados'!M155*CONSOLIDADO!$E10</f>
        <v>7.74</v>
      </c>
      <c r="N142" s="161">
        <f>'2020 valores coletados'!N155*CONSOLIDADO!$E10</f>
        <v>12.523636363636362</v>
      </c>
      <c r="O142" s="260"/>
      <c r="P142" s="260"/>
      <c r="Q142" s="19"/>
      <c r="R142" s="183">
        <f>F152</f>
        <v>412.08300000000003</v>
      </c>
      <c r="S142" s="144" t="s">
        <v>39</v>
      </c>
      <c r="U142" s="208">
        <v>404.70600000000002</v>
      </c>
      <c r="V142" t="s">
        <v>37</v>
      </c>
    </row>
    <row r="143" spans="2:22" ht="13" x14ac:dyDescent="0.3">
      <c r="B143" s="37" t="s">
        <v>24</v>
      </c>
      <c r="C143" s="116">
        <f>'2020 valores coletados'!C156*CONSOLIDADO!$E11</f>
        <v>6.3479999999999999</v>
      </c>
      <c r="D143" s="116">
        <f>'2020 valores coletados'!D156*CONSOLIDADO!$E11</f>
        <v>6.3479999999999999</v>
      </c>
      <c r="E143" s="116">
        <f>'2020 valores coletados'!E156*CONSOLIDADO!$E11</f>
        <v>5.6280000000000001</v>
      </c>
      <c r="F143" s="116">
        <f>'2020 valores coletados'!F156*CONSOLIDADO!$E11</f>
        <v>5.3879999999999999</v>
      </c>
      <c r="G143" s="116">
        <f>'2020 valores coletados'!G156*CONSOLIDADO!$E11</f>
        <v>9.347999999999999</v>
      </c>
      <c r="H143" s="116">
        <f>'2020 valores coletados'!H156*CONSOLIDADO!$E11</f>
        <v>7.1879999999999997</v>
      </c>
      <c r="I143" s="116">
        <f>'2020 valores coletados'!I156*CONSOLIDADO!$E11</f>
        <v>7.1879999999999997</v>
      </c>
      <c r="J143" s="116">
        <f>'2020 valores coletados'!J156*CONSOLIDADO!$E11</f>
        <v>7.7880000000000003</v>
      </c>
      <c r="K143" s="116">
        <f>'2020 valores coletados'!K156*CONSOLIDADO!$E11</f>
        <v>8.9879999999999995</v>
      </c>
      <c r="L143" s="116">
        <f>'2020 valores coletados'!L156*CONSOLIDADO!$E11</f>
        <v>6.5880000000000001</v>
      </c>
      <c r="M143" s="116">
        <f>'2020 valores coletados'!M156*CONSOLIDADO!$E11</f>
        <v>7.1879999999999997</v>
      </c>
      <c r="N143" s="161">
        <f>'2020 valores coletados'!N156*CONSOLIDADO!$E11</f>
        <v>7.0898181818181829</v>
      </c>
      <c r="O143" s="260"/>
      <c r="P143" s="260"/>
      <c r="Q143" s="19"/>
      <c r="R143" s="183">
        <f>G152</f>
        <v>530.14200000000005</v>
      </c>
      <c r="S143" s="144" t="s">
        <v>40</v>
      </c>
      <c r="U143" s="208">
        <v>406.41300000000001</v>
      </c>
      <c r="V143" t="s">
        <v>127</v>
      </c>
    </row>
    <row r="144" spans="2:22" ht="13" x14ac:dyDescent="0.3">
      <c r="B144" s="38" t="s">
        <v>25</v>
      </c>
      <c r="C144" s="116">
        <f>'2020 valores coletados'!C157*CONSOLIDADO!$E12</f>
        <v>197.33999999999997</v>
      </c>
      <c r="D144" s="116">
        <f>'2020 valores coletados'!D157*CONSOLIDADO!$E12</f>
        <v>184.14</v>
      </c>
      <c r="E144" s="116">
        <f>'2020 valores coletados'!E157*CONSOLIDADO!$E12</f>
        <v>224.994</v>
      </c>
      <c r="F144" s="116">
        <f>'2020 valores coletados'!F157*CONSOLIDADO!$E12</f>
        <v>170.93999999999997</v>
      </c>
      <c r="G144" s="116">
        <f>'2020 valores coletados'!G157*CONSOLIDADO!$E12</f>
        <v>251.85599999999997</v>
      </c>
      <c r="H144" s="116">
        <f>'2020 valores coletados'!H157*CONSOLIDADO!$E12</f>
        <v>236.93999999999997</v>
      </c>
      <c r="I144" s="116">
        <f>'2020 valores coletados'!I157*CONSOLIDADO!$E12</f>
        <v>217.14</v>
      </c>
      <c r="J144" s="116">
        <f>'2020 valores coletados'!J157*CONSOLIDADO!$E12</f>
        <v>184.73399999999998</v>
      </c>
      <c r="K144" s="116">
        <f>'2020 valores coletados'!K157*CONSOLIDADO!$E12</f>
        <v>184.14</v>
      </c>
      <c r="L144" s="116">
        <f>'2020 valores coletados'!L157*CONSOLIDADO!$E12</f>
        <v>197.86799999999999</v>
      </c>
      <c r="M144" s="116">
        <f>'2020 valores coletados'!M157*CONSOLIDADO!$E12</f>
        <v>217.73400000000001</v>
      </c>
      <c r="N144" s="161">
        <f>'2020 valores coletados'!N157*CONSOLIDADO!$E12</f>
        <v>206.166</v>
      </c>
      <c r="O144" s="260"/>
      <c r="P144" s="260"/>
      <c r="Q144" s="19"/>
      <c r="R144" s="183">
        <f>H152</f>
        <v>520.42499999999995</v>
      </c>
      <c r="S144" s="144" t="s">
        <v>41</v>
      </c>
      <c r="U144" s="208">
        <v>418.71299999999997</v>
      </c>
      <c r="V144" t="s">
        <v>36</v>
      </c>
    </row>
    <row r="145" spans="2:22" ht="13" x14ac:dyDescent="0.3">
      <c r="B145" s="38" t="s">
        <v>26</v>
      </c>
      <c r="C145" s="116">
        <f>'2020 valores coletados'!C158*CONSOLIDADO!$E13</f>
        <v>3.2850000000000001</v>
      </c>
      <c r="D145" s="116">
        <f>'2020 valores coletados'!D158*CONSOLIDADO!$E13</f>
        <v>3.585</v>
      </c>
      <c r="E145" s="116">
        <f>'2020 valores coletados'!E158*CONSOLIDADO!$E13</f>
        <v>3.4350000000000001</v>
      </c>
      <c r="F145" s="116">
        <f>'2020 valores coletados'!F158*CONSOLIDADO!$E13</f>
        <v>3.8849999999999998</v>
      </c>
      <c r="G145" s="116">
        <f>'2020 valores coletados'!G158*CONSOLIDADO!$E13</f>
        <v>4.47</v>
      </c>
      <c r="H145" s="116">
        <f>'2020 valores coletados'!H158*CONSOLIDADO!$E13</f>
        <v>4.1850000000000005</v>
      </c>
      <c r="I145" s="116">
        <f>'2020 valores coletados'!I158*CONSOLIDADO!$E13</f>
        <v>4.4550000000000001</v>
      </c>
      <c r="J145" s="116">
        <f>'2020 valores coletados'!J158*CONSOLIDADO!$E13</f>
        <v>3.585</v>
      </c>
      <c r="K145" s="116">
        <f>'2020 valores coletados'!K158*CONSOLIDADO!$E13</f>
        <v>4.4250000000000007</v>
      </c>
      <c r="L145" s="116">
        <f>'2020 valores coletados'!L158*CONSOLIDADO!$E13</f>
        <v>4.4850000000000003</v>
      </c>
      <c r="M145" s="116">
        <f>'2020 valores coletados'!M158*CONSOLIDADO!$E13</f>
        <v>4.1850000000000005</v>
      </c>
      <c r="N145" s="161">
        <f>'2020 valores coletados'!N158*CONSOLIDADO!$E13</f>
        <v>3.9981818181818181</v>
      </c>
      <c r="O145" s="260"/>
      <c r="P145" s="260"/>
      <c r="Q145" s="19"/>
      <c r="R145" s="183">
        <f>I152</f>
        <v>474.47399999999999</v>
      </c>
      <c r="S145" s="144" t="s">
        <v>143</v>
      </c>
      <c r="U145" s="208">
        <v>422.71581818181829</v>
      </c>
      <c r="V145" t="s">
        <v>45</v>
      </c>
    </row>
    <row r="146" spans="2:22" ht="13" x14ac:dyDescent="0.3">
      <c r="B146" s="38" t="s">
        <v>27</v>
      </c>
      <c r="C146" s="116">
        <f>'2020 valores coletados'!C159*CONSOLIDADO!$E14</f>
        <v>17.955000000000002</v>
      </c>
      <c r="D146" s="116">
        <f>'2020 valores coletados'!D159*CONSOLIDADO!$E14</f>
        <v>26.504999999999999</v>
      </c>
      <c r="E146" s="116">
        <f>'2020 valores coletados'!E159*CONSOLIDADO!$E14</f>
        <v>26.055</v>
      </c>
      <c r="F146" s="116">
        <f>'2020 valores coletados'!F159*CONSOLIDADO!$E14</f>
        <v>26.055</v>
      </c>
      <c r="G146" s="116">
        <f>'2020 valores coletados'!G159*CONSOLIDADO!$E14</f>
        <v>31.364999999999998</v>
      </c>
      <c r="H146" s="116">
        <f>'2020 valores coletados'!H159*CONSOLIDADO!$E14</f>
        <v>26.955000000000002</v>
      </c>
      <c r="I146" s="116">
        <f>'2020 valores coletados'!I159*CONSOLIDADO!$E14</f>
        <v>26.955000000000002</v>
      </c>
      <c r="J146" s="116">
        <f>'2020 valores coletados'!J159*CONSOLIDADO!$E14</f>
        <v>26.955000000000002</v>
      </c>
      <c r="K146" s="116">
        <f>'2020 valores coletados'!K159*CONSOLIDADO!$E14</f>
        <v>29.25</v>
      </c>
      <c r="L146" s="116">
        <f>'2020 valores coletados'!L159*CONSOLIDADO!$E14</f>
        <v>33.074999999999996</v>
      </c>
      <c r="M146" s="116">
        <f>'2020 valores coletados'!M159*CONSOLIDADO!$E14</f>
        <v>26.955000000000002</v>
      </c>
      <c r="N146" s="161">
        <f>'2020 valores coletados'!N159*CONSOLIDADO!$E14</f>
        <v>27.098181818181818</v>
      </c>
      <c r="O146" s="260"/>
      <c r="P146" s="260"/>
      <c r="Q146" s="19"/>
      <c r="R146" s="183">
        <f>J152</f>
        <v>421.65299999999996</v>
      </c>
      <c r="S146" s="144" t="s">
        <v>144</v>
      </c>
      <c r="U146" s="208">
        <v>424.88700000000006</v>
      </c>
      <c r="V146" t="s">
        <v>42</v>
      </c>
    </row>
    <row r="147" spans="2:22" ht="13" x14ac:dyDescent="0.3">
      <c r="B147" s="38" t="s">
        <v>28</v>
      </c>
      <c r="C147" s="116">
        <f>'2020 valores coletados'!C160*CONSOLIDADO!$E15</f>
        <v>26.175000000000001</v>
      </c>
      <c r="D147" s="116">
        <f>'2020 valores coletados'!D160*CONSOLIDADO!$E15</f>
        <v>23.925000000000001</v>
      </c>
      <c r="E147" s="116">
        <f>'2020 valores coletados'!E160*CONSOLIDADO!$E15</f>
        <v>26.924999999999997</v>
      </c>
      <c r="F147" s="116">
        <f>'2020 valores coletados'!F160*CONSOLIDADO!$E15</f>
        <v>25.425000000000001</v>
      </c>
      <c r="G147" s="116">
        <f>'2020 valores coletados'!G160*CONSOLIDADO!$E15</f>
        <v>27.675000000000001</v>
      </c>
      <c r="H147" s="116">
        <f>'2020 valores coletados'!H160*CONSOLIDADO!$E15</f>
        <v>26.175000000000001</v>
      </c>
      <c r="I147" s="116">
        <f>'2020 valores coletados'!I160*CONSOLIDADO!$E15</f>
        <v>23.925000000000001</v>
      </c>
      <c r="J147" s="116">
        <f>'2020 valores coletados'!J160*CONSOLIDADO!$E15</f>
        <v>23.925000000000001</v>
      </c>
      <c r="K147" s="116">
        <f>'2020 valores coletados'!K160*CONSOLIDADO!$E15</f>
        <v>24.375</v>
      </c>
      <c r="L147" s="116">
        <f>'2020 valores coletados'!L160*CONSOLIDADO!$E15</f>
        <v>26.924999999999997</v>
      </c>
      <c r="M147" s="116">
        <f>'2020 valores coletados'!M160*CONSOLIDADO!$E15</f>
        <v>26.924999999999997</v>
      </c>
      <c r="N147" s="161">
        <f>'2020 valores coletados'!N160*CONSOLIDADO!$E15</f>
        <v>25.67045454545455</v>
      </c>
      <c r="O147" s="260"/>
      <c r="P147" s="260"/>
      <c r="Q147" s="19"/>
      <c r="R147" s="183">
        <f>K152</f>
        <v>437.39400000000001</v>
      </c>
      <c r="S147" s="144" t="s">
        <v>42</v>
      </c>
      <c r="U147" s="208">
        <v>430.67700000000002</v>
      </c>
      <c r="V147" t="s">
        <v>44</v>
      </c>
    </row>
    <row r="148" spans="2:22" ht="13" x14ac:dyDescent="0.3">
      <c r="B148" s="37" t="s">
        <v>29</v>
      </c>
      <c r="C148" s="116">
        <f>'2020 valores coletados'!C161*CONSOLIDADO!$E16</f>
        <v>6.8849999999999998</v>
      </c>
      <c r="D148" s="116">
        <f>'2020 valores coletados'!D161*CONSOLIDADO!$E16</f>
        <v>5.5200000000000005</v>
      </c>
      <c r="E148" s="116">
        <f>'2020 valores coletados'!E161*CONSOLIDADO!$E16</f>
        <v>5.9850000000000003</v>
      </c>
      <c r="F148" s="116">
        <f>'2020 valores coletados'!F161*CONSOLIDADO!$E16</f>
        <v>4.7850000000000001</v>
      </c>
      <c r="G148" s="116">
        <f>'2020 valores coletados'!G161*CONSOLIDADO!$E16</f>
        <v>6.2850000000000001</v>
      </c>
      <c r="H148" s="116">
        <f>'2020 valores coletados'!H161*CONSOLIDADO!$E16</f>
        <v>5.9850000000000003</v>
      </c>
      <c r="I148" s="116">
        <f>'2020 valores coletados'!I161*CONSOLIDADO!$E16</f>
        <v>6.7350000000000003</v>
      </c>
      <c r="J148" s="116">
        <f>'2020 valores coletados'!J161*CONSOLIDADO!$E16</f>
        <v>5.9850000000000003</v>
      </c>
      <c r="K148" s="116">
        <f>'2020 valores coletados'!K161*CONSOLIDADO!$E16</f>
        <v>8.2349999999999994</v>
      </c>
      <c r="L148" s="116">
        <f>'2020 valores coletados'!L161*CONSOLIDADO!$E16</f>
        <v>6.7350000000000003</v>
      </c>
      <c r="M148" s="116">
        <f>'2020 valores coletados'!M161*CONSOLIDADO!$E16</f>
        <v>5.9850000000000003</v>
      </c>
      <c r="N148" s="161">
        <f>'2020 valores coletados'!N161*CONSOLIDADO!$E16</f>
        <v>6.283636363636365</v>
      </c>
      <c r="O148" s="260"/>
      <c r="P148" s="260"/>
      <c r="Q148" s="19"/>
      <c r="R148" s="183">
        <f>L152</f>
        <v>449.22899999999998</v>
      </c>
      <c r="S148" s="144" t="s">
        <v>43</v>
      </c>
      <c r="U148" s="208">
        <v>452.31600000000003</v>
      </c>
      <c r="V148" t="s">
        <v>143</v>
      </c>
    </row>
    <row r="149" spans="2:22" ht="13" x14ac:dyDescent="0.3">
      <c r="B149" s="37" t="s">
        <v>30</v>
      </c>
      <c r="C149" s="116">
        <f>'2020 valores coletados'!C162*CONSOLIDADO!$E17</f>
        <v>6.4679999999999991</v>
      </c>
      <c r="D149" s="116">
        <f>'2020 valores coletados'!D162*CONSOLIDADO!$E17</f>
        <v>7.1879999999999997</v>
      </c>
      <c r="E149" s="116">
        <f>'2020 valores coletados'!E162*CONSOLIDADO!$E17</f>
        <v>6.8999999999999995</v>
      </c>
      <c r="F149" s="116">
        <f>'2020 valores coletados'!F162*CONSOLIDADO!$E17</f>
        <v>7.1879999999999997</v>
      </c>
      <c r="G149" s="116">
        <f>'2020 valores coletados'!G162*CONSOLIDADO!$E17</f>
        <v>7.1159999999999997</v>
      </c>
      <c r="H149" s="116">
        <f>'2020 valores coletados'!H162*CONSOLIDADO!$E17</f>
        <v>7.1879999999999997</v>
      </c>
      <c r="I149" s="116">
        <f>'2020 valores coletados'!I162*CONSOLIDADO!$E17</f>
        <v>7.7880000000000003</v>
      </c>
      <c r="J149" s="116">
        <f>'2020 valores coletados'!J162*CONSOLIDADO!$E17</f>
        <v>7.1879999999999997</v>
      </c>
      <c r="K149" s="116">
        <f>'2020 valores coletados'!K162*CONSOLIDADO!$E17</f>
        <v>7.1879999999999997</v>
      </c>
      <c r="L149" s="116">
        <f>'2020 valores coletados'!L162*CONSOLIDADO!$E17</f>
        <v>6.8999999999999995</v>
      </c>
      <c r="M149" s="116">
        <f>'2020 valores coletados'!M162*CONSOLIDADO!$E17</f>
        <v>7.1879999999999997</v>
      </c>
      <c r="N149" s="161">
        <f>'2020 valores coletados'!N162*CONSOLIDADO!$E17</f>
        <v>7.1181818181818182</v>
      </c>
      <c r="O149" s="260"/>
      <c r="P149" s="260"/>
      <c r="Q149" s="19"/>
      <c r="R149" s="183">
        <f>M152</f>
        <v>467.697</v>
      </c>
      <c r="S149" s="144" t="s">
        <v>44</v>
      </c>
      <c r="U149" s="208">
        <v>453.18300000000005</v>
      </c>
      <c r="V149" t="s">
        <v>41</v>
      </c>
    </row>
    <row r="150" spans="2:22" ht="13" x14ac:dyDescent="0.3">
      <c r="B150" s="37" t="s">
        <v>31</v>
      </c>
      <c r="C150" s="116">
        <f>'2020 valores coletados'!C163*CONSOLIDADO!$E18</f>
        <v>65.88</v>
      </c>
      <c r="D150" s="116">
        <f>'2020 valores coletados'!D163*CONSOLIDADO!$E18</f>
        <v>59.94</v>
      </c>
      <c r="E150" s="116">
        <f>'2020 valores coletados'!E163*CONSOLIDADO!$E18</f>
        <v>59.88</v>
      </c>
      <c r="F150" s="116">
        <f>'2020 valores coletados'!F163*CONSOLIDADO!$E18</f>
        <v>65.88</v>
      </c>
      <c r="G150" s="116">
        <f>'2020 valores coletados'!G163*CONSOLIDADO!$E18</f>
        <v>59.88</v>
      </c>
      <c r="H150" s="116">
        <f>'2020 valores coletados'!H163*CONSOLIDADO!$E18</f>
        <v>69</v>
      </c>
      <c r="I150" s="116">
        <f>'2020 valores coletados'!I163*CONSOLIDADO!$E18</f>
        <v>59.400000000000006</v>
      </c>
      <c r="J150" s="116">
        <f>'2020 valores coletados'!J163*CONSOLIDADO!$E18</f>
        <v>53.94</v>
      </c>
      <c r="K150" s="116">
        <f>'2020 valores coletados'!K163*CONSOLIDADO!$E18</f>
        <v>59.88</v>
      </c>
      <c r="L150" s="116">
        <f>'2020 valores coletados'!L163*CONSOLIDADO!$E18</f>
        <v>53.94</v>
      </c>
      <c r="M150" s="116">
        <f>'2020 valores coletados'!M163*CONSOLIDADO!$E18</f>
        <v>59.88</v>
      </c>
      <c r="N150" s="161">
        <f>'2020 valores coletados'!N163*CONSOLIDADO!$E18</f>
        <v>60.68181818181818</v>
      </c>
      <c r="O150" s="260"/>
      <c r="P150" s="260"/>
      <c r="Q150" s="19"/>
      <c r="R150" s="183">
        <f>N152</f>
        <v>464.04627272727276</v>
      </c>
      <c r="S150" s="144" t="s">
        <v>45</v>
      </c>
      <c r="U150" s="208">
        <v>494.94000000000005</v>
      </c>
      <c r="V150" t="s">
        <v>40</v>
      </c>
    </row>
    <row r="151" spans="2:22" ht="13.5" thickBot="1" x14ac:dyDescent="0.35">
      <c r="B151" s="101" t="s">
        <v>32</v>
      </c>
      <c r="C151" s="118">
        <f>'2020 valores coletados'!C164*CONSOLIDADO!$E19</f>
        <v>52.92</v>
      </c>
      <c r="D151" s="118">
        <f>'2020 valores coletados'!D164*CONSOLIDADO!$E19</f>
        <v>89.01</v>
      </c>
      <c r="E151" s="118">
        <f>'2020 valores coletados'!E164*CONSOLIDADO!$E19</f>
        <v>40.410000000000004</v>
      </c>
      <c r="F151" s="118">
        <f>'2020 valores coletados'!F164*CONSOLIDADO!$E19</f>
        <v>40.410000000000004</v>
      </c>
      <c r="G151" s="118">
        <f>'2020 valores coletados'!G164*CONSOLIDADO!$E19</f>
        <v>52.11</v>
      </c>
      <c r="H151" s="118">
        <f>'2020 valores coletados'!H164*CONSOLIDADO!$E19</f>
        <v>71.009999999999991</v>
      </c>
      <c r="I151" s="118">
        <f>'2020 valores coletados'!I164*CONSOLIDADO!$E19</f>
        <v>53.820000000000007</v>
      </c>
      <c r="J151" s="118">
        <f>'2020 valores coletados'!J164*CONSOLIDADO!$E19</f>
        <v>41.31</v>
      </c>
      <c r="K151" s="118">
        <f>'2020 valores coletados'!K164*CONSOLIDADO!$E19</f>
        <v>53.910000000000004</v>
      </c>
      <c r="L151" s="118">
        <f>'2020 valores coletados'!L164*CONSOLIDADO!$E19</f>
        <v>51.21</v>
      </c>
      <c r="M151" s="118">
        <f>'2020 valores coletados'!M164*CONSOLIDADO!$E19</f>
        <v>35.82</v>
      </c>
      <c r="N151" s="162">
        <f>'2020 valores coletados'!N164*CONSOLIDADO!$E19</f>
        <v>52.903636363636359</v>
      </c>
      <c r="O151" s="260"/>
      <c r="P151" s="260"/>
      <c r="Q151" s="19"/>
    </row>
    <row r="152" spans="2:22" ht="13.5" thickBot="1" x14ac:dyDescent="0.35">
      <c r="B152" s="170">
        <f>AVERAGE(C152:N152)</f>
        <v>464.04627272727271</v>
      </c>
      <c r="C152" s="171">
        <f>SUM(C139:C151)</f>
        <v>454.38900000000001</v>
      </c>
      <c r="D152" s="171">
        <f t="shared" ref="D152:N152" si="13">SUM(D139:D151)</f>
        <v>467.29199999999997</v>
      </c>
      <c r="E152" s="171">
        <f t="shared" si="13"/>
        <v>469.73100000000005</v>
      </c>
      <c r="F152" s="171">
        <f t="shared" si="13"/>
        <v>412.08300000000003</v>
      </c>
      <c r="G152" s="171">
        <f t="shared" si="13"/>
        <v>530.14200000000005</v>
      </c>
      <c r="H152" s="171">
        <f t="shared" si="13"/>
        <v>520.42499999999995</v>
      </c>
      <c r="I152" s="171">
        <f t="shared" ref="I152:J152" si="14">SUM(I139:I151)</f>
        <v>474.47399999999999</v>
      </c>
      <c r="J152" s="171">
        <f t="shared" si="14"/>
        <v>421.65299999999996</v>
      </c>
      <c r="K152" s="171">
        <f t="shared" si="13"/>
        <v>437.39400000000001</v>
      </c>
      <c r="L152" s="171">
        <f t="shared" si="13"/>
        <v>449.22899999999998</v>
      </c>
      <c r="M152" s="171">
        <f t="shared" si="13"/>
        <v>467.697</v>
      </c>
      <c r="N152" s="172">
        <f t="shared" si="13"/>
        <v>464.04627272727276</v>
      </c>
      <c r="O152" s="261"/>
      <c r="P152" s="261"/>
      <c r="Q152" s="127"/>
    </row>
    <row r="154" spans="2:22" ht="13" thickBot="1" x14ac:dyDescent="0.3">
      <c r="B154" s="159" t="str">
        <f>'2020 valores coletados'!B168</f>
        <v>Valor da cesta em Out - Levantamento de preços em 31 de outubro</v>
      </c>
      <c r="T154" s="176"/>
    </row>
    <row r="155" spans="2:22" ht="13.5" thickBot="1" x14ac:dyDescent="0.35">
      <c r="B155" s="33" t="s">
        <v>0</v>
      </c>
      <c r="C155" s="34" t="s">
        <v>36</v>
      </c>
      <c r="D155" s="34" t="s">
        <v>37</v>
      </c>
      <c r="E155" s="34" t="s">
        <v>127</v>
      </c>
      <c r="F155" s="34" t="s">
        <v>39</v>
      </c>
      <c r="G155" s="34" t="s">
        <v>40</v>
      </c>
      <c r="H155" s="34" t="s">
        <v>41</v>
      </c>
      <c r="I155" s="34" t="s">
        <v>143</v>
      </c>
      <c r="J155" s="34" t="s">
        <v>144</v>
      </c>
      <c r="K155" s="34" t="s">
        <v>42</v>
      </c>
      <c r="L155" s="34" t="s">
        <v>43</v>
      </c>
      <c r="M155" s="34" t="s">
        <v>44</v>
      </c>
      <c r="N155" s="160" t="s">
        <v>45</v>
      </c>
      <c r="O155" s="259"/>
      <c r="P155" s="259"/>
      <c r="Q155" s="19"/>
      <c r="R155" s="393" t="s">
        <v>122</v>
      </c>
      <c r="S155" s="393"/>
      <c r="U155" s="183"/>
      <c r="V155" s="144"/>
    </row>
    <row r="156" spans="2:22" ht="13" x14ac:dyDescent="0.3">
      <c r="B156" s="106" t="s">
        <v>20</v>
      </c>
      <c r="C156" s="116">
        <f>'2020 valores coletados'!C170*CONSOLIDADO!$E7</f>
        <v>6.3540000000000001</v>
      </c>
      <c r="D156" s="116">
        <f>'2020 valores coletados'!D170*CONSOLIDADO!$E7</f>
        <v>5.9880000000000004</v>
      </c>
      <c r="E156" s="116">
        <f>'2020 valores coletados'!E170*CONSOLIDADO!$E7</f>
        <v>5.3340000000000005</v>
      </c>
      <c r="F156" s="116">
        <f>'2020 valores coletados'!F170*CONSOLIDADO!$E7</f>
        <v>6.2280000000000006</v>
      </c>
      <c r="G156" s="116">
        <f>'2020 valores coletados'!G170*CONSOLIDADO!$E7</f>
        <v>6.5339999999999998</v>
      </c>
      <c r="H156" s="116">
        <f>'2020 valores coletados'!H170*CONSOLIDADO!$E7</f>
        <v>5.8739999999999997</v>
      </c>
      <c r="I156" s="116">
        <f>'2020 valores coletados'!I170*CONSOLIDADO!$E7</f>
        <v>7.073999999999999</v>
      </c>
      <c r="J156" s="116">
        <f>'2020 valores coletados'!J170*CONSOLIDADO!$E7</f>
        <v>5.9939999999999998</v>
      </c>
      <c r="K156" s="116">
        <f>'2020 valores coletados'!K170*CONSOLIDADO!$E7</f>
        <v>6.54</v>
      </c>
      <c r="L156" s="116">
        <f>'2020 valores coletados'!L170*CONSOLIDADO!$E7</f>
        <v>5.9939999999999998</v>
      </c>
      <c r="M156" s="116">
        <f>'2020 valores coletados'!M170*CONSOLIDADO!$E7</f>
        <v>5.9880000000000004</v>
      </c>
      <c r="N156" s="161">
        <v>6.17</v>
      </c>
      <c r="O156" s="260"/>
      <c r="P156" s="260"/>
      <c r="Q156" s="19"/>
      <c r="R156" s="183">
        <f>C169</f>
        <v>461.25299999999999</v>
      </c>
      <c r="S156" s="144" t="s">
        <v>36</v>
      </c>
      <c r="U156" s="183"/>
      <c r="V156" s="144"/>
    </row>
    <row r="157" spans="2:22" ht="13" x14ac:dyDescent="0.3">
      <c r="B157" s="37" t="s">
        <v>21</v>
      </c>
      <c r="C157" s="116">
        <f>'2020 valores coletados'!C171*CONSOLIDADO!$E8</f>
        <v>13.193999999999999</v>
      </c>
      <c r="D157" s="116">
        <f>'2020 valores coletados'!D171*CONSOLIDADO!$E8</f>
        <v>11.388</v>
      </c>
      <c r="E157" s="116">
        <f>'2020 valores coletados'!E171*CONSOLIDADO!$E8</f>
        <v>15.593999999999998</v>
      </c>
      <c r="F157" s="116">
        <f>'2020 valores coletados'!F171*CONSOLIDADO!$E8</f>
        <v>11.988</v>
      </c>
      <c r="G157" s="116">
        <f>'2020 valores coletados'!G171*CONSOLIDADO!$E8</f>
        <v>11.393999999999998</v>
      </c>
      <c r="H157" s="116">
        <f>'2020 valores coletados'!H171*CONSOLIDADO!$E8</f>
        <v>13.188000000000001</v>
      </c>
      <c r="I157" s="116">
        <f>'2020 valores coletados'!I171*CONSOLIDADO!$E8</f>
        <v>13.739999999999998</v>
      </c>
      <c r="J157" s="116">
        <f>'2020 valores coletados'!J171*CONSOLIDADO!$E8</f>
        <v>11.388</v>
      </c>
      <c r="K157" s="116">
        <f>'2020 valores coletados'!K171*CONSOLIDADO!$E8</f>
        <v>12.9</v>
      </c>
      <c r="L157" s="116">
        <f>'2020 valores coletados'!L171*CONSOLIDADO!$E8</f>
        <v>11.388</v>
      </c>
      <c r="M157" s="116">
        <f>'2020 valores coletados'!M171*CONSOLIDADO!$E8</f>
        <v>12.587999999999999</v>
      </c>
      <c r="N157" s="161">
        <v>12.61</v>
      </c>
      <c r="O157" s="260"/>
      <c r="P157" s="260"/>
      <c r="Q157" s="19"/>
      <c r="R157" s="183">
        <f>D169</f>
        <v>431.85300000000001</v>
      </c>
      <c r="S157" s="144" t="s">
        <v>37</v>
      </c>
      <c r="U157" s="183"/>
      <c r="V157" s="144"/>
    </row>
    <row r="158" spans="2:22" ht="13" x14ac:dyDescent="0.3">
      <c r="B158" s="38" t="s">
        <v>22</v>
      </c>
      <c r="C158" s="116">
        <f>'2020 valores coletados'!C172*CONSOLIDADO!$E9</f>
        <v>23.925000000000001</v>
      </c>
      <c r="D158" s="116">
        <f>'2020 valores coletados'!D172*CONSOLIDADO!$E9</f>
        <v>33.6</v>
      </c>
      <c r="E158" s="116">
        <f>'2020 valores coletados'!E172*CONSOLIDADO!$E9</f>
        <v>34.424999999999997</v>
      </c>
      <c r="F158" s="116">
        <f>'2020 valores coletados'!F172*CONSOLIDADO!$E9</f>
        <v>31.425000000000004</v>
      </c>
      <c r="G158" s="116">
        <f>'2020 valores coletados'!G172*CONSOLIDADO!$E9</f>
        <v>44.925000000000004</v>
      </c>
      <c r="H158" s="116">
        <f>'2020 valores coletados'!H172*CONSOLIDADO!$E9</f>
        <v>39.674999999999997</v>
      </c>
      <c r="I158" s="116">
        <f>'2020 valores coletados'!I172*CONSOLIDADO!$E9</f>
        <v>43.424999999999997</v>
      </c>
      <c r="J158" s="116">
        <f>'2020 valores coletados'!J172*CONSOLIDADO!$E9</f>
        <v>44.925000000000004</v>
      </c>
      <c r="K158" s="116">
        <f>'2020 valores coletados'!K172*CONSOLIDADO!$E9</f>
        <v>33.675000000000004</v>
      </c>
      <c r="L158" s="116">
        <f>'2020 valores coletados'!L172*CONSOLIDADO!$E9</f>
        <v>29.925000000000001</v>
      </c>
      <c r="M158" s="116">
        <f>'2020 valores coletados'!M172*CONSOLIDADO!$E9</f>
        <v>50.175000000000004</v>
      </c>
      <c r="N158" s="161">
        <v>37.28</v>
      </c>
      <c r="O158" s="260"/>
      <c r="P158" s="260"/>
      <c r="Q158" s="19"/>
      <c r="R158" s="183">
        <f>E169</f>
        <v>487.19699999999995</v>
      </c>
      <c r="S158" s="144" t="s">
        <v>127</v>
      </c>
      <c r="U158" s="183"/>
      <c r="V158" s="144"/>
    </row>
    <row r="159" spans="2:22" ht="13" x14ac:dyDescent="0.3">
      <c r="B159" s="38" t="s">
        <v>23</v>
      </c>
      <c r="C159" s="116">
        <f>'2020 valores coletados'!C173*CONSOLIDADO!$E10</f>
        <v>22.740000000000002</v>
      </c>
      <c r="D159" s="116">
        <f>'2020 valores coletados'!D173*CONSOLIDADO!$E10</f>
        <v>22.68</v>
      </c>
      <c r="E159" s="116">
        <f>'2020 valores coletados'!E173*CONSOLIDADO!$E10</f>
        <v>26.339999999999996</v>
      </c>
      <c r="F159" s="116">
        <f>'2020 valores coletados'!F173*CONSOLIDADO!$E10</f>
        <v>21.54</v>
      </c>
      <c r="G159" s="116">
        <f>'2020 valores coletados'!G173*CONSOLIDADO!$E10</f>
        <v>26.94</v>
      </c>
      <c r="H159" s="116">
        <f>'2020 valores coletados'!H173*CONSOLIDADO!$E10</f>
        <v>23.94</v>
      </c>
      <c r="I159" s="116">
        <f>'2020 valores coletados'!I173*CONSOLIDADO!$E10</f>
        <v>29.880000000000003</v>
      </c>
      <c r="J159" s="116">
        <f>'2020 valores coletados'!J173*CONSOLIDADO!$E10</f>
        <v>22.740000000000002</v>
      </c>
      <c r="K159" s="116">
        <f>'2020 valores coletados'!K173*CONSOLIDADO!$E10</f>
        <v>26.94</v>
      </c>
      <c r="L159" s="116">
        <f>'2020 valores coletados'!L173*CONSOLIDADO!$E10</f>
        <v>20.94</v>
      </c>
      <c r="M159" s="116">
        <f>'2020 valores coletados'!M173*CONSOLIDADO!$E10</f>
        <v>17.940000000000001</v>
      </c>
      <c r="N159" s="161">
        <v>23.87</v>
      </c>
      <c r="O159" s="260"/>
      <c r="P159" s="260"/>
      <c r="Q159" s="19"/>
      <c r="R159" s="183">
        <f>F169</f>
        <v>451.6230000000001</v>
      </c>
      <c r="S159" s="144" t="s">
        <v>39</v>
      </c>
      <c r="U159" s="183"/>
      <c r="V159" s="144"/>
    </row>
    <row r="160" spans="2:22" ht="13" x14ac:dyDescent="0.3">
      <c r="B160" s="37" t="s">
        <v>24</v>
      </c>
      <c r="C160" s="116">
        <f>'2020 valores coletados'!C174*CONSOLIDADO!$E11</f>
        <v>6.2280000000000006</v>
      </c>
      <c r="D160" s="116">
        <f>'2020 valores coletados'!D174*CONSOLIDADO!$E11</f>
        <v>6.5760000000000005</v>
      </c>
      <c r="E160" s="116">
        <f>'2020 valores coletados'!E174*CONSOLIDADO!$E11</f>
        <v>4.7880000000000003</v>
      </c>
      <c r="F160" s="116">
        <f>'2020 valores coletados'!F174*CONSOLIDADO!$E11</f>
        <v>5.976</v>
      </c>
      <c r="G160" s="116">
        <f>'2020 valores coletados'!G174*CONSOLIDADO!$E11</f>
        <v>8.3879999999999999</v>
      </c>
      <c r="H160" s="116">
        <f>'2020 valores coletados'!H174*CONSOLIDADO!$E11</f>
        <v>7.1879999999999997</v>
      </c>
      <c r="I160" s="116">
        <f>'2020 valores coletados'!I174*CONSOLIDADO!$E11</f>
        <v>7.1760000000000002</v>
      </c>
      <c r="J160" s="116">
        <f>'2020 valores coletados'!J174*CONSOLIDADO!$E11</f>
        <v>7.7880000000000003</v>
      </c>
      <c r="K160" s="116">
        <f>'2020 valores coletados'!K174*CONSOLIDADO!$E11</f>
        <v>8.3759999999999994</v>
      </c>
      <c r="L160" s="116">
        <f>'2020 valores coletados'!L174*CONSOLIDADO!$E11</f>
        <v>5.9880000000000004</v>
      </c>
      <c r="M160" s="116">
        <f>'2020 valores coletados'!M174*CONSOLIDADO!$E11</f>
        <v>7.056</v>
      </c>
      <c r="N160" s="161">
        <v>6.87</v>
      </c>
      <c r="O160" s="260"/>
      <c r="P160" s="260"/>
      <c r="Q160" s="19"/>
      <c r="R160" s="183">
        <f>G169</f>
        <v>560.09700000000009</v>
      </c>
      <c r="S160" s="144" t="s">
        <v>40</v>
      </c>
      <c r="U160" s="183"/>
      <c r="V160" s="144"/>
    </row>
    <row r="161" spans="2:22" ht="13" x14ac:dyDescent="0.3">
      <c r="B161" s="38" t="s">
        <v>25</v>
      </c>
      <c r="C161" s="116">
        <f>'2020 valores coletados'!C175*CONSOLIDADO!$E12</f>
        <v>214.434</v>
      </c>
      <c r="D161" s="116">
        <f>'2020 valores coletados'!D175*CONSOLIDADO!$E12</f>
        <v>177.07799999999997</v>
      </c>
      <c r="E161" s="116">
        <f>'2020 valores coletados'!E175*CONSOLIDADO!$E12</f>
        <v>211.06799999999998</v>
      </c>
      <c r="F161" s="116">
        <f>'2020 valores coletados'!F175*CONSOLIDADO!$E12</f>
        <v>177.54</v>
      </c>
      <c r="G161" s="116">
        <f>'2020 valores coletados'!G175*CONSOLIDADO!$E12</f>
        <v>251.85599999999997</v>
      </c>
      <c r="H161" s="116">
        <f>'2020 valores coletados'!H175*CONSOLIDADO!$E12</f>
        <v>210.54</v>
      </c>
      <c r="I161" s="116">
        <f>'2020 valores coletados'!I175*CONSOLIDADO!$E12</f>
        <v>184.14</v>
      </c>
      <c r="J161" s="116">
        <f>'2020 valores coletados'!J175*CONSOLIDADO!$E12</f>
        <v>197.33999999999997</v>
      </c>
      <c r="K161" s="116">
        <f>'2020 valores coletados'!K175*CONSOLIDADO!$E12</f>
        <v>197.33999999999997</v>
      </c>
      <c r="L161" s="116">
        <f>'2020 valores coletados'!L175*CONSOLIDADO!$E12</f>
        <v>204.53399999999999</v>
      </c>
      <c r="M161" s="116">
        <f>'2020 valores coletados'!M175*CONSOLIDADO!$E12</f>
        <v>237.53399999999999</v>
      </c>
      <c r="N161" s="161">
        <v>205.76</v>
      </c>
      <c r="O161" s="260"/>
      <c r="P161" s="260"/>
      <c r="Q161" s="19"/>
      <c r="R161" s="183">
        <f>H169</f>
        <v>499.74299999999999</v>
      </c>
      <c r="S161" s="144" t="s">
        <v>41</v>
      </c>
      <c r="U161" s="183"/>
      <c r="V161" s="144"/>
    </row>
    <row r="162" spans="2:22" ht="13" x14ac:dyDescent="0.3">
      <c r="B162" s="38" t="s">
        <v>26</v>
      </c>
      <c r="C162" s="116">
        <f>'2020 valores coletados'!C176*CONSOLIDADO!$E13</f>
        <v>4.1850000000000005</v>
      </c>
      <c r="D162" s="116">
        <f>'2020 valores coletados'!D176*CONSOLIDADO!$E13</f>
        <v>2.7450000000000001</v>
      </c>
      <c r="E162" s="116">
        <f>'2020 valores coletados'!E176*CONSOLIDADO!$E13</f>
        <v>4.1850000000000005</v>
      </c>
      <c r="F162" s="116">
        <f>'2020 valores coletados'!F176*CONSOLIDADO!$E13</f>
        <v>3.8849999999999998</v>
      </c>
      <c r="G162" s="116">
        <f>'2020 valores coletados'!G176*CONSOLIDADO!$E13</f>
        <v>4.47</v>
      </c>
      <c r="H162" s="116">
        <f>'2020 valores coletados'!H176*CONSOLIDADO!$E13</f>
        <v>4.1850000000000005</v>
      </c>
      <c r="I162" s="116">
        <f>'2020 valores coletados'!I176*CONSOLIDADO!$E13</f>
        <v>5.2350000000000003</v>
      </c>
      <c r="J162" s="116">
        <f>'2020 valores coletados'!J176*CONSOLIDADO!$E13</f>
        <v>4.4850000000000003</v>
      </c>
      <c r="K162" s="116">
        <f>'2020 valores coletados'!K176*CONSOLIDADO!$E13</f>
        <v>3.7350000000000003</v>
      </c>
      <c r="L162" s="116">
        <f>'2020 valores coletados'!L176*CONSOLIDADO!$E13</f>
        <v>4.1850000000000005</v>
      </c>
      <c r="M162" s="116">
        <f>'2020 valores coletados'!M176*CONSOLIDADO!$E13</f>
        <v>4.1850000000000005</v>
      </c>
      <c r="N162" s="161">
        <v>4.13</v>
      </c>
      <c r="O162" s="260"/>
      <c r="P162" s="260"/>
      <c r="Q162" s="19"/>
      <c r="R162" s="183">
        <f>I169</f>
        <v>475.47300000000001</v>
      </c>
      <c r="S162" s="144" t="s">
        <v>143</v>
      </c>
      <c r="U162" s="183"/>
      <c r="V162" s="144"/>
    </row>
    <row r="163" spans="2:22" ht="13" x14ac:dyDescent="0.3">
      <c r="B163" s="38" t="s">
        <v>27</v>
      </c>
      <c r="C163" s="116">
        <f>'2020 valores coletados'!C177*CONSOLIDADO!$E14</f>
        <v>31.455000000000002</v>
      </c>
      <c r="D163" s="116">
        <f>'2020 valores coletados'!D177*CONSOLIDADO!$E14</f>
        <v>26.504999999999999</v>
      </c>
      <c r="E163" s="116">
        <f>'2020 valores coletados'!E177*CONSOLIDADO!$E14</f>
        <v>29.205000000000002</v>
      </c>
      <c r="F163" s="116">
        <f>'2020 valores coletados'!F177*CONSOLIDADO!$E14</f>
        <v>29.160000000000004</v>
      </c>
      <c r="G163" s="116">
        <f>'2020 valores coletados'!G177*CONSOLIDADO!$E14</f>
        <v>31.410000000000004</v>
      </c>
      <c r="H163" s="116">
        <f>'2020 valores coletados'!H177*CONSOLIDADO!$E14</f>
        <v>25.605</v>
      </c>
      <c r="I163" s="116">
        <f>'2020 valores coletados'!I177*CONSOLIDADO!$E14</f>
        <v>26.955000000000002</v>
      </c>
      <c r="J163" s="116">
        <f>'2020 valores coletados'!J177*CONSOLIDADO!$E14</f>
        <v>26.955000000000002</v>
      </c>
      <c r="K163" s="116">
        <f>'2020 valores coletados'!K177*CONSOLIDADO!$E14</f>
        <v>31.455000000000002</v>
      </c>
      <c r="L163" s="116">
        <f>'2020 valores coletados'!L177*CONSOLIDADO!$E14</f>
        <v>31.004999999999999</v>
      </c>
      <c r="M163" s="116">
        <f>'2020 valores coletados'!M177*CONSOLIDADO!$E14</f>
        <v>24.525000000000002</v>
      </c>
      <c r="N163" s="161">
        <v>28.57</v>
      </c>
      <c r="O163" s="260"/>
      <c r="P163" s="260"/>
      <c r="Q163" s="19"/>
      <c r="R163" s="183">
        <f>J169</f>
        <v>454.41300000000001</v>
      </c>
      <c r="S163" s="144" t="s">
        <v>144</v>
      </c>
      <c r="U163" s="183"/>
      <c r="V163" s="144"/>
    </row>
    <row r="164" spans="2:22" ht="13" x14ac:dyDescent="0.3">
      <c r="B164" s="38" t="s">
        <v>28</v>
      </c>
      <c r="C164" s="116">
        <f>'2020 valores coletados'!C178*CONSOLIDADO!$E15</f>
        <v>20.925000000000001</v>
      </c>
      <c r="D164" s="116">
        <f>'2020 valores coletados'!D178*CONSOLIDADO!$E15</f>
        <v>23.925000000000001</v>
      </c>
      <c r="E164" s="116">
        <f>'2020 valores coletados'!E178*CONSOLIDADO!$E15</f>
        <v>26.175000000000001</v>
      </c>
      <c r="F164" s="116">
        <f>'2020 valores coletados'!F178*CONSOLIDADO!$E15</f>
        <v>22.35</v>
      </c>
      <c r="G164" s="116">
        <f>'2020 valores coletados'!G178*CONSOLIDADO!$E15</f>
        <v>28.425000000000001</v>
      </c>
      <c r="H164" s="116">
        <f>'2020 valores coletados'!H178*CONSOLIDADO!$E15</f>
        <v>23.925000000000001</v>
      </c>
      <c r="I164" s="116">
        <f>'2020 valores coletados'!I178*CONSOLIDADO!$E15</f>
        <v>20.625</v>
      </c>
      <c r="J164" s="116">
        <f>'2020 valores coletados'!J178*CONSOLIDADO!$E15</f>
        <v>20.175000000000001</v>
      </c>
      <c r="K164" s="116">
        <f>'2020 valores coletados'!K178*CONSOLIDADO!$E15</f>
        <v>22.425000000000001</v>
      </c>
      <c r="L164" s="116">
        <f>'2020 valores coletados'!L178*CONSOLIDADO!$E15</f>
        <v>23.925000000000001</v>
      </c>
      <c r="M164" s="116">
        <f>'2020 valores coletados'!M178*CONSOLIDADO!$E15</f>
        <v>22.125</v>
      </c>
      <c r="N164" s="161">
        <v>23.18</v>
      </c>
      <c r="O164" s="260"/>
      <c r="P164" s="260"/>
      <c r="Q164" s="19"/>
      <c r="R164" s="183">
        <f>K169</f>
        <v>472.07400000000001</v>
      </c>
      <c r="S164" s="144" t="s">
        <v>42</v>
      </c>
      <c r="U164" s="183"/>
      <c r="V164" s="144"/>
    </row>
    <row r="165" spans="2:22" ht="13" x14ac:dyDescent="0.3">
      <c r="B165" s="37" t="s">
        <v>29</v>
      </c>
      <c r="C165" s="116">
        <f>'2020 valores coletados'!C179*CONSOLIDADO!$E16</f>
        <v>6.1349999999999998</v>
      </c>
      <c r="D165" s="116">
        <f>'2020 valores coletados'!D179*CONSOLIDADO!$E16</f>
        <v>4.47</v>
      </c>
      <c r="E165" s="116">
        <f>'2020 valores coletados'!E179*CONSOLIDADO!$E16</f>
        <v>8.0849999999999991</v>
      </c>
      <c r="F165" s="116">
        <f>'2020 valores coletados'!F179*CONSOLIDADO!$E16</f>
        <v>4.4850000000000003</v>
      </c>
      <c r="G165" s="116">
        <f>'2020 valores coletados'!G179*CONSOLIDADO!$E16</f>
        <v>5.835</v>
      </c>
      <c r="H165" s="116">
        <f>'2020 valores coletados'!H179*CONSOLIDADO!$E16</f>
        <v>5.9850000000000003</v>
      </c>
      <c r="I165" s="116">
        <f>'2020 valores coletados'!I179*CONSOLIDADO!$E16</f>
        <v>6.7350000000000003</v>
      </c>
      <c r="J165" s="116">
        <f>'2020 valores coletados'!J179*CONSOLIDADO!$E16</f>
        <v>5.9850000000000003</v>
      </c>
      <c r="K165" s="116">
        <f>'2020 valores coletados'!K179*CONSOLIDADO!$E16</f>
        <v>6.75</v>
      </c>
      <c r="L165" s="116">
        <f>'2020 valores coletados'!L179*CONSOLIDADO!$E16</f>
        <v>7.4850000000000003</v>
      </c>
      <c r="M165" s="116">
        <f>'2020 valores coletados'!M179*CONSOLIDADO!$E16</f>
        <v>5.9850000000000003</v>
      </c>
      <c r="N165" s="161">
        <v>6.18</v>
      </c>
      <c r="O165" s="260"/>
      <c r="P165" s="260"/>
      <c r="Q165" s="19"/>
      <c r="R165" s="183">
        <f>L169</f>
        <v>456.38700000000006</v>
      </c>
      <c r="S165" s="144" t="s">
        <v>43</v>
      </c>
    </row>
    <row r="166" spans="2:22" ht="13" x14ac:dyDescent="0.3">
      <c r="B166" s="37" t="s">
        <v>30</v>
      </c>
      <c r="C166" s="116">
        <f>'2020 valores coletados'!C180*CONSOLIDADO!$E17</f>
        <v>6.8280000000000003</v>
      </c>
      <c r="D166" s="116">
        <f>'2020 valores coletados'!D180*CONSOLIDADO!$E17</f>
        <v>7.548</v>
      </c>
      <c r="E166" s="116">
        <f>'2020 valores coletados'!E180*CONSOLIDADO!$E17</f>
        <v>9.1079999999999988</v>
      </c>
      <c r="F166" s="116">
        <f>'2020 valores coletados'!F180*CONSOLIDADO!$E17</f>
        <v>8.2560000000000002</v>
      </c>
      <c r="G166" s="116">
        <f>'2020 valores coletados'!G180*CONSOLIDADO!$E17</f>
        <v>8.2199999999999989</v>
      </c>
      <c r="H166" s="116">
        <f>'2020 valores coletados'!H180*CONSOLIDADO!$E17</f>
        <v>8.6280000000000001</v>
      </c>
      <c r="I166" s="116">
        <f>'2020 valores coletados'!I180*CONSOLIDADO!$E17</f>
        <v>8.2679999999999989</v>
      </c>
      <c r="J166" s="116">
        <f>'2020 valores coletados'!J180*CONSOLIDADO!$E17</f>
        <v>7.7880000000000003</v>
      </c>
      <c r="K166" s="116">
        <f>'2020 valores coletados'!K180*CONSOLIDADO!$E17</f>
        <v>8.1479999999999997</v>
      </c>
      <c r="L166" s="116">
        <f>'2020 valores coletados'!L180*CONSOLIDADO!$E17</f>
        <v>7.6679999999999993</v>
      </c>
      <c r="M166" s="116">
        <f>'2020 valores coletados'!M180*CONSOLIDADO!$E17</f>
        <v>7.7880000000000003</v>
      </c>
      <c r="N166" s="161">
        <v>8.02</v>
      </c>
      <c r="O166" s="260"/>
      <c r="P166" s="260"/>
      <c r="Q166" s="19"/>
      <c r="R166" s="183">
        <f>M169</f>
        <v>507.87900000000002</v>
      </c>
      <c r="S166" s="144" t="s">
        <v>44</v>
      </c>
    </row>
    <row r="167" spans="2:22" ht="13" x14ac:dyDescent="0.3">
      <c r="B167" s="37" t="s">
        <v>31</v>
      </c>
      <c r="C167" s="116">
        <f>'2020 valores coletados'!C181*CONSOLIDADO!$E18</f>
        <v>59.94</v>
      </c>
      <c r="D167" s="116">
        <f>'2020 valores coletados'!D181*CONSOLIDADO!$E18</f>
        <v>59.94</v>
      </c>
      <c r="E167" s="116">
        <f>'2020 valores coletados'!E181*CONSOLIDADO!$E18</f>
        <v>59.88</v>
      </c>
      <c r="F167" s="116">
        <f>'2020 valores coletados'!F181*CONSOLIDADO!$E18</f>
        <v>65.88</v>
      </c>
      <c r="G167" s="116">
        <f>'2020 valores coletados'!G181*CONSOLIDADO!$E18</f>
        <v>59.88</v>
      </c>
      <c r="H167" s="116">
        <f>'2020 valores coletados'!H181*CONSOLIDADO!$E18</f>
        <v>69</v>
      </c>
      <c r="I167" s="116">
        <f>'2020 valores coletados'!I181*CONSOLIDADO!$E18</f>
        <v>59.400000000000006</v>
      </c>
      <c r="J167" s="116">
        <f>'2020 valores coletados'!J181*CONSOLIDADO!$E18</f>
        <v>53.94</v>
      </c>
      <c r="K167" s="116">
        <f>'2020 valores coletados'!K181*CONSOLIDADO!$E18</f>
        <v>59.88</v>
      </c>
      <c r="L167" s="116">
        <f>'2020 valores coletados'!L181*CONSOLIDADO!$E18</f>
        <v>53.94</v>
      </c>
      <c r="M167" s="116">
        <f>'2020 valores coletados'!M181*CONSOLIDADO!$E18</f>
        <v>59.88</v>
      </c>
      <c r="N167" s="161">
        <v>60.14</v>
      </c>
      <c r="O167" s="260"/>
      <c r="P167" s="260"/>
      <c r="Q167" s="19"/>
      <c r="R167" s="183">
        <f>N169</f>
        <v>477.97999999999996</v>
      </c>
      <c r="S167" s="144" t="s">
        <v>45</v>
      </c>
    </row>
    <row r="168" spans="2:22" ht="13.5" thickBot="1" x14ac:dyDescent="0.35">
      <c r="B168" s="101" t="s">
        <v>32</v>
      </c>
      <c r="C168" s="118">
        <f>'2020 valores coletados'!C182*CONSOLIDADO!$E19</f>
        <v>44.910000000000004</v>
      </c>
      <c r="D168" s="118">
        <f>'2020 valores coletados'!D182*CONSOLIDADO!$E19</f>
        <v>49.410000000000004</v>
      </c>
      <c r="E168" s="118">
        <f>'2020 valores coletados'!E182*CONSOLIDADO!$E19</f>
        <v>53.01</v>
      </c>
      <c r="F168" s="118">
        <f>'2020 valores coletados'!F182*CONSOLIDADO!$E19</f>
        <v>62.910000000000004</v>
      </c>
      <c r="G168" s="118">
        <f>'2020 valores coletados'!G182*CONSOLIDADO!$E19</f>
        <v>71.820000000000007</v>
      </c>
      <c r="H168" s="118">
        <f>'2020 valores coletados'!H182*CONSOLIDADO!$E19</f>
        <v>62.01</v>
      </c>
      <c r="I168" s="118">
        <f>'2020 valores coletados'!I182*CONSOLIDADO!$E19</f>
        <v>62.820000000000007</v>
      </c>
      <c r="J168" s="118">
        <f>'2020 valores coletados'!J182*CONSOLIDADO!$E19</f>
        <v>44.910000000000004</v>
      </c>
      <c r="K168" s="118">
        <f>'2020 valores coletados'!K182*CONSOLIDADO!$E19</f>
        <v>53.910000000000004</v>
      </c>
      <c r="L168" s="118">
        <f>'2020 valores coletados'!L182*CONSOLIDADO!$E19</f>
        <v>49.410000000000004</v>
      </c>
      <c r="M168" s="118">
        <f>'2020 valores coletados'!M182*CONSOLIDADO!$E19</f>
        <v>52.11</v>
      </c>
      <c r="N168" s="162">
        <v>55.2</v>
      </c>
      <c r="O168" s="260"/>
      <c r="P168" s="260"/>
      <c r="Q168" s="19"/>
    </row>
    <row r="169" spans="2:22" ht="13.5" thickBot="1" x14ac:dyDescent="0.35">
      <c r="B169" s="170">
        <f>AVERAGE(C169:N169)</f>
        <v>477.99766666666659</v>
      </c>
      <c r="C169" s="171">
        <f>SUM(C156:C168)</f>
        <v>461.25299999999999</v>
      </c>
      <c r="D169" s="171">
        <f t="shared" ref="D169:N169" si="15">SUM(D156:D168)</f>
        <v>431.85300000000001</v>
      </c>
      <c r="E169" s="171">
        <f t="shared" si="15"/>
        <v>487.19699999999995</v>
      </c>
      <c r="F169" s="171">
        <f t="shared" si="15"/>
        <v>451.6230000000001</v>
      </c>
      <c r="G169" s="171">
        <f t="shared" si="15"/>
        <v>560.09700000000009</v>
      </c>
      <c r="H169" s="171">
        <f t="shared" si="15"/>
        <v>499.74299999999999</v>
      </c>
      <c r="I169" s="171">
        <f t="shared" ref="I169:J169" si="16">SUM(I156:I168)</f>
        <v>475.47300000000001</v>
      </c>
      <c r="J169" s="171">
        <f t="shared" si="16"/>
        <v>454.41300000000001</v>
      </c>
      <c r="K169" s="171">
        <f t="shared" si="15"/>
        <v>472.07400000000001</v>
      </c>
      <c r="L169" s="171">
        <f t="shared" si="15"/>
        <v>456.38700000000006</v>
      </c>
      <c r="M169" s="171">
        <f t="shared" si="15"/>
        <v>507.87900000000002</v>
      </c>
      <c r="N169" s="172">
        <f t="shared" si="15"/>
        <v>477.97999999999996</v>
      </c>
      <c r="O169" s="261"/>
      <c r="P169" s="261"/>
      <c r="Q169" s="127"/>
    </row>
    <row r="171" spans="2:22" ht="13" thickBot="1" x14ac:dyDescent="0.3">
      <c r="B171" s="159" t="str">
        <f>'2020 valores coletados'!B186</f>
        <v>Valor da cesta em Nov - Levantamento de preços em 30/11</v>
      </c>
      <c r="T171" s="176"/>
    </row>
    <row r="172" spans="2:22" ht="13.5" thickBot="1" x14ac:dyDescent="0.35">
      <c r="B172" s="33" t="s">
        <v>0</v>
      </c>
      <c r="C172" s="34" t="s">
        <v>36</v>
      </c>
      <c r="D172" s="34" t="s">
        <v>37</v>
      </c>
      <c r="E172" s="34" t="s">
        <v>127</v>
      </c>
      <c r="F172" s="34" t="s">
        <v>39</v>
      </c>
      <c r="G172" s="34" t="s">
        <v>40</v>
      </c>
      <c r="H172" s="34" t="s">
        <v>41</v>
      </c>
      <c r="I172" s="34" t="s">
        <v>143</v>
      </c>
      <c r="J172" s="34" t="s">
        <v>144</v>
      </c>
      <c r="K172" s="34" t="s">
        <v>42</v>
      </c>
      <c r="L172" s="34" t="s">
        <v>43</v>
      </c>
      <c r="M172" s="34" t="s">
        <v>44</v>
      </c>
      <c r="N172" s="160" t="s">
        <v>45</v>
      </c>
      <c r="O172" s="259"/>
      <c r="P172" s="259"/>
      <c r="R172" s="393" t="s">
        <v>122</v>
      </c>
      <c r="S172" s="393"/>
      <c r="U172" s="183"/>
    </row>
    <row r="173" spans="2:22" ht="13" x14ac:dyDescent="0.3">
      <c r="B173" s="106" t="s">
        <v>20</v>
      </c>
      <c r="C173" s="116">
        <f>'2020 valores coletados'!C188*CONSOLIDADO!$E7</f>
        <v>0</v>
      </c>
      <c r="D173" s="116">
        <f>'2020 valores coletados'!D188*CONSOLIDADO!$E7</f>
        <v>0</v>
      </c>
      <c r="E173" s="116">
        <f>'2020 valores coletados'!E188*CONSOLIDADO!$E7</f>
        <v>0</v>
      </c>
      <c r="F173" s="116">
        <f>'2020 valores coletados'!F188*CONSOLIDADO!$E7</f>
        <v>0</v>
      </c>
      <c r="G173" s="116">
        <f>'2020 valores coletados'!G188*CONSOLIDADO!$E7</f>
        <v>0</v>
      </c>
      <c r="H173" s="116">
        <f>'2020 valores coletados'!H188*CONSOLIDADO!$E7</f>
        <v>0</v>
      </c>
      <c r="I173" s="116">
        <f>'2020 valores coletados'!I188*CONSOLIDADO!$E7</f>
        <v>0</v>
      </c>
      <c r="J173" s="116">
        <f>'2020 valores coletados'!J188*CONSOLIDADO!$E7</f>
        <v>0</v>
      </c>
      <c r="K173" s="116">
        <f>'2020 valores coletados'!K188*CONSOLIDADO!$E7</f>
        <v>0</v>
      </c>
      <c r="L173" s="116">
        <f>'2020 valores coletados'!L188*CONSOLIDADO!$E7</f>
        <v>0</v>
      </c>
      <c r="M173" s="116">
        <f>'2020 valores coletados'!M188*CONSOLIDADO!$E7</f>
        <v>0</v>
      </c>
      <c r="N173" s="161">
        <f>'2020 valores coletados'!N188*CONSOLIDADO!$E7</f>
        <v>0</v>
      </c>
      <c r="O173" s="260"/>
      <c r="P173" s="260"/>
      <c r="R173" s="183">
        <f>C186</f>
        <v>0</v>
      </c>
      <c r="S173" s="144" t="s">
        <v>36</v>
      </c>
      <c r="U173" s="183"/>
    </row>
    <row r="174" spans="2:22" ht="13" x14ac:dyDescent="0.3">
      <c r="B174" s="37" t="s">
        <v>21</v>
      </c>
      <c r="C174" s="116">
        <f>'2020 valores coletados'!C189*CONSOLIDADO!$E8</f>
        <v>0</v>
      </c>
      <c r="D174" s="116">
        <f>'2020 valores coletados'!D189*CONSOLIDADO!$E8</f>
        <v>0</v>
      </c>
      <c r="E174" s="116">
        <f>'2020 valores coletados'!E189*CONSOLIDADO!$E8</f>
        <v>0</v>
      </c>
      <c r="F174" s="116">
        <f>'2020 valores coletados'!F189*CONSOLIDADO!$E8</f>
        <v>0</v>
      </c>
      <c r="G174" s="116">
        <f>'2020 valores coletados'!G189*CONSOLIDADO!$E8</f>
        <v>0</v>
      </c>
      <c r="H174" s="116">
        <f>'2020 valores coletados'!H189*CONSOLIDADO!$E8</f>
        <v>0</v>
      </c>
      <c r="I174" s="116">
        <f>'2020 valores coletados'!I189*CONSOLIDADO!$E8</f>
        <v>0</v>
      </c>
      <c r="J174" s="116">
        <f>'2020 valores coletados'!J189*CONSOLIDADO!$E8</f>
        <v>0</v>
      </c>
      <c r="K174" s="116">
        <f>'2020 valores coletados'!K189*CONSOLIDADO!$E8</f>
        <v>0</v>
      </c>
      <c r="L174" s="116">
        <f>'2020 valores coletados'!L189*CONSOLIDADO!$E8</f>
        <v>0</v>
      </c>
      <c r="M174" s="116">
        <f>'2020 valores coletados'!M189*CONSOLIDADO!$E8</f>
        <v>0</v>
      </c>
      <c r="N174" s="161">
        <f>'2020 valores coletados'!N189*CONSOLIDADO!$E8</f>
        <v>0</v>
      </c>
      <c r="O174" s="260"/>
      <c r="P174" s="260"/>
      <c r="R174" s="183">
        <f>D186</f>
        <v>0</v>
      </c>
      <c r="S174" s="144" t="s">
        <v>37</v>
      </c>
      <c r="U174" s="183"/>
    </row>
    <row r="175" spans="2:22" ht="13" x14ac:dyDescent="0.3">
      <c r="B175" s="38" t="s">
        <v>22</v>
      </c>
      <c r="C175" s="116">
        <f>'2020 valores coletados'!C190*CONSOLIDADO!$E9</f>
        <v>0</v>
      </c>
      <c r="D175" s="116">
        <f>'2020 valores coletados'!D190*CONSOLIDADO!$E9</f>
        <v>0</v>
      </c>
      <c r="E175" s="116">
        <f>'2020 valores coletados'!E190*CONSOLIDADO!$E9</f>
        <v>0</v>
      </c>
      <c r="F175" s="116">
        <f>'2020 valores coletados'!F190*CONSOLIDADO!$E9</f>
        <v>0</v>
      </c>
      <c r="G175" s="116">
        <f>'2020 valores coletados'!G190*CONSOLIDADO!$E9</f>
        <v>0</v>
      </c>
      <c r="H175" s="116">
        <f>'2020 valores coletados'!H190*CONSOLIDADO!$E9</f>
        <v>0</v>
      </c>
      <c r="I175" s="116">
        <f>'2020 valores coletados'!I190*CONSOLIDADO!$E9</f>
        <v>0</v>
      </c>
      <c r="J175" s="116">
        <f>'2020 valores coletados'!J190*CONSOLIDADO!$E9</f>
        <v>0</v>
      </c>
      <c r="K175" s="116">
        <f>'2020 valores coletados'!K190*CONSOLIDADO!$E9</f>
        <v>0</v>
      </c>
      <c r="L175" s="116">
        <f>'2020 valores coletados'!L190*CONSOLIDADO!$E9</f>
        <v>0</v>
      </c>
      <c r="M175" s="116">
        <f>'2020 valores coletados'!M190*CONSOLIDADO!$E9</f>
        <v>0</v>
      </c>
      <c r="N175" s="161">
        <f>'2020 valores coletados'!N190*CONSOLIDADO!$E9</f>
        <v>0</v>
      </c>
      <c r="O175" s="260"/>
      <c r="P175" s="260"/>
      <c r="R175" s="183">
        <f>E186</f>
        <v>0</v>
      </c>
      <c r="S175" s="144" t="s">
        <v>127</v>
      </c>
      <c r="U175" s="183"/>
    </row>
    <row r="176" spans="2:22" ht="13" x14ac:dyDescent="0.3">
      <c r="B176" s="38" t="s">
        <v>23</v>
      </c>
      <c r="C176" s="116">
        <f>'2020 valores coletados'!C191*CONSOLIDADO!$E10</f>
        <v>0</v>
      </c>
      <c r="D176" s="116">
        <f>'2020 valores coletados'!D191*CONSOLIDADO!$E10</f>
        <v>0</v>
      </c>
      <c r="E176" s="116">
        <f>'2020 valores coletados'!E191*CONSOLIDADO!$E10</f>
        <v>0</v>
      </c>
      <c r="F176" s="116">
        <f>'2020 valores coletados'!F191*CONSOLIDADO!$E10</f>
        <v>0</v>
      </c>
      <c r="G176" s="116">
        <f>'2020 valores coletados'!G191*CONSOLIDADO!$E10</f>
        <v>0</v>
      </c>
      <c r="H176" s="116">
        <f>'2020 valores coletados'!H191*CONSOLIDADO!$E10</f>
        <v>0</v>
      </c>
      <c r="I176" s="116">
        <f>'2020 valores coletados'!I191*CONSOLIDADO!$E10</f>
        <v>0</v>
      </c>
      <c r="J176" s="116">
        <f>'2020 valores coletados'!J191*CONSOLIDADO!$E10</f>
        <v>0</v>
      </c>
      <c r="K176" s="116">
        <f>'2020 valores coletados'!K191*CONSOLIDADO!$E10</f>
        <v>0</v>
      </c>
      <c r="L176" s="116">
        <f>'2020 valores coletados'!L191*CONSOLIDADO!$E10</f>
        <v>0</v>
      </c>
      <c r="M176" s="116">
        <f>'2020 valores coletados'!M191*CONSOLIDADO!$E10</f>
        <v>0</v>
      </c>
      <c r="N176" s="161">
        <f>'2020 valores coletados'!N191*CONSOLIDADO!$E10</f>
        <v>0</v>
      </c>
      <c r="O176" s="260"/>
      <c r="P176" s="260"/>
      <c r="R176" s="183">
        <f>F186</f>
        <v>0</v>
      </c>
      <c r="S176" s="144" t="s">
        <v>39</v>
      </c>
      <c r="U176" s="183"/>
    </row>
    <row r="177" spans="2:21" ht="13" x14ac:dyDescent="0.3">
      <c r="B177" s="37" t="s">
        <v>24</v>
      </c>
      <c r="C177" s="116">
        <f>'2020 valores coletados'!C192*CONSOLIDADO!$E11</f>
        <v>0</v>
      </c>
      <c r="D177" s="116">
        <f>'2020 valores coletados'!D192*CONSOLIDADO!$E11</f>
        <v>0</v>
      </c>
      <c r="E177" s="116">
        <f>'2020 valores coletados'!E192*CONSOLIDADO!$E11</f>
        <v>0</v>
      </c>
      <c r="F177" s="116">
        <f>'2020 valores coletados'!F192*CONSOLIDADO!$E11</f>
        <v>0</v>
      </c>
      <c r="G177" s="116">
        <f>'2020 valores coletados'!G192*CONSOLIDADO!$E11</f>
        <v>0</v>
      </c>
      <c r="H177" s="116">
        <f>'2020 valores coletados'!H192*CONSOLIDADO!$E11</f>
        <v>0</v>
      </c>
      <c r="I177" s="116">
        <f>'2020 valores coletados'!I192*CONSOLIDADO!$E11</f>
        <v>0</v>
      </c>
      <c r="J177" s="116">
        <f>'2020 valores coletados'!J192*CONSOLIDADO!$E11</f>
        <v>0</v>
      </c>
      <c r="K177" s="116">
        <f>'2020 valores coletados'!K192*CONSOLIDADO!$E11</f>
        <v>0</v>
      </c>
      <c r="L177" s="116">
        <f>'2020 valores coletados'!L192*CONSOLIDADO!$E11</f>
        <v>0</v>
      </c>
      <c r="M177" s="116">
        <f>'2020 valores coletados'!M192*CONSOLIDADO!$E11</f>
        <v>0</v>
      </c>
      <c r="N177" s="161">
        <f>'2020 valores coletados'!N192*CONSOLIDADO!$E11</f>
        <v>0</v>
      </c>
      <c r="O177" s="260"/>
      <c r="P177" s="260"/>
      <c r="R177" s="183">
        <f>G186</f>
        <v>0</v>
      </c>
      <c r="S177" s="144" t="s">
        <v>40</v>
      </c>
      <c r="U177" s="183"/>
    </row>
    <row r="178" spans="2:21" ht="13" x14ac:dyDescent="0.3">
      <c r="B178" s="38" t="s">
        <v>25</v>
      </c>
      <c r="C178" s="116">
        <f>'2020 valores coletados'!C193*CONSOLIDADO!$E12</f>
        <v>0</v>
      </c>
      <c r="D178" s="116">
        <f>'2020 valores coletados'!D193*CONSOLIDADO!$E12</f>
        <v>0</v>
      </c>
      <c r="E178" s="116">
        <f>'2020 valores coletados'!E193*CONSOLIDADO!$E12</f>
        <v>0</v>
      </c>
      <c r="F178" s="116">
        <f>'2020 valores coletados'!F193*CONSOLIDADO!$E12</f>
        <v>0</v>
      </c>
      <c r="G178" s="116">
        <f>'2020 valores coletados'!G193*CONSOLIDADO!$E12</f>
        <v>0</v>
      </c>
      <c r="H178" s="116">
        <f>'2020 valores coletados'!H193*CONSOLIDADO!$E12</f>
        <v>0</v>
      </c>
      <c r="I178" s="116">
        <f>'2020 valores coletados'!I193*CONSOLIDADO!$E12</f>
        <v>0</v>
      </c>
      <c r="J178" s="116">
        <f>'2020 valores coletados'!J193*CONSOLIDADO!$E12</f>
        <v>0</v>
      </c>
      <c r="K178" s="116">
        <f>'2020 valores coletados'!K193*CONSOLIDADO!$E12</f>
        <v>0</v>
      </c>
      <c r="L178" s="116">
        <f>'2020 valores coletados'!L193*CONSOLIDADO!$E12</f>
        <v>0</v>
      </c>
      <c r="M178" s="116">
        <f>'2020 valores coletados'!M193*CONSOLIDADO!$E12</f>
        <v>0</v>
      </c>
      <c r="N178" s="161">
        <f>'2020 valores coletados'!N193*CONSOLIDADO!$E12</f>
        <v>0</v>
      </c>
      <c r="O178" s="260"/>
      <c r="P178" s="260"/>
      <c r="R178" s="183">
        <f>H186</f>
        <v>0</v>
      </c>
      <c r="S178" s="144" t="s">
        <v>41</v>
      </c>
      <c r="U178" s="183"/>
    </row>
    <row r="179" spans="2:21" ht="13" x14ac:dyDescent="0.3">
      <c r="B179" s="38" t="s">
        <v>26</v>
      </c>
      <c r="C179" s="116">
        <f>'2020 valores coletados'!C194*CONSOLIDADO!$E13</f>
        <v>0</v>
      </c>
      <c r="D179" s="116">
        <f>'2020 valores coletados'!D194*CONSOLIDADO!$E13</f>
        <v>0</v>
      </c>
      <c r="E179" s="116">
        <f>'2020 valores coletados'!E194*CONSOLIDADO!$E13</f>
        <v>0</v>
      </c>
      <c r="F179" s="116">
        <f>'2020 valores coletados'!F194*CONSOLIDADO!$E13</f>
        <v>0</v>
      </c>
      <c r="G179" s="116">
        <f>'2020 valores coletados'!G194*CONSOLIDADO!$E13</f>
        <v>0</v>
      </c>
      <c r="H179" s="116">
        <f>'2020 valores coletados'!H194*CONSOLIDADO!$E13</f>
        <v>0</v>
      </c>
      <c r="I179" s="116">
        <f>'2020 valores coletados'!I194*CONSOLIDADO!$E13</f>
        <v>0</v>
      </c>
      <c r="J179" s="116">
        <f>'2020 valores coletados'!J194*CONSOLIDADO!$E13</f>
        <v>0</v>
      </c>
      <c r="K179" s="116">
        <f>'2020 valores coletados'!K194*CONSOLIDADO!$E13</f>
        <v>0</v>
      </c>
      <c r="L179" s="116">
        <f>'2020 valores coletados'!L194*CONSOLIDADO!$E13</f>
        <v>0</v>
      </c>
      <c r="M179" s="116">
        <f>'2020 valores coletados'!M194*CONSOLIDADO!$E13</f>
        <v>0</v>
      </c>
      <c r="N179" s="161">
        <f>'2020 valores coletados'!N194*CONSOLIDADO!$E13</f>
        <v>0</v>
      </c>
      <c r="O179" s="260"/>
      <c r="P179" s="260"/>
      <c r="R179" s="183">
        <f>I186</f>
        <v>0</v>
      </c>
      <c r="S179" s="144" t="s">
        <v>143</v>
      </c>
      <c r="U179" s="183"/>
    </row>
    <row r="180" spans="2:21" ht="13" x14ac:dyDescent="0.3">
      <c r="B180" s="38" t="s">
        <v>27</v>
      </c>
      <c r="C180" s="116">
        <f>'2020 valores coletados'!C195*CONSOLIDADO!$E14</f>
        <v>0</v>
      </c>
      <c r="D180" s="116">
        <f>'2020 valores coletados'!D195*CONSOLIDADO!$E14</f>
        <v>0</v>
      </c>
      <c r="E180" s="116">
        <f>'2020 valores coletados'!E195*CONSOLIDADO!$E14</f>
        <v>0</v>
      </c>
      <c r="F180" s="116">
        <f>'2020 valores coletados'!F195*CONSOLIDADO!$E14</f>
        <v>0</v>
      </c>
      <c r="G180" s="116">
        <f>'2020 valores coletados'!G195*CONSOLIDADO!$E14</f>
        <v>0</v>
      </c>
      <c r="H180" s="116">
        <f>'2020 valores coletados'!H195*CONSOLIDADO!$E14</f>
        <v>0</v>
      </c>
      <c r="I180" s="116">
        <f>'2020 valores coletados'!I195*CONSOLIDADO!$E14</f>
        <v>0</v>
      </c>
      <c r="J180" s="116">
        <f>'2020 valores coletados'!J195*CONSOLIDADO!$E14</f>
        <v>0</v>
      </c>
      <c r="K180" s="116">
        <f>'2020 valores coletados'!K195*CONSOLIDADO!$E14</f>
        <v>0</v>
      </c>
      <c r="L180" s="116">
        <f>'2020 valores coletados'!L195*CONSOLIDADO!$E14</f>
        <v>0</v>
      </c>
      <c r="M180" s="116">
        <f>'2020 valores coletados'!M195*CONSOLIDADO!$E14</f>
        <v>0</v>
      </c>
      <c r="N180" s="161">
        <f>'2020 valores coletados'!N195*CONSOLIDADO!$E14</f>
        <v>0</v>
      </c>
      <c r="O180" s="260"/>
      <c r="P180" s="260"/>
      <c r="R180" s="183">
        <f>J186</f>
        <v>0</v>
      </c>
      <c r="S180" s="144" t="s">
        <v>144</v>
      </c>
      <c r="U180" s="183"/>
    </row>
    <row r="181" spans="2:21" ht="13" x14ac:dyDescent="0.3">
      <c r="B181" s="38" t="s">
        <v>28</v>
      </c>
      <c r="C181" s="116">
        <f>'2020 valores coletados'!C196*CONSOLIDADO!$E15</f>
        <v>0</v>
      </c>
      <c r="D181" s="116">
        <f>'2020 valores coletados'!D196*CONSOLIDADO!$E15</f>
        <v>0</v>
      </c>
      <c r="E181" s="116">
        <f>'2020 valores coletados'!E196*CONSOLIDADO!$E15</f>
        <v>0</v>
      </c>
      <c r="F181" s="116">
        <f>'2020 valores coletados'!F196*CONSOLIDADO!$E15</f>
        <v>0</v>
      </c>
      <c r="G181" s="116">
        <f>'2020 valores coletados'!G196*CONSOLIDADO!$E15</f>
        <v>0</v>
      </c>
      <c r="H181" s="116">
        <f>'2020 valores coletados'!H196*CONSOLIDADO!$E15</f>
        <v>0</v>
      </c>
      <c r="I181" s="116">
        <f>'2020 valores coletados'!I196*CONSOLIDADO!$E15</f>
        <v>0</v>
      </c>
      <c r="J181" s="116">
        <f>'2020 valores coletados'!J196*CONSOLIDADO!$E15</f>
        <v>0</v>
      </c>
      <c r="K181" s="116">
        <f>'2020 valores coletados'!K196*CONSOLIDADO!$E15</f>
        <v>0</v>
      </c>
      <c r="L181" s="116">
        <f>'2020 valores coletados'!L196*CONSOLIDADO!$E15</f>
        <v>0</v>
      </c>
      <c r="M181" s="116">
        <f>'2020 valores coletados'!M196*CONSOLIDADO!$E15</f>
        <v>0</v>
      </c>
      <c r="N181" s="161">
        <f>'2020 valores coletados'!N196*CONSOLIDADO!$E15</f>
        <v>0</v>
      </c>
      <c r="O181" s="260"/>
      <c r="P181" s="260"/>
      <c r="R181" s="183">
        <f>K186</f>
        <v>0</v>
      </c>
      <c r="S181" s="144" t="s">
        <v>42</v>
      </c>
      <c r="U181" s="183"/>
    </row>
    <row r="182" spans="2:21" ht="13" x14ac:dyDescent="0.3">
      <c r="B182" s="37" t="s">
        <v>29</v>
      </c>
      <c r="C182" s="116">
        <f>'2020 valores coletados'!C197*CONSOLIDADO!$E16</f>
        <v>0</v>
      </c>
      <c r="D182" s="116">
        <f>'2020 valores coletados'!D197*CONSOLIDADO!$E16</f>
        <v>0</v>
      </c>
      <c r="E182" s="116">
        <f>'2020 valores coletados'!E197*CONSOLIDADO!$E16</f>
        <v>0</v>
      </c>
      <c r="F182" s="116">
        <f>'2020 valores coletados'!F197*CONSOLIDADO!$E16</f>
        <v>0</v>
      </c>
      <c r="G182" s="116">
        <f>'2020 valores coletados'!G197*CONSOLIDADO!$E16</f>
        <v>0</v>
      </c>
      <c r="H182" s="116">
        <f>'2020 valores coletados'!H197*CONSOLIDADO!$E16</f>
        <v>0</v>
      </c>
      <c r="I182" s="116">
        <f>'2020 valores coletados'!I197*CONSOLIDADO!$E16</f>
        <v>0</v>
      </c>
      <c r="J182" s="116">
        <f>'2020 valores coletados'!J197*CONSOLIDADO!$E16</f>
        <v>0</v>
      </c>
      <c r="K182" s="116">
        <f>'2020 valores coletados'!K197*CONSOLIDADO!$E16</f>
        <v>0</v>
      </c>
      <c r="L182" s="116">
        <f>'2020 valores coletados'!L197*CONSOLIDADO!$E16</f>
        <v>0</v>
      </c>
      <c r="M182" s="116">
        <f>'2020 valores coletados'!M197*CONSOLIDADO!$E16</f>
        <v>0</v>
      </c>
      <c r="N182" s="161">
        <f>'2020 valores coletados'!N197*CONSOLIDADO!$E16</f>
        <v>0</v>
      </c>
      <c r="O182" s="260"/>
      <c r="P182" s="260"/>
      <c r="R182" s="183">
        <f>L186</f>
        <v>0</v>
      </c>
      <c r="S182" s="144" t="s">
        <v>43</v>
      </c>
    </row>
    <row r="183" spans="2:21" ht="13" x14ac:dyDescent="0.3">
      <c r="B183" s="37" t="s">
        <v>30</v>
      </c>
      <c r="C183" s="116">
        <f>'2020 valores coletados'!C198*CONSOLIDADO!$E17</f>
        <v>0</v>
      </c>
      <c r="D183" s="116">
        <f>'2020 valores coletados'!D198*CONSOLIDADO!$E17</f>
        <v>0</v>
      </c>
      <c r="E183" s="116">
        <f>'2020 valores coletados'!E198*CONSOLIDADO!$E17</f>
        <v>0</v>
      </c>
      <c r="F183" s="116">
        <f>'2020 valores coletados'!F198*CONSOLIDADO!$E17</f>
        <v>0</v>
      </c>
      <c r="G183" s="116">
        <f>'2020 valores coletados'!G198*CONSOLIDADO!$E17</f>
        <v>0</v>
      </c>
      <c r="H183" s="116">
        <f>'2020 valores coletados'!H198*CONSOLIDADO!$E17</f>
        <v>0</v>
      </c>
      <c r="I183" s="116">
        <f>'2020 valores coletados'!I198*CONSOLIDADO!$E17</f>
        <v>0</v>
      </c>
      <c r="J183" s="116">
        <f>'2020 valores coletados'!J198*CONSOLIDADO!$E17</f>
        <v>0</v>
      </c>
      <c r="K183" s="116">
        <f>'2020 valores coletados'!K198*CONSOLIDADO!$E17</f>
        <v>0</v>
      </c>
      <c r="L183" s="116">
        <f>'2020 valores coletados'!L198*CONSOLIDADO!$E17</f>
        <v>0</v>
      </c>
      <c r="M183" s="116">
        <f>'2020 valores coletados'!M198*CONSOLIDADO!$E17</f>
        <v>0</v>
      </c>
      <c r="N183" s="161">
        <f>'2020 valores coletados'!N198*CONSOLIDADO!$E17</f>
        <v>0</v>
      </c>
      <c r="O183" s="260"/>
      <c r="P183" s="260"/>
      <c r="R183" s="183">
        <f>M186</f>
        <v>0</v>
      </c>
      <c r="S183" s="144" t="s">
        <v>44</v>
      </c>
    </row>
    <row r="184" spans="2:21" ht="13" x14ac:dyDescent="0.3">
      <c r="B184" s="37" t="s">
        <v>31</v>
      </c>
      <c r="C184" s="116">
        <f>'2020 valores coletados'!C199*CONSOLIDADO!$E18</f>
        <v>0</v>
      </c>
      <c r="D184" s="116">
        <f>'2020 valores coletados'!D199*CONSOLIDADO!$E18</f>
        <v>0</v>
      </c>
      <c r="E184" s="116">
        <f>'2020 valores coletados'!E199*CONSOLIDADO!$E18</f>
        <v>0</v>
      </c>
      <c r="F184" s="116">
        <f>'2020 valores coletados'!F199*CONSOLIDADO!$E18</f>
        <v>0</v>
      </c>
      <c r="G184" s="116">
        <f>'2020 valores coletados'!G199*CONSOLIDADO!$E18</f>
        <v>0</v>
      </c>
      <c r="H184" s="116">
        <f>'2020 valores coletados'!H199*CONSOLIDADO!$E18</f>
        <v>0</v>
      </c>
      <c r="I184" s="116">
        <f>'2020 valores coletados'!I199*CONSOLIDADO!$E18</f>
        <v>0</v>
      </c>
      <c r="J184" s="116">
        <f>'2020 valores coletados'!J199*CONSOLIDADO!$E18</f>
        <v>0</v>
      </c>
      <c r="K184" s="116">
        <f>'2020 valores coletados'!K199*CONSOLIDADO!$E18</f>
        <v>0</v>
      </c>
      <c r="L184" s="116">
        <f>'2020 valores coletados'!L199*CONSOLIDADO!$E18</f>
        <v>0</v>
      </c>
      <c r="M184" s="116">
        <f>'2020 valores coletados'!M199*CONSOLIDADO!$E18</f>
        <v>0</v>
      </c>
      <c r="N184" s="161">
        <f>'2020 valores coletados'!N199*CONSOLIDADO!$E18</f>
        <v>0</v>
      </c>
      <c r="O184" s="260"/>
      <c r="P184" s="260"/>
      <c r="R184" s="183">
        <f>N186</f>
        <v>0</v>
      </c>
      <c r="S184" s="144" t="s">
        <v>45</v>
      </c>
    </row>
    <row r="185" spans="2:21" ht="13.5" thickBot="1" x14ac:dyDescent="0.35">
      <c r="B185" s="101" t="s">
        <v>32</v>
      </c>
      <c r="C185" s="118">
        <f>'2020 valores coletados'!C200*CONSOLIDADO!$E19</f>
        <v>0</v>
      </c>
      <c r="D185" s="118">
        <f>'2020 valores coletados'!D200*CONSOLIDADO!$E19</f>
        <v>0</v>
      </c>
      <c r="E185" s="118">
        <f>'2020 valores coletados'!E200*CONSOLIDADO!$E19</f>
        <v>0</v>
      </c>
      <c r="F185" s="118">
        <f>'2020 valores coletados'!F200*CONSOLIDADO!$E19</f>
        <v>0</v>
      </c>
      <c r="G185" s="118">
        <f>'2020 valores coletados'!G200*CONSOLIDADO!$E19</f>
        <v>0</v>
      </c>
      <c r="H185" s="118">
        <f>'2020 valores coletados'!H200*CONSOLIDADO!$E19</f>
        <v>0</v>
      </c>
      <c r="I185" s="118">
        <f>'2020 valores coletados'!I200*CONSOLIDADO!$E19</f>
        <v>0</v>
      </c>
      <c r="J185" s="118">
        <f>'2020 valores coletados'!J200*CONSOLIDADO!$E19</f>
        <v>0</v>
      </c>
      <c r="K185" s="118">
        <f>'2020 valores coletados'!K200*CONSOLIDADO!$E19</f>
        <v>0</v>
      </c>
      <c r="L185" s="118">
        <f>'2020 valores coletados'!L200*CONSOLIDADO!$E19</f>
        <v>0</v>
      </c>
      <c r="M185" s="118">
        <f>'2020 valores coletados'!M200*CONSOLIDADO!$E19</f>
        <v>0</v>
      </c>
      <c r="N185" s="162">
        <f>'2020 valores coletados'!N200*CONSOLIDADO!$E19</f>
        <v>0</v>
      </c>
      <c r="O185" s="260"/>
      <c r="P185" s="260"/>
    </row>
    <row r="186" spans="2:21" ht="13.5" thickBot="1" x14ac:dyDescent="0.35">
      <c r="B186" s="170">
        <f>AVERAGE(C186:N186)</f>
        <v>0</v>
      </c>
      <c r="C186" s="171">
        <f>SUM(C173:C185)</f>
        <v>0</v>
      </c>
      <c r="D186" s="171">
        <f t="shared" ref="D186:N186" si="17">SUM(D173:D185)</f>
        <v>0</v>
      </c>
      <c r="E186" s="171">
        <f t="shared" si="17"/>
        <v>0</v>
      </c>
      <c r="F186" s="171">
        <f t="shared" si="17"/>
        <v>0</v>
      </c>
      <c r="G186" s="171">
        <f t="shared" si="17"/>
        <v>0</v>
      </c>
      <c r="H186" s="171">
        <f t="shared" si="17"/>
        <v>0</v>
      </c>
      <c r="I186" s="171">
        <f t="shared" ref="I186:J186" si="18">SUM(I173:I185)</f>
        <v>0</v>
      </c>
      <c r="J186" s="171">
        <f t="shared" si="18"/>
        <v>0</v>
      </c>
      <c r="K186" s="171">
        <f t="shared" si="17"/>
        <v>0</v>
      </c>
      <c r="L186" s="171">
        <f t="shared" si="17"/>
        <v>0</v>
      </c>
      <c r="M186" s="171">
        <f t="shared" si="17"/>
        <v>0</v>
      </c>
      <c r="N186" s="172">
        <f t="shared" si="17"/>
        <v>0</v>
      </c>
      <c r="O186" s="261"/>
      <c r="P186" s="261"/>
    </row>
    <row r="188" spans="2:21" ht="13" thickBot="1" x14ac:dyDescent="0.3">
      <c r="B188" s="159" t="str">
        <f>'2020 valores coletados'!B204</f>
        <v>Valor da cesta em Dez - Levantamento de preços em 30/12</v>
      </c>
      <c r="T188" s="176"/>
    </row>
    <row r="189" spans="2:21" ht="13.5" thickBot="1" x14ac:dyDescent="0.35">
      <c r="B189" s="33" t="s">
        <v>0</v>
      </c>
      <c r="C189" s="34" t="s">
        <v>36</v>
      </c>
      <c r="D189" s="34" t="s">
        <v>37</v>
      </c>
      <c r="E189" s="34" t="s">
        <v>127</v>
      </c>
      <c r="F189" s="34" t="s">
        <v>39</v>
      </c>
      <c r="G189" s="34" t="s">
        <v>40</v>
      </c>
      <c r="H189" s="34" t="s">
        <v>41</v>
      </c>
      <c r="I189" s="34" t="s">
        <v>143</v>
      </c>
      <c r="J189" s="34" t="s">
        <v>144</v>
      </c>
      <c r="K189" s="34" t="s">
        <v>42</v>
      </c>
      <c r="L189" s="34" t="s">
        <v>43</v>
      </c>
      <c r="M189" s="34" t="s">
        <v>44</v>
      </c>
      <c r="N189" s="160" t="s">
        <v>45</v>
      </c>
      <c r="O189" s="259"/>
      <c r="P189" s="259"/>
      <c r="R189" s="393" t="s">
        <v>122</v>
      </c>
      <c r="S189" s="393"/>
      <c r="U189" s="183"/>
    </row>
    <row r="190" spans="2:21" ht="13" x14ac:dyDescent="0.3">
      <c r="B190" s="106" t="s">
        <v>20</v>
      </c>
      <c r="C190" s="116">
        <f>'2020 valores coletados'!C206*CONSOLIDADO!$E7</f>
        <v>0</v>
      </c>
      <c r="D190" s="116">
        <f>'2020 valores coletados'!D206*CONSOLIDADO!$E7</f>
        <v>0</v>
      </c>
      <c r="E190" s="116">
        <f>'2020 valores coletados'!E206*CONSOLIDADO!$E7</f>
        <v>0</v>
      </c>
      <c r="F190" s="116">
        <f>'2020 valores coletados'!F206*CONSOLIDADO!$E7</f>
        <v>0</v>
      </c>
      <c r="G190" s="116">
        <f>'2020 valores coletados'!G206*CONSOLIDADO!$E7</f>
        <v>0</v>
      </c>
      <c r="H190" s="116">
        <f>'2020 valores coletados'!H206*CONSOLIDADO!$E7</f>
        <v>0</v>
      </c>
      <c r="I190" s="116">
        <f>'2020 valores coletados'!I206*CONSOLIDADO!$E7</f>
        <v>0</v>
      </c>
      <c r="J190" s="116">
        <f>'2020 valores coletados'!J206*CONSOLIDADO!$E7</f>
        <v>0</v>
      </c>
      <c r="K190" s="116">
        <f>'2020 valores coletados'!K206*CONSOLIDADO!$E7</f>
        <v>0</v>
      </c>
      <c r="L190" s="116">
        <f>'2020 valores coletados'!L206*CONSOLIDADO!$E7</f>
        <v>0</v>
      </c>
      <c r="M190" s="116">
        <f>'2020 valores coletados'!M206*CONSOLIDADO!$E7</f>
        <v>0</v>
      </c>
      <c r="N190" s="161">
        <f>'2020 valores coletados'!N206*CONSOLIDADO!$E7</f>
        <v>0</v>
      </c>
      <c r="O190" s="260"/>
      <c r="P190" s="260"/>
      <c r="R190" s="183">
        <f>C203</f>
        <v>0</v>
      </c>
      <c r="S190" s="144" t="s">
        <v>36</v>
      </c>
      <c r="U190" s="183"/>
    </row>
    <row r="191" spans="2:21" ht="13" x14ac:dyDescent="0.3">
      <c r="B191" s="37" t="s">
        <v>21</v>
      </c>
      <c r="C191" s="116">
        <f>'2020 valores coletados'!C207*CONSOLIDADO!$E8</f>
        <v>0</v>
      </c>
      <c r="D191" s="116">
        <f>'2020 valores coletados'!D207*CONSOLIDADO!$E8</f>
        <v>0</v>
      </c>
      <c r="E191" s="116">
        <f>'2020 valores coletados'!E207*CONSOLIDADO!$E8</f>
        <v>0</v>
      </c>
      <c r="F191" s="116">
        <f>'2020 valores coletados'!F207*CONSOLIDADO!$E8</f>
        <v>0</v>
      </c>
      <c r="G191" s="116">
        <f>'2020 valores coletados'!G207*CONSOLIDADO!$E8</f>
        <v>0</v>
      </c>
      <c r="H191" s="116">
        <f>'2020 valores coletados'!H207*CONSOLIDADO!$E8</f>
        <v>0</v>
      </c>
      <c r="I191" s="116">
        <f>'2020 valores coletados'!I207*CONSOLIDADO!$E8</f>
        <v>0</v>
      </c>
      <c r="J191" s="116">
        <f>'2020 valores coletados'!J207*CONSOLIDADO!$E8</f>
        <v>0</v>
      </c>
      <c r="K191" s="116">
        <f>'2020 valores coletados'!K207*CONSOLIDADO!$E8</f>
        <v>0</v>
      </c>
      <c r="L191" s="116">
        <f>'2020 valores coletados'!L207*CONSOLIDADO!$E8</f>
        <v>0</v>
      </c>
      <c r="M191" s="116">
        <f>'2020 valores coletados'!M207*CONSOLIDADO!$E8</f>
        <v>0</v>
      </c>
      <c r="N191" s="161">
        <f>'2020 valores coletados'!N207*CONSOLIDADO!$E8</f>
        <v>0</v>
      </c>
      <c r="O191" s="260"/>
      <c r="P191" s="260"/>
      <c r="R191" s="183">
        <f>D203</f>
        <v>0</v>
      </c>
      <c r="S191" s="144" t="s">
        <v>37</v>
      </c>
      <c r="U191" s="183"/>
    </row>
    <row r="192" spans="2:21" ht="13" x14ac:dyDescent="0.3">
      <c r="B192" s="38" t="s">
        <v>22</v>
      </c>
      <c r="C192" s="116">
        <f>'2020 valores coletados'!C208*CONSOLIDADO!$E9</f>
        <v>0</v>
      </c>
      <c r="D192" s="116">
        <f>'2020 valores coletados'!D208*CONSOLIDADO!$E9</f>
        <v>0</v>
      </c>
      <c r="E192" s="116">
        <f>'2020 valores coletados'!E208*CONSOLIDADO!$E9</f>
        <v>0</v>
      </c>
      <c r="F192" s="116">
        <f>'2020 valores coletados'!F208*CONSOLIDADO!$E9</f>
        <v>0</v>
      </c>
      <c r="G192" s="116">
        <f>'2020 valores coletados'!G208*CONSOLIDADO!$E9</f>
        <v>0</v>
      </c>
      <c r="H192" s="116">
        <f>'2020 valores coletados'!H208*CONSOLIDADO!$E9</f>
        <v>0</v>
      </c>
      <c r="I192" s="116">
        <f>'2020 valores coletados'!I208*CONSOLIDADO!$E9</f>
        <v>0</v>
      </c>
      <c r="J192" s="116">
        <f>'2020 valores coletados'!J208*CONSOLIDADO!$E9</f>
        <v>0</v>
      </c>
      <c r="K192" s="116">
        <f>'2020 valores coletados'!K208*CONSOLIDADO!$E9</f>
        <v>0</v>
      </c>
      <c r="L192" s="116">
        <f>'2020 valores coletados'!L208*CONSOLIDADO!$E9</f>
        <v>0</v>
      </c>
      <c r="M192" s="116">
        <f>'2020 valores coletados'!M208*CONSOLIDADO!$E9</f>
        <v>0</v>
      </c>
      <c r="N192" s="161">
        <f>'2020 valores coletados'!N208*CONSOLIDADO!$E9</f>
        <v>0</v>
      </c>
      <c r="O192" s="260"/>
      <c r="P192" s="260"/>
      <c r="R192" s="183">
        <f>E203</f>
        <v>0</v>
      </c>
      <c r="S192" s="144" t="s">
        <v>127</v>
      </c>
      <c r="U192" s="183"/>
    </row>
    <row r="193" spans="2:21" ht="13" x14ac:dyDescent="0.3">
      <c r="B193" s="38" t="s">
        <v>23</v>
      </c>
      <c r="C193" s="116">
        <f>'2020 valores coletados'!C209*CONSOLIDADO!$E10</f>
        <v>0</v>
      </c>
      <c r="D193" s="116">
        <f>'2020 valores coletados'!D209*CONSOLIDADO!$E10</f>
        <v>0</v>
      </c>
      <c r="E193" s="116">
        <f>'2020 valores coletados'!E209*CONSOLIDADO!$E10</f>
        <v>0</v>
      </c>
      <c r="F193" s="116">
        <f>'2020 valores coletados'!F209*CONSOLIDADO!$E10</f>
        <v>0</v>
      </c>
      <c r="G193" s="116">
        <f>'2020 valores coletados'!G209*CONSOLIDADO!$E10</f>
        <v>0</v>
      </c>
      <c r="H193" s="116">
        <f>'2020 valores coletados'!H209*CONSOLIDADO!$E10</f>
        <v>0</v>
      </c>
      <c r="I193" s="116">
        <f>'2020 valores coletados'!I209*CONSOLIDADO!$E10</f>
        <v>0</v>
      </c>
      <c r="J193" s="116">
        <f>'2020 valores coletados'!J209*CONSOLIDADO!$E10</f>
        <v>0</v>
      </c>
      <c r="K193" s="116">
        <f>'2020 valores coletados'!K209*CONSOLIDADO!$E10</f>
        <v>0</v>
      </c>
      <c r="L193" s="116">
        <f>'2020 valores coletados'!L209*CONSOLIDADO!$E10</f>
        <v>0</v>
      </c>
      <c r="M193" s="116">
        <f>'2020 valores coletados'!M209*CONSOLIDADO!$E10</f>
        <v>0</v>
      </c>
      <c r="N193" s="161">
        <f>'2020 valores coletados'!N209*CONSOLIDADO!$E10</f>
        <v>0</v>
      </c>
      <c r="O193" s="260"/>
      <c r="P193" s="260"/>
      <c r="R193" s="183">
        <f>F203</f>
        <v>0</v>
      </c>
      <c r="S193" s="144" t="s">
        <v>39</v>
      </c>
      <c r="U193" s="183"/>
    </row>
    <row r="194" spans="2:21" ht="13" x14ac:dyDescent="0.3">
      <c r="B194" s="37" t="s">
        <v>24</v>
      </c>
      <c r="C194" s="116">
        <f>'2020 valores coletados'!C210*CONSOLIDADO!$E11</f>
        <v>0</v>
      </c>
      <c r="D194" s="116">
        <f>'2020 valores coletados'!D210*CONSOLIDADO!$E11</f>
        <v>0</v>
      </c>
      <c r="E194" s="116">
        <f>'2020 valores coletados'!E210*CONSOLIDADO!$E11</f>
        <v>0</v>
      </c>
      <c r="F194" s="116">
        <f>'2020 valores coletados'!F210*CONSOLIDADO!$E11</f>
        <v>0</v>
      </c>
      <c r="G194" s="116">
        <f>'2020 valores coletados'!G210*CONSOLIDADO!$E11</f>
        <v>0</v>
      </c>
      <c r="H194" s="116">
        <f>'2020 valores coletados'!H210*CONSOLIDADO!$E11</f>
        <v>0</v>
      </c>
      <c r="I194" s="116">
        <f>'2020 valores coletados'!I210*CONSOLIDADO!$E11</f>
        <v>0</v>
      </c>
      <c r="J194" s="116">
        <f>'2020 valores coletados'!J210*CONSOLIDADO!$E11</f>
        <v>0</v>
      </c>
      <c r="K194" s="116">
        <f>'2020 valores coletados'!K210*CONSOLIDADO!$E11</f>
        <v>0</v>
      </c>
      <c r="L194" s="116">
        <f>'2020 valores coletados'!L210*CONSOLIDADO!$E11</f>
        <v>0</v>
      </c>
      <c r="M194" s="116">
        <f>'2020 valores coletados'!M210*CONSOLIDADO!$E11</f>
        <v>0</v>
      </c>
      <c r="N194" s="161">
        <f>'2020 valores coletados'!N210*CONSOLIDADO!$E11</f>
        <v>0</v>
      </c>
      <c r="O194" s="260"/>
      <c r="P194" s="260"/>
      <c r="R194" s="183">
        <f>G203</f>
        <v>0</v>
      </c>
      <c r="S194" s="144" t="s">
        <v>40</v>
      </c>
      <c r="U194" s="183"/>
    </row>
    <row r="195" spans="2:21" ht="13" x14ac:dyDescent="0.3">
      <c r="B195" s="38" t="s">
        <v>25</v>
      </c>
      <c r="C195" s="116">
        <f>'2020 valores coletados'!C211*CONSOLIDADO!$E12</f>
        <v>0</v>
      </c>
      <c r="D195" s="116">
        <f>'2020 valores coletados'!D211*CONSOLIDADO!$E12</f>
        <v>0</v>
      </c>
      <c r="E195" s="116">
        <f>'2020 valores coletados'!E211*CONSOLIDADO!$E12</f>
        <v>0</v>
      </c>
      <c r="F195" s="116">
        <f>'2020 valores coletados'!F211*CONSOLIDADO!$E12</f>
        <v>0</v>
      </c>
      <c r="G195" s="116">
        <f>'2020 valores coletados'!G211*CONSOLIDADO!$E12</f>
        <v>0</v>
      </c>
      <c r="H195" s="116">
        <f>'2020 valores coletados'!H211*CONSOLIDADO!$E12</f>
        <v>0</v>
      </c>
      <c r="I195" s="116">
        <f>'2020 valores coletados'!I211*CONSOLIDADO!$E12</f>
        <v>0</v>
      </c>
      <c r="J195" s="116">
        <f>'2020 valores coletados'!J211*CONSOLIDADO!$E12</f>
        <v>0</v>
      </c>
      <c r="K195" s="116">
        <f>'2020 valores coletados'!K211*CONSOLIDADO!$E12</f>
        <v>0</v>
      </c>
      <c r="L195" s="116">
        <f>'2020 valores coletados'!L211*CONSOLIDADO!$E12</f>
        <v>0</v>
      </c>
      <c r="M195" s="116">
        <f>'2020 valores coletados'!M211*CONSOLIDADO!$E12</f>
        <v>0</v>
      </c>
      <c r="N195" s="161">
        <f>'2020 valores coletados'!N211*CONSOLIDADO!$E12</f>
        <v>0</v>
      </c>
      <c r="O195" s="260"/>
      <c r="P195" s="260"/>
      <c r="R195" s="183">
        <f>H203</f>
        <v>0</v>
      </c>
      <c r="S195" s="144" t="s">
        <v>41</v>
      </c>
      <c r="U195" s="183"/>
    </row>
    <row r="196" spans="2:21" ht="13" x14ac:dyDescent="0.3">
      <c r="B196" s="38" t="s">
        <v>26</v>
      </c>
      <c r="C196" s="116">
        <f>'2020 valores coletados'!C212*CONSOLIDADO!$E13</f>
        <v>0</v>
      </c>
      <c r="D196" s="116">
        <f>'2020 valores coletados'!D212*CONSOLIDADO!$E13</f>
        <v>0</v>
      </c>
      <c r="E196" s="116">
        <f>'2020 valores coletados'!E212*CONSOLIDADO!$E13</f>
        <v>0</v>
      </c>
      <c r="F196" s="116">
        <f>'2020 valores coletados'!F212*CONSOLIDADO!$E13</f>
        <v>0</v>
      </c>
      <c r="G196" s="116">
        <f>'2020 valores coletados'!G212*CONSOLIDADO!$E13</f>
        <v>0</v>
      </c>
      <c r="H196" s="116">
        <f>'2020 valores coletados'!H212*CONSOLIDADO!$E13</f>
        <v>0</v>
      </c>
      <c r="I196" s="116">
        <f>'2020 valores coletados'!I212*CONSOLIDADO!$E13</f>
        <v>0</v>
      </c>
      <c r="J196" s="116">
        <f>'2020 valores coletados'!J212*CONSOLIDADO!$E13</f>
        <v>0</v>
      </c>
      <c r="K196" s="116">
        <f>'2020 valores coletados'!K212*CONSOLIDADO!$E13</f>
        <v>0</v>
      </c>
      <c r="L196" s="116">
        <f>'2020 valores coletados'!L212*CONSOLIDADO!$E13</f>
        <v>0</v>
      </c>
      <c r="M196" s="116">
        <f>'2020 valores coletados'!M212*CONSOLIDADO!$E13</f>
        <v>0</v>
      </c>
      <c r="N196" s="161">
        <f>'2020 valores coletados'!N212*CONSOLIDADO!$E13</f>
        <v>0</v>
      </c>
      <c r="O196" s="260"/>
      <c r="P196" s="260"/>
      <c r="R196" s="183">
        <f>I203</f>
        <v>0</v>
      </c>
      <c r="S196" s="144" t="s">
        <v>143</v>
      </c>
      <c r="U196" s="183"/>
    </row>
    <row r="197" spans="2:21" ht="13" x14ac:dyDescent="0.3">
      <c r="B197" s="38" t="s">
        <v>27</v>
      </c>
      <c r="C197" s="116">
        <f>'2020 valores coletados'!C213*CONSOLIDADO!$E14</f>
        <v>0</v>
      </c>
      <c r="D197" s="116">
        <f>'2020 valores coletados'!D213*CONSOLIDADO!$E14</f>
        <v>0</v>
      </c>
      <c r="E197" s="116">
        <f>'2020 valores coletados'!E213*CONSOLIDADO!$E14</f>
        <v>0</v>
      </c>
      <c r="F197" s="116">
        <f>'2020 valores coletados'!F213*CONSOLIDADO!$E14</f>
        <v>0</v>
      </c>
      <c r="G197" s="116">
        <f>'2020 valores coletados'!G213*CONSOLIDADO!$E14</f>
        <v>0</v>
      </c>
      <c r="H197" s="116">
        <f>'2020 valores coletados'!H213*CONSOLIDADO!$E14</f>
        <v>0</v>
      </c>
      <c r="I197" s="116">
        <f>'2020 valores coletados'!I213*CONSOLIDADO!$E14</f>
        <v>0</v>
      </c>
      <c r="J197" s="116">
        <f>'2020 valores coletados'!J213*CONSOLIDADO!$E14</f>
        <v>0</v>
      </c>
      <c r="K197" s="116">
        <f>'2020 valores coletados'!K213*CONSOLIDADO!$E14</f>
        <v>0</v>
      </c>
      <c r="L197" s="116">
        <f>'2020 valores coletados'!L213*CONSOLIDADO!$E14</f>
        <v>0</v>
      </c>
      <c r="M197" s="116">
        <f>'2020 valores coletados'!M213*CONSOLIDADO!$E14</f>
        <v>0</v>
      </c>
      <c r="N197" s="161">
        <f>'2020 valores coletados'!N213*CONSOLIDADO!$E14</f>
        <v>0</v>
      </c>
      <c r="O197" s="260"/>
      <c r="P197" s="260"/>
      <c r="R197" s="183">
        <f>J203</f>
        <v>0</v>
      </c>
      <c r="S197" s="144" t="s">
        <v>144</v>
      </c>
      <c r="U197" s="183"/>
    </row>
    <row r="198" spans="2:21" ht="13" x14ac:dyDescent="0.3">
      <c r="B198" s="38" t="s">
        <v>28</v>
      </c>
      <c r="C198" s="116">
        <f>'2020 valores coletados'!C214*CONSOLIDADO!$E15</f>
        <v>0</v>
      </c>
      <c r="D198" s="116">
        <f>'2020 valores coletados'!D214*CONSOLIDADO!$E15</f>
        <v>0</v>
      </c>
      <c r="E198" s="116">
        <f>'2020 valores coletados'!E214*CONSOLIDADO!$E15</f>
        <v>0</v>
      </c>
      <c r="F198" s="116">
        <f>'2020 valores coletados'!F214*CONSOLIDADO!$E15</f>
        <v>0</v>
      </c>
      <c r="G198" s="116">
        <f>'2020 valores coletados'!G214*CONSOLIDADO!$E15</f>
        <v>0</v>
      </c>
      <c r="H198" s="116">
        <f>'2020 valores coletados'!H214*CONSOLIDADO!$E15</f>
        <v>0</v>
      </c>
      <c r="I198" s="116">
        <f>'2020 valores coletados'!I214*CONSOLIDADO!$E15</f>
        <v>0</v>
      </c>
      <c r="J198" s="116">
        <f>'2020 valores coletados'!J214*CONSOLIDADO!$E15</f>
        <v>0</v>
      </c>
      <c r="K198" s="116">
        <f>'2020 valores coletados'!K214*CONSOLIDADO!$E15</f>
        <v>0</v>
      </c>
      <c r="L198" s="116">
        <f>'2020 valores coletados'!L214*CONSOLIDADO!$E15</f>
        <v>0</v>
      </c>
      <c r="M198" s="116">
        <f>'2020 valores coletados'!M214*CONSOLIDADO!$E15</f>
        <v>0</v>
      </c>
      <c r="N198" s="161">
        <f>'2020 valores coletados'!N214*CONSOLIDADO!$E15</f>
        <v>0</v>
      </c>
      <c r="O198" s="260"/>
      <c r="P198" s="260"/>
      <c r="R198" s="183">
        <f>K203</f>
        <v>0</v>
      </c>
      <c r="S198" s="144" t="s">
        <v>42</v>
      </c>
      <c r="U198" s="183"/>
    </row>
    <row r="199" spans="2:21" ht="13" x14ac:dyDescent="0.3">
      <c r="B199" s="37" t="s">
        <v>29</v>
      </c>
      <c r="C199" s="116">
        <f>'2020 valores coletados'!C215*CONSOLIDADO!$E16</f>
        <v>0</v>
      </c>
      <c r="D199" s="116">
        <f>'2020 valores coletados'!D215*CONSOLIDADO!$E16</f>
        <v>0</v>
      </c>
      <c r="E199" s="116">
        <f>'2020 valores coletados'!E215*CONSOLIDADO!$E16</f>
        <v>0</v>
      </c>
      <c r="F199" s="116">
        <f>'2020 valores coletados'!F215*CONSOLIDADO!$E16</f>
        <v>0</v>
      </c>
      <c r="G199" s="116">
        <f>'2020 valores coletados'!G215*CONSOLIDADO!$E16</f>
        <v>0</v>
      </c>
      <c r="H199" s="116">
        <f>'2020 valores coletados'!H215*CONSOLIDADO!$E16</f>
        <v>0</v>
      </c>
      <c r="I199" s="116">
        <f>'2020 valores coletados'!I215*CONSOLIDADO!$E16</f>
        <v>0</v>
      </c>
      <c r="J199" s="116">
        <f>'2020 valores coletados'!J215*CONSOLIDADO!$E16</f>
        <v>0</v>
      </c>
      <c r="K199" s="116">
        <f>'2020 valores coletados'!K215*CONSOLIDADO!$E16</f>
        <v>0</v>
      </c>
      <c r="L199" s="116">
        <f>'2020 valores coletados'!L215*CONSOLIDADO!$E16</f>
        <v>0</v>
      </c>
      <c r="M199" s="116">
        <f>'2020 valores coletados'!M215*CONSOLIDADO!$E16</f>
        <v>0</v>
      </c>
      <c r="N199" s="161">
        <f>'2020 valores coletados'!N215*CONSOLIDADO!$E16</f>
        <v>0</v>
      </c>
      <c r="O199" s="260"/>
      <c r="P199" s="260"/>
      <c r="R199" s="183">
        <f>L203</f>
        <v>0</v>
      </c>
      <c r="S199" s="144" t="s">
        <v>43</v>
      </c>
    </row>
    <row r="200" spans="2:21" ht="13" x14ac:dyDescent="0.3">
      <c r="B200" s="37" t="s">
        <v>30</v>
      </c>
      <c r="C200" s="116">
        <f>'2020 valores coletados'!C216*CONSOLIDADO!$E17</f>
        <v>0</v>
      </c>
      <c r="D200" s="116">
        <f>'2020 valores coletados'!D216*CONSOLIDADO!$E17</f>
        <v>0</v>
      </c>
      <c r="E200" s="116">
        <f>'2020 valores coletados'!E216*CONSOLIDADO!$E17</f>
        <v>0</v>
      </c>
      <c r="F200" s="116">
        <f>'2020 valores coletados'!F216*CONSOLIDADO!$E17</f>
        <v>0</v>
      </c>
      <c r="G200" s="116">
        <f>'2020 valores coletados'!G216*CONSOLIDADO!$E17</f>
        <v>0</v>
      </c>
      <c r="H200" s="116">
        <f>'2020 valores coletados'!H216*CONSOLIDADO!$E17</f>
        <v>0</v>
      </c>
      <c r="I200" s="116">
        <f>'2020 valores coletados'!I216*CONSOLIDADO!$E17</f>
        <v>0</v>
      </c>
      <c r="J200" s="116">
        <f>'2020 valores coletados'!J216*CONSOLIDADO!$E17</f>
        <v>0</v>
      </c>
      <c r="K200" s="116">
        <f>'2020 valores coletados'!K216*CONSOLIDADO!$E17</f>
        <v>0</v>
      </c>
      <c r="L200" s="116">
        <f>'2020 valores coletados'!L216*CONSOLIDADO!$E17</f>
        <v>0</v>
      </c>
      <c r="M200" s="116">
        <f>'2020 valores coletados'!M216*CONSOLIDADO!$E17</f>
        <v>0</v>
      </c>
      <c r="N200" s="161">
        <f>'2020 valores coletados'!N216*CONSOLIDADO!$E17</f>
        <v>0</v>
      </c>
      <c r="O200" s="260"/>
      <c r="P200" s="260"/>
      <c r="R200" s="183">
        <f>M203</f>
        <v>0</v>
      </c>
      <c r="S200" s="144" t="s">
        <v>44</v>
      </c>
    </row>
    <row r="201" spans="2:21" ht="13" x14ac:dyDescent="0.3">
      <c r="B201" s="37" t="s">
        <v>31</v>
      </c>
      <c r="C201" s="116">
        <f>'2020 valores coletados'!C217*CONSOLIDADO!$E18</f>
        <v>0</v>
      </c>
      <c r="D201" s="116">
        <f>'2020 valores coletados'!D217*CONSOLIDADO!$E18</f>
        <v>0</v>
      </c>
      <c r="E201" s="116">
        <f>'2020 valores coletados'!E217*CONSOLIDADO!$E18</f>
        <v>0</v>
      </c>
      <c r="F201" s="116">
        <f>'2020 valores coletados'!F217*CONSOLIDADO!$E18</f>
        <v>0</v>
      </c>
      <c r="G201" s="116">
        <f>'2020 valores coletados'!G217*CONSOLIDADO!$E18</f>
        <v>0</v>
      </c>
      <c r="H201" s="116">
        <f>'2020 valores coletados'!H217*CONSOLIDADO!$E18</f>
        <v>0</v>
      </c>
      <c r="I201" s="116">
        <f>'2020 valores coletados'!I217*CONSOLIDADO!$E18</f>
        <v>0</v>
      </c>
      <c r="J201" s="116">
        <f>'2020 valores coletados'!J217*CONSOLIDADO!$E18</f>
        <v>0</v>
      </c>
      <c r="K201" s="116">
        <f>'2020 valores coletados'!K217*CONSOLIDADO!$E18</f>
        <v>0</v>
      </c>
      <c r="L201" s="116">
        <f>'2020 valores coletados'!L217*CONSOLIDADO!$E18</f>
        <v>0</v>
      </c>
      <c r="M201" s="116">
        <f>'2020 valores coletados'!M217*CONSOLIDADO!$E18</f>
        <v>0</v>
      </c>
      <c r="N201" s="161">
        <f>'2020 valores coletados'!N217*CONSOLIDADO!$E18</f>
        <v>0</v>
      </c>
      <c r="O201" s="260"/>
      <c r="P201" s="260"/>
      <c r="R201" s="183">
        <f>N203</f>
        <v>0</v>
      </c>
      <c r="S201" s="144" t="s">
        <v>45</v>
      </c>
    </row>
    <row r="202" spans="2:21" ht="13.5" thickBot="1" x14ac:dyDescent="0.35">
      <c r="B202" s="101" t="s">
        <v>32</v>
      </c>
      <c r="C202" s="118">
        <f>'2020 valores coletados'!C218*CONSOLIDADO!$E19</f>
        <v>0</v>
      </c>
      <c r="D202" s="118">
        <f>'2020 valores coletados'!D218*CONSOLIDADO!$E19</f>
        <v>0</v>
      </c>
      <c r="E202" s="118">
        <f>'2020 valores coletados'!E218*CONSOLIDADO!$E19</f>
        <v>0</v>
      </c>
      <c r="F202" s="118">
        <f>'2020 valores coletados'!F218*CONSOLIDADO!$E19</f>
        <v>0</v>
      </c>
      <c r="G202" s="118">
        <f>'2020 valores coletados'!G218*CONSOLIDADO!$E19</f>
        <v>0</v>
      </c>
      <c r="H202" s="118">
        <f>'2020 valores coletados'!H218*CONSOLIDADO!$E19</f>
        <v>0</v>
      </c>
      <c r="I202" s="118">
        <f>'2020 valores coletados'!I218*CONSOLIDADO!$E19</f>
        <v>0</v>
      </c>
      <c r="J202" s="118">
        <f>'2020 valores coletados'!J218*CONSOLIDADO!$E19</f>
        <v>0</v>
      </c>
      <c r="K202" s="118">
        <f>'2020 valores coletados'!K218*CONSOLIDADO!$E19</f>
        <v>0</v>
      </c>
      <c r="L202" s="118">
        <f>'2020 valores coletados'!L218*CONSOLIDADO!$E19</f>
        <v>0</v>
      </c>
      <c r="M202" s="118">
        <f>'2020 valores coletados'!M218*CONSOLIDADO!$E19</f>
        <v>0</v>
      </c>
      <c r="N202" s="162">
        <f>'2020 valores coletados'!N218*CONSOLIDADO!$E19</f>
        <v>0</v>
      </c>
      <c r="O202" s="260"/>
      <c r="P202" s="260"/>
      <c r="U202" s="211"/>
    </row>
    <row r="203" spans="2:21" ht="13.5" thickBot="1" x14ac:dyDescent="0.35">
      <c r="B203" s="170">
        <f>AVERAGE(C203:N203)</f>
        <v>0</v>
      </c>
      <c r="C203" s="171">
        <f>SUM(C190:C202)</f>
        <v>0</v>
      </c>
      <c r="D203" s="171">
        <f t="shared" ref="D203:N203" si="19">SUM(D190:D202)</f>
        <v>0</v>
      </c>
      <c r="E203" s="171">
        <f t="shared" si="19"/>
        <v>0</v>
      </c>
      <c r="F203" s="171">
        <f t="shared" si="19"/>
        <v>0</v>
      </c>
      <c r="G203" s="171">
        <f t="shared" si="19"/>
        <v>0</v>
      </c>
      <c r="H203" s="171">
        <f t="shared" si="19"/>
        <v>0</v>
      </c>
      <c r="I203" s="171">
        <f t="shared" ref="I203:J203" si="20">SUM(I190:I202)</f>
        <v>0</v>
      </c>
      <c r="J203" s="171">
        <f t="shared" si="20"/>
        <v>0</v>
      </c>
      <c r="K203" s="171">
        <f t="shared" si="19"/>
        <v>0</v>
      </c>
      <c r="L203" s="171">
        <f t="shared" si="19"/>
        <v>0</v>
      </c>
      <c r="M203" s="171">
        <f t="shared" si="19"/>
        <v>0</v>
      </c>
      <c r="N203" s="172">
        <f t="shared" si="19"/>
        <v>0</v>
      </c>
      <c r="O203" s="261"/>
      <c r="P203" s="261"/>
    </row>
  </sheetData>
  <sheetProtection formatCells="0" formatColumns="0" formatRows="0" insertColumns="0" insertRows="0" deleteColumns="0" deleteRows="0"/>
  <protectedRanges>
    <protectedRange sqref="R53:R64 R46:R47 R19:R28 R2:R11 U155:U164 U2:U11 U121:U130 R36:R43 R71:R82 R88:R99 R105:R116 R122:R133 R139:R150 R156:R167 R173:R184 R190:R201" name="Intervalo2"/>
    <protectedRange sqref="R1:S1 R12:S18 R100:S103 S22:S37 S19:S20 R46:S47 S5:S11 S2:S3 R2:R11 V158:V164 V155:V156 U155:U164 V5:V11 V2:V3 U2:U11 V124:V130 V121:V122 U121:U130 R19:R43 S39:S43 S48:S54 S56:S72 S91:S99 R48:R99 S74:S89 S104:S106 S108:S123 S125:S140 S142:S157 S159:S174 S176:S191 S193:S65538 R104:R65538" name="Intervalo1"/>
  </protectedRanges>
  <sortState xmlns:xlrd2="http://schemas.microsoft.com/office/spreadsheetml/2017/richdata2" ref="U139:V150">
    <sortCondition ref="U139"/>
  </sortState>
  <mergeCells count="13">
    <mergeCell ref="R121:S121"/>
    <mergeCell ref="R138:S138"/>
    <mergeCell ref="R155:S155"/>
    <mergeCell ref="R172:S172"/>
    <mergeCell ref="R189:S189"/>
    <mergeCell ref="R70:S70"/>
    <mergeCell ref="R87:S87"/>
    <mergeCell ref="R104:S104"/>
    <mergeCell ref="U1:V1"/>
    <mergeCell ref="R52:S52"/>
    <mergeCell ref="R1:S1"/>
    <mergeCell ref="R18:S18"/>
    <mergeCell ref="R35:S35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/>
  <dimension ref="A1:E216"/>
  <sheetViews>
    <sheetView topLeftCell="A158" zoomScaleNormal="100" workbookViewId="0">
      <selection activeCell="B170" sqref="B170"/>
    </sheetView>
  </sheetViews>
  <sheetFormatPr defaultRowHeight="12.5" x14ac:dyDescent="0.25"/>
  <cols>
    <col min="2" max="2" width="18.26953125" style="179" bestFit="1" customWidth="1"/>
    <col min="3" max="3" width="13.7265625" style="44" customWidth="1"/>
  </cols>
  <sheetData>
    <row r="1" spans="1:3" x14ac:dyDescent="0.25">
      <c r="A1" s="179" t="s">
        <v>49</v>
      </c>
    </row>
    <row r="2" spans="1:3" ht="13" x14ac:dyDescent="0.3">
      <c r="B2" s="180" t="str">
        <f>'2020 valores coletados'!U4</f>
        <v>Produtos resumido</v>
      </c>
      <c r="C2" s="178" t="str">
        <f>'2020 valores coletados'!T4</f>
        <v>Var MM%</v>
      </c>
    </row>
    <row r="3" spans="1:3" x14ac:dyDescent="0.25">
      <c r="B3" t="s">
        <v>61</v>
      </c>
      <c r="C3" s="177">
        <f>'2020 valores coletados'!T7</f>
        <v>-0.1873600398108981</v>
      </c>
    </row>
    <row r="4" spans="1:3" x14ac:dyDescent="0.25">
      <c r="B4" t="s">
        <v>8</v>
      </c>
      <c r="C4" s="177">
        <f>'2020 valores coletados'!T10</f>
        <v>-0.11939966648137856</v>
      </c>
    </row>
    <row r="5" spans="1:3" x14ac:dyDescent="0.25">
      <c r="B5" t="s">
        <v>63</v>
      </c>
      <c r="C5" s="177">
        <f>'2020 valores coletados'!T12</f>
        <v>-5.9053717538242623E-2</v>
      </c>
    </row>
    <row r="6" spans="1:3" x14ac:dyDescent="0.25">
      <c r="B6" t="s">
        <v>79</v>
      </c>
      <c r="C6" s="177">
        <f>'2020 valores coletados'!T11</f>
        <v>-5.6783536585365835E-2</v>
      </c>
    </row>
    <row r="7" spans="1:3" x14ac:dyDescent="0.25">
      <c r="B7" t="s">
        <v>62</v>
      </c>
      <c r="C7" s="177">
        <f>'2020 valores coletados'!T8</f>
        <v>-4.1696364932287899E-2</v>
      </c>
    </row>
    <row r="8" spans="1:3" x14ac:dyDescent="0.25">
      <c r="B8" t="s">
        <v>77</v>
      </c>
      <c r="C8" s="177">
        <f>'2020 valores coletados'!T6</f>
        <v>-3.5438765670202543E-2</v>
      </c>
    </row>
    <row r="9" spans="1:3" x14ac:dyDescent="0.25">
      <c r="B9" t="s">
        <v>78</v>
      </c>
      <c r="C9" s="177">
        <f>'2020 valores coletados'!T9</f>
        <v>-3.0523040450437078E-2</v>
      </c>
    </row>
    <row r="10" spans="1:3" x14ac:dyDescent="0.25">
      <c r="B10" t="s">
        <v>64</v>
      </c>
      <c r="C10" s="177">
        <f>'2020 valores coletados'!T13</f>
        <v>-4.1753653444673855E-3</v>
      </c>
    </row>
    <row r="11" spans="1:3" x14ac:dyDescent="0.25">
      <c r="B11" t="s">
        <v>13</v>
      </c>
      <c r="C11" s="177">
        <f>'2020 valores coletados'!T14</f>
        <v>2.4691358024693244E-3</v>
      </c>
    </row>
    <row r="12" spans="1:3" x14ac:dyDescent="0.25">
      <c r="B12" t="s">
        <v>80</v>
      </c>
      <c r="C12" s="177">
        <f>'2020 valores coletados'!T16</f>
        <v>1.015790003017214E-2</v>
      </c>
    </row>
    <row r="13" spans="1:3" x14ac:dyDescent="0.25">
      <c r="B13" t="s">
        <v>65</v>
      </c>
      <c r="C13" s="177">
        <f>'2020 valores coletados'!T15</f>
        <v>3.8245219347581516E-2</v>
      </c>
    </row>
    <row r="14" spans="1:3" x14ac:dyDescent="0.25">
      <c r="B14" t="s">
        <v>2</v>
      </c>
      <c r="C14" s="177">
        <f>'2020 valores coletados'!T5</f>
        <v>6.3277511961722155E-2</v>
      </c>
    </row>
    <row r="15" spans="1:3" x14ac:dyDescent="0.25">
      <c r="B15" t="s">
        <v>66</v>
      </c>
      <c r="C15" s="177">
        <f>'2020 valores coletados'!T17</f>
        <v>0.30314232902033256</v>
      </c>
    </row>
    <row r="18" spans="1:3" x14ac:dyDescent="0.25">
      <c r="A18" s="179" t="s">
        <v>50</v>
      </c>
    </row>
    <row r="19" spans="1:3" ht="13" x14ac:dyDescent="0.3">
      <c r="B19" s="180" t="str">
        <f>'2020 valores coletados'!U21</f>
        <v>Produtos resumido</v>
      </c>
      <c r="C19" s="178" t="str">
        <f>'2020 valores coletados'!T21</f>
        <v>Var MM%</v>
      </c>
    </row>
    <row r="20" spans="1:3" x14ac:dyDescent="0.25">
      <c r="B20" s="181" t="str">
        <f>'2020 valores coletados'!U34</f>
        <v>Tomate</v>
      </c>
      <c r="C20" s="177">
        <f>'2020 valores coletados'!T34</f>
        <v>-5.7446808510638214E-2</v>
      </c>
    </row>
    <row r="21" spans="1:3" x14ac:dyDescent="0.25">
      <c r="B21" s="181" t="str">
        <f>'2020 valores coletados'!U29</f>
        <v>Feijão</v>
      </c>
      <c r="C21" s="177">
        <f>'2020 valores coletados'!T29</f>
        <v>-4.7258979206049156E-2</v>
      </c>
    </row>
    <row r="22" spans="1:3" x14ac:dyDescent="0.25">
      <c r="B22" s="181" t="str">
        <f>'2020 valores coletados'!U32</f>
        <v>Óleo</v>
      </c>
      <c r="C22" s="177">
        <f>'2020 valores coletados'!T32</f>
        <v>-2.4918743228602103E-2</v>
      </c>
    </row>
    <row r="23" spans="1:3" x14ac:dyDescent="0.25">
      <c r="B23" s="181" t="str">
        <f>'2020 valores coletados'!U23</f>
        <v>Arroz</v>
      </c>
      <c r="C23" s="177">
        <f>'2020 valores coletados'!T23</f>
        <v>-1.6662501041405653E-3</v>
      </c>
    </row>
    <row r="24" spans="1:3" x14ac:dyDescent="0.25">
      <c r="B24" s="181" t="str">
        <f>'2020 valores coletados'!U26</f>
        <v>Café</v>
      </c>
      <c r="C24" s="177">
        <f>'2020 valores coletados'!T26</f>
        <v>-1.3755158184319827E-3</v>
      </c>
    </row>
    <row r="25" spans="1:3" x14ac:dyDescent="0.25">
      <c r="B25" s="181" t="str">
        <f>'2020 valores coletados'!U33</f>
        <v>Pão</v>
      </c>
      <c r="C25" s="177">
        <f>'2020 valores coletados'!T33</f>
        <v>-3.9824771007557214E-4</v>
      </c>
    </row>
    <row r="26" spans="1:3" x14ac:dyDescent="0.25">
      <c r="B26" s="181" t="str">
        <f>'2020 valores coletados'!U30</f>
        <v>Leite</v>
      </c>
      <c r="C26" s="177">
        <f>'2020 valores coletados'!T30</f>
        <v>1.1320754716980908E-2</v>
      </c>
    </row>
    <row r="27" spans="1:3" x14ac:dyDescent="0.25">
      <c r="B27" s="181" t="str">
        <f>'2020 valores coletados'!U22</f>
        <v>Açúcar</v>
      </c>
      <c r="C27" s="177">
        <f>'2020 valores coletados'!T22</f>
        <v>1.4849814377320358E-2</v>
      </c>
    </row>
    <row r="28" spans="1:3" x14ac:dyDescent="0.25">
      <c r="B28" s="181" t="str">
        <f>'2020 valores coletados'!U31</f>
        <v>Margarina</v>
      </c>
      <c r="C28" s="177">
        <f>'2020 valores coletados'!T31</f>
        <v>4.8987411056376162E-2</v>
      </c>
    </row>
    <row r="29" spans="1:3" x14ac:dyDescent="0.25">
      <c r="B29" s="181" t="str">
        <f>'2020 valores coletados'!U28</f>
        <v>Farinha</v>
      </c>
      <c r="C29" s="177">
        <f>'2020 valores coletados'!T28</f>
        <v>5.2929292929293048E-2</v>
      </c>
    </row>
    <row r="30" spans="1:3" x14ac:dyDescent="0.25">
      <c r="B30" s="181" t="str">
        <f>'2020 valores coletados'!U27</f>
        <v>Carne</v>
      </c>
      <c r="C30" s="177">
        <f>'2020 valores coletados'!T27</f>
        <v>6.7415730337078594E-2</v>
      </c>
    </row>
    <row r="31" spans="1:3" x14ac:dyDescent="0.25">
      <c r="B31" s="181" t="str">
        <f>'2020 valores coletados'!U24</f>
        <v>Banana</v>
      </c>
      <c r="C31" s="177">
        <f>'2020 valores coletados'!T24</f>
        <v>0.15094917330067359</v>
      </c>
    </row>
    <row r="32" spans="1:3" x14ac:dyDescent="0.25">
      <c r="B32" s="181" t="str">
        <f>'2020 valores coletados'!U25</f>
        <v>Batata</v>
      </c>
      <c r="C32" s="177">
        <f>'2020 valores coletados'!T25</f>
        <v>0.23317218296764608</v>
      </c>
    </row>
    <row r="37" spans="1:3" x14ac:dyDescent="0.25">
      <c r="A37" s="179" t="s">
        <v>51</v>
      </c>
    </row>
    <row r="38" spans="1:3" ht="13" x14ac:dyDescent="0.3">
      <c r="B38" s="180" t="str">
        <f>'2020 valores coletados'!U40</f>
        <v>Produtos resumido</v>
      </c>
      <c r="C38" s="178" t="str">
        <f>'2020 valores coletados'!T40</f>
        <v>Var MM%</v>
      </c>
    </row>
    <row r="39" spans="1:3" x14ac:dyDescent="0.25">
      <c r="B39" s="181" t="str">
        <f>'2020 valores coletados'!U53</f>
        <v>Tomate</v>
      </c>
      <c r="C39" s="177">
        <f>'2020 valores coletados'!T53</f>
        <v>-0.15334211186355662</v>
      </c>
    </row>
    <row r="40" spans="1:3" x14ac:dyDescent="0.25">
      <c r="B40" s="181" t="str">
        <f>'2020 valores coletados'!U52</f>
        <v>Pão</v>
      </c>
      <c r="C40" s="177">
        <f>'2020 valores coletados'!T52</f>
        <v>-5.0713811420982968E-2</v>
      </c>
    </row>
    <row r="41" spans="1:3" x14ac:dyDescent="0.25">
      <c r="B41" s="181" t="str">
        <f>'2020 valores coletados'!U45</f>
        <v>Café</v>
      </c>
      <c r="C41" s="177">
        <f>'2020 valores coletados'!T45</f>
        <v>-3.1858993980205974E-2</v>
      </c>
    </row>
    <row r="42" spans="1:3" x14ac:dyDescent="0.25">
      <c r="B42" s="181" t="str">
        <f>'2020 valores coletados'!U47</f>
        <v>Farinha</v>
      </c>
      <c r="C42" s="177">
        <f>'2020 valores coletados'!T47</f>
        <v>6.6513174724993629E-3</v>
      </c>
    </row>
    <row r="43" spans="1:3" x14ac:dyDescent="0.25">
      <c r="B43" s="181" t="str">
        <f>'2020 valores coletados'!U46</f>
        <v>Carne</v>
      </c>
      <c r="C43" s="177">
        <f>'2020 valores coletados'!T46</f>
        <v>2.477166699520339E-2</v>
      </c>
    </row>
    <row r="44" spans="1:3" x14ac:dyDescent="0.25">
      <c r="B44" s="181" t="str">
        <f>'2020 valores coletados'!U51</f>
        <v>Óleo</v>
      </c>
      <c r="C44" s="177">
        <f>'2020 valores coletados'!T51</f>
        <v>3.3564814814814659E-2</v>
      </c>
    </row>
    <row r="45" spans="1:3" x14ac:dyDescent="0.25">
      <c r="B45" s="181" t="str">
        <f>'2020 valores coletados'!U42</f>
        <v>Arroz</v>
      </c>
      <c r="C45" s="177">
        <f>'2020 valores coletados'!T42</f>
        <v>5.9556594063812529E-2</v>
      </c>
    </row>
    <row r="46" spans="1:3" x14ac:dyDescent="0.25">
      <c r="B46" s="181" t="str">
        <f>'2020 valores coletados'!U50</f>
        <v>Margarina</v>
      </c>
      <c r="C46" s="177">
        <f>'2020 valores coletados'!T50</f>
        <v>6.6614488216366841E-2</v>
      </c>
    </row>
    <row r="47" spans="1:3" x14ac:dyDescent="0.25">
      <c r="B47" s="181" t="str">
        <f>'2020 valores coletados'!U43</f>
        <v>Banana</v>
      </c>
      <c r="C47" s="177">
        <f>'2020 valores coletados'!T43</f>
        <v>8.7833643699565478E-2</v>
      </c>
    </row>
    <row r="48" spans="1:3" x14ac:dyDescent="0.25">
      <c r="B48" s="181" t="str">
        <f>'2020 valores coletados'!U41</f>
        <v>Açúcar</v>
      </c>
      <c r="C48" s="177">
        <f>'2020 valores coletados'!T41</f>
        <v>0.14612201160255722</v>
      </c>
    </row>
    <row r="49" spans="1:3" x14ac:dyDescent="0.25">
      <c r="B49" s="181" t="str">
        <f>'2020 valores coletados'!U44</f>
        <v>Batata</v>
      </c>
      <c r="C49" s="177">
        <f>'2020 valores coletados'!T44</f>
        <v>0.22813630880579017</v>
      </c>
    </row>
    <row r="50" spans="1:3" x14ac:dyDescent="0.25">
      <c r="B50" s="181" t="str">
        <f>'2020 valores coletados'!U48</f>
        <v>Feijão</v>
      </c>
      <c r="C50" s="177">
        <f>'2020 valores coletados'!T48</f>
        <v>0.26603835978835932</v>
      </c>
    </row>
    <row r="51" spans="1:3" x14ac:dyDescent="0.25">
      <c r="B51" s="181" t="str">
        <f>'2020 valores coletados'!U49</f>
        <v>Leite</v>
      </c>
      <c r="C51" s="177">
        <f>'2020 valores coletados'!T49</f>
        <v>0.30804311774461035</v>
      </c>
    </row>
    <row r="55" spans="1:3" x14ac:dyDescent="0.25">
      <c r="A55" s="179" t="s">
        <v>52</v>
      </c>
    </row>
    <row r="56" spans="1:3" ht="13" x14ac:dyDescent="0.3">
      <c r="B56" s="180" t="str">
        <f>'2020 valores coletados'!U58</f>
        <v>Produtos resumido</v>
      </c>
      <c r="C56" s="178" t="str">
        <f>'2020 valores coletados'!T58</f>
        <v>Var MM%</v>
      </c>
    </row>
    <row r="57" spans="1:3" x14ac:dyDescent="0.25">
      <c r="B57" s="181" t="str">
        <f>'2020 valores coletados'!U61</f>
        <v>Banana</v>
      </c>
      <c r="C57" s="177">
        <f>'2020 valores coletados'!T61</f>
        <v>-0.34868555125331191</v>
      </c>
    </row>
    <row r="58" spans="1:3" x14ac:dyDescent="0.25">
      <c r="B58" s="181" t="str">
        <f>'2020 valores coletados'!U59</f>
        <v>Açúcar</v>
      </c>
      <c r="C58" s="177">
        <f>'2020 valores coletados'!T59</f>
        <v>-0.11179173047473223</v>
      </c>
    </row>
    <row r="59" spans="1:3" x14ac:dyDescent="0.25">
      <c r="B59" s="181" t="str">
        <f>'2020 valores coletados'!U69</f>
        <v>Óleo</v>
      </c>
      <c r="C59" s="177">
        <f>'2020 valores coletados'!T69</f>
        <v>-7.5475923852183713E-2</v>
      </c>
    </row>
    <row r="60" spans="1:3" x14ac:dyDescent="0.25">
      <c r="B60" s="181" t="str">
        <f>'2020 valores coletados'!U67</f>
        <v>Leite</v>
      </c>
      <c r="C60" s="177">
        <f>'2020 valores coletados'!T67</f>
        <v>-5.9693608029582568E-2</v>
      </c>
    </row>
    <row r="61" spans="1:3" x14ac:dyDescent="0.25">
      <c r="B61" s="181" t="str">
        <f>'2020 valores coletados'!U64</f>
        <v>Carne</v>
      </c>
      <c r="C61" s="177">
        <f>'2020 valores coletados'!T64</f>
        <v>-4.8153372659656579E-2</v>
      </c>
    </row>
    <row r="62" spans="1:3" x14ac:dyDescent="0.25">
      <c r="B62" s="181" t="str">
        <f>'2020 valores coletados'!U68</f>
        <v>Margarina</v>
      </c>
      <c r="C62" s="177">
        <f>'2020 valores coletados'!T68</f>
        <v>-8.9686098654709889E-3</v>
      </c>
    </row>
    <row r="63" spans="1:3" x14ac:dyDescent="0.25">
      <c r="B63" s="181" t="str">
        <f>'2020 valores coletados'!U71</f>
        <v>Tomate</v>
      </c>
      <c r="C63" s="177">
        <f>'2020 valores coletados'!T71</f>
        <v>-1.8515089798184503E-3</v>
      </c>
    </row>
    <row r="64" spans="1:3" x14ac:dyDescent="0.25">
      <c r="B64" s="181" t="str">
        <f>'2020 valores coletados'!U63</f>
        <v>Café</v>
      </c>
      <c r="C64" s="177">
        <f>'2020 valores coletados'!T63</f>
        <v>9.2214464497408777E-4</v>
      </c>
    </row>
    <row r="65" spans="1:3" x14ac:dyDescent="0.25">
      <c r="B65" s="181" t="str">
        <f>'2020 valores coletados'!U70</f>
        <v>Pão</v>
      </c>
      <c r="C65" s="177">
        <f>'2020 valores coletados'!T70</f>
        <v>1.6088135000437154E-2</v>
      </c>
    </row>
    <row r="66" spans="1:3" x14ac:dyDescent="0.25">
      <c r="B66" s="181" t="str">
        <f>'2020 valores coletados'!U60</f>
        <v>Arroz</v>
      </c>
      <c r="C66" s="177">
        <f>'2020 valores coletados'!T60</f>
        <v>3.7083223943292332E-2</v>
      </c>
    </row>
    <row r="67" spans="1:3" x14ac:dyDescent="0.25">
      <c r="B67" s="181" t="str">
        <f>'2020 valores coletados'!U65</f>
        <v>Farinha</v>
      </c>
      <c r="C67" s="177">
        <f>'2020 valores coletados'!T65</f>
        <v>5.0508259212198148E-2</v>
      </c>
    </row>
    <row r="68" spans="1:3" x14ac:dyDescent="0.25">
      <c r="B68" s="181" t="str">
        <f>'2020 valores coletados'!U62</f>
        <v>Batata</v>
      </c>
      <c r="C68" s="177">
        <f>'2020 valores coletados'!T62</f>
        <v>9.0239410681399512E-2</v>
      </c>
    </row>
    <row r="69" spans="1:3" x14ac:dyDescent="0.25">
      <c r="B69" s="181" t="str">
        <f>'2020 valores coletados'!U66</f>
        <v>Feijão</v>
      </c>
      <c r="C69" s="177">
        <f>'2020 valores coletados'!T66</f>
        <v>9.4162204518741133E-2</v>
      </c>
    </row>
    <row r="74" spans="1:3" x14ac:dyDescent="0.25">
      <c r="A74" s="179" t="s">
        <v>53</v>
      </c>
    </row>
    <row r="75" spans="1:3" ht="13" x14ac:dyDescent="0.3">
      <c r="B75" s="180" t="str">
        <f>'2020 valores coletados'!U77</f>
        <v>Produtos resumido</v>
      </c>
      <c r="C75" s="178" t="str">
        <f>'2020 valores coletados'!T77</f>
        <v>Var MM%</v>
      </c>
    </row>
    <row r="76" spans="1:3" x14ac:dyDescent="0.25">
      <c r="B76" s="181" t="str">
        <f>'2020 valores coletados'!U90</f>
        <v>Tomate</v>
      </c>
      <c r="C76" s="177">
        <f>'2020 valores coletados'!T90</f>
        <v>-0.17923812414630447</v>
      </c>
    </row>
    <row r="77" spans="1:3" x14ac:dyDescent="0.25">
      <c r="B77" s="181" t="str">
        <f>'2020 valores coletados'!U87</f>
        <v>Margarina</v>
      </c>
      <c r="C77" s="177">
        <f>'2020 valores coletados'!T87</f>
        <v>-0.11731049698964136</v>
      </c>
    </row>
    <row r="78" spans="1:3" x14ac:dyDescent="0.25">
      <c r="B78" s="181" t="str">
        <f>'2020 valores coletados'!U82</f>
        <v>Café</v>
      </c>
      <c r="C78" s="177">
        <f>'2020 valores coletados'!T82</f>
        <v>-8.2677259565914318E-2</v>
      </c>
    </row>
    <row r="79" spans="1:3" x14ac:dyDescent="0.25">
      <c r="B79" s="181" t="str">
        <f>'2020 valores coletados'!U86</f>
        <v>Leite</v>
      </c>
      <c r="C79" s="177">
        <f>'2020 valores coletados'!T86</f>
        <v>-4.7599591419816067E-2</v>
      </c>
    </row>
    <row r="80" spans="1:3" x14ac:dyDescent="0.25">
      <c r="B80" s="181" t="str">
        <f>'2020 valores coletados'!U84</f>
        <v>Farinha</v>
      </c>
      <c r="C80" s="177">
        <f>'2020 valores coletados'!T84</f>
        <v>-4.6980234763724482E-2</v>
      </c>
    </row>
    <row r="81" spans="1:3" x14ac:dyDescent="0.25">
      <c r="B81" s="181" t="str">
        <f>'2020 valores coletados'!U78</f>
        <v>Açúcar</v>
      </c>
      <c r="C81" s="177">
        <f>'2020 valores coletados'!T78</f>
        <v>-1.6300940438871314E-2</v>
      </c>
    </row>
    <row r="82" spans="1:3" x14ac:dyDescent="0.25">
      <c r="B82" s="181" t="str">
        <f>'2020 valores coletados'!U79</f>
        <v>Arroz</v>
      </c>
      <c r="C82" s="177">
        <f>'2020 valores coletados'!T79</f>
        <v>3.4295873103543206E-2</v>
      </c>
    </row>
    <row r="83" spans="1:3" x14ac:dyDescent="0.25">
      <c r="B83" s="181" t="str">
        <f>'2020 valores coletados'!U85</f>
        <v>Feijão</v>
      </c>
      <c r="C83" s="177">
        <f>'2020 valores coletados'!T85</f>
        <v>5.184574318019064E-2</v>
      </c>
    </row>
    <row r="84" spans="1:3" x14ac:dyDescent="0.25">
      <c r="B84" s="181" t="str">
        <f>'2020 valores coletados'!U88</f>
        <v>Óleo</v>
      </c>
      <c r="C84" s="177">
        <f>'2020 valores coletados'!T88</f>
        <v>5.153276955602526E-2</v>
      </c>
    </row>
    <row r="85" spans="1:3" x14ac:dyDescent="0.25">
      <c r="B85" s="181" t="str">
        <f>'2020 valores coletados'!U89</f>
        <v>Pão</v>
      </c>
      <c r="C85" s="177">
        <f>'2020 valores coletados'!T89</f>
        <v>5.1669782760050742E-2</v>
      </c>
    </row>
    <row r="86" spans="1:3" x14ac:dyDescent="0.25">
      <c r="B86" s="181" t="str">
        <f>'2020 valores coletados'!U83</f>
        <v>Carne</v>
      </c>
      <c r="C86" s="177">
        <f>'2020 valores coletados'!T83</f>
        <v>7.1949539177562194E-2</v>
      </c>
    </row>
    <row r="87" spans="1:3" x14ac:dyDescent="0.25">
      <c r="B87" s="181" t="str">
        <f>'2020 valores coletados'!U80</f>
        <v>Banana</v>
      </c>
      <c r="C87" s="177">
        <f>'2020 valores coletados'!T80</f>
        <v>0.18853111844350945</v>
      </c>
    </row>
    <row r="88" spans="1:3" x14ac:dyDescent="0.25">
      <c r="B88" s="181" t="str">
        <f>'2020 valores coletados'!U81</f>
        <v>Batata</v>
      </c>
      <c r="C88" s="177">
        <f>'2020 valores coletados'!T81</f>
        <v>0.26289926289926302</v>
      </c>
    </row>
    <row r="93" spans="1:3" x14ac:dyDescent="0.25">
      <c r="A93" s="179" t="s">
        <v>54</v>
      </c>
    </row>
    <row r="94" spans="1:3" ht="13" x14ac:dyDescent="0.3">
      <c r="B94" s="180" t="str">
        <f>'2020 valores coletados'!U96</f>
        <v>Produtos resumido</v>
      </c>
      <c r="C94" s="178" t="str">
        <f>'2020 valores coletados'!T96</f>
        <v>Var MM%</v>
      </c>
    </row>
    <row r="95" spans="1:3" x14ac:dyDescent="0.25">
      <c r="B95" s="181" t="str">
        <f>'2020 valores coletados'!U100</f>
        <v>Batata</v>
      </c>
      <c r="C95" s="177">
        <f>'2020 valores coletados'!T100</f>
        <v>-0.30155642023346318</v>
      </c>
    </row>
    <row r="96" spans="1:3" x14ac:dyDescent="0.25">
      <c r="B96" s="181" t="str">
        <f>'2020 valores coletados'!U99</f>
        <v>Banana</v>
      </c>
      <c r="C96" s="177">
        <f>'2020 valores coletados'!T99</f>
        <v>-0.28920160827110863</v>
      </c>
    </row>
    <row r="97" spans="1:5" x14ac:dyDescent="0.25">
      <c r="B97" s="181" t="str">
        <f>'2020 valores coletados'!U109</f>
        <v>Tomate</v>
      </c>
      <c r="C97" s="177">
        <f>'2020 valores coletados'!T109</f>
        <v>-0.22534516765285983</v>
      </c>
    </row>
    <row r="98" spans="1:5" x14ac:dyDescent="0.25">
      <c r="B98" s="181" t="str">
        <f>'2020 valores coletados'!U104</f>
        <v>Feijão</v>
      </c>
      <c r="C98" s="177">
        <f>'2020 valores coletados'!T104</f>
        <v>-4.3698935380044324E-2</v>
      </c>
    </row>
    <row r="99" spans="1:5" x14ac:dyDescent="0.25">
      <c r="B99" s="181" t="str">
        <f>'2020 valores coletados'!U108</f>
        <v>Pão</v>
      </c>
      <c r="C99" s="177">
        <f>'2020 valores coletados'!T108</f>
        <v>-4.1774524680889269E-2</v>
      </c>
    </row>
    <row r="100" spans="1:5" x14ac:dyDescent="0.25">
      <c r="B100" s="181" t="str">
        <f>'2020 valores coletados'!U107</f>
        <v>Óleo</v>
      </c>
      <c r="C100" s="177">
        <f>'2020 valores coletados'!T107</f>
        <v>-2.7645136969086659E-3</v>
      </c>
    </row>
    <row r="101" spans="1:5" x14ac:dyDescent="0.25">
      <c r="B101" s="181" t="str">
        <f>'2020 valores coletados'!U106</f>
        <v>Margarina</v>
      </c>
      <c r="C101" s="177">
        <f>'2020 valores coletados'!T106</f>
        <v>1.1438739196746317E-2</v>
      </c>
    </row>
    <row r="102" spans="1:5" x14ac:dyDescent="0.25">
      <c r="B102" s="181" t="str">
        <f>'2020 valores coletados'!U97</f>
        <v>Açúcar</v>
      </c>
      <c r="C102" s="177">
        <f>'2020 valores coletados'!T97</f>
        <v>2.5259132534970252E-2</v>
      </c>
    </row>
    <row r="103" spans="1:5" x14ac:dyDescent="0.25">
      <c r="B103" s="181" t="str">
        <f>'2020 valores coletados'!U102</f>
        <v>Carne</v>
      </c>
      <c r="C103" s="177">
        <f>'2020 valores coletados'!T102</f>
        <v>5.1484198258723524E-2</v>
      </c>
    </row>
    <row r="104" spans="1:5" x14ac:dyDescent="0.25">
      <c r="B104" s="181" t="str">
        <f>'2020 valores coletados'!U98</f>
        <v>Arroz</v>
      </c>
      <c r="C104" s="177">
        <f>'2020 valores coletados'!T98</f>
        <v>5.7339296442160181E-2</v>
      </c>
    </row>
    <row r="105" spans="1:5" x14ac:dyDescent="0.25">
      <c r="B105" s="181" t="str">
        <f>'2020 valores coletados'!U103</f>
        <v>Farinha</v>
      </c>
      <c r="C105" s="177">
        <f>'2020 valores coletados'!T103</f>
        <v>6.0574593284874245E-2</v>
      </c>
    </row>
    <row r="106" spans="1:5" x14ac:dyDescent="0.25">
      <c r="B106" s="181" t="str">
        <f>'2020 valores coletados'!U105</f>
        <v>Leite</v>
      </c>
      <c r="C106" s="177">
        <f>'2020 valores coletados'!T105</f>
        <v>9.2342342342342176E-2</v>
      </c>
    </row>
    <row r="107" spans="1:5" x14ac:dyDescent="0.25">
      <c r="B107" s="181" t="str">
        <f>'2020 valores coletados'!U101</f>
        <v>Café</v>
      </c>
      <c r="C107" s="177">
        <f>'2020 valores coletados'!T101</f>
        <v>0.1029895132258567</v>
      </c>
    </row>
    <row r="108" spans="1:5" x14ac:dyDescent="0.25">
      <c r="E108" s="271"/>
    </row>
    <row r="112" spans="1:5" x14ac:dyDescent="0.25">
      <c r="A112" s="179" t="s">
        <v>55</v>
      </c>
    </row>
    <row r="113" spans="2:3" ht="13" x14ac:dyDescent="0.3">
      <c r="B113" s="180" t="str">
        <f>'2020 valores coletados'!U115</f>
        <v>Produtos resumido</v>
      </c>
      <c r="C113" s="178" t="str">
        <f>'2020 valores coletados'!T115</f>
        <v>Var MM%</v>
      </c>
    </row>
    <row r="114" spans="2:3" x14ac:dyDescent="0.25">
      <c r="B114" s="181" t="str">
        <f>'2020 valores coletados'!U119</f>
        <v>Batata</v>
      </c>
      <c r="C114" s="177">
        <f>'2020 valores coletados'!T119</f>
        <v>-0.2722841225626742</v>
      </c>
    </row>
    <row r="115" spans="2:3" x14ac:dyDescent="0.25">
      <c r="B115" s="181" t="str">
        <f>'2020 valores coletados'!U123</f>
        <v>Feijão</v>
      </c>
      <c r="C115" s="177">
        <f>'2020 valores coletados'!T123</f>
        <v>-0.16893203883495156</v>
      </c>
    </row>
    <row r="116" spans="2:3" x14ac:dyDescent="0.25">
      <c r="B116" s="181" t="str">
        <f>'2020 valores coletados'!U120</f>
        <v>Café</v>
      </c>
      <c r="C116" s="177">
        <f>'2020 valores coletados'!T120</f>
        <v>-7.5776926351638796E-2</v>
      </c>
    </row>
    <row r="117" spans="2:3" x14ac:dyDescent="0.25">
      <c r="B117" s="181" t="str">
        <f>'2020 valores coletados'!U121</f>
        <v>Carne</v>
      </c>
      <c r="C117" s="177">
        <f>'2020 valores coletados'!T121</f>
        <v>-6.3078628243578128E-2</v>
      </c>
    </row>
    <row r="118" spans="2:3" x14ac:dyDescent="0.25">
      <c r="B118" s="181" t="str">
        <f>'2020 valores coletados'!U116</f>
        <v>Açúcar</v>
      </c>
      <c r="C118" s="177">
        <f>'2020 valores coletados'!T116</f>
        <v>2.8464860620336374E-3</v>
      </c>
    </row>
    <row r="119" spans="2:3" x14ac:dyDescent="0.25">
      <c r="B119" s="181" t="str">
        <f>'2020 valores coletados'!U122</f>
        <v>Farinha</v>
      </c>
      <c r="C119" s="177">
        <f>'2020 valores coletados'!T122</f>
        <v>4.5691906005218552E-3</v>
      </c>
    </row>
    <row r="120" spans="2:3" x14ac:dyDescent="0.25">
      <c r="B120" s="181" t="str">
        <f>'2020 valores coletados'!U117</f>
        <v>Arroz</v>
      </c>
      <c r="C120" s="177">
        <f>'2020 valores coletados'!T117</f>
        <v>6.439393939394078E-3</v>
      </c>
    </row>
    <row r="121" spans="2:3" x14ac:dyDescent="0.25">
      <c r="B121" s="181" t="str">
        <f>'2020 valores coletados'!U127</f>
        <v>Pão</v>
      </c>
      <c r="C121" s="177">
        <f>'2020 valores coletados'!T127</f>
        <v>8.3837913367490469E-3</v>
      </c>
    </row>
    <row r="122" spans="2:3" x14ac:dyDescent="0.25">
      <c r="B122" s="181" t="str">
        <f>'2020 valores coletados'!U124</f>
        <v>Leite</v>
      </c>
      <c r="C122" s="177">
        <f>'2020 valores coletados'!T124</f>
        <v>1.6494845360824906E-2</v>
      </c>
    </row>
    <row r="123" spans="2:3" x14ac:dyDescent="0.25">
      <c r="B123" s="181" t="str">
        <f>'2020 valores coletados'!U126</f>
        <v>Óleo</v>
      </c>
      <c r="C123" s="177">
        <f>'2020 valores coletados'!T126</f>
        <v>6.0483870967741993E-2</v>
      </c>
    </row>
    <row r="124" spans="2:3" x14ac:dyDescent="0.25">
      <c r="B124" s="181" t="str">
        <f>'2020 valores coletados'!U125</f>
        <v>Margarina</v>
      </c>
      <c r="C124" s="177">
        <f>'2020 valores coletados'!T125</f>
        <v>6.6850967579793918E-2</v>
      </c>
    </row>
    <row r="125" spans="2:3" x14ac:dyDescent="0.25">
      <c r="B125" s="181" t="str">
        <f>'2020 valores coletados'!U128</f>
        <v>Tomate</v>
      </c>
      <c r="C125" s="177">
        <f>'2020 valores coletados'!T128</f>
        <v>0.10025461489497101</v>
      </c>
    </row>
    <row r="126" spans="2:3" x14ac:dyDescent="0.25">
      <c r="B126" s="181" t="str">
        <f>'2020 valores coletados'!U118</f>
        <v>Banana</v>
      </c>
      <c r="C126" s="177">
        <f>'2020 valores coletados'!T118</f>
        <v>0.63595959595959628</v>
      </c>
    </row>
    <row r="130" spans="1:3" x14ac:dyDescent="0.25">
      <c r="A130" s="179" t="s">
        <v>56</v>
      </c>
    </row>
    <row r="131" spans="1:3" ht="13" x14ac:dyDescent="0.3">
      <c r="B131" s="180" t="str">
        <f>'2020 valores coletados'!U133</f>
        <v>Produtos resumido</v>
      </c>
      <c r="C131" s="178" t="str">
        <f>'2020 valores coletados'!T133</f>
        <v>Var MM%</v>
      </c>
    </row>
    <row r="132" spans="1:3" x14ac:dyDescent="0.25">
      <c r="B132" s="181" t="str">
        <f>'2020 valores coletados'!U140</f>
        <v>Farinha</v>
      </c>
      <c r="C132" s="177">
        <f>'2020 valores coletados'!T140</f>
        <v>-6.62768031189086E-2</v>
      </c>
    </row>
    <row r="133" spans="1:3" x14ac:dyDescent="0.25">
      <c r="B133" s="181" t="str">
        <f>'2020 valores coletados'!U141</f>
        <v>Feijão</v>
      </c>
      <c r="C133" s="177">
        <f>'2020 valores coletados'!T141</f>
        <v>-2.694704049844221E-2</v>
      </c>
    </row>
    <row r="134" spans="1:3" x14ac:dyDescent="0.25">
      <c r="B134" s="181" t="str">
        <f>'2020 valores coletados'!U138</f>
        <v>Café</v>
      </c>
      <c r="C134" s="177">
        <f>'2020 valores coletados'!T138</f>
        <v>-9.212344541684736E-4</v>
      </c>
    </row>
    <row r="135" spans="1:3" x14ac:dyDescent="0.25">
      <c r="B135" s="181" t="str">
        <f>'2020 valores coletados'!U134</f>
        <v>Açúcar</v>
      </c>
      <c r="C135" s="177">
        <f>'2020 valores coletados'!T134</f>
        <v>2.8384065772733003E-3</v>
      </c>
    </row>
    <row r="136" spans="1:3" x14ac:dyDescent="0.25">
      <c r="B136" s="181" t="str">
        <f>'2020 valores coletados'!U143</f>
        <v>Margarina</v>
      </c>
      <c r="C136" s="177">
        <f>'2020 valores coletados'!T143</f>
        <v>3.2979976442875092E-3</v>
      </c>
    </row>
    <row r="137" spans="1:3" x14ac:dyDescent="0.25">
      <c r="B137" s="181" t="str">
        <f>'2020 valores coletados'!U145</f>
        <v>Pão</v>
      </c>
      <c r="C137" s="177">
        <f>'2020 valores coletados'!T145</f>
        <v>9.4226327944570976E-3</v>
      </c>
    </row>
    <row r="138" spans="1:3" x14ac:dyDescent="0.25">
      <c r="B138" s="181" t="str">
        <f>'2020 valores coletados'!U139</f>
        <v>Carne</v>
      </c>
      <c r="C138" s="177">
        <f>'2020 valores coletados'!T139</f>
        <v>7.4875613235447558E-2</v>
      </c>
    </row>
    <row r="139" spans="1:3" x14ac:dyDescent="0.25">
      <c r="B139" s="181" t="str">
        <f>'2020 valores coletados'!U137</f>
        <v>Batata</v>
      </c>
      <c r="C139" s="177">
        <f>'2020 valores coletados'!T137</f>
        <v>8.2934609250398639E-2</v>
      </c>
    </row>
    <row r="140" spans="1:3" x14ac:dyDescent="0.25">
      <c r="B140" s="181" t="str">
        <f>'2020 valores coletados'!U135</f>
        <v>Arroz</v>
      </c>
      <c r="C140" s="177">
        <f>'2020 valores coletados'!T135</f>
        <v>4.3971898130723774E-2</v>
      </c>
    </row>
    <row r="141" spans="1:3" x14ac:dyDescent="0.25">
      <c r="B141" s="181" t="str">
        <f>'2020 valores coletados'!U136</f>
        <v>Banana</v>
      </c>
      <c r="C141" s="177">
        <f>'2020 valores coletados'!T136</f>
        <v>0.16117148267061809</v>
      </c>
    </row>
    <row r="142" spans="1:3" x14ac:dyDescent="0.25">
      <c r="B142" s="181" t="str">
        <f>'2020 valores coletados'!U142</f>
        <v>Leite</v>
      </c>
      <c r="C142" s="177">
        <f>'2020 valores coletados'!T142</f>
        <v>0.14604462474644997</v>
      </c>
    </row>
    <row r="143" spans="1:3" x14ac:dyDescent="0.25">
      <c r="B143" s="181" t="str">
        <f>'2020 valores coletados'!U144</f>
        <v>Óleo</v>
      </c>
      <c r="C143" s="177">
        <f>'2020 valores coletados'!T144</f>
        <v>0.3189163498098857</v>
      </c>
    </row>
    <row r="144" spans="1:3" x14ac:dyDescent="0.25">
      <c r="B144" s="181" t="str">
        <f>'2020 valores coletados'!U146</f>
        <v>Tomate</v>
      </c>
      <c r="C144" s="177">
        <f>'2020 valores coletados'!T146</f>
        <v>0.3361295921319063</v>
      </c>
    </row>
    <row r="148" spans="1:3" x14ac:dyDescent="0.25">
      <c r="A148" s="179" t="s">
        <v>57</v>
      </c>
    </row>
    <row r="149" spans="1:3" ht="13" x14ac:dyDescent="0.3">
      <c r="B149" s="180" t="str">
        <f>'2020 valores coletados'!U151</f>
        <v>Produtos resumido</v>
      </c>
      <c r="C149" s="178" t="str">
        <f>'2020 valores coletados'!T151</f>
        <v>Var MM%</v>
      </c>
    </row>
    <row r="150" spans="1:3" x14ac:dyDescent="0.25">
      <c r="B150" s="181" t="str">
        <f>'2020 valores coletados'!U155</f>
        <v>Batata</v>
      </c>
      <c r="C150" s="177">
        <f>'2020 valores coletados'!T155</f>
        <v>-0.32371134020618564</v>
      </c>
    </row>
    <row r="151" spans="1:3" x14ac:dyDescent="0.25">
      <c r="B151" s="181" t="str">
        <f>'2020 valores coletados'!U160</f>
        <v>Leite</v>
      </c>
      <c r="C151" s="177">
        <f>'2020 valores coletados'!T160</f>
        <v>-4.8040455120101022E-2</v>
      </c>
    </row>
    <row r="152" spans="1:3" x14ac:dyDescent="0.25">
      <c r="B152" s="181" t="str">
        <f>'2020 valores coletados'!U156</f>
        <v>Café</v>
      </c>
      <c r="C152" s="177">
        <f>'2020 valores coletados'!T156</f>
        <v>-1.2294452128477351E-3</v>
      </c>
    </row>
    <row r="153" spans="1:3" x14ac:dyDescent="0.25">
      <c r="B153" s="181" t="str">
        <f>'2020 valores coletados'!U163</f>
        <v>Pão</v>
      </c>
      <c r="C153" s="177">
        <f>'2020 valores coletados'!T163</f>
        <v>1.8120252585339003E-2</v>
      </c>
    </row>
    <row r="154" spans="1:3" x14ac:dyDescent="0.25">
      <c r="B154" s="181" t="str">
        <f>'2020 valores coletados'!U158</f>
        <v>Farinha</v>
      </c>
      <c r="C154" s="177">
        <f>'2020 valores coletados'!T158</f>
        <v>2.0180932498260473E-2</v>
      </c>
    </row>
    <row r="155" spans="1:3" x14ac:dyDescent="0.25">
      <c r="B155" s="181" t="str">
        <f>'2020 valores coletados'!U152</f>
        <v>Açúcar</v>
      </c>
      <c r="C155" s="177">
        <f>'2020 valores coletados'!T152</f>
        <v>3.1231700175678334E-2</v>
      </c>
    </row>
    <row r="156" spans="1:3" x14ac:dyDescent="0.25">
      <c r="B156" s="181" t="str">
        <f>'2020 valores coletados'!U159</f>
        <v>Feijão</v>
      </c>
      <c r="C156" s="177">
        <f>'2020 valores coletados'!T159</f>
        <v>6.0348967504401552E-2</v>
      </c>
    </row>
    <row r="157" spans="1:3" x14ac:dyDescent="0.25">
      <c r="B157" s="181" t="str">
        <f>'2020 valores coletados'!U161</f>
        <v>Margarina</v>
      </c>
      <c r="C157" s="177">
        <f>'2020 valores coletados'!T161</f>
        <v>8.1944118337637928E-2</v>
      </c>
    </row>
    <row r="158" spans="1:3" x14ac:dyDescent="0.25">
      <c r="B158" s="181" t="str">
        <f>'2020 valores coletados'!U157</f>
        <v>Carne</v>
      </c>
      <c r="C158" s="177">
        <f>'2020 valores coletados'!T157</f>
        <v>0.11225844042339705</v>
      </c>
    </row>
    <row r="159" spans="1:3" x14ac:dyDescent="0.25">
      <c r="B159" s="181" t="str">
        <f>'2020 valores coletados'!U154</f>
        <v>Banana</v>
      </c>
      <c r="C159" s="177">
        <f>'2020 valores coletados'!T154</f>
        <v>0.16003474006983476</v>
      </c>
    </row>
    <row r="160" spans="1:3" x14ac:dyDescent="0.25">
      <c r="B160" s="181" t="str">
        <f>'2020 valores coletados'!U162</f>
        <v>Óleo</v>
      </c>
      <c r="C160" s="177">
        <f>'2020 valores coletados'!T162</f>
        <v>0.17567567567567566</v>
      </c>
    </row>
    <row r="161" spans="1:3" x14ac:dyDescent="0.25">
      <c r="B161" s="181" t="str">
        <f>'2020 valores coletados'!U153</f>
        <v>Arroz</v>
      </c>
      <c r="C161" s="177">
        <f>'2020 valores coletados'!T153</f>
        <v>0.27374872318692556</v>
      </c>
    </row>
    <row r="162" spans="1:3" x14ac:dyDescent="0.25">
      <c r="B162" s="181" t="str">
        <f>'2020 valores coletados'!U164</f>
        <v>Tomate</v>
      </c>
      <c r="C162" s="177">
        <f>'2020 valores coletados'!T164</f>
        <v>0.39987010175362614</v>
      </c>
    </row>
    <row r="166" spans="1:3" x14ac:dyDescent="0.25">
      <c r="A166" s="179" t="s">
        <v>58</v>
      </c>
    </row>
    <row r="167" spans="1:3" ht="13" x14ac:dyDescent="0.3">
      <c r="B167" s="180" t="str">
        <f>'2020 valores coletados'!U169</f>
        <v>Produtos resumido</v>
      </c>
      <c r="C167" s="178" t="str">
        <f>'2020 valores coletados'!T169</f>
        <v>Var MM%</v>
      </c>
    </row>
    <row r="168" spans="1:3" x14ac:dyDescent="0.25">
      <c r="B168" s="181" t="str">
        <f>'2020 valores coletados'!U178</f>
        <v>Leite</v>
      </c>
      <c r="C168" s="177">
        <f>'2020 valores coletados'!T178</f>
        <v>-9.6945551128817975E-2</v>
      </c>
    </row>
    <row r="169" spans="1:3" x14ac:dyDescent="0.25">
      <c r="B169" s="181" t="str">
        <f>'2020 valores coletados'!U174</f>
        <v>Café</v>
      </c>
      <c r="C169" s="177">
        <f>'2020 valores coletados'!T174</f>
        <v>-3.1543314356054841E-2</v>
      </c>
    </row>
    <row r="170" spans="1:3" x14ac:dyDescent="0.25">
      <c r="B170" s="181" t="str">
        <f>'2020 valores coletados'!U179</f>
        <v>Margarina</v>
      </c>
      <c r="C170" s="177">
        <f>'2020 valores coletados'!T179</f>
        <v>-1.7144097222222321E-2</v>
      </c>
    </row>
    <row r="171" spans="1:3" x14ac:dyDescent="0.25">
      <c r="B171" s="181" t="str">
        <f>'2020 valores coletados'!U181</f>
        <v>Pão</v>
      </c>
      <c r="C171" s="177">
        <f>'2020 valores coletados'!T181</f>
        <v>-8.8988764044943824E-3</v>
      </c>
    </row>
    <row r="172" spans="1:3" x14ac:dyDescent="0.25">
      <c r="B172" s="181" t="str">
        <f>'2020 valores coletados'!U175</f>
        <v>Carne</v>
      </c>
      <c r="C172" s="177">
        <f>'2020 valores coletados'!T175</f>
        <v>-1.9498850440907711E-3</v>
      </c>
    </row>
    <row r="173" spans="1:3" x14ac:dyDescent="0.25">
      <c r="B173" s="181" t="str">
        <f>'2020 valores coletados'!U172</f>
        <v>Banana</v>
      </c>
      <c r="C173" s="177">
        <f>'2020 valores coletados'!T172</f>
        <v>2.5669233590024376E-3</v>
      </c>
    </row>
    <row r="174" spans="1:3" x14ac:dyDescent="0.25">
      <c r="B174" s="181" t="str">
        <f>'2020 valores coletados'!U176</f>
        <v>Farinha</v>
      </c>
      <c r="C174" s="177">
        <f>'2020 valores coletados'!T176</f>
        <v>3.4106412005457054E-2</v>
      </c>
    </row>
    <row r="175" spans="1:3" x14ac:dyDescent="0.25">
      <c r="B175" s="181" t="str">
        <f>'2020 valores coletados'!U182</f>
        <v>Tomate</v>
      </c>
      <c r="C175" s="177">
        <f>'2020 valores coletados'!T182</f>
        <v>4.345808846272825E-2</v>
      </c>
    </row>
    <row r="176" spans="1:3" x14ac:dyDescent="0.25">
      <c r="B176" s="181" t="str">
        <f>'2020 valores coletados'!U177</f>
        <v>Feijão</v>
      </c>
      <c r="C176" s="177">
        <f>'2020 valores coletados'!T177</f>
        <v>5.4196859903381744E-2</v>
      </c>
    </row>
    <row r="177" spans="1:3" x14ac:dyDescent="0.25">
      <c r="B177" s="181" t="str">
        <f>'2020 valores coletados'!U170</f>
        <v>Açúcar</v>
      </c>
      <c r="C177" s="177">
        <f>'2020 valores coletados'!T170</f>
        <v>7.1077039560855759E-2</v>
      </c>
    </row>
    <row r="178" spans="1:3" x14ac:dyDescent="0.25">
      <c r="B178" s="181" t="str">
        <f>'2020 valores coletados'!U171</f>
        <v>Arroz</v>
      </c>
      <c r="C178" s="177">
        <f>'2020 valores coletados'!T171</f>
        <v>9.0853342138779825E-2</v>
      </c>
    </row>
    <row r="179" spans="1:3" x14ac:dyDescent="0.25">
      <c r="B179" s="181" t="str">
        <f>'2020 valores coletados'!U180</f>
        <v>Óleo</v>
      </c>
      <c r="C179" s="177">
        <f>'2020 valores coletados'!T180</f>
        <v>0.1270498084291185</v>
      </c>
    </row>
    <row r="180" spans="1:3" x14ac:dyDescent="0.25">
      <c r="B180" s="181" t="str">
        <f>'2020 valores coletados'!U173</f>
        <v>Batata</v>
      </c>
      <c r="C180" s="177">
        <f>'2020 valores coletados'!T173</f>
        <v>0.90635888501742223</v>
      </c>
    </row>
    <row r="184" spans="1:3" x14ac:dyDescent="0.25">
      <c r="A184" s="179" t="s">
        <v>59</v>
      </c>
    </row>
    <row r="185" spans="1:3" ht="13" x14ac:dyDescent="0.3">
      <c r="B185" s="180" t="str">
        <f>'2020 valores coletados'!U187</f>
        <v>Produtos resumido</v>
      </c>
      <c r="C185" s="178" t="str">
        <f>'2020 valores coletados'!T187</f>
        <v>Var MM%</v>
      </c>
    </row>
    <row r="186" spans="1:3" x14ac:dyDescent="0.25">
      <c r="B186" s="181" t="str">
        <f>'2020 valores coletados'!U196</f>
        <v>Leite</v>
      </c>
      <c r="C186" s="177" t="e">
        <f>'2020 valores coletados'!T196</f>
        <v>#DIV/0!</v>
      </c>
    </row>
    <row r="187" spans="1:3" x14ac:dyDescent="0.25">
      <c r="B187" s="181" t="str">
        <f>'2020 valores coletados'!U189</f>
        <v>Arroz</v>
      </c>
      <c r="C187" s="177" t="e">
        <f>'2020 valores coletados'!T189</f>
        <v>#DIV/0!</v>
      </c>
    </row>
    <row r="188" spans="1:3" x14ac:dyDescent="0.25">
      <c r="B188" s="181" t="str">
        <f>'2020 valores coletados'!U198</f>
        <v>Óleo</v>
      </c>
      <c r="C188" s="177" t="e">
        <f>'2020 valores coletados'!T198</f>
        <v>#DIV/0!</v>
      </c>
    </row>
    <row r="189" spans="1:3" x14ac:dyDescent="0.25">
      <c r="B189" s="181" t="str">
        <f>'2020 valores coletados'!U188</f>
        <v>Açúcar</v>
      </c>
      <c r="C189" s="177" t="e">
        <f>'2020 valores coletados'!T188</f>
        <v>#DIV/0!</v>
      </c>
    </row>
    <row r="190" spans="1:3" x14ac:dyDescent="0.25">
      <c r="B190" s="181" t="str">
        <f>'2020 valores coletados'!U199</f>
        <v>Pão</v>
      </c>
      <c r="C190" s="177" t="e">
        <f>'2020 valores coletados'!T199</f>
        <v>#DIV/0!</v>
      </c>
    </row>
    <row r="191" spans="1:3" x14ac:dyDescent="0.25">
      <c r="B191" s="181" t="str">
        <f>'2020 valores coletados'!U194</f>
        <v>Farinha</v>
      </c>
      <c r="C191" s="177" t="e">
        <f>'2020 valores coletados'!T194</f>
        <v>#DIV/0!</v>
      </c>
    </row>
    <row r="192" spans="1:3" x14ac:dyDescent="0.25">
      <c r="B192" s="181" t="str">
        <f>'2020 valores coletados'!U192</f>
        <v>Café</v>
      </c>
      <c r="C192" s="177" t="e">
        <f>'2020 valores coletados'!T192</f>
        <v>#DIV/0!</v>
      </c>
    </row>
    <row r="193" spans="1:3" x14ac:dyDescent="0.25">
      <c r="B193" s="181" t="str">
        <f>'2020 valores coletados'!U190</f>
        <v>Banana</v>
      </c>
      <c r="C193" s="177" t="e">
        <f>'2020 valores coletados'!T190</f>
        <v>#DIV/0!</v>
      </c>
    </row>
    <row r="194" spans="1:3" x14ac:dyDescent="0.25">
      <c r="B194" s="181" t="str">
        <f>'2020 valores coletados'!U197</f>
        <v>Margarina</v>
      </c>
      <c r="C194" s="177" t="e">
        <f>'2020 valores coletados'!T197</f>
        <v>#DIV/0!</v>
      </c>
    </row>
    <row r="195" spans="1:3" x14ac:dyDescent="0.25">
      <c r="B195" s="181" t="str">
        <f>'2020 valores coletados'!U191</f>
        <v>Batata</v>
      </c>
      <c r="C195" s="177" t="e">
        <f>'2020 valores coletados'!T191</f>
        <v>#DIV/0!</v>
      </c>
    </row>
    <row r="196" spans="1:3" x14ac:dyDescent="0.25">
      <c r="B196" s="181" t="str">
        <f>'2020 valores coletados'!U193</f>
        <v>Carne</v>
      </c>
      <c r="C196" s="177" t="e">
        <f>'2020 valores coletados'!T193</f>
        <v>#DIV/0!</v>
      </c>
    </row>
    <row r="197" spans="1:3" x14ac:dyDescent="0.25">
      <c r="B197" s="181" t="str">
        <f>'2020 valores coletados'!U195</f>
        <v>Feijão</v>
      </c>
      <c r="C197" s="177" t="e">
        <f>'2020 valores coletados'!T195</f>
        <v>#DIV/0!</v>
      </c>
    </row>
    <row r="198" spans="1:3" x14ac:dyDescent="0.25">
      <c r="B198" s="181" t="str">
        <f>'2020 valores coletados'!U200</f>
        <v>Tomate</v>
      </c>
      <c r="C198" s="177" t="e">
        <f>'2020 valores coletados'!T200</f>
        <v>#DIV/0!</v>
      </c>
    </row>
    <row r="202" spans="1:3" x14ac:dyDescent="0.25">
      <c r="A202" s="179" t="s">
        <v>60</v>
      </c>
    </row>
    <row r="203" spans="1:3" ht="13" x14ac:dyDescent="0.3">
      <c r="B203" s="180" t="str">
        <f>'2020 valores coletados'!U205</f>
        <v>Produtos resumido</v>
      </c>
      <c r="C203" s="178" t="str">
        <f>'2020 valores coletados'!T205</f>
        <v>Var MM%</v>
      </c>
    </row>
    <row r="204" spans="1:3" x14ac:dyDescent="0.25">
      <c r="B204" s="181" t="str">
        <f>'2020 valores coletados'!U218</f>
        <v>Tomate</v>
      </c>
      <c r="C204" s="177" t="e">
        <f>'2020 valores coletados'!T218</f>
        <v>#DIV/0!</v>
      </c>
    </row>
    <row r="205" spans="1:3" x14ac:dyDescent="0.25">
      <c r="B205" s="181" t="str">
        <f>'2020 valores coletados'!U210</f>
        <v>Café</v>
      </c>
      <c r="C205" s="177" t="e">
        <f>'2020 valores coletados'!T210</f>
        <v>#DIV/0!</v>
      </c>
    </row>
    <row r="206" spans="1:3" x14ac:dyDescent="0.25">
      <c r="B206" s="181" t="str">
        <f>'2020 valores coletados'!U212</f>
        <v>Farinha</v>
      </c>
      <c r="C206" s="177" t="e">
        <f>'2020 valores coletados'!T212</f>
        <v>#DIV/0!</v>
      </c>
    </row>
    <row r="207" spans="1:3" x14ac:dyDescent="0.25">
      <c r="B207" s="181" t="str">
        <f>'2020 valores coletados'!U216</f>
        <v>Óleo</v>
      </c>
      <c r="C207" s="177" t="e">
        <f>'2020 valores coletados'!T216</f>
        <v>#DIV/0!</v>
      </c>
    </row>
    <row r="208" spans="1:3" x14ac:dyDescent="0.25">
      <c r="B208" s="181" t="str">
        <f>'2020 valores coletados'!U209</f>
        <v>Batata</v>
      </c>
      <c r="C208" s="177" t="e">
        <f>'2020 valores coletados'!T209</f>
        <v>#DIV/0!</v>
      </c>
    </row>
    <row r="209" spans="2:3" x14ac:dyDescent="0.25">
      <c r="B209" s="181" t="str">
        <f>'2020 valores coletados'!U217</f>
        <v>Pão</v>
      </c>
      <c r="C209" s="177" t="e">
        <f>'2020 valores coletados'!T217</f>
        <v>#DIV/0!</v>
      </c>
    </row>
    <row r="210" spans="2:3" x14ac:dyDescent="0.25">
      <c r="B210" s="181" t="str">
        <f>'2020 valores coletados'!U207</f>
        <v>Arroz</v>
      </c>
      <c r="C210" s="177" t="e">
        <f>'2020 valores coletados'!T207</f>
        <v>#DIV/0!</v>
      </c>
    </row>
    <row r="211" spans="2:3" x14ac:dyDescent="0.25">
      <c r="B211" s="181" t="str">
        <f>'2020 valores coletados'!U215</f>
        <v>Margarina</v>
      </c>
      <c r="C211" s="177" t="e">
        <f>'2020 valores coletados'!T215</f>
        <v>#DIV/0!</v>
      </c>
    </row>
    <row r="212" spans="2:3" x14ac:dyDescent="0.25">
      <c r="B212" s="181" t="str">
        <f>'2020 valores coletados'!U211</f>
        <v>Carne</v>
      </c>
      <c r="C212" s="177" t="e">
        <f>'2020 valores coletados'!T211</f>
        <v>#DIV/0!</v>
      </c>
    </row>
    <row r="213" spans="2:3" x14ac:dyDescent="0.25">
      <c r="B213" s="181" t="str">
        <f>'2020 valores coletados'!U214</f>
        <v>Leite</v>
      </c>
      <c r="C213" s="177" t="e">
        <f>'2020 valores coletados'!T214</f>
        <v>#DIV/0!</v>
      </c>
    </row>
    <row r="214" spans="2:3" x14ac:dyDescent="0.25">
      <c r="B214" s="181" t="str">
        <f>'2020 valores coletados'!U206</f>
        <v>Açúcar</v>
      </c>
      <c r="C214" s="177" t="e">
        <f>'2020 valores coletados'!T206</f>
        <v>#DIV/0!</v>
      </c>
    </row>
    <row r="215" spans="2:3" x14ac:dyDescent="0.25">
      <c r="B215" s="181" t="str">
        <f>'2020 valores coletados'!U208</f>
        <v>Banana</v>
      </c>
      <c r="C215" s="177" t="e">
        <f>'2020 valores coletados'!T208</f>
        <v>#DIV/0!</v>
      </c>
    </row>
    <row r="216" spans="2:3" x14ac:dyDescent="0.25">
      <c r="B216" s="181" t="str">
        <f>'2020 valores coletados'!U213</f>
        <v>Feijão</v>
      </c>
      <c r="C216" s="177" t="e">
        <f>'2020 valores coletados'!T213</f>
        <v>#DIV/0!</v>
      </c>
    </row>
  </sheetData>
  <sortState xmlns:xlrd2="http://schemas.microsoft.com/office/spreadsheetml/2017/richdata2" ref="B168:C180">
    <sortCondition ref="C168:C180"/>
  </sortState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/>
  <dimension ref="A1:P85"/>
  <sheetViews>
    <sheetView topLeftCell="A55" zoomScale="84" zoomScaleNormal="84" workbookViewId="0">
      <selection activeCell="E83" sqref="E83"/>
    </sheetView>
  </sheetViews>
  <sheetFormatPr defaultColWidth="9.1796875" defaultRowHeight="12.5" x14ac:dyDescent="0.25"/>
  <cols>
    <col min="1" max="1" width="9.1796875" style="200"/>
    <col min="2" max="2" width="10" style="199" bestFit="1" customWidth="1"/>
    <col min="3" max="4" width="10.7265625" style="200" bestFit="1" customWidth="1"/>
    <col min="5" max="5" width="9.1796875" style="252"/>
    <col min="6" max="6" width="9.1796875" style="200"/>
    <col min="7" max="7" width="9.453125" style="200" bestFit="1" customWidth="1"/>
    <col min="8" max="16384" width="9.1796875" style="200"/>
  </cols>
  <sheetData>
    <row r="1" spans="1:4" ht="13" x14ac:dyDescent="0.3">
      <c r="A1" s="57" t="s">
        <v>130</v>
      </c>
      <c r="B1" s="205" t="s">
        <v>131</v>
      </c>
      <c r="C1" s="57" t="s">
        <v>132</v>
      </c>
      <c r="D1" s="57"/>
    </row>
    <row r="2" spans="1:4" x14ac:dyDescent="0.25">
      <c r="A2" s="198">
        <v>41640</v>
      </c>
      <c r="B2" s="199">
        <v>259.97367651758088</v>
      </c>
      <c r="C2" s="206">
        <v>-1.2578204694598059E-2</v>
      </c>
      <c r="D2" s="206"/>
    </row>
    <row r="3" spans="1:4" x14ac:dyDescent="0.25">
      <c r="A3" s="198">
        <v>41671</v>
      </c>
      <c r="B3" s="199">
        <v>295.99530000000004</v>
      </c>
      <c r="C3" s="206">
        <v>9.674602145358227E-2</v>
      </c>
      <c r="D3" s="206"/>
    </row>
    <row r="4" spans="1:4" x14ac:dyDescent="0.25">
      <c r="A4" s="198">
        <v>41699</v>
      </c>
      <c r="B4" s="199">
        <v>320.28563333333329</v>
      </c>
      <c r="C4" s="206">
        <v>0.16481339601552802</v>
      </c>
      <c r="D4" s="206"/>
    </row>
    <row r="5" spans="1:4" x14ac:dyDescent="0.25">
      <c r="A5" s="198">
        <v>41730</v>
      </c>
      <c r="B5" s="199">
        <v>339.65646666666669</v>
      </c>
      <c r="C5" s="206">
        <v>0.15750806815303076</v>
      </c>
      <c r="D5" s="206"/>
    </row>
    <row r="6" spans="1:4" x14ac:dyDescent="0.25">
      <c r="A6" s="198">
        <v>41760</v>
      </c>
      <c r="B6" s="199">
        <v>307.55326666666662</v>
      </c>
      <c r="C6" s="207">
        <v>0.12042453395831576</v>
      </c>
      <c r="D6" s="207"/>
    </row>
    <row r="7" spans="1:4" x14ac:dyDescent="0.25">
      <c r="A7" s="198">
        <v>41791</v>
      </c>
      <c r="B7" s="199">
        <v>299.41873333333336</v>
      </c>
      <c r="C7" s="206">
        <v>5.6901314984420581E-2</v>
      </c>
      <c r="D7" s="206"/>
    </row>
    <row r="8" spans="1:4" x14ac:dyDescent="0.25">
      <c r="A8" s="198">
        <v>41821</v>
      </c>
      <c r="B8" s="199">
        <v>284.33606666666662</v>
      </c>
      <c r="C8" s="206">
        <v>9.7005045323191E-2</v>
      </c>
      <c r="D8" s="206"/>
    </row>
    <row r="9" spans="1:4" x14ac:dyDescent="0.25">
      <c r="A9" s="198">
        <v>41852</v>
      </c>
      <c r="B9" s="199">
        <v>280.73106666666666</v>
      </c>
      <c r="C9" s="206">
        <v>0.14498118419907771</v>
      </c>
      <c r="D9" s="206"/>
    </row>
    <row r="10" spans="1:4" x14ac:dyDescent="0.25">
      <c r="A10" s="198">
        <v>41883</v>
      </c>
      <c r="B10" s="199">
        <v>270.78390000000002</v>
      </c>
      <c r="C10" s="206">
        <v>3.5573371944006928E-2</v>
      </c>
      <c r="D10" s="206"/>
    </row>
    <row r="11" spans="1:4" x14ac:dyDescent="0.25">
      <c r="A11" s="198">
        <v>41913</v>
      </c>
      <c r="B11" s="199">
        <v>270.31619999999998</v>
      </c>
      <c r="C11" s="206">
        <v>4.8685904224984922E-2</v>
      </c>
      <c r="D11" s="206"/>
    </row>
    <row r="12" spans="1:4" x14ac:dyDescent="0.25">
      <c r="A12" s="198">
        <v>41944</v>
      </c>
      <c r="B12" s="199">
        <v>281.60520000000002</v>
      </c>
      <c r="C12" s="206">
        <v>8.9764605904124259E-2</v>
      </c>
      <c r="D12" s="206"/>
    </row>
    <row r="13" spans="1:4" x14ac:dyDescent="0.25">
      <c r="A13" s="198">
        <v>41974</v>
      </c>
      <c r="B13" s="199">
        <v>314.46100000000001</v>
      </c>
      <c r="C13" s="201">
        <v>0.20958784832484526</v>
      </c>
      <c r="D13" s="201"/>
    </row>
    <row r="14" spans="1:4" x14ac:dyDescent="0.25">
      <c r="A14" s="198">
        <v>42005</v>
      </c>
      <c r="B14" s="199">
        <v>312.51716666666664</v>
      </c>
      <c r="C14" s="201">
        <v>5.5818003416495447E-2</v>
      </c>
      <c r="D14" s="201"/>
    </row>
    <row r="15" spans="1:4" x14ac:dyDescent="0.25">
      <c r="A15" s="198">
        <v>42036</v>
      </c>
      <c r="B15" s="199">
        <v>342.77820000000003</v>
      </c>
      <c r="C15" s="201">
        <v>7.0226586289800497E-2</v>
      </c>
      <c r="D15" s="201"/>
    </row>
    <row r="16" spans="1:4" x14ac:dyDescent="0.25">
      <c r="A16" s="198">
        <v>42064</v>
      </c>
      <c r="B16" s="199">
        <v>327.61433333333332</v>
      </c>
      <c r="C16" s="201">
        <v>-3.5453861519295971E-2</v>
      </c>
      <c r="D16" s="201"/>
    </row>
    <row r="17" spans="1:16" x14ac:dyDescent="0.25">
      <c r="A17" s="198">
        <v>42095</v>
      </c>
      <c r="B17" s="199">
        <v>318.05822666666666</v>
      </c>
      <c r="C17" s="201">
        <v>3.4156554777828321E-2</v>
      </c>
      <c r="D17" s="201"/>
    </row>
    <row r="18" spans="1:16" x14ac:dyDescent="0.25">
      <c r="A18" s="198">
        <v>42125</v>
      </c>
      <c r="B18" s="199">
        <v>322.63589999999999</v>
      </c>
      <c r="C18" s="201">
        <v>7.7540795153988221E-2</v>
      </c>
      <c r="D18" s="201"/>
    </row>
    <row r="19" spans="1:16" x14ac:dyDescent="0.25">
      <c r="A19" s="198">
        <v>42156</v>
      </c>
      <c r="B19" s="199">
        <v>317.6046</v>
      </c>
      <c r="C19" s="201">
        <v>0.11700426795428245</v>
      </c>
      <c r="D19" s="201"/>
    </row>
    <row r="20" spans="1:16" x14ac:dyDescent="0.25">
      <c r="A20" s="198">
        <v>42186</v>
      </c>
      <c r="B20" s="199">
        <v>310.55250000000001</v>
      </c>
      <c r="C20" s="201">
        <v>0.10622776341580535</v>
      </c>
      <c r="D20" s="201"/>
    </row>
    <row r="21" spans="1:16" x14ac:dyDescent="0.25">
      <c r="A21" s="198">
        <v>42217</v>
      </c>
      <c r="B21" s="199">
        <v>318.77226666666667</v>
      </c>
      <c r="C21" s="201">
        <v>0.17722016215390446</v>
      </c>
      <c r="D21" s="201"/>
    </row>
    <row r="22" spans="1:16" x14ac:dyDescent="0.25">
      <c r="A22" s="198">
        <v>42248</v>
      </c>
      <c r="B22" s="199">
        <v>299.988</v>
      </c>
      <c r="C22" s="201">
        <v>0.10976700619496731</v>
      </c>
      <c r="D22" s="201"/>
    </row>
    <row r="23" spans="1:16" x14ac:dyDescent="0.25">
      <c r="A23" s="198">
        <v>42278</v>
      </c>
      <c r="B23" s="199">
        <v>316.43129999999996</v>
      </c>
      <c r="C23" s="201">
        <v>0.12366994643564798</v>
      </c>
      <c r="D23" s="201"/>
      <c r="H23" s="394" t="s">
        <v>138</v>
      </c>
      <c r="I23" s="394"/>
      <c r="J23" s="394"/>
      <c r="K23" s="394"/>
      <c r="L23" s="394"/>
      <c r="M23" s="394"/>
      <c r="N23" s="394"/>
      <c r="O23" s="394"/>
      <c r="P23" s="394"/>
    </row>
    <row r="24" spans="1:16" x14ac:dyDescent="0.25">
      <c r="A24" s="198">
        <v>42309</v>
      </c>
      <c r="B24" s="199">
        <v>343.72140000000002</v>
      </c>
      <c r="C24" s="201">
        <v>9.3049376552259269E-2</v>
      </c>
      <c r="D24" s="201"/>
      <c r="H24" s="394"/>
      <c r="I24" s="394"/>
      <c r="J24" s="394"/>
      <c r="K24" s="394"/>
      <c r="L24" s="394"/>
      <c r="M24" s="394"/>
      <c r="N24" s="394"/>
      <c r="O24" s="394"/>
      <c r="P24" s="394"/>
    </row>
    <row r="25" spans="1:16" x14ac:dyDescent="0.25">
      <c r="A25" s="198">
        <v>42339</v>
      </c>
      <c r="B25" s="199">
        <v>376.15440000000001</v>
      </c>
      <c r="C25" s="201">
        <v>0.20362796070402547</v>
      </c>
      <c r="D25" s="201"/>
      <c r="H25" s="394"/>
      <c r="I25" s="394"/>
      <c r="J25" s="394"/>
      <c r="K25" s="394"/>
      <c r="L25" s="394"/>
      <c r="M25" s="394"/>
      <c r="N25" s="394"/>
      <c r="O25" s="394"/>
      <c r="P25" s="394"/>
    </row>
    <row r="26" spans="1:16" x14ac:dyDescent="0.25">
      <c r="A26" s="198">
        <v>42370</v>
      </c>
      <c r="B26" s="199">
        <v>355.55399999999997</v>
      </c>
      <c r="C26" s="201">
        <v>3.7271331724129324E-2</v>
      </c>
      <c r="D26" s="201"/>
      <c r="H26" s="394"/>
      <c r="I26" s="394"/>
      <c r="J26" s="394"/>
      <c r="K26" s="394"/>
      <c r="L26" s="394"/>
      <c r="M26" s="394"/>
      <c r="N26" s="394"/>
      <c r="O26" s="394"/>
      <c r="P26" s="394"/>
    </row>
    <row r="27" spans="1:16" x14ac:dyDescent="0.25">
      <c r="A27" s="198">
        <v>42401</v>
      </c>
      <c r="B27" s="199">
        <v>359.60789999999997</v>
      </c>
      <c r="C27" s="201">
        <v>9.765618720385652E-2</v>
      </c>
      <c r="D27" s="201"/>
      <c r="H27" s="394"/>
      <c r="I27" s="394"/>
      <c r="J27" s="394"/>
      <c r="K27" s="394"/>
      <c r="L27" s="394"/>
      <c r="M27" s="394"/>
      <c r="N27" s="394"/>
      <c r="O27" s="394"/>
      <c r="P27" s="394"/>
    </row>
    <row r="28" spans="1:16" x14ac:dyDescent="0.25">
      <c r="A28" s="198">
        <v>42430</v>
      </c>
      <c r="B28" s="199">
        <v>354.70170000000002</v>
      </c>
      <c r="C28" s="201">
        <v>0.11520995296165278</v>
      </c>
      <c r="D28" s="201"/>
      <c r="H28" s="394"/>
      <c r="I28" s="394"/>
      <c r="J28" s="394"/>
      <c r="K28" s="394"/>
      <c r="L28" s="394"/>
      <c r="M28" s="394"/>
      <c r="N28" s="394"/>
      <c r="O28" s="394"/>
      <c r="P28" s="394"/>
    </row>
    <row r="29" spans="1:16" x14ac:dyDescent="0.25">
      <c r="A29" s="198">
        <v>42461</v>
      </c>
      <c r="B29" s="199">
        <v>366.80489999999998</v>
      </c>
      <c r="C29" s="201">
        <v>0.13690045032186432</v>
      </c>
      <c r="D29" s="201"/>
      <c r="H29" s="394"/>
      <c r="I29" s="394"/>
      <c r="J29" s="394"/>
      <c r="K29" s="394"/>
      <c r="L29" s="394"/>
      <c r="M29" s="394"/>
      <c r="N29" s="394"/>
      <c r="O29" s="394"/>
      <c r="P29" s="394"/>
    </row>
    <row r="30" spans="1:16" x14ac:dyDescent="0.25">
      <c r="A30" s="198">
        <v>42491</v>
      </c>
      <c r="B30" s="199">
        <v>351.12</v>
      </c>
      <c r="C30" s="201">
        <v>0.10552554969292006</v>
      </c>
      <c r="D30" s="201"/>
      <c r="H30" s="394"/>
      <c r="I30" s="394"/>
      <c r="J30" s="394"/>
      <c r="K30" s="394"/>
      <c r="L30" s="394"/>
      <c r="M30" s="394"/>
      <c r="N30" s="394"/>
      <c r="O30" s="394"/>
      <c r="P30" s="394"/>
    </row>
    <row r="31" spans="1:16" x14ac:dyDescent="0.25">
      <c r="A31" s="198">
        <v>42522</v>
      </c>
      <c r="B31" s="199">
        <v>390.62</v>
      </c>
      <c r="C31" s="201">
        <v>0.25782275138664151</v>
      </c>
      <c r="D31" s="201"/>
      <c r="H31" s="394"/>
      <c r="I31" s="394"/>
      <c r="J31" s="394"/>
      <c r="K31" s="394"/>
      <c r="L31" s="394"/>
      <c r="M31" s="394"/>
      <c r="N31" s="394"/>
      <c r="O31" s="394"/>
      <c r="P31" s="394"/>
    </row>
    <row r="32" spans="1:16" x14ac:dyDescent="0.25">
      <c r="A32" s="198">
        <v>42552</v>
      </c>
      <c r="B32" s="199">
        <v>396.55</v>
      </c>
      <c r="C32" s="201">
        <v>0.24399153083998945</v>
      </c>
      <c r="D32" s="201"/>
    </row>
    <row r="33" spans="1:4" x14ac:dyDescent="0.25">
      <c r="A33" s="198">
        <v>42583</v>
      </c>
      <c r="B33" s="199">
        <v>383.69250000000005</v>
      </c>
      <c r="C33" s="201">
        <v>0.27902616104644201</v>
      </c>
      <c r="D33" s="201"/>
    </row>
    <row r="34" spans="1:4" x14ac:dyDescent="0.25">
      <c r="A34" s="198">
        <v>42614</v>
      </c>
      <c r="B34" s="199">
        <v>382.65210000000002</v>
      </c>
      <c r="C34" s="201">
        <v>0.20927386134051865</v>
      </c>
      <c r="D34" s="201"/>
    </row>
    <row r="35" spans="1:4" x14ac:dyDescent="0.25">
      <c r="A35" s="198">
        <v>42644</v>
      </c>
      <c r="B35" s="199">
        <v>393.65129999999999</v>
      </c>
      <c r="C35" s="201">
        <v>0.14526270403879413</v>
      </c>
      <c r="D35" s="201"/>
    </row>
    <row r="36" spans="1:4" x14ac:dyDescent="0.25">
      <c r="A36" s="198">
        <v>42675</v>
      </c>
      <c r="B36" s="199">
        <v>354.88559999999995</v>
      </c>
      <c r="C36" s="201">
        <v>-5.6542738832777328E-2</v>
      </c>
      <c r="D36" s="201"/>
    </row>
    <row r="37" spans="1:4" x14ac:dyDescent="0.25">
      <c r="A37" s="198">
        <v>42705</v>
      </c>
      <c r="B37" s="199">
        <v>348.31110000000001</v>
      </c>
      <c r="C37" s="201">
        <v>-2.03707453720109E-2</v>
      </c>
      <c r="D37" s="201"/>
    </row>
    <row r="38" spans="1:4" x14ac:dyDescent="0.25">
      <c r="A38" s="198">
        <v>42736</v>
      </c>
      <c r="B38" s="199">
        <v>338.87</v>
      </c>
      <c r="C38" s="201">
        <v>-5.7668087936888955E-2</v>
      </c>
      <c r="D38" s="201"/>
    </row>
    <row r="39" spans="1:4" x14ac:dyDescent="0.25">
      <c r="A39" s="198">
        <v>42767</v>
      </c>
      <c r="B39" s="199">
        <v>333.65</v>
      </c>
      <c r="C39" s="201">
        <v>-5.9350434463663518E-2</v>
      </c>
      <c r="D39" s="201"/>
    </row>
    <row r="40" spans="1:4" x14ac:dyDescent="0.25">
      <c r="A40" s="198">
        <v>42795</v>
      </c>
      <c r="B40" s="199">
        <v>343.51979999999998</v>
      </c>
      <c r="C40" s="201">
        <v>-6.348088588783847E-2</v>
      </c>
      <c r="D40" s="201"/>
    </row>
    <row r="41" spans="1:4" x14ac:dyDescent="0.25">
      <c r="A41" s="198">
        <v>42826</v>
      </c>
      <c r="B41" s="199">
        <v>344.32979999999998</v>
      </c>
      <c r="C41" s="201">
        <v>-1.9338687628161388E-2</v>
      </c>
      <c r="D41" s="201"/>
    </row>
    <row r="42" spans="1:4" x14ac:dyDescent="0.25">
      <c r="A42" s="198">
        <v>42856</v>
      </c>
      <c r="B42" s="199">
        <v>325.05809999999997</v>
      </c>
      <c r="C42" s="201">
        <v>-0.1678406123598383</v>
      </c>
      <c r="D42" s="201"/>
    </row>
    <row r="43" spans="1:4" x14ac:dyDescent="0.25">
      <c r="A43" s="198">
        <v>42887</v>
      </c>
      <c r="B43" s="199">
        <v>312.29250000000002</v>
      </c>
      <c r="C43" s="201">
        <v>-0.21247635859286343</v>
      </c>
      <c r="D43" s="201"/>
    </row>
    <row r="44" spans="1:4" x14ac:dyDescent="0.25">
      <c r="A44" s="198">
        <v>42917</v>
      </c>
      <c r="B44" s="199">
        <v>321.76589999999999</v>
      </c>
      <c r="C44" s="201">
        <v>-0.1613964307355501</v>
      </c>
      <c r="D44" s="201"/>
    </row>
    <row r="45" spans="1:4" x14ac:dyDescent="0.25">
      <c r="A45" s="198">
        <v>42948</v>
      </c>
      <c r="B45" s="199">
        <v>297.28110000000004</v>
      </c>
      <c r="C45" s="201">
        <v>-0.22310344043584232</v>
      </c>
      <c r="D45" s="201"/>
    </row>
    <row r="46" spans="1:4" x14ac:dyDescent="0.25">
      <c r="A46" s="198">
        <v>42979</v>
      </c>
      <c r="B46" s="199">
        <v>295.17269999999996</v>
      </c>
      <c r="C46" s="201">
        <v>-0.25016708950281641</v>
      </c>
      <c r="D46" s="201"/>
    </row>
    <row r="47" spans="1:4" x14ac:dyDescent="0.25">
      <c r="A47" s="198">
        <v>43009</v>
      </c>
      <c r="B47" s="199">
        <v>303.36059999999998</v>
      </c>
      <c r="C47" s="201">
        <v>-0.14518763229615397</v>
      </c>
      <c r="D47" s="201"/>
    </row>
    <row r="48" spans="1:4" x14ac:dyDescent="0.25">
      <c r="A48" s="198">
        <v>43040</v>
      </c>
      <c r="B48" s="199">
        <v>307.7</v>
      </c>
      <c r="C48" s="201">
        <v>-0.11659433190616096</v>
      </c>
      <c r="D48" s="201"/>
    </row>
    <row r="49" spans="1:10" x14ac:dyDescent="0.25">
      <c r="A49" s="198">
        <v>43070</v>
      </c>
      <c r="B49" s="199">
        <v>327.846</v>
      </c>
      <c r="C49" s="201">
        <v>-3.2531649305043236E-2</v>
      </c>
      <c r="D49" s="201"/>
    </row>
    <row r="50" spans="1:10" x14ac:dyDescent="0.25">
      <c r="A50" s="198">
        <v>43101</v>
      </c>
      <c r="B50" s="199">
        <v>306.29669999999999</v>
      </c>
      <c r="C50" s="201">
        <v>-6.5729946377262538E-2</v>
      </c>
      <c r="D50" s="201"/>
    </row>
    <row r="51" spans="1:10" x14ac:dyDescent="0.25">
      <c r="A51" s="198">
        <v>43132</v>
      </c>
      <c r="B51" s="202">
        <v>333.35640000000001</v>
      </c>
      <c r="C51" s="201">
        <v>8.834473241141684E-2</v>
      </c>
      <c r="D51" s="201"/>
    </row>
    <row r="52" spans="1:10" x14ac:dyDescent="0.25">
      <c r="A52" s="203">
        <v>43160</v>
      </c>
      <c r="B52" s="204">
        <v>330.31200000000001</v>
      </c>
      <c r="C52" s="201">
        <v>-9.1325680262925677E-3</v>
      </c>
      <c r="D52" s="201"/>
    </row>
    <row r="53" spans="1:10" x14ac:dyDescent="0.25">
      <c r="A53" s="203">
        <v>43191</v>
      </c>
      <c r="B53" s="204">
        <v>327.42</v>
      </c>
      <c r="C53" s="201">
        <v>-8.7553585700791848E-3</v>
      </c>
      <c r="D53" s="201"/>
    </row>
    <row r="54" spans="1:10" x14ac:dyDescent="0.25">
      <c r="A54" s="198">
        <v>43221</v>
      </c>
      <c r="B54" s="204">
        <v>387.57</v>
      </c>
      <c r="C54" s="201">
        <v>0.1837089976177386</v>
      </c>
      <c r="D54" s="201"/>
      <c r="J54" s="209">
        <f>(B58-B47)/B47</f>
        <v>5.9283901732789655E-2</v>
      </c>
    </row>
    <row r="55" spans="1:10" x14ac:dyDescent="0.25">
      <c r="A55" s="198">
        <v>43252</v>
      </c>
      <c r="B55" s="204">
        <v>317.25810000000001</v>
      </c>
      <c r="C55" s="201">
        <v>-0.18141729236008974</v>
      </c>
      <c r="D55" s="201"/>
    </row>
    <row r="56" spans="1:10" x14ac:dyDescent="0.25">
      <c r="A56" s="198">
        <v>43282</v>
      </c>
      <c r="B56" s="204">
        <v>317.58839999999998</v>
      </c>
      <c r="C56" s="201">
        <v>1.0411081702877425E-3</v>
      </c>
      <c r="D56" s="201"/>
      <c r="J56" s="210"/>
    </row>
    <row r="57" spans="1:10" x14ac:dyDescent="0.25">
      <c r="A57" s="198">
        <v>43313</v>
      </c>
      <c r="B57" s="204">
        <v>296.48279999999994</v>
      </c>
      <c r="C57" s="201">
        <v>-6.645582773174348E-2</v>
      </c>
      <c r="D57" s="201"/>
    </row>
    <row r="58" spans="1:10" x14ac:dyDescent="0.25">
      <c r="A58" s="198">
        <v>43344</v>
      </c>
      <c r="B58" s="204">
        <v>321.34500000000008</v>
      </c>
      <c r="C58" s="201">
        <v>8.3857141122520934E-2</v>
      </c>
      <c r="D58" s="201"/>
    </row>
    <row r="59" spans="1:10" x14ac:dyDescent="0.25">
      <c r="A59" s="198">
        <v>43374</v>
      </c>
      <c r="B59" s="204">
        <v>341.24910000000006</v>
      </c>
      <c r="C59" s="201">
        <v>6.1939971059141938E-2</v>
      </c>
      <c r="D59" s="201"/>
    </row>
    <row r="60" spans="1:10" x14ac:dyDescent="0.25">
      <c r="A60" s="198">
        <v>43405</v>
      </c>
      <c r="B60" s="204">
        <v>349.89</v>
      </c>
      <c r="C60" s="201">
        <v>2.5321385462994422E-2</v>
      </c>
      <c r="D60" s="201"/>
    </row>
    <row r="61" spans="1:10" x14ac:dyDescent="0.25">
      <c r="A61" s="198">
        <v>43435</v>
      </c>
      <c r="B61" s="204">
        <v>354.2946</v>
      </c>
      <c r="C61" s="201">
        <v>1.2588527823030143E-2</v>
      </c>
      <c r="D61" s="201"/>
    </row>
    <row r="62" spans="1:10" x14ac:dyDescent="0.25">
      <c r="A62" s="198">
        <v>43466</v>
      </c>
      <c r="B62" s="199">
        <v>335.54549999999995</v>
      </c>
      <c r="C62" s="201">
        <v>-5.2919519518502552E-2</v>
      </c>
    </row>
    <row r="63" spans="1:10" x14ac:dyDescent="0.25">
      <c r="A63" s="198">
        <v>43497</v>
      </c>
      <c r="B63" s="199">
        <v>380.57565</v>
      </c>
      <c r="C63" s="201">
        <v>0.13419983280955952</v>
      </c>
    </row>
    <row r="64" spans="1:10" x14ac:dyDescent="0.25">
      <c r="A64" s="198">
        <v>43525</v>
      </c>
      <c r="B64" s="199">
        <v>399.02070000000003</v>
      </c>
      <c r="C64" s="201">
        <v>4.8466185369452928E-2</v>
      </c>
    </row>
    <row r="65" spans="1:7" x14ac:dyDescent="0.25">
      <c r="A65" s="198">
        <v>43556</v>
      </c>
      <c r="B65" s="199">
        <v>399.51</v>
      </c>
      <c r="C65" s="201">
        <v>1.2262521718796979E-3</v>
      </c>
    </row>
    <row r="66" spans="1:7" x14ac:dyDescent="0.25">
      <c r="A66" s="198">
        <v>43586</v>
      </c>
      <c r="B66" s="199">
        <v>374.66579999999999</v>
      </c>
      <c r="C66" s="201">
        <v>-6.2186678681384701E-2</v>
      </c>
    </row>
    <row r="67" spans="1:7" x14ac:dyDescent="0.25">
      <c r="A67" s="198">
        <v>43617</v>
      </c>
      <c r="B67" s="199">
        <v>385.23</v>
      </c>
      <c r="C67" s="201">
        <v>2.8196328568019895E-2</v>
      </c>
    </row>
    <row r="68" spans="1:7" x14ac:dyDescent="0.25">
      <c r="A68" s="198">
        <v>43647</v>
      </c>
      <c r="B68" s="199">
        <v>351.82</v>
      </c>
      <c r="C68" s="201">
        <v>-8.6727409599460126E-2</v>
      </c>
    </row>
    <row r="69" spans="1:7" x14ac:dyDescent="0.25">
      <c r="A69" s="198">
        <v>43678</v>
      </c>
      <c r="B69" s="199">
        <v>361.73</v>
      </c>
      <c r="C69" s="201">
        <v>2.816781308623735E-2</v>
      </c>
    </row>
    <row r="70" spans="1:7" x14ac:dyDescent="0.25">
      <c r="A70" s="198">
        <v>43709</v>
      </c>
      <c r="B70" s="199">
        <v>353.62530000000004</v>
      </c>
      <c r="C70" s="201">
        <v>-2.240538523207912E-2</v>
      </c>
    </row>
    <row r="71" spans="1:7" x14ac:dyDescent="0.25">
      <c r="A71" s="249">
        <v>43739</v>
      </c>
      <c r="B71" s="199">
        <v>348.02610000000004</v>
      </c>
      <c r="C71" s="201">
        <v>-1.5833708730681871E-2</v>
      </c>
    </row>
    <row r="72" spans="1:7" x14ac:dyDescent="0.25">
      <c r="A72" s="198">
        <v>43770</v>
      </c>
      <c r="B72" s="199">
        <v>402.65130000000005</v>
      </c>
      <c r="C72" s="201">
        <f>(B72-B71)/B71</f>
        <v>0.1569571937277118</v>
      </c>
      <c r="E72" s="209"/>
    </row>
    <row r="73" spans="1:7" x14ac:dyDescent="0.25">
      <c r="A73" s="198">
        <v>43800</v>
      </c>
      <c r="B73" s="199">
        <v>401.2</v>
      </c>
      <c r="C73" s="201">
        <f t="shared" ref="C73:C76" si="0">(B73-B72)/B72</f>
        <v>-3.6043594047754472E-3</v>
      </c>
      <c r="E73" s="252">
        <f>(B73-B77)/B73</f>
        <v>9.3151794616153395E-3</v>
      </c>
    </row>
    <row r="74" spans="1:7" x14ac:dyDescent="0.25">
      <c r="A74" s="198">
        <v>43831</v>
      </c>
      <c r="B74" s="199">
        <f>CONSOLIDADO!H20</f>
        <v>384.19200000000006</v>
      </c>
      <c r="C74" s="201">
        <f t="shared" si="0"/>
        <v>-4.2392821535393629E-2</v>
      </c>
    </row>
    <row r="75" spans="1:7" x14ac:dyDescent="0.25">
      <c r="A75" s="198">
        <v>43862</v>
      </c>
      <c r="B75" s="199">
        <f>CONSOLIDADO!J20</f>
        <v>398.77319999999997</v>
      </c>
      <c r="C75" s="201">
        <f t="shared" si="0"/>
        <v>3.7952898550724395E-2</v>
      </c>
    </row>
    <row r="76" spans="1:7" x14ac:dyDescent="0.25">
      <c r="A76" s="198">
        <v>43891</v>
      </c>
      <c r="B76" s="199">
        <f>CONSOLIDADO!L20</f>
        <v>412.67349999999999</v>
      </c>
      <c r="C76" s="201">
        <f t="shared" si="0"/>
        <v>3.4857658438430708E-2</v>
      </c>
    </row>
    <row r="77" spans="1:7" x14ac:dyDescent="0.25">
      <c r="A77" s="198">
        <v>43922</v>
      </c>
      <c r="B77" s="199">
        <f>CONSOLIDADO!N20</f>
        <v>397.46274999999991</v>
      </c>
      <c r="C77" s="201">
        <f t="shared" ref="C77:C82" si="1">(B77-B76)/B76</f>
        <v>-3.6859042317958571E-2</v>
      </c>
      <c r="G77" s="199">
        <f>B77*1.01</f>
        <v>401.43737749999991</v>
      </c>
    </row>
    <row r="78" spans="1:7" x14ac:dyDescent="0.25">
      <c r="A78" s="198">
        <v>43952</v>
      </c>
      <c r="B78" s="199">
        <v>415.16</v>
      </c>
      <c r="C78" s="201">
        <f t="shared" si="1"/>
        <v>4.4525556168471418E-2</v>
      </c>
      <c r="E78" s="209">
        <f>(B80-B68)/B80</f>
        <v>9.842913153781109E-2</v>
      </c>
    </row>
    <row r="79" spans="1:7" x14ac:dyDescent="0.25">
      <c r="A79" s="198">
        <v>43983</v>
      </c>
      <c r="B79" s="199">
        <v>399.26</v>
      </c>
      <c r="C79" s="272">
        <f t="shared" si="1"/>
        <v>-3.829848733018603E-2</v>
      </c>
      <c r="E79" s="209">
        <f>(B80-B74)/B80</f>
        <v>1.5472926222996576E-2</v>
      </c>
    </row>
    <row r="80" spans="1:7" x14ac:dyDescent="0.25">
      <c r="A80" s="198">
        <v>44013</v>
      </c>
      <c r="B80" s="199">
        <v>390.23</v>
      </c>
      <c r="C80" s="272">
        <f t="shared" si="1"/>
        <v>-2.2616841156138788E-2</v>
      </c>
    </row>
    <row r="81" spans="1:5" x14ac:dyDescent="0.25">
      <c r="A81" s="198">
        <v>44044</v>
      </c>
      <c r="B81" s="199">
        <f>CONSOLIDADO!V20</f>
        <v>423.39452272727277</v>
      </c>
      <c r="C81" s="272">
        <f t="shared" si="1"/>
        <v>8.4987117154685057E-2</v>
      </c>
    </row>
    <row r="82" spans="1:5" x14ac:dyDescent="0.25">
      <c r="A82" s="198">
        <v>44075</v>
      </c>
      <c r="B82" s="199">
        <f>CONSOLIDADO!X20</f>
        <v>464.04627272727276</v>
      </c>
      <c r="C82" s="272">
        <f t="shared" si="1"/>
        <v>9.6013877879534096E-2</v>
      </c>
      <c r="E82" s="252">
        <f>(B76-B82)/B76*100</f>
        <v>-12.448769481750773</v>
      </c>
    </row>
    <row r="83" spans="1:5" x14ac:dyDescent="0.25">
      <c r="A83" s="198">
        <v>44105</v>
      </c>
    </row>
    <row r="84" spans="1:5" x14ac:dyDescent="0.25">
      <c r="A84" s="198">
        <v>44136</v>
      </c>
    </row>
    <row r="85" spans="1:5" x14ac:dyDescent="0.25">
      <c r="A85" s="198">
        <v>44166</v>
      </c>
    </row>
  </sheetData>
  <mergeCells count="1">
    <mergeCell ref="H23:P3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6"/>
  <dimension ref="E3:H240"/>
  <sheetViews>
    <sheetView topLeftCell="A220" zoomScaleNormal="100" workbookViewId="0">
      <selection activeCell="F230" sqref="F230:F240"/>
    </sheetView>
  </sheetViews>
  <sheetFormatPr defaultRowHeight="12.5" x14ac:dyDescent="0.25"/>
  <cols>
    <col min="5" max="5" width="16.7265625" customWidth="1"/>
    <col min="6" max="6" width="22.26953125" customWidth="1"/>
    <col min="7" max="7" width="29.453125" hidden="1" customWidth="1"/>
  </cols>
  <sheetData>
    <row r="3" spans="5:7" x14ac:dyDescent="0.25">
      <c r="E3" s="145" t="s">
        <v>102</v>
      </c>
      <c r="F3" s="145" t="s">
        <v>103</v>
      </c>
      <c r="G3" s="145" t="s">
        <v>104</v>
      </c>
    </row>
    <row r="4" spans="5:7" ht="13" x14ac:dyDescent="0.25">
      <c r="E4" s="395">
        <v>2016</v>
      </c>
      <c r="F4" s="395"/>
      <c r="G4" s="395"/>
    </row>
    <row r="5" spans="5:7" ht="13" x14ac:dyDescent="0.25">
      <c r="E5" s="146" t="s">
        <v>105</v>
      </c>
      <c r="F5" s="147">
        <v>880</v>
      </c>
      <c r="G5" s="147">
        <v>3777.93</v>
      </c>
    </row>
    <row r="6" spans="5:7" ht="13" x14ac:dyDescent="0.25">
      <c r="E6" s="148" t="s">
        <v>106</v>
      </c>
      <c r="F6" s="149">
        <v>880</v>
      </c>
      <c r="G6" s="149">
        <v>3716.77</v>
      </c>
    </row>
    <row r="7" spans="5:7" ht="13" x14ac:dyDescent="0.25">
      <c r="E7" s="146" t="s">
        <v>107</v>
      </c>
      <c r="F7" s="147">
        <v>880</v>
      </c>
      <c r="G7" s="147">
        <v>3736.26</v>
      </c>
    </row>
    <row r="8" spans="5:7" ht="13" x14ac:dyDescent="0.25">
      <c r="E8" s="148" t="s">
        <v>108</v>
      </c>
      <c r="F8" s="149">
        <v>880</v>
      </c>
      <c r="G8" s="149">
        <v>3725.01</v>
      </c>
    </row>
    <row r="9" spans="5:7" ht="13" x14ac:dyDescent="0.25">
      <c r="E9" s="146" t="s">
        <v>109</v>
      </c>
      <c r="F9" s="147">
        <v>880</v>
      </c>
      <c r="G9" s="147">
        <v>3795.24</v>
      </c>
    </row>
    <row r="10" spans="5:7" ht="13" x14ac:dyDescent="0.25">
      <c r="E10" s="395">
        <v>2015</v>
      </c>
      <c r="F10" s="395"/>
      <c r="G10" s="395"/>
    </row>
    <row r="11" spans="5:7" ht="13" x14ac:dyDescent="0.25">
      <c r="E11" s="146" t="s">
        <v>110</v>
      </c>
      <c r="F11" s="147">
        <v>788</v>
      </c>
      <c r="G11" s="147">
        <v>3518.51</v>
      </c>
    </row>
    <row r="12" spans="5:7" ht="13" x14ac:dyDescent="0.25">
      <c r="E12" s="148" t="s">
        <v>111</v>
      </c>
      <c r="F12" s="149">
        <v>788</v>
      </c>
      <c r="G12" s="149">
        <v>3399.22</v>
      </c>
    </row>
    <row r="13" spans="5:7" ht="13" x14ac:dyDescent="0.25">
      <c r="E13" s="146" t="s">
        <v>112</v>
      </c>
      <c r="F13" s="147">
        <v>788</v>
      </c>
      <c r="G13" s="147">
        <v>3210.28</v>
      </c>
    </row>
    <row r="14" spans="5:7" ht="13" x14ac:dyDescent="0.25">
      <c r="E14" s="148" t="s">
        <v>113</v>
      </c>
      <c r="F14" s="149">
        <v>788</v>
      </c>
      <c r="G14" s="149">
        <v>3240.27</v>
      </c>
    </row>
    <row r="15" spans="5:7" ht="13" x14ac:dyDescent="0.25">
      <c r="E15" s="146" t="s">
        <v>114</v>
      </c>
      <c r="F15" s="147">
        <v>788</v>
      </c>
      <c r="G15" s="147">
        <v>3258.16</v>
      </c>
    </row>
    <row r="16" spans="5:7" ht="13" x14ac:dyDescent="0.25">
      <c r="E16" s="148" t="s">
        <v>115</v>
      </c>
      <c r="F16" s="149">
        <v>788</v>
      </c>
      <c r="G16" s="149">
        <v>3325.37</v>
      </c>
    </row>
    <row r="17" spans="5:7" ht="13" x14ac:dyDescent="0.25">
      <c r="E17" s="146" t="s">
        <v>116</v>
      </c>
      <c r="F17" s="147">
        <v>788</v>
      </c>
      <c r="G17" s="147">
        <v>3299.66</v>
      </c>
    </row>
    <row r="18" spans="5:7" ht="13" x14ac:dyDescent="0.25">
      <c r="E18" s="148" t="s">
        <v>105</v>
      </c>
      <c r="F18" s="149">
        <v>788</v>
      </c>
      <c r="G18" s="149">
        <v>3377.62</v>
      </c>
    </row>
    <row r="19" spans="5:7" ht="13" x14ac:dyDescent="0.25">
      <c r="E19" s="146" t="s">
        <v>106</v>
      </c>
      <c r="F19" s="147">
        <v>788</v>
      </c>
      <c r="G19" s="147">
        <v>3251.61</v>
      </c>
    </row>
    <row r="20" spans="5:7" ht="13" x14ac:dyDescent="0.25">
      <c r="E20" s="148" t="s">
        <v>107</v>
      </c>
      <c r="F20" s="149">
        <v>788</v>
      </c>
      <c r="G20" s="149">
        <v>3186.92</v>
      </c>
    </row>
    <row r="21" spans="5:7" ht="13" x14ac:dyDescent="0.25">
      <c r="E21" s="146" t="s">
        <v>108</v>
      </c>
      <c r="F21" s="147">
        <v>788</v>
      </c>
      <c r="G21" s="147">
        <v>3182.81</v>
      </c>
    </row>
    <row r="22" spans="5:7" ht="13" x14ac:dyDescent="0.25">
      <c r="E22" s="148" t="s">
        <v>109</v>
      </c>
      <c r="F22" s="149">
        <v>788</v>
      </c>
      <c r="G22" s="149">
        <v>3118.62</v>
      </c>
    </row>
    <row r="23" spans="5:7" ht="13" x14ac:dyDescent="0.25">
      <c r="E23" s="395">
        <v>2014</v>
      </c>
      <c r="F23" s="395"/>
      <c r="G23" s="395"/>
    </row>
    <row r="24" spans="5:7" ht="13" x14ac:dyDescent="0.25">
      <c r="E24" s="146" t="s">
        <v>110</v>
      </c>
      <c r="F24" s="147">
        <v>724</v>
      </c>
      <c r="G24" s="147">
        <v>2975.55</v>
      </c>
    </row>
    <row r="25" spans="5:7" ht="13" x14ac:dyDescent="0.25">
      <c r="E25" s="148" t="s">
        <v>111</v>
      </c>
      <c r="F25" s="149">
        <v>724</v>
      </c>
      <c r="G25" s="149">
        <v>2923.22</v>
      </c>
    </row>
    <row r="26" spans="5:7" ht="13" x14ac:dyDescent="0.25">
      <c r="E26" s="146" t="s">
        <v>112</v>
      </c>
      <c r="F26" s="147">
        <v>724</v>
      </c>
      <c r="G26" s="147">
        <v>2967.07</v>
      </c>
    </row>
    <row r="27" spans="5:7" ht="13" x14ac:dyDescent="0.25">
      <c r="E27" s="148" t="s">
        <v>113</v>
      </c>
      <c r="F27" s="149">
        <v>724</v>
      </c>
      <c r="G27" s="149">
        <v>2862.73</v>
      </c>
    </row>
    <row r="28" spans="5:7" ht="13" x14ac:dyDescent="0.25">
      <c r="E28" s="146" t="s">
        <v>114</v>
      </c>
      <c r="F28" s="147">
        <v>724</v>
      </c>
      <c r="G28" s="147">
        <v>2861.55</v>
      </c>
    </row>
    <row r="29" spans="5:7" ht="13" x14ac:dyDescent="0.25">
      <c r="E29" s="148" t="s">
        <v>115</v>
      </c>
      <c r="F29" s="149">
        <v>724</v>
      </c>
      <c r="G29" s="149">
        <v>2915.07</v>
      </c>
    </row>
    <row r="30" spans="5:7" ht="13" x14ac:dyDescent="0.25">
      <c r="E30" s="146" t="s">
        <v>116</v>
      </c>
      <c r="F30" s="147">
        <v>724</v>
      </c>
      <c r="G30" s="147">
        <v>2979.25</v>
      </c>
    </row>
    <row r="31" spans="5:7" ht="13" x14ac:dyDescent="0.25">
      <c r="E31" s="148" t="s">
        <v>105</v>
      </c>
      <c r="F31" s="149">
        <v>724</v>
      </c>
      <c r="G31" s="149">
        <v>3079.31</v>
      </c>
    </row>
    <row r="32" spans="5:7" ht="13" x14ac:dyDescent="0.25">
      <c r="E32" s="146" t="s">
        <v>106</v>
      </c>
      <c r="F32" s="147">
        <v>724</v>
      </c>
      <c r="G32" s="147">
        <v>3019.07</v>
      </c>
    </row>
    <row r="33" spans="5:7" ht="13" x14ac:dyDescent="0.25">
      <c r="E33" s="148" t="s">
        <v>107</v>
      </c>
      <c r="F33" s="149">
        <v>724</v>
      </c>
      <c r="G33" s="149">
        <v>2992.19</v>
      </c>
    </row>
    <row r="34" spans="5:7" ht="13" x14ac:dyDescent="0.25">
      <c r="E34" s="146" t="s">
        <v>108</v>
      </c>
      <c r="F34" s="147">
        <v>724</v>
      </c>
      <c r="G34" s="147">
        <v>2778.63</v>
      </c>
    </row>
    <row r="35" spans="5:7" ht="13" x14ac:dyDescent="0.25">
      <c r="E35" s="148" t="s">
        <v>109</v>
      </c>
      <c r="F35" s="149">
        <v>724</v>
      </c>
      <c r="G35" s="149">
        <v>2748.22</v>
      </c>
    </row>
    <row r="36" spans="5:7" ht="13" x14ac:dyDescent="0.25">
      <c r="E36" s="395">
        <v>2013</v>
      </c>
      <c r="F36" s="395"/>
      <c r="G36" s="395"/>
    </row>
    <row r="37" spans="5:7" ht="13" x14ac:dyDescent="0.25">
      <c r="E37" s="146" t="s">
        <v>110</v>
      </c>
      <c r="F37" s="147">
        <v>678</v>
      </c>
      <c r="G37" s="147">
        <v>2765.44</v>
      </c>
    </row>
    <row r="38" spans="5:7" ht="13" x14ac:dyDescent="0.25">
      <c r="E38" s="148" t="s">
        <v>111</v>
      </c>
      <c r="F38" s="149">
        <v>678</v>
      </c>
      <c r="G38" s="149">
        <v>2761.58</v>
      </c>
    </row>
    <row r="39" spans="5:7" ht="13" x14ac:dyDescent="0.25">
      <c r="E39" s="146" t="s">
        <v>112</v>
      </c>
      <c r="F39" s="147">
        <v>678</v>
      </c>
      <c r="G39" s="147">
        <v>2729.24</v>
      </c>
    </row>
    <row r="40" spans="5:7" ht="13" x14ac:dyDescent="0.25">
      <c r="E40" s="148" t="s">
        <v>113</v>
      </c>
      <c r="F40" s="149">
        <v>678</v>
      </c>
      <c r="G40" s="149">
        <v>2621.7</v>
      </c>
    </row>
    <row r="41" spans="5:7" ht="13" x14ac:dyDescent="0.25">
      <c r="E41" s="146" t="s">
        <v>114</v>
      </c>
      <c r="F41" s="147">
        <v>678</v>
      </c>
      <c r="G41" s="147">
        <v>2685.47</v>
      </c>
    </row>
    <row r="42" spans="5:7" ht="13" x14ac:dyDescent="0.25">
      <c r="E42" s="148" t="s">
        <v>115</v>
      </c>
      <c r="F42" s="149">
        <v>678</v>
      </c>
      <c r="G42" s="149">
        <v>2750.83</v>
      </c>
    </row>
    <row r="43" spans="5:7" ht="13" x14ac:dyDescent="0.25">
      <c r="E43" s="146" t="s">
        <v>116</v>
      </c>
      <c r="F43" s="147">
        <v>678</v>
      </c>
      <c r="G43" s="147">
        <v>2860.21</v>
      </c>
    </row>
    <row r="44" spans="5:7" ht="13" x14ac:dyDescent="0.25">
      <c r="E44" s="148" t="s">
        <v>105</v>
      </c>
      <c r="F44" s="149">
        <v>678</v>
      </c>
      <c r="G44" s="149">
        <v>2873.56</v>
      </c>
    </row>
    <row r="45" spans="5:7" ht="13" x14ac:dyDescent="0.25">
      <c r="E45" s="146" t="s">
        <v>106</v>
      </c>
      <c r="F45" s="147">
        <v>678</v>
      </c>
      <c r="G45" s="147">
        <v>2892.47</v>
      </c>
    </row>
    <row r="46" spans="5:7" ht="13" x14ac:dyDescent="0.25">
      <c r="E46" s="148" t="s">
        <v>107</v>
      </c>
      <c r="F46" s="149">
        <v>678</v>
      </c>
      <c r="G46" s="149">
        <v>2824.92</v>
      </c>
    </row>
    <row r="47" spans="5:7" ht="13" x14ac:dyDescent="0.25">
      <c r="E47" s="146" t="s">
        <v>108</v>
      </c>
      <c r="F47" s="147">
        <v>678</v>
      </c>
      <c r="G47" s="147">
        <v>2743.69</v>
      </c>
    </row>
    <row r="48" spans="5:7" ht="13" x14ac:dyDescent="0.25">
      <c r="E48" s="148" t="s">
        <v>109</v>
      </c>
      <c r="F48" s="149">
        <v>678</v>
      </c>
      <c r="G48" s="149">
        <v>2674.88</v>
      </c>
    </row>
    <row r="49" spans="5:7" ht="13" x14ac:dyDescent="0.25">
      <c r="E49" s="395">
        <v>2012</v>
      </c>
      <c r="F49" s="395"/>
      <c r="G49" s="395"/>
    </row>
    <row r="50" spans="5:7" ht="13" x14ac:dyDescent="0.25">
      <c r="E50" s="146" t="s">
        <v>110</v>
      </c>
      <c r="F50" s="147">
        <v>622</v>
      </c>
      <c r="G50" s="147">
        <v>2561.4699999999998</v>
      </c>
    </row>
    <row r="51" spans="5:7" ht="13" x14ac:dyDescent="0.25">
      <c r="E51" s="148" t="s">
        <v>111</v>
      </c>
      <c r="F51" s="149">
        <v>622</v>
      </c>
      <c r="G51" s="149">
        <v>2514.09</v>
      </c>
    </row>
    <row r="52" spans="5:7" ht="13" x14ac:dyDescent="0.25">
      <c r="E52" s="146" t="s">
        <v>112</v>
      </c>
      <c r="F52" s="147">
        <v>622</v>
      </c>
      <c r="G52" s="147">
        <v>2617.33</v>
      </c>
    </row>
    <row r="53" spans="5:7" ht="13" x14ac:dyDescent="0.25">
      <c r="E53" s="148" t="s">
        <v>113</v>
      </c>
      <c r="F53" s="149">
        <v>622</v>
      </c>
      <c r="G53" s="149">
        <v>2616.41</v>
      </c>
    </row>
    <row r="54" spans="5:7" ht="13" x14ac:dyDescent="0.25">
      <c r="E54" s="146" t="s">
        <v>114</v>
      </c>
      <c r="F54" s="147">
        <v>622</v>
      </c>
      <c r="G54" s="147">
        <v>2589.7800000000002</v>
      </c>
    </row>
    <row r="55" spans="5:7" ht="13" x14ac:dyDescent="0.25">
      <c r="E55" s="148" t="s">
        <v>115</v>
      </c>
      <c r="F55" s="149">
        <v>622</v>
      </c>
      <c r="G55" s="149">
        <v>2519.9699999999998</v>
      </c>
    </row>
    <row r="56" spans="5:7" ht="13" x14ac:dyDescent="0.25">
      <c r="E56" s="146" t="s">
        <v>116</v>
      </c>
      <c r="F56" s="147">
        <v>622</v>
      </c>
      <c r="G56" s="147">
        <v>2416.38</v>
      </c>
    </row>
    <row r="57" spans="5:7" ht="13" x14ac:dyDescent="0.25">
      <c r="E57" s="148" t="s">
        <v>105</v>
      </c>
      <c r="F57" s="149">
        <v>622</v>
      </c>
      <c r="G57" s="149">
        <v>2383.2800000000002</v>
      </c>
    </row>
    <row r="58" spans="5:7" ht="13" x14ac:dyDescent="0.25">
      <c r="E58" s="146" t="s">
        <v>106</v>
      </c>
      <c r="F58" s="147">
        <v>622</v>
      </c>
      <c r="G58" s="147">
        <v>2329.35</v>
      </c>
    </row>
    <row r="59" spans="5:7" ht="13" x14ac:dyDescent="0.25">
      <c r="E59" s="148" t="s">
        <v>107</v>
      </c>
      <c r="F59" s="149">
        <v>622</v>
      </c>
      <c r="G59" s="149">
        <v>2295.58</v>
      </c>
    </row>
    <row r="60" spans="5:7" ht="13" x14ac:dyDescent="0.25">
      <c r="E60" s="146" t="s">
        <v>108</v>
      </c>
      <c r="F60" s="147">
        <v>622</v>
      </c>
      <c r="G60" s="147">
        <v>2323.21</v>
      </c>
    </row>
    <row r="61" spans="5:7" ht="13" x14ac:dyDescent="0.25">
      <c r="E61" s="148" t="s">
        <v>109</v>
      </c>
      <c r="F61" s="149">
        <v>622</v>
      </c>
      <c r="G61" s="149">
        <v>2398.8200000000002</v>
      </c>
    </row>
    <row r="62" spans="5:7" ht="13" x14ac:dyDescent="0.25">
      <c r="E62" s="395">
        <v>2011</v>
      </c>
      <c r="F62" s="395"/>
      <c r="G62" s="395"/>
    </row>
    <row r="63" spans="5:7" ht="13" x14ac:dyDescent="0.25">
      <c r="E63" s="146" t="s">
        <v>110</v>
      </c>
      <c r="F63" s="147">
        <v>545</v>
      </c>
      <c r="G63" s="147">
        <v>2329.35</v>
      </c>
    </row>
    <row r="64" spans="5:7" ht="13" x14ac:dyDescent="0.25">
      <c r="E64" s="148" t="s">
        <v>111</v>
      </c>
      <c r="F64" s="149">
        <v>545</v>
      </c>
      <c r="G64" s="149">
        <v>2349.2600000000002</v>
      </c>
    </row>
    <row r="65" spans="5:7" ht="13" x14ac:dyDescent="0.25">
      <c r="E65" s="146" t="s">
        <v>112</v>
      </c>
      <c r="F65" s="147">
        <v>545</v>
      </c>
      <c r="G65" s="147">
        <v>2329.94</v>
      </c>
    </row>
    <row r="66" spans="5:7" ht="13" x14ac:dyDescent="0.25">
      <c r="E66" s="148" t="s">
        <v>113</v>
      </c>
      <c r="F66" s="149">
        <v>545</v>
      </c>
      <c r="G66" s="149">
        <v>2285.83</v>
      </c>
    </row>
    <row r="67" spans="5:7" ht="13" x14ac:dyDescent="0.25">
      <c r="E67" s="146" t="s">
        <v>114</v>
      </c>
      <c r="F67" s="147">
        <v>545</v>
      </c>
      <c r="G67" s="147">
        <v>2278.77</v>
      </c>
    </row>
    <row r="68" spans="5:7" ht="13" x14ac:dyDescent="0.25">
      <c r="E68" s="148" t="s">
        <v>115</v>
      </c>
      <c r="F68" s="149">
        <v>545</v>
      </c>
      <c r="G68" s="149">
        <v>2212.66</v>
      </c>
    </row>
    <row r="69" spans="5:7" ht="13" x14ac:dyDescent="0.25">
      <c r="E69" s="146" t="s">
        <v>116</v>
      </c>
      <c r="F69" s="147">
        <v>545</v>
      </c>
      <c r="G69" s="147">
        <v>2297.5100000000002</v>
      </c>
    </row>
    <row r="70" spans="5:7" ht="13" x14ac:dyDescent="0.25">
      <c r="E70" s="148" t="s">
        <v>105</v>
      </c>
      <c r="F70" s="149">
        <v>545</v>
      </c>
      <c r="G70" s="149">
        <v>2293.31</v>
      </c>
    </row>
    <row r="71" spans="5:7" ht="13" x14ac:dyDescent="0.25">
      <c r="E71" s="146" t="s">
        <v>106</v>
      </c>
      <c r="F71" s="147">
        <v>545</v>
      </c>
      <c r="G71" s="147">
        <v>2255.84</v>
      </c>
    </row>
    <row r="72" spans="5:7" ht="13" x14ac:dyDescent="0.25">
      <c r="E72" s="148" t="s">
        <v>107</v>
      </c>
      <c r="F72" s="149">
        <v>545</v>
      </c>
      <c r="G72" s="149">
        <v>2247.94</v>
      </c>
    </row>
    <row r="73" spans="5:7" ht="13" x14ac:dyDescent="0.25">
      <c r="E73" s="146" t="s">
        <v>108</v>
      </c>
      <c r="F73" s="147">
        <v>540</v>
      </c>
      <c r="G73" s="147">
        <v>2194.1799999999998</v>
      </c>
    </row>
    <row r="74" spans="5:7" ht="13" x14ac:dyDescent="0.25">
      <c r="E74" s="148" t="s">
        <v>109</v>
      </c>
      <c r="F74" s="149">
        <v>540</v>
      </c>
      <c r="G74" s="149">
        <v>2194.7600000000002</v>
      </c>
    </row>
    <row r="75" spans="5:7" ht="13" x14ac:dyDescent="0.25">
      <c r="E75" s="395">
        <v>2010</v>
      </c>
      <c r="F75" s="395"/>
      <c r="G75" s="395"/>
    </row>
    <row r="76" spans="5:7" ht="13" x14ac:dyDescent="0.25">
      <c r="E76" s="146" t="s">
        <v>110</v>
      </c>
      <c r="F76" s="147">
        <v>510</v>
      </c>
      <c r="G76" s="147">
        <v>2227.5300000000002</v>
      </c>
    </row>
    <row r="77" spans="5:7" ht="13" x14ac:dyDescent="0.25">
      <c r="E77" s="148" t="s">
        <v>111</v>
      </c>
      <c r="F77" s="149">
        <v>510</v>
      </c>
      <c r="G77" s="149">
        <v>2222.9899999999998</v>
      </c>
    </row>
    <row r="78" spans="5:7" ht="13" x14ac:dyDescent="0.25">
      <c r="E78" s="146" t="s">
        <v>112</v>
      </c>
      <c r="F78" s="147">
        <v>510</v>
      </c>
      <c r="G78" s="147">
        <v>2132.09</v>
      </c>
    </row>
    <row r="79" spans="5:7" ht="13" x14ac:dyDescent="0.25">
      <c r="E79" s="148" t="s">
        <v>113</v>
      </c>
      <c r="F79" s="149">
        <v>510</v>
      </c>
      <c r="G79" s="149">
        <v>2047.58</v>
      </c>
    </row>
    <row r="80" spans="5:7" ht="13" x14ac:dyDescent="0.25">
      <c r="E80" s="146" t="s">
        <v>114</v>
      </c>
      <c r="F80" s="147">
        <v>510</v>
      </c>
      <c r="G80" s="147">
        <v>2023.89</v>
      </c>
    </row>
    <row r="81" spans="5:7" ht="13" x14ac:dyDescent="0.25">
      <c r="E81" s="148" t="s">
        <v>115</v>
      </c>
      <c r="F81" s="149">
        <v>510</v>
      </c>
      <c r="G81" s="149">
        <v>2011.03</v>
      </c>
    </row>
    <row r="82" spans="5:7" ht="13" x14ac:dyDescent="0.25">
      <c r="E82" s="146" t="s">
        <v>116</v>
      </c>
      <c r="F82" s="147">
        <v>510</v>
      </c>
      <c r="G82" s="147">
        <v>2092.36</v>
      </c>
    </row>
    <row r="83" spans="5:7" ht="13" x14ac:dyDescent="0.25">
      <c r="E83" s="148" t="s">
        <v>105</v>
      </c>
      <c r="F83" s="149">
        <v>510</v>
      </c>
      <c r="G83" s="149">
        <v>2157.88</v>
      </c>
    </row>
    <row r="84" spans="5:7" ht="13" x14ac:dyDescent="0.25">
      <c r="E84" s="146" t="s">
        <v>106</v>
      </c>
      <c r="F84" s="147">
        <v>510</v>
      </c>
      <c r="G84" s="147">
        <v>2257.52</v>
      </c>
    </row>
    <row r="85" spans="5:7" ht="13" x14ac:dyDescent="0.25">
      <c r="E85" s="148" t="s">
        <v>107</v>
      </c>
      <c r="F85" s="149">
        <v>510</v>
      </c>
      <c r="G85" s="149">
        <v>2159.65</v>
      </c>
    </row>
    <row r="86" spans="5:7" ht="13" x14ac:dyDescent="0.25">
      <c r="E86" s="146" t="s">
        <v>108</v>
      </c>
      <c r="F86" s="147">
        <v>510</v>
      </c>
      <c r="G86" s="147">
        <v>2003.3</v>
      </c>
    </row>
    <row r="87" spans="5:7" ht="13" x14ac:dyDescent="0.25">
      <c r="E87" s="148" t="s">
        <v>109</v>
      </c>
      <c r="F87" s="149">
        <v>510</v>
      </c>
      <c r="G87" s="149">
        <v>1987.26</v>
      </c>
    </row>
    <row r="88" spans="5:7" ht="13" x14ac:dyDescent="0.25">
      <c r="E88" s="395">
        <v>2009</v>
      </c>
      <c r="F88" s="395"/>
      <c r="G88" s="395"/>
    </row>
    <row r="89" spans="5:7" ht="13" x14ac:dyDescent="0.25">
      <c r="E89" s="146" t="s">
        <v>110</v>
      </c>
      <c r="F89" s="147">
        <v>465</v>
      </c>
      <c r="G89" s="147">
        <v>1995.91</v>
      </c>
    </row>
    <row r="90" spans="5:7" ht="13" x14ac:dyDescent="0.25">
      <c r="E90" s="148" t="s">
        <v>111</v>
      </c>
      <c r="F90" s="149">
        <v>465</v>
      </c>
      <c r="G90" s="149">
        <v>2139.06</v>
      </c>
    </row>
    <row r="91" spans="5:7" ht="13" x14ac:dyDescent="0.25">
      <c r="E91" s="146" t="s">
        <v>112</v>
      </c>
      <c r="F91" s="147">
        <v>465</v>
      </c>
      <c r="G91" s="147">
        <v>2085.89</v>
      </c>
    </row>
    <row r="92" spans="5:7" ht="13" x14ac:dyDescent="0.25">
      <c r="E92" s="148" t="s">
        <v>113</v>
      </c>
      <c r="F92" s="149">
        <v>465</v>
      </c>
      <c r="G92" s="149">
        <v>2065.4699999999998</v>
      </c>
    </row>
    <row r="93" spans="5:7" ht="13" x14ac:dyDescent="0.25">
      <c r="E93" s="146" t="s">
        <v>114</v>
      </c>
      <c r="F93" s="147">
        <v>465</v>
      </c>
      <c r="G93" s="147">
        <v>2005.07</v>
      </c>
    </row>
    <row r="94" spans="5:7" ht="13" x14ac:dyDescent="0.25">
      <c r="E94" s="148" t="s">
        <v>115</v>
      </c>
      <c r="F94" s="149">
        <v>465</v>
      </c>
      <c r="G94" s="149">
        <v>1994.82</v>
      </c>
    </row>
    <row r="95" spans="5:7" ht="13" x14ac:dyDescent="0.25">
      <c r="E95" s="146" t="s">
        <v>116</v>
      </c>
      <c r="F95" s="147">
        <v>465</v>
      </c>
      <c r="G95" s="147">
        <v>2046.99</v>
      </c>
    </row>
    <row r="96" spans="5:7" ht="13" x14ac:dyDescent="0.25">
      <c r="E96" s="148" t="s">
        <v>105</v>
      </c>
      <c r="F96" s="149">
        <v>465</v>
      </c>
      <c r="G96" s="149">
        <v>2045.06</v>
      </c>
    </row>
    <row r="97" spans="5:7" ht="13" x14ac:dyDescent="0.25">
      <c r="E97" s="146" t="s">
        <v>106</v>
      </c>
      <c r="F97" s="147">
        <v>465</v>
      </c>
      <c r="G97" s="147">
        <v>1972.64</v>
      </c>
    </row>
    <row r="98" spans="5:7" ht="13" x14ac:dyDescent="0.25">
      <c r="E98" s="148" t="s">
        <v>107</v>
      </c>
      <c r="F98" s="149">
        <v>465</v>
      </c>
      <c r="G98" s="149">
        <v>2005.57</v>
      </c>
    </row>
    <row r="99" spans="5:7" ht="13" x14ac:dyDescent="0.25">
      <c r="E99" s="146" t="s">
        <v>108</v>
      </c>
      <c r="F99" s="147">
        <v>465</v>
      </c>
      <c r="G99" s="147">
        <v>2075.5500000000002</v>
      </c>
    </row>
    <row r="100" spans="5:7" ht="13" x14ac:dyDescent="0.25">
      <c r="E100" s="148" t="s">
        <v>109</v>
      </c>
      <c r="F100" s="149">
        <v>415</v>
      </c>
      <c r="G100" s="149">
        <v>2077.15</v>
      </c>
    </row>
    <row r="101" spans="5:7" ht="13" x14ac:dyDescent="0.25">
      <c r="E101" s="395">
        <v>2008</v>
      </c>
      <c r="F101" s="395"/>
      <c r="G101" s="395"/>
    </row>
    <row r="102" spans="5:7" ht="13" x14ac:dyDescent="0.25">
      <c r="E102" s="146" t="s">
        <v>110</v>
      </c>
      <c r="F102" s="147">
        <v>415</v>
      </c>
      <c r="G102" s="147">
        <v>2141.08</v>
      </c>
    </row>
    <row r="103" spans="5:7" ht="13" x14ac:dyDescent="0.25">
      <c r="E103" s="148" t="s">
        <v>111</v>
      </c>
      <c r="F103" s="149">
        <v>415</v>
      </c>
      <c r="G103" s="149">
        <v>2007.84</v>
      </c>
    </row>
    <row r="104" spans="5:7" ht="13" x14ac:dyDescent="0.25">
      <c r="E104" s="146" t="s">
        <v>112</v>
      </c>
      <c r="F104" s="147">
        <v>415</v>
      </c>
      <c r="G104" s="147">
        <v>2014.73</v>
      </c>
    </row>
    <row r="105" spans="5:7" ht="13" x14ac:dyDescent="0.25">
      <c r="E105" s="148" t="s">
        <v>113</v>
      </c>
      <c r="F105" s="149">
        <v>415</v>
      </c>
      <c r="G105" s="149">
        <v>1971.55</v>
      </c>
    </row>
    <row r="106" spans="5:7" ht="13" x14ac:dyDescent="0.25">
      <c r="E106" s="146" t="s">
        <v>114</v>
      </c>
      <c r="F106" s="147">
        <v>415</v>
      </c>
      <c r="G106" s="147">
        <v>2025.99</v>
      </c>
    </row>
    <row r="107" spans="5:7" ht="13" x14ac:dyDescent="0.25">
      <c r="E107" s="148" t="s">
        <v>115</v>
      </c>
      <c r="F107" s="149">
        <v>415</v>
      </c>
      <c r="G107" s="149">
        <v>2178.3000000000002</v>
      </c>
    </row>
    <row r="108" spans="5:7" ht="13" x14ac:dyDescent="0.25">
      <c r="E108" s="146" t="s">
        <v>116</v>
      </c>
      <c r="F108" s="147">
        <v>415</v>
      </c>
      <c r="G108" s="147">
        <v>2072.6999999999998</v>
      </c>
    </row>
    <row r="109" spans="5:7" ht="13" x14ac:dyDescent="0.25">
      <c r="E109" s="148" t="s">
        <v>105</v>
      </c>
      <c r="F109" s="149">
        <v>415</v>
      </c>
      <c r="G109" s="149">
        <v>1987.51</v>
      </c>
    </row>
    <row r="110" spans="5:7" ht="13" x14ac:dyDescent="0.25">
      <c r="E110" s="146" t="s">
        <v>106</v>
      </c>
      <c r="F110" s="147">
        <v>415</v>
      </c>
      <c r="G110" s="147">
        <v>1918.12</v>
      </c>
    </row>
    <row r="111" spans="5:7" ht="13" x14ac:dyDescent="0.25">
      <c r="E111" s="148" t="s">
        <v>107</v>
      </c>
      <c r="F111" s="149">
        <v>415</v>
      </c>
      <c r="G111" s="149">
        <v>1881.32</v>
      </c>
    </row>
    <row r="112" spans="5:7" ht="13" x14ac:dyDescent="0.25">
      <c r="E112" s="146" t="s">
        <v>108</v>
      </c>
      <c r="F112" s="147">
        <v>380</v>
      </c>
      <c r="G112" s="147">
        <v>1900.31</v>
      </c>
    </row>
    <row r="113" spans="5:7" ht="13" x14ac:dyDescent="0.25">
      <c r="E113" s="148" t="s">
        <v>109</v>
      </c>
      <c r="F113" s="149">
        <v>380</v>
      </c>
      <c r="G113" s="149">
        <v>1924.59</v>
      </c>
    </row>
    <row r="114" spans="5:7" ht="13" x14ac:dyDescent="0.25">
      <c r="E114" s="395">
        <v>2007</v>
      </c>
      <c r="F114" s="395"/>
      <c r="G114" s="395"/>
    </row>
    <row r="115" spans="5:7" ht="13" x14ac:dyDescent="0.25">
      <c r="E115" s="146" t="s">
        <v>110</v>
      </c>
      <c r="F115" s="147">
        <v>380</v>
      </c>
      <c r="G115" s="147">
        <v>1803.11</v>
      </c>
    </row>
    <row r="116" spans="5:7" ht="13" x14ac:dyDescent="0.25">
      <c r="E116" s="148" t="s">
        <v>111</v>
      </c>
      <c r="F116" s="149">
        <v>380</v>
      </c>
      <c r="G116" s="149">
        <v>1726.24</v>
      </c>
    </row>
    <row r="117" spans="5:7" ht="13" x14ac:dyDescent="0.25">
      <c r="E117" s="146" t="s">
        <v>112</v>
      </c>
      <c r="F117" s="147">
        <v>380</v>
      </c>
      <c r="G117" s="147">
        <v>1797.56</v>
      </c>
    </row>
    <row r="118" spans="5:7" ht="13" x14ac:dyDescent="0.25">
      <c r="E118" s="148" t="s">
        <v>113</v>
      </c>
      <c r="F118" s="149">
        <v>380</v>
      </c>
      <c r="G118" s="149">
        <v>1737.16</v>
      </c>
    </row>
    <row r="119" spans="5:7" ht="13" x14ac:dyDescent="0.25">
      <c r="E119" s="146" t="s">
        <v>114</v>
      </c>
      <c r="F119" s="147">
        <v>380</v>
      </c>
      <c r="G119" s="147">
        <v>1733.88</v>
      </c>
    </row>
    <row r="120" spans="5:7" ht="13" x14ac:dyDescent="0.25">
      <c r="E120" s="148" t="s">
        <v>115</v>
      </c>
      <c r="F120" s="149">
        <v>380</v>
      </c>
      <c r="G120" s="149">
        <v>1688.35</v>
      </c>
    </row>
    <row r="121" spans="5:7" ht="13" x14ac:dyDescent="0.25">
      <c r="E121" s="146" t="s">
        <v>116</v>
      </c>
      <c r="F121" s="147">
        <v>380</v>
      </c>
      <c r="G121" s="147">
        <v>1628.96</v>
      </c>
    </row>
    <row r="122" spans="5:7" ht="13" x14ac:dyDescent="0.25">
      <c r="E122" s="148" t="s">
        <v>105</v>
      </c>
      <c r="F122" s="149">
        <v>380</v>
      </c>
      <c r="G122" s="149">
        <v>1620.64</v>
      </c>
    </row>
    <row r="123" spans="5:7" ht="13" x14ac:dyDescent="0.25">
      <c r="E123" s="146" t="s">
        <v>106</v>
      </c>
      <c r="F123" s="147">
        <v>380</v>
      </c>
      <c r="G123" s="147">
        <v>1672.56</v>
      </c>
    </row>
    <row r="124" spans="5:7" ht="13" x14ac:dyDescent="0.25">
      <c r="E124" s="148" t="s">
        <v>107</v>
      </c>
      <c r="F124" s="149">
        <v>350</v>
      </c>
      <c r="G124" s="149">
        <v>1620.89</v>
      </c>
    </row>
    <row r="125" spans="5:7" ht="13" x14ac:dyDescent="0.25">
      <c r="E125" s="146" t="s">
        <v>108</v>
      </c>
      <c r="F125" s="147">
        <v>350</v>
      </c>
      <c r="G125" s="147">
        <v>1562.25</v>
      </c>
    </row>
    <row r="126" spans="5:7" ht="13" x14ac:dyDescent="0.25">
      <c r="E126" s="148" t="s">
        <v>109</v>
      </c>
      <c r="F126" s="149">
        <v>350</v>
      </c>
      <c r="G126" s="149">
        <v>1565.61</v>
      </c>
    </row>
    <row r="127" spans="5:7" ht="13" x14ac:dyDescent="0.25">
      <c r="E127" s="395">
        <v>2006</v>
      </c>
      <c r="F127" s="395"/>
      <c r="G127" s="395"/>
    </row>
    <row r="128" spans="5:7" ht="13" x14ac:dyDescent="0.25">
      <c r="E128" s="146" t="s">
        <v>110</v>
      </c>
      <c r="F128" s="147">
        <v>350</v>
      </c>
      <c r="G128" s="147">
        <v>1564.52</v>
      </c>
    </row>
    <row r="129" spans="5:7" ht="13" x14ac:dyDescent="0.25">
      <c r="E129" s="148" t="s">
        <v>111</v>
      </c>
      <c r="F129" s="149">
        <v>350</v>
      </c>
      <c r="G129" s="149">
        <v>1613.08</v>
      </c>
    </row>
    <row r="130" spans="5:7" ht="13" x14ac:dyDescent="0.25">
      <c r="E130" s="146" t="s">
        <v>112</v>
      </c>
      <c r="F130" s="147">
        <v>350</v>
      </c>
      <c r="G130" s="147">
        <v>1510</v>
      </c>
    </row>
    <row r="131" spans="5:7" ht="13" x14ac:dyDescent="0.25">
      <c r="E131" s="148" t="s">
        <v>113</v>
      </c>
      <c r="F131" s="149">
        <v>350</v>
      </c>
      <c r="G131" s="149">
        <v>1492.69</v>
      </c>
    </row>
    <row r="132" spans="5:7" ht="13" x14ac:dyDescent="0.25">
      <c r="E132" s="146" t="s">
        <v>114</v>
      </c>
      <c r="F132" s="147">
        <v>350</v>
      </c>
      <c r="G132" s="147">
        <v>1442.62</v>
      </c>
    </row>
    <row r="133" spans="5:7" ht="13" x14ac:dyDescent="0.25">
      <c r="E133" s="148" t="s">
        <v>115</v>
      </c>
      <c r="F133" s="149">
        <v>350</v>
      </c>
      <c r="G133" s="149">
        <v>1436.74</v>
      </c>
    </row>
    <row r="134" spans="5:7" ht="13" x14ac:dyDescent="0.25">
      <c r="E134" s="146" t="s">
        <v>116</v>
      </c>
      <c r="F134" s="147">
        <v>350</v>
      </c>
      <c r="G134" s="147">
        <v>1447.58</v>
      </c>
    </row>
    <row r="135" spans="5:7" ht="13" x14ac:dyDescent="0.25">
      <c r="E135" s="148" t="s">
        <v>105</v>
      </c>
      <c r="F135" s="149">
        <v>350</v>
      </c>
      <c r="G135" s="149">
        <v>1503.7</v>
      </c>
    </row>
    <row r="136" spans="5:7" ht="13" x14ac:dyDescent="0.25">
      <c r="E136" s="146" t="s">
        <v>106</v>
      </c>
      <c r="F136" s="147">
        <v>350</v>
      </c>
      <c r="G136" s="147">
        <v>1536.96</v>
      </c>
    </row>
    <row r="137" spans="5:7" ht="13" x14ac:dyDescent="0.25">
      <c r="E137" s="148" t="s">
        <v>107</v>
      </c>
      <c r="F137" s="149">
        <v>300</v>
      </c>
      <c r="G137" s="149">
        <v>1489.33</v>
      </c>
    </row>
    <row r="138" spans="5:7" ht="13" x14ac:dyDescent="0.25">
      <c r="E138" s="146" t="s">
        <v>108</v>
      </c>
      <c r="F138" s="147">
        <v>300</v>
      </c>
      <c r="G138" s="147">
        <v>1474.71</v>
      </c>
    </row>
    <row r="139" spans="5:7" ht="13" x14ac:dyDescent="0.25">
      <c r="E139" s="148" t="s">
        <v>109</v>
      </c>
      <c r="F139" s="149">
        <v>300</v>
      </c>
      <c r="G139" s="149">
        <v>1496.56</v>
      </c>
    </row>
    <row r="140" spans="5:7" ht="13" x14ac:dyDescent="0.25">
      <c r="E140" s="395">
        <v>2005</v>
      </c>
      <c r="F140" s="395"/>
      <c r="G140" s="395"/>
    </row>
    <row r="141" spans="5:7" ht="13" x14ac:dyDescent="0.25">
      <c r="E141" s="146" t="s">
        <v>110</v>
      </c>
      <c r="F141" s="147">
        <v>300</v>
      </c>
      <c r="G141" s="147">
        <v>1607.11</v>
      </c>
    </row>
    <row r="142" spans="5:7" ht="13" x14ac:dyDescent="0.25">
      <c r="E142" s="148" t="s">
        <v>111</v>
      </c>
      <c r="F142" s="149">
        <v>300</v>
      </c>
      <c r="G142" s="149">
        <v>1551.41</v>
      </c>
    </row>
    <row r="143" spans="5:7" ht="13" x14ac:dyDescent="0.25">
      <c r="E143" s="146" t="s">
        <v>112</v>
      </c>
      <c r="F143" s="147">
        <v>300</v>
      </c>
      <c r="G143" s="147">
        <v>1468.24</v>
      </c>
    </row>
    <row r="144" spans="5:7" ht="13" x14ac:dyDescent="0.25">
      <c r="E144" s="148" t="s">
        <v>113</v>
      </c>
      <c r="F144" s="149">
        <v>300</v>
      </c>
      <c r="G144" s="149">
        <v>1458.42</v>
      </c>
    </row>
    <row r="145" spans="5:7" ht="13" x14ac:dyDescent="0.25">
      <c r="E145" s="146" t="s">
        <v>114</v>
      </c>
      <c r="F145" s="147">
        <v>300</v>
      </c>
      <c r="G145" s="147">
        <v>1471.18</v>
      </c>
    </row>
    <row r="146" spans="5:7" ht="13" x14ac:dyDescent="0.25">
      <c r="E146" s="148" t="s">
        <v>115</v>
      </c>
      <c r="F146" s="149">
        <v>300</v>
      </c>
      <c r="G146" s="149">
        <v>1497.23</v>
      </c>
    </row>
    <row r="147" spans="5:7" ht="13" x14ac:dyDescent="0.25">
      <c r="E147" s="146" t="s">
        <v>116</v>
      </c>
      <c r="F147" s="147">
        <v>300</v>
      </c>
      <c r="G147" s="147">
        <v>1538.56</v>
      </c>
    </row>
    <row r="148" spans="5:7" ht="13" x14ac:dyDescent="0.25">
      <c r="E148" s="148" t="s">
        <v>105</v>
      </c>
      <c r="F148" s="149">
        <v>300</v>
      </c>
      <c r="G148" s="149">
        <v>1588.8</v>
      </c>
    </row>
    <row r="149" spans="5:7" ht="13" x14ac:dyDescent="0.25">
      <c r="E149" s="146" t="s">
        <v>106</v>
      </c>
      <c r="F149" s="147">
        <v>260</v>
      </c>
      <c r="G149" s="147">
        <v>1538.64</v>
      </c>
    </row>
    <row r="150" spans="5:7" ht="13" x14ac:dyDescent="0.25">
      <c r="E150" s="148" t="s">
        <v>107</v>
      </c>
      <c r="F150" s="149">
        <v>260</v>
      </c>
      <c r="G150" s="149">
        <v>1477.49</v>
      </c>
    </row>
    <row r="151" spans="5:7" ht="13" x14ac:dyDescent="0.25">
      <c r="E151" s="146" t="s">
        <v>108</v>
      </c>
      <c r="F151" s="147">
        <v>260</v>
      </c>
      <c r="G151" s="147">
        <v>1474.96</v>
      </c>
    </row>
    <row r="152" spans="5:7" ht="13" x14ac:dyDescent="0.25">
      <c r="E152" s="148" t="s">
        <v>109</v>
      </c>
      <c r="F152" s="149">
        <v>260</v>
      </c>
      <c r="G152" s="149">
        <v>1452.28</v>
      </c>
    </row>
    <row r="153" spans="5:7" ht="13" x14ac:dyDescent="0.25">
      <c r="E153" s="395">
        <v>2004</v>
      </c>
      <c r="F153" s="395"/>
      <c r="G153" s="395"/>
    </row>
    <row r="154" spans="5:7" ht="13" x14ac:dyDescent="0.25">
      <c r="E154" s="146" t="s">
        <v>110</v>
      </c>
      <c r="F154" s="147">
        <v>260</v>
      </c>
      <c r="G154" s="147">
        <v>1468.08</v>
      </c>
    </row>
    <row r="155" spans="5:7" ht="13" x14ac:dyDescent="0.25">
      <c r="E155" s="148" t="s">
        <v>111</v>
      </c>
      <c r="F155" s="149">
        <v>260</v>
      </c>
      <c r="G155" s="149">
        <v>1439.68</v>
      </c>
    </row>
    <row r="156" spans="5:7" ht="13" x14ac:dyDescent="0.25">
      <c r="E156" s="146" t="s">
        <v>112</v>
      </c>
      <c r="F156" s="147">
        <v>260</v>
      </c>
      <c r="G156" s="147">
        <v>1510.67</v>
      </c>
    </row>
    <row r="157" spans="5:7" ht="13" x14ac:dyDescent="0.25">
      <c r="E157" s="148" t="s">
        <v>113</v>
      </c>
      <c r="F157" s="149">
        <v>260</v>
      </c>
      <c r="G157" s="149">
        <v>1532.18</v>
      </c>
    </row>
    <row r="158" spans="5:7" ht="13" x14ac:dyDescent="0.25">
      <c r="E158" s="146" t="s">
        <v>114</v>
      </c>
      <c r="F158" s="147">
        <v>260</v>
      </c>
      <c r="G158" s="147">
        <v>1596.11</v>
      </c>
    </row>
    <row r="159" spans="5:7" ht="13" x14ac:dyDescent="0.25">
      <c r="E159" s="148" t="s">
        <v>115</v>
      </c>
      <c r="F159" s="149">
        <v>260</v>
      </c>
      <c r="G159" s="149">
        <v>1527.56</v>
      </c>
    </row>
    <row r="160" spans="5:7" ht="13" x14ac:dyDescent="0.25">
      <c r="E160" s="146" t="s">
        <v>116</v>
      </c>
      <c r="F160" s="147">
        <v>260</v>
      </c>
      <c r="G160" s="147">
        <v>1538.06</v>
      </c>
    </row>
    <row r="161" spans="5:7" ht="13" x14ac:dyDescent="0.25">
      <c r="E161" s="148" t="s">
        <v>105</v>
      </c>
      <c r="F161" s="149">
        <v>260</v>
      </c>
      <c r="G161" s="149">
        <v>1522.01</v>
      </c>
    </row>
    <row r="162" spans="5:7" ht="13" x14ac:dyDescent="0.25">
      <c r="E162" s="146" t="s">
        <v>106</v>
      </c>
      <c r="F162" s="147">
        <v>240</v>
      </c>
      <c r="G162" s="147">
        <v>1386.47</v>
      </c>
    </row>
    <row r="163" spans="5:7" ht="13" x14ac:dyDescent="0.25">
      <c r="E163" s="148" t="s">
        <v>107</v>
      </c>
      <c r="F163" s="149">
        <v>240</v>
      </c>
      <c r="G163" s="149">
        <v>1402.63</v>
      </c>
    </row>
    <row r="164" spans="5:7" ht="13" x14ac:dyDescent="0.25">
      <c r="E164" s="146" t="s">
        <v>108</v>
      </c>
      <c r="F164" s="147">
        <v>240</v>
      </c>
      <c r="G164" s="147">
        <v>1422.46</v>
      </c>
    </row>
    <row r="165" spans="5:7" ht="13" x14ac:dyDescent="0.25">
      <c r="E165" s="148" t="s">
        <v>109</v>
      </c>
      <c r="F165" s="149">
        <v>240</v>
      </c>
      <c r="G165" s="149">
        <v>1445.39</v>
      </c>
    </row>
    <row r="166" spans="5:7" ht="13" x14ac:dyDescent="0.25">
      <c r="E166" s="395">
        <v>2003</v>
      </c>
      <c r="F166" s="395"/>
      <c r="G166" s="395"/>
    </row>
    <row r="167" spans="5:7" ht="13" x14ac:dyDescent="0.25">
      <c r="E167" s="146" t="s">
        <v>110</v>
      </c>
      <c r="F167" s="147">
        <v>240</v>
      </c>
      <c r="G167" s="147">
        <v>1420.61</v>
      </c>
    </row>
    <row r="168" spans="5:7" ht="13" x14ac:dyDescent="0.25">
      <c r="E168" s="148" t="s">
        <v>111</v>
      </c>
      <c r="F168" s="149">
        <v>240</v>
      </c>
      <c r="G168" s="149">
        <v>1408.76</v>
      </c>
    </row>
    <row r="169" spans="5:7" ht="13" x14ac:dyDescent="0.25">
      <c r="E169" s="146" t="s">
        <v>112</v>
      </c>
      <c r="F169" s="147">
        <v>240</v>
      </c>
      <c r="G169" s="147">
        <v>1391.37</v>
      </c>
    </row>
    <row r="170" spans="5:7" ht="13" x14ac:dyDescent="0.25">
      <c r="E170" s="148" t="s">
        <v>113</v>
      </c>
      <c r="F170" s="149">
        <v>240</v>
      </c>
      <c r="G170" s="149">
        <v>1366.76</v>
      </c>
    </row>
    <row r="171" spans="5:7" ht="13" x14ac:dyDescent="0.25">
      <c r="E171" s="146" t="s">
        <v>114</v>
      </c>
      <c r="F171" s="147">
        <v>240</v>
      </c>
      <c r="G171" s="147">
        <v>1359.03</v>
      </c>
    </row>
    <row r="172" spans="5:7" ht="13" x14ac:dyDescent="0.25">
      <c r="E172" s="148" t="s">
        <v>115</v>
      </c>
      <c r="F172" s="149">
        <v>240</v>
      </c>
      <c r="G172" s="149">
        <v>1396.5</v>
      </c>
    </row>
    <row r="173" spans="5:7" ht="13" x14ac:dyDescent="0.25">
      <c r="E173" s="146" t="s">
        <v>116</v>
      </c>
      <c r="F173" s="147">
        <v>240</v>
      </c>
      <c r="G173" s="147">
        <v>1421.62</v>
      </c>
    </row>
    <row r="174" spans="5:7" ht="13" x14ac:dyDescent="0.25">
      <c r="E174" s="148" t="s">
        <v>105</v>
      </c>
      <c r="F174" s="149">
        <v>240</v>
      </c>
      <c r="G174" s="149">
        <v>1478.16</v>
      </c>
    </row>
    <row r="175" spans="5:7" ht="13" x14ac:dyDescent="0.25">
      <c r="E175" s="146" t="s">
        <v>106</v>
      </c>
      <c r="F175" s="147">
        <v>240</v>
      </c>
      <c r="G175" s="147">
        <v>1557.55</v>
      </c>
    </row>
    <row r="176" spans="5:7" ht="13" x14ac:dyDescent="0.25">
      <c r="E176" s="148" t="s">
        <v>107</v>
      </c>
      <c r="F176" s="149">
        <v>200</v>
      </c>
      <c r="G176" s="149">
        <v>1466.73</v>
      </c>
    </row>
    <row r="177" spans="5:7" ht="13" x14ac:dyDescent="0.25">
      <c r="E177" s="146" t="s">
        <v>108</v>
      </c>
      <c r="F177" s="147">
        <v>200</v>
      </c>
      <c r="G177" s="147">
        <v>1399.1</v>
      </c>
    </row>
    <row r="178" spans="5:7" ht="13" x14ac:dyDescent="0.25">
      <c r="E178" s="148" t="s">
        <v>109</v>
      </c>
      <c r="F178" s="149">
        <v>200</v>
      </c>
      <c r="G178" s="149">
        <v>1385.91</v>
      </c>
    </row>
    <row r="179" spans="5:7" ht="13" x14ac:dyDescent="0.25">
      <c r="E179" s="395">
        <v>2002</v>
      </c>
      <c r="F179" s="395"/>
      <c r="G179" s="395"/>
    </row>
    <row r="180" spans="5:7" ht="13" x14ac:dyDescent="0.25">
      <c r="E180" s="146" t="s">
        <v>110</v>
      </c>
      <c r="F180" s="147">
        <v>200</v>
      </c>
      <c r="G180" s="147">
        <v>1378.19</v>
      </c>
    </row>
    <row r="181" spans="5:7" ht="13" x14ac:dyDescent="0.25">
      <c r="E181" s="148" t="s">
        <v>111</v>
      </c>
      <c r="F181" s="149">
        <v>200</v>
      </c>
      <c r="G181" s="149">
        <v>1357.43</v>
      </c>
    </row>
    <row r="182" spans="5:7" ht="13" x14ac:dyDescent="0.25">
      <c r="E182" s="146" t="s">
        <v>112</v>
      </c>
      <c r="F182" s="147">
        <v>200</v>
      </c>
      <c r="G182" s="147">
        <v>1270.4000000000001</v>
      </c>
    </row>
    <row r="183" spans="5:7" ht="13" x14ac:dyDescent="0.25">
      <c r="E183" s="148" t="s">
        <v>113</v>
      </c>
      <c r="F183" s="149">
        <v>200</v>
      </c>
      <c r="G183" s="149">
        <v>1247.97</v>
      </c>
    </row>
    <row r="184" spans="5:7" ht="13" x14ac:dyDescent="0.25">
      <c r="E184" s="146" t="s">
        <v>114</v>
      </c>
      <c r="F184" s="147">
        <v>200</v>
      </c>
      <c r="G184" s="147">
        <v>1168.92</v>
      </c>
    </row>
    <row r="185" spans="5:7" ht="13" x14ac:dyDescent="0.25">
      <c r="E185" s="148" t="s">
        <v>115</v>
      </c>
      <c r="F185" s="149">
        <v>200</v>
      </c>
      <c r="G185" s="149">
        <v>1154.6300000000001</v>
      </c>
    </row>
    <row r="186" spans="5:7" ht="13" x14ac:dyDescent="0.25">
      <c r="E186" s="146" t="s">
        <v>116</v>
      </c>
      <c r="F186" s="147">
        <v>200</v>
      </c>
      <c r="G186" s="147">
        <v>1129.18</v>
      </c>
    </row>
    <row r="187" spans="5:7" ht="13" x14ac:dyDescent="0.25">
      <c r="E187" s="148" t="s">
        <v>105</v>
      </c>
      <c r="F187" s="149">
        <v>200</v>
      </c>
      <c r="G187" s="149">
        <v>1121.53</v>
      </c>
    </row>
    <row r="188" spans="5:7" ht="13" x14ac:dyDescent="0.25">
      <c r="E188" s="146" t="s">
        <v>106</v>
      </c>
      <c r="F188" s="147">
        <v>200</v>
      </c>
      <c r="G188" s="147">
        <v>1143.29</v>
      </c>
    </row>
    <row r="189" spans="5:7" ht="13" x14ac:dyDescent="0.25">
      <c r="E189" s="148" t="s">
        <v>107</v>
      </c>
      <c r="F189" s="149">
        <v>180</v>
      </c>
      <c r="G189" s="149">
        <v>1091.21</v>
      </c>
    </row>
    <row r="190" spans="5:7" ht="13" x14ac:dyDescent="0.25">
      <c r="E190" s="146" t="s">
        <v>108</v>
      </c>
      <c r="F190" s="147">
        <v>180</v>
      </c>
      <c r="G190" s="147">
        <v>1084.9100000000001</v>
      </c>
    </row>
    <row r="191" spans="5:7" ht="13" x14ac:dyDescent="0.25">
      <c r="E191" s="148" t="s">
        <v>109</v>
      </c>
      <c r="F191" s="149">
        <v>180</v>
      </c>
      <c r="G191" s="149">
        <v>1116.6600000000001</v>
      </c>
    </row>
    <row r="192" spans="5:7" ht="13" x14ac:dyDescent="0.25">
      <c r="E192" s="395">
        <v>2001</v>
      </c>
      <c r="F192" s="395"/>
      <c r="G192" s="395"/>
    </row>
    <row r="193" spans="5:7" ht="13" x14ac:dyDescent="0.25">
      <c r="E193" s="146" t="s">
        <v>110</v>
      </c>
      <c r="F193" s="147">
        <v>180</v>
      </c>
      <c r="G193" s="147">
        <v>1101.54</v>
      </c>
    </row>
    <row r="194" spans="5:7" ht="13" x14ac:dyDescent="0.25">
      <c r="E194" s="148" t="s">
        <v>111</v>
      </c>
      <c r="F194" s="149">
        <v>180</v>
      </c>
      <c r="G194" s="149">
        <v>1091.04</v>
      </c>
    </row>
    <row r="195" spans="5:7" ht="13" x14ac:dyDescent="0.25">
      <c r="E195" s="146" t="s">
        <v>112</v>
      </c>
      <c r="F195" s="147">
        <v>180</v>
      </c>
      <c r="G195" s="147">
        <v>1081.04</v>
      </c>
    </row>
    <row r="196" spans="5:7" ht="13" x14ac:dyDescent="0.25">
      <c r="E196" s="148" t="s">
        <v>113</v>
      </c>
      <c r="F196" s="149">
        <v>180</v>
      </c>
      <c r="G196" s="149">
        <v>1076.8399999999999</v>
      </c>
    </row>
    <row r="197" spans="5:7" ht="13" x14ac:dyDescent="0.25">
      <c r="E197" s="146" t="s">
        <v>114</v>
      </c>
      <c r="F197" s="147">
        <v>180</v>
      </c>
      <c r="G197" s="147">
        <v>1070.46</v>
      </c>
    </row>
    <row r="198" spans="5:7" ht="13" x14ac:dyDescent="0.25">
      <c r="E198" s="148" t="s">
        <v>115</v>
      </c>
      <c r="F198" s="149">
        <v>180</v>
      </c>
      <c r="G198" s="149">
        <v>1055.8399999999999</v>
      </c>
    </row>
    <row r="199" spans="5:7" ht="13" x14ac:dyDescent="0.25">
      <c r="E199" s="146" t="s">
        <v>116</v>
      </c>
      <c r="F199" s="147">
        <v>180</v>
      </c>
      <c r="G199" s="147">
        <v>1072.1400000000001</v>
      </c>
    </row>
    <row r="200" spans="5:7" ht="13" x14ac:dyDescent="0.25">
      <c r="E200" s="148" t="s">
        <v>105</v>
      </c>
      <c r="F200" s="149">
        <v>180</v>
      </c>
      <c r="G200" s="149">
        <v>1090.28</v>
      </c>
    </row>
    <row r="201" spans="5:7" ht="13" x14ac:dyDescent="0.25">
      <c r="E201" s="146" t="s">
        <v>106</v>
      </c>
      <c r="F201" s="147">
        <v>180</v>
      </c>
      <c r="G201" s="147">
        <v>1092.97</v>
      </c>
    </row>
    <row r="202" spans="5:7" ht="13" x14ac:dyDescent="0.25">
      <c r="E202" s="148" t="s">
        <v>107</v>
      </c>
      <c r="F202" s="149">
        <v>151</v>
      </c>
      <c r="G202" s="149">
        <v>1066.68</v>
      </c>
    </row>
    <row r="203" spans="5:7" ht="13" x14ac:dyDescent="0.25">
      <c r="E203" s="146" t="s">
        <v>108</v>
      </c>
      <c r="F203" s="147">
        <v>151</v>
      </c>
      <c r="G203" s="147">
        <v>1037.02</v>
      </c>
    </row>
    <row r="204" spans="5:7" ht="13" x14ac:dyDescent="0.25">
      <c r="E204" s="148" t="s">
        <v>109</v>
      </c>
      <c r="F204" s="149">
        <v>151</v>
      </c>
      <c r="G204" s="149">
        <v>1036.3499999999999</v>
      </c>
    </row>
    <row r="205" spans="5:7" ht="13" x14ac:dyDescent="0.25">
      <c r="E205" s="395">
        <v>2000</v>
      </c>
      <c r="F205" s="395"/>
      <c r="G205" s="395"/>
    </row>
    <row r="206" spans="5:7" ht="13" x14ac:dyDescent="0.25">
      <c r="E206" s="146" t="s">
        <v>110</v>
      </c>
      <c r="F206" s="147">
        <v>151</v>
      </c>
      <c r="G206" s="147">
        <v>1004.26</v>
      </c>
    </row>
    <row r="207" spans="5:7" ht="13" x14ac:dyDescent="0.25">
      <c r="E207" s="148" t="s">
        <v>111</v>
      </c>
      <c r="F207" s="149">
        <v>151</v>
      </c>
      <c r="G207" s="149">
        <v>1021.65</v>
      </c>
    </row>
    <row r="208" spans="5:7" ht="13" x14ac:dyDescent="0.25">
      <c r="E208" s="146" t="s">
        <v>112</v>
      </c>
      <c r="F208" s="147">
        <v>151</v>
      </c>
      <c r="G208" s="147">
        <v>1030.05</v>
      </c>
    </row>
    <row r="209" spans="5:8" ht="13" x14ac:dyDescent="0.25">
      <c r="E209" s="148" t="s">
        <v>113</v>
      </c>
      <c r="F209" s="149">
        <v>151</v>
      </c>
      <c r="G209" s="149">
        <v>1003.67</v>
      </c>
    </row>
    <row r="210" spans="5:8" ht="13" x14ac:dyDescent="0.25">
      <c r="E210" s="146" t="s">
        <v>114</v>
      </c>
      <c r="F210" s="147">
        <v>151</v>
      </c>
      <c r="G210" s="147">
        <v>936.01</v>
      </c>
    </row>
    <row r="211" spans="5:8" ht="13" x14ac:dyDescent="0.25">
      <c r="E211" s="148" t="s">
        <v>115</v>
      </c>
      <c r="F211" s="149">
        <v>151</v>
      </c>
      <c r="G211" s="149">
        <v>936.12</v>
      </c>
    </row>
    <row r="212" spans="5:8" ht="13" x14ac:dyDescent="0.25">
      <c r="E212" s="146" t="s">
        <v>116</v>
      </c>
      <c r="F212" s="147">
        <v>151</v>
      </c>
      <c r="G212" s="147">
        <v>919.41</v>
      </c>
    </row>
    <row r="213" spans="5:8" ht="13" x14ac:dyDescent="0.25">
      <c r="E213" s="148" t="s">
        <v>105</v>
      </c>
      <c r="F213" s="149">
        <v>151</v>
      </c>
      <c r="G213" s="149">
        <v>939.06</v>
      </c>
    </row>
    <row r="214" spans="5:8" ht="13" x14ac:dyDescent="0.25">
      <c r="E214" s="146" t="s">
        <v>106</v>
      </c>
      <c r="F214" s="147">
        <v>151</v>
      </c>
      <c r="G214" s="147">
        <v>973.84</v>
      </c>
    </row>
    <row r="215" spans="5:8" ht="13" x14ac:dyDescent="0.25">
      <c r="E215" s="148" t="s">
        <v>107</v>
      </c>
      <c r="F215" s="149">
        <v>136</v>
      </c>
      <c r="G215" s="149">
        <v>967.21</v>
      </c>
    </row>
    <row r="216" spans="5:8" ht="13" x14ac:dyDescent="0.25">
      <c r="E216" s="146" t="s">
        <v>108</v>
      </c>
      <c r="F216" s="147">
        <v>136</v>
      </c>
      <c r="G216" s="147">
        <v>930.83</v>
      </c>
    </row>
    <row r="217" spans="5:8" ht="13" x14ac:dyDescent="0.25">
      <c r="E217" s="148" t="s">
        <v>109</v>
      </c>
      <c r="F217" s="149">
        <v>136</v>
      </c>
      <c r="G217" s="149">
        <v>942.76</v>
      </c>
    </row>
    <row r="220" spans="5:8" x14ac:dyDescent="0.25">
      <c r="F220" s="149">
        <v>151</v>
      </c>
      <c r="G220">
        <v>2000</v>
      </c>
      <c r="H220">
        <v>2000</v>
      </c>
    </row>
    <row r="221" spans="5:8" x14ac:dyDescent="0.25">
      <c r="F221" s="149">
        <v>180</v>
      </c>
      <c r="G221">
        <v>2001</v>
      </c>
      <c r="H221">
        <v>2001</v>
      </c>
    </row>
    <row r="222" spans="5:8" x14ac:dyDescent="0.25">
      <c r="F222" s="149">
        <v>200</v>
      </c>
      <c r="G222">
        <v>2002</v>
      </c>
      <c r="H222">
        <v>2002</v>
      </c>
    </row>
    <row r="223" spans="5:8" x14ac:dyDescent="0.25">
      <c r="F223" s="149">
        <v>240</v>
      </c>
      <c r="G223">
        <v>2003</v>
      </c>
      <c r="H223">
        <v>2003</v>
      </c>
    </row>
    <row r="224" spans="5:8" x14ac:dyDescent="0.25">
      <c r="F224" s="149">
        <v>260</v>
      </c>
      <c r="G224">
        <v>2004</v>
      </c>
      <c r="H224">
        <v>2004</v>
      </c>
    </row>
    <row r="225" spans="6:8" x14ac:dyDescent="0.25">
      <c r="F225" s="149">
        <v>300</v>
      </c>
      <c r="G225">
        <v>2005</v>
      </c>
      <c r="H225">
        <v>2005</v>
      </c>
    </row>
    <row r="226" spans="6:8" x14ac:dyDescent="0.25">
      <c r="F226" s="149">
        <v>350</v>
      </c>
      <c r="G226">
        <v>2006</v>
      </c>
      <c r="H226">
        <v>2006</v>
      </c>
    </row>
    <row r="227" spans="6:8" x14ac:dyDescent="0.25">
      <c r="F227" s="149">
        <v>380</v>
      </c>
      <c r="G227">
        <v>2007</v>
      </c>
      <c r="H227">
        <v>2007</v>
      </c>
    </row>
    <row r="228" spans="6:8" x14ac:dyDescent="0.25">
      <c r="F228" s="149">
        <v>415</v>
      </c>
      <c r="G228">
        <v>2008</v>
      </c>
      <c r="H228">
        <v>2008</v>
      </c>
    </row>
    <row r="229" spans="6:8" x14ac:dyDescent="0.25">
      <c r="F229" s="149">
        <v>465</v>
      </c>
      <c r="G229">
        <v>2009</v>
      </c>
      <c r="H229">
        <v>2009</v>
      </c>
    </row>
    <row r="230" spans="6:8" x14ac:dyDescent="0.25">
      <c r="F230" s="149">
        <v>510</v>
      </c>
      <c r="G230">
        <v>2010</v>
      </c>
      <c r="H230">
        <v>2010</v>
      </c>
    </row>
    <row r="231" spans="6:8" x14ac:dyDescent="0.25">
      <c r="F231" s="149">
        <v>545</v>
      </c>
      <c r="G231">
        <v>2011</v>
      </c>
      <c r="H231">
        <v>2011</v>
      </c>
    </row>
    <row r="232" spans="6:8" x14ac:dyDescent="0.25">
      <c r="F232" s="149">
        <v>622</v>
      </c>
      <c r="G232">
        <v>2012</v>
      </c>
      <c r="H232">
        <v>2012</v>
      </c>
    </row>
    <row r="233" spans="6:8" x14ac:dyDescent="0.25">
      <c r="F233" s="149">
        <v>678</v>
      </c>
      <c r="G233">
        <v>2013</v>
      </c>
      <c r="H233">
        <v>2013</v>
      </c>
    </row>
    <row r="234" spans="6:8" x14ac:dyDescent="0.25">
      <c r="F234" s="149">
        <v>724</v>
      </c>
      <c r="G234">
        <v>2014</v>
      </c>
      <c r="H234">
        <v>2014</v>
      </c>
    </row>
    <row r="235" spans="6:8" x14ac:dyDescent="0.25">
      <c r="F235" s="149">
        <v>788</v>
      </c>
      <c r="G235">
        <v>2015</v>
      </c>
      <c r="H235">
        <v>2015</v>
      </c>
    </row>
    <row r="236" spans="6:8" x14ac:dyDescent="0.25">
      <c r="F236" s="147">
        <v>880</v>
      </c>
      <c r="H236">
        <v>2016</v>
      </c>
    </row>
    <row r="237" spans="6:8" x14ac:dyDescent="0.25">
      <c r="F237" s="149">
        <v>945.8</v>
      </c>
      <c r="H237">
        <v>2017</v>
      </c>
    </row>
    <row r="238" spans="6:8" x14ac:dyDescent="0.25">
      <c r="F238" s="149">
        <v>954</v>
      </c>
      <c r="H238">
        <v>2018</v>
      </c>
    </row>
    <row r="239" spans="6:8" x14ac:dyDescent="0.25">
      <c r="F239" s="149">
        <v>998</v>
      </c>
      <c r="H239">
        <v>2019</v>
      </c>
    </row>
    <row r="240" spans="6:8" x14ac:dyDescent="0.25">
      <c r="F240" s="149">
        <v>1045</v>
      </c>
      <c r="H240">
        <v>2020</v>
      </c>
    </row>
  </sheetData>
  <mergeCells count="17">
    <mergeCell ref="E140:G140"/>
    <mergeCell ref="E4:G4"/>
    <mergeCell ref="E10:G10"/>
    <mergeCell ref="E23:G23"/>
    <mergeCell ref="E36:G36"/>
    <mergeCell ref="E49:G49"/>
    <mergeCell ref="E62:G62"/>
    <mergeCell ref="E75:G75"/>
    <mergeCell ref="E88:G88"/>
    <mergeCell ref="E101:G101"/>
    <mergeCell ref="E114:G114"/>
    <mergeCell ref="E127:G127"/>
    <mergeCell ref="E153:G153"/>
    <mergeCell ref="E166:G166"/>
    <mergeCell ref="E179:G179"/>
    <mergeCell ref="E192:G192"/>
    <mergeCell ref="E205:G205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opLeftCell="B7" workbookViewId="0">
      <selection activeCell="F27" sqref="F27"/>
    </sheetView>
  </sheetViews>
  <sheetFormatPr defaultRowHeight="12.5" x14ac:dyDescent="0.25"/>
  <sheetData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  <legacyDrawing r:id="rId3"/>
  <oleObjects>
    <mc:AlternateContent xmlns:mc="http://schemas.openxmlformats.org/markup-compatibility/2006">
      <mc:Choice Requires="x14">
        <oleObject progId="PBrush" shapeId="2398209" r:id="rId4">
          <objectPr defaultSize="0" autoPict="0" r:id="rId5">
            <anchor moveWithCells="1" sizeWithCells="1">
              <from>
                <xdr:col>17</xdr:col>
                <xdr:colOff>171450</xdr:colOff>
                <xdr:row>4</xdr:row>
                <xdr:rowOff>165100</xdr:rowOff>
              </from>
              <to>
                <xdr:col>19</xdr:col>
                <xdr:colOff>241300</xdr:colOff>
                <xdr:row>31</xdr:row>
                <xdr:rowOff>88900</xdr:rowOff>
              </to>
            </anchor>
          </objectPr>
        </oleObject>
      </mc:Choice>
      <mc:Fallback>
        <oleObject progId="PBrush" shapeId="2398209" r:id="rId4"/>
      </mc:Fallback>
    </mc:AlternateContent>
    <mc:AlternateContent xmlns:mc="http://schemas.openxmlformats.org/markup-compatibility/2006">
      <mc:Choice Requires="x14">
        <oleObject progId="PBrush" shapeId="2398210" r:id="rId6">
          <objectPr defaultSize="0" autoPict="0" r:id="rId7">
            <anchor moveWithCells="1" sizeWithCells="1">
              <from>
                <xdr:col>4</xdr:col>
                <xdr:colOff>38100</xdr:colOff>
                <xdr:row>19</xdr:row>
                <xdr:rowOff>107950</xdr:rowOff>
              </from>
              <to>
                <xdr:col>6</xdr:col>
                <xdr:colOff>127000</xdr:colOff>
                <xdr:row>25</xdr:row>
                <xdr:rowOff>31750</xdr:rowOff>
              </to>
            </anchor>
          </objectPr>
        </oleObject>
      </mc:Choice>
      <mc:Fallback>
        <oleObject progId="PBrush" shapeId="2398210" r:id="rId6"/>
      </mc:Fallback>
    </mc:AlternateContent>
    <mc:AlternateContent xmlns:mc="http://schemas.openxmlformats.org/markup-compatibility/2006">
      <mc:Choice Requires="x14">
        <oleObject progId="PBrush" shapeId="2398211" r:id="rId8">
          <objectPr defaultSize="0" autoPict="0" r:id="rId9">
            <anchor moveWithCells="1" sizeWithCells="1">
              <from>
                <xdr:col>1</xdr:col>
                <xdr:colOff>0</xdr:colOff>
                <xdr:row>15</xdr:row>
                <xdr:rowOff>0</xdr:rowOff>
              </from>
              <to>
                <xdr:col>3</xdr:col>
                <xdr:colOff>476250</xdr:colOff>
                <xdr:row>21</xdr:row>
                <xdr:rowOff>88900</xdr:rowOff>
              </to>
            </anchor>
          </objectPr>
        </oleObject>
      </mc:Choice>
      <mc:Fallback>
        <oleObject progId="PBrush" shapeId="2398211" r:id="rId8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N27"/>
  <sheetViews>
    <sheetView workbookViewId="0">
      <selection activeCell="R20" sqref="R20"/>
    </sheetView>
  </sheetViews>
  <sheetFormatPr defaultRowHeight="12.5" x14ac:dyDescent="0.25"/>
  <sheetData>
    <row r="1" spans="2:14" ht="13" thickBot="1" x14ac:dyDescent="0.3"/>
    <row r="2" spans="2:14" ht="19" thickBot="1" x14ac:dyDescent="0.5">
      <c r="B2" s="396" t="s">
        <v>167</v>
      </c>
      <c r="C2" s="397"/>
      <c r="D2" s="397"/>
      <c r="E2" s="397"/>
      <c r="F2" s="397"/>
      <c r="G2" s="397"/>
      <c r="H2" s="397"/>
      <c r="I2" s="397"/>
      <c r="J2" s="397"/>
      <c r="K2" s="397"/>
      <c r="L2" s="397"/>
      <c r="M2" s="397"/>
      <c r="N2" s="398"/>
    </row>
    <row r="3" spans="2:14" ht="15" thickBot="1" x14ac:dyDescent="0.4">
      <c r="B3" s="276"/>
      <c r="C3" s="277" t="s">
        <v>150</v>
      </c>
      <c r="D3" s="278" t="s">
        <v>151</v>
      </c>
      <c r="E3" s="278" t="s">
        <v>152</v>
      </c>
      <c r="F3" s="278" t="s">
        <v>153</v>
      </c>
      <c r="G3" s="278" t="s">
        <v>154</v>
      </c>
      <c r="H3" s="278" t="s">
        <v>155</v>
      </c>
      <c r="I3" s="278" t="s">
        <v>156</v>
      </c>
      <c r="J3" s="278" t="s">
        <v>157</v>
      </c>
      <c r="K3" s="278" t="s">
        <v>158</v>
      </c>
      <c r="L3" s="278" t="s">
        <v>159</v>
      </c>
      <c r="M3" s="278" t="s">
        <v>160</v>
      </c>
      <c r="N3" s="279" t="s">
        <v>161</v>
      </c>
    </row>
    <row r="4" spans="2:14" ht="14.5" x14ac:dyDescent="0.35">
      <c r="B4" s="280">
        <v>2003</v>
      </c>
      <c r="C4" s="281">
        <v>136.97</v>
      </c>
      <c r="D4" s="282">
        <v>140.62</v>
      </c>
      <c r="E4" s="282">
        <v>146.22475600833948</v>
      </c>
      <c r="F4" s="282">
        <v>148.43678241064165</v>
      </c>
      <c r="G4" s="282">
        <v>142.91701936528321</v>
      </c>
      <c r="H4" s="282">
        <v>137.12952791263183</v>
      </c>
      <c r="I4" s="282">
        <v>131.52311278750955</v>
      </c>
      <c r="J4" s="282">
        <v>128.87746387189762</v>
      </c>
      <c r="K4" s="282">
        <v>127.04882390723249</v>
      </c>
      <c r="L4" s="282">
        <v>141.44162463059058</v>
      </c>
      <c r="M4" s="282">
        <v>149.1643890898562</v>
      </c>
      <c r="N4" s="283">
        <v>149.9865999057881</v>
      </c>
    </row>
    <row r="5" spans="2:14" ht="14.5" x14ac:dyDescent="0.35">
      <c r="B5" s="284">
        <v>2004</v>
      </c>
      <c r="C5" s="285">
        <v>147.51584529472657</v>
      </c>
      <c r="D5" s="286">
        <v>144.61820538505026</v>
      </c>
      <c r="E5" s="286">
        <v>138.72384933301493</v>
      </c>
      <c r="F5" s="286">
        <v>143.44079655137537</v>
      </c>
      <c r="G5" s="286">
        <v>143.0642407241105</v>
      </c>
      <c r="H5" s="286">
        <v>151.18635572896292</v>
      </c>
      <c r="I5" s="286">
        <v>143.49742759599931</v>
      </c>
      <c r="J5" s="286">
        <v>148.18164787571266</v>
      </c>
      <c r="K5" s="286">
        <v>143.95440175539599</v>
      </c>
      <c r="L5" s="286">
        <v>147.1547636123783</v>
      </c>
      <c r="M5" s="286">
        <v>138.07659267294079</v>
      </c>
      <c r="N5" s="287">
        <v>134.46414791651742</v>
      </c>
    </row>
    <row r="6" spans="2:14" ht="14.5" x14ac:dyDescent="0.35">
      <c r="B6" s="288">
        <v>2005</v>
      </c>
      <c r="C6" s="289">
        <v>149.28634063841037</v>
      </c>
      <c r="D6" s="290">
        <v>146.34115010970692</v>
      </c>
      <c r="E6" s="290">
        <v>154.10734727531593</v>
      </c>
      <c r="F6" s="290">
        <v>157.87472879502022</v>
      </c>
      <c r="G6" s="290">
        <v>159.88906191409396</v>
      </c>
      <c r="H6" s="290">
        <v>152.22540949644133</v>
      </c>
      <c r="I6" s="290">
        <v>149.09948820533893</v>
      </c>
      <c r="J6" s="290">
        <v>140.74580792548122</v>
      </c>
      <c r="K6" s="290">
        <v>137.09229766850683</v>
      </c>
      <c r="L6" s="290">
        <v>144.374983630462</v>
      </c>
      <c r="M6" s="290">
        <v>156.24819635587266</v>
      </c>
      <c r="N6" s="291">
        <v>158.10681079080939</v>
      </c>
    </row>
    <row r="7" spans="2:14" ht="14.5" x14ac:dyDescent="0.35">
      <c r="B7" s="284">
        <v>2006</v>
      </c>
      <c r="C7" s="285">
        <v>157.55243621621943</v>
      </c>
      <c r="D7" s="286">
        <v>151.15013162827145</v>
      </c>
      <c r="E7" s="286">
        <v>147.03823432117244</v>
      </c>
      <c r="F7" s="286">
        <v>153.08875885794882</v>
      </c>
      <c r="G7" s="286">
        <v>145.09091033680343</v>
      </c>
      <c r="H7" s="286">
        <v>137.65078918324727</v>
      </c>
      <c r="I7" s="286">
        <v>139.5231611015428</v>
      </c>
      <c r="J7" s="286">
        <v>132.80478283082974</v>
      </c>
      <c r="K7" s="286">
        <v>145.72126389061253</v>
      </c>
      <c r="L7" s="286">
        <v>151.48343398980509</v>
      </c>
      <c r="M7" s="286">
        <v>162.4121907742695</v>
      </c>
      <c r="N7" s="287">
        <v>154.11934751544223</v>
      </c>
    </row>
    <row r="8" spans="2:14" ht="14.5" x14ac:dyDescent="0.35">
      <c r="B8" s="288">
        <v>2007</v>
      </c>
      <c r="C8" s="289">
        <v>157.15647894868152</v>
      </c>
      <c r="D8" s="290">
        <v>153.75547740435982</v>
      </c>
      <c r="E8" s="290">
        <v>151.5</v>
      </c>
      <c r="F8" s="290">
        <v>145.75933333333336</v>
      </c>
      <c r="G8" s="290">
        <v>145.30233333333331</v>
      </c>
      <c r="H8" s="290">
        <v>145.88366666666661</v>
      </c>
      <c r="I8" s="290">
        <v>143.17766666666668</v>
      </c>
      <c r="J8" s="290">
        <v>147.62433333333331</v>
      </c>
      <c r="K8" s="290">
        <v>153.69400000000002</v>
      </c>
      <c r="L8" s="290">
        <v>158.96666666666664</v>
      </c>
      <c r="M8" s="290">
        <v>167.94120833333335</v>
      </c>
      <c r="N8" s="291">
        <v>176.09366666666665</v>
      </c>
    </row>
    <row r="9" spans="2:14" ht="14.5" x14ac:dyDescent="0.35">
      <c r="B9" s="284">
        <v>2008</v>
      </c>
      <c r="C9" s="285">
        <v>178.11266666666671</v>
      </c>
      <c r="D9" s="286">
        <v>172.87066666666666</v>
      </c>
      <c r="E9" s="286">
        <v>171.94733333333335</v>
      </c>
      <c r="F9" s="286">
        <v>185.81680720000003</v>
      </c>
      <c r="G9" s="286">
        <v>195.48204133869291</v>
      </c>
      <c r="H9" s="286">
        <v>207.97901869765576</v>
      </c>
      <c r="I9" s="286">
        <v>198.55097083248663</v>
      </c>
      <c r="J9" s="286">
        <v>188.12650788193963</v>
      </c>
      <c r="K9" s="286">
        <v>188.29456595644047</v>
      </c>
      <c r="L9" s="286">
        <v>194.53339827047864</v>
      </c>
      <c r="M9" s="286">
        <v>196.36142222117124</v>
      </c>
      <c r="N9" s="287">
        <v>193.11069250684884</v>
      </c>
    </row>
    <row r="10" spans="2:14" ht="14.5" x14ac:dyDescent="0.35">
      <c r="B10" s="288">
        <v>2009</v>
      </c>
      <c r="C10" s="289">
        <v>197.59213673141812</v>
      </c>
      <c r="D10" s="290">
        <v>188.08431849808142</v>
      </c>
      <c r="E10" s="290">
        <v>179.95727394354594</v>
      </c>
      <c r="F10" s="290">
        <v>196.81605380592137</v>
      </c>
      <c r="G10" s="290">
        <v>191.05963634273726</v>
      </c>
      <c r="H10" s="290">
        <v>189.46512909177989</v>
      </c>
      <c r="I10" s="290">
        <v>186.40083252894232</v>
      </c>
      <c r="J10" s="290">
        <v>189.8339151477692</v>
      </c>
      <c r="K10" s="290">
        <v>187.41825117807002</v>
      </c>
      <c r="L10" s="290">
        <v>188.98942268287956</v>
      </c>
      <c r="M10" s="290">
        <v>184.82025061811191</v>
      </c>
      <c r="N10" s="291">
        <v>182.88550397825239</v>
      </c>
    </row>
    <row r="11" spans="2:14" ht="14.5" x14ac:dyDescent="0.35">
      <c r="B11" s="284">
        <v>2010</v>
      </c>
      <c r="C11" s="285">
        <v>197.29103380580491</v>
      </c>
      <c r="D11" s="286">
        <v>207.46410892075659</v>
      </c>
      <c r="E11" s="286">
        <v>216.52165495353657</v>
      </c>
      <c r="F11" s="286">
        <v>213.22692004503597</v>
      </c>
      <c r="G11" s="286">
        <v>201.71857320162107</v>
      </c>
      <c r="H11" s="286">
        <v>194.81860477939583</v>
      </c>
      <c r="I11" s="286">
        <v>188.02136855405737</v>
      </c>
      <c r="J11" s="286">
        <v>188.54875675163353</v>
      </c>
      <c r="K11" s="286">
        <v>205.3951852123032</v>
      </c>
      <c r="L11" s="286">
        <v>213.32403804718476</v>
      </c>
      <c r="M11" s="286">
        <v>207.11324726893838</v>
      </c>
      <c r="N11" s="287">
        <v>226.32082167912804</v>
      </c>
    </row>
    <row r="12" spans="2:14" ht="14.5" x14ac:dyDescent="0.35">
      <c r="B12" s="288">
        <v>2011</v>
      </c>
      <c r="C12" s="289">
        <v>223.93557709563865</v>
      </c>
      <c r="D12" s="290">
        <v>213.73889189343012</v>
      </c>
      <c r="E12" s="290">
        <v>224.16581672395293</v>
      </c>
      <c r="F12" s="290">
        <v>214.78247517057716</v>
      </c>
      <c r="G12" s="290">
        <v>225.30320379180367</v>
      </c>
      <c r="H12" s="290">
        <v>212.08791302418541</v>
      </c>
      <c r="I12" s="290">
        <v>214.20933635540382</v>
      </c>
      <c r="J12" s="290">
        <v>221.18950079327533</v>
      </c>
      <c r="K12" s="290">
        <v>224.12931406439856</v>
      </c>
      <c r="L12" s="290">
        <v>227.59075460487853</v>
      </c>
      <c r="M12" s="290">
        <v>229.35135834212463</v>
      </c>
      <c r="N12" s="291">
        <v>227.31411165055937</v>
      </c>
    </row>
    <row r="13" spans="2:14" ht="14.5" x14ac:dyDescent="0.35">
      <c r="B13" s="284">
        <v>2012</v>
      </c>
      <c r="C13" s="285">
        <v>218.92919626905908</v>
      </c>
      <c r="D13" s="286">
        <v>228.25424091685164</v>
      </c>
      <c r="E13" s="286">
        <v>226.48488737643399</v>
      </c>
      <c r="F13" s="286">
        <v>230.81618519410313</v>
      </c>
      <c r="G13" s="286">
        <v>229.05188332343693</v>
      </c>
      <c r="H13" s="286">
        <v>233.76500564355396</v>
      </c>
      <c r="I13" s="286">
        <v>245.041168174321</v>
      </c>
      <c r="J13" s="286">
        <v>256.37952960955539</v>
      </c>
      <c r="K13" s="286">
        <v>250.49800262736224</v>
      </c>
      <c r="L13" s="286">
        <v>230.16046428631148</v>
      </c>
      <c r="M13" s="286">
        <v>252.02643762287082</v>
      </c>
      <c r="N13" s="287">
        <v>263.28878269302822</v>
      </c>
    </row>
    <row r="14" spans="2:14" ht="14.5" x14ac:dyDescent="0.35">
      <c r="B14" s="288">
        <v>2013</v>
      </c>
      <c r="C14" s="289">
        <v>269.88660495787167</v>
      </c>
      <c r="D14" s="290">
        <v>274.96837164743948</v>
      </c>
      <c r="E14" s="290">
        <v>281.84702078693186</v>
      </c>
      <c r="F14" s="290">
        <v>274.49583053918462</v>
      </c>
      <c r="G14" s="290">
        <v>283.30305484989253</v>
      </c>
      <c r="H14" s="290">
        <v>256.85701948589247</v>
      </c>
      <c r="I14" s="290">
        <v>245.18399999999997</v>
      </c>
      <c r="J14" s="290">
        <v>261.4821</v>
      </c>
      <c r="K14" s="290">
        <v>257.76659999999998</v>
      </c>
      <c r="L14" s="290">
        <v>258.40920000000006</v>
      </c>
      <c r="M14" s="290">
        <v>276.64114460999997</v>
      </c>
      <c r="N14" s="291">
        <v>266.80983589425603</v>
      </c>
    </row>
    <row r="15" spans="2:14" ht="14.5" x14ac:dyDescent="0.35">
      <c r="B15" s="284">
        <v>2014</v>
      </c>
      <c r="C15" s="285">
        <v>259.97367651758088</v>
      </c>
      <c r="D15" s="286">
        <v>295.99530000000004</v>
      </c>
      <c r="E15" s="286">
        <v>320.28563333333329</v>
      </c>
      <c r="F15" s="286">
        <v>339.65646666666669</v>
      </c>
      <c r="G15" s="286">
        <v>307.55326666666662</v>
      </c>
      <c r="H15" s="286">
        <v>299.41873333333336</v>
      </c>
      <c r="I15" s="286">
        <v>284.33606666666662</v>
      </c>
      <c r="J15" s="286">
        <v>280.73106666666666</v>
      </c>
      <c r="K15" s="286">
        <v>270.78390000000002</v>
      </c>
      <c r="L15" s="286">
        <v>270.31619999999998</v>
      </c>
      <c r="M15" s="286">
        <v>281.60520000000002</v>
      </c>
      <c r="N15" s="287">
        <v>314.46100000000001</v>
      </c>
    </row>
    <row r="16" spans="2:14" ht="14.5" x14ac:dyDescent="0.35">
      <c r="B16" s="288">
        <v>2015</v>
      </c>
      <c r="C16" s="289">
        <v>311.05799999999999</v>
      </c>
      <c r="D16" s="290">
        <v>342.77820000000003</v>
      </c>
      <c r="E16" s="290">
        <v>327.61433333333332</v>
      </c>
      <c r="F16" s="290">
        <v>318.05822666666666</v>
      </c>
      <c r="G16" s="290">
        <v>322.63589999999999</v>
      </c>
      <c r="H16" s="290">
        <v>317.6046</v>
      </c>
      <c r="I16" s="290">
        <v>310.55250000000001</v>
      </c>
      <c r="J16" s="290">
        <v>318.77226666666667</v>
      </c>
      <c r="K16" s="290">
        <v>299.988</v>
      </c>
      <c r="L16" s="290">
        <v>316.43129999999996</v>
      </c>
      <c r="M16" s="290">
        <v>343.72140000000002</v>
      </c>
      <c r="N16" s="291">
        <v>376.15440000000001</v>
      </c>
    </row>
    <row r="17" spans="2:14" ht="14.5" x14ac:dyDescent="0.35">
      <c r="B17" s="284">
        <v>2016</v>
      </c>
      <c r="C17" s="285">
        <v>355.55399999999997</v>
      </c>
      <c r="D17" s="286">
        <v>359.60789999999997</v>
      </c>
      <c r="E17" s="286">
        <v>354.70170000000002</v>
      </c>
      <c r="F17" s="286">
        <v>366.80489999999998</v>
      </c>
      <c r="G17" s="286">
        <v>351.11970000000002</v>
      </c>
      <c r="H17" s="286">
        <v>390.61770000000007</v>
      </c>
      <c r="I17" s="286">
        <v>396.5514</v>
      </c>
      <c r="J17" s="286">
        <v>383.69250000000005</v>
      </c>
      <c r="K17" s="286">
        <v>382.65209999999996</v>
      </c>
      <c r="L17" s="286">
        <v>393.65130000000011</v>
      </c>
      <c r="M17" s="286">
        <v>354.88559999999995</v>
      </c>
      <c r="N17" s="287">
        <v>348.31110000000001</v>
      </c>
    </row>
    <row r="18" spans="2:14" ht="14.5" x14ac:dyDescent="0.35">
      <c r="B18" s="288">
        <v>2017</v>
      </c>
      <c r="C18" s="289">
        <v>338.86770000000001</v>
      </c>
      <c r="D18" s="290">
        <v>333.6456</v>
      </c>
      <c r="E18" s="290">
        <v>343.51979999999998</v>
      </c>
      <c r="F18" s="290">
        <v>344.32979999999998</v>
      </c>
      <c r="G18" s="290">
        <v>325.05809999999997</v>
      </c>
      <c r="H18" s="290">
        <v>312.29250000000002</v>
      </c>
      <c r="I18" s="290">
        <v>321.76589999999999</v>
      </c>
      <c r="J18" s="290">
        <v>297.28110000000004</v>
      </c>
      <c r="K18" s="290">
        <v>295.17269999999996</v>
      </c>
      <c r="L18" s="290">
        <v>303.36059999999998</v>
      </c>
      <c r="M18" s="290">
        <v>307.7</v>
      </c>
      <c r="N18" s="291">
        <v>327.846</v>
      </c>
    </row>
    <row r="19" spans="2:14" ht="14.5" x14ac:dyDescent="0.35">
      <c r="B19" s="292">
        <v>2018</v>
      </c>
      <c r="C19" s="285">
        <v>306.29669999999999</v>
      </c>
      <c r="D19" s="286">
        <v>333.35640000000001</v>
      </c>
      <c r="E19" s="286">
        <v>330.31200000000001</v>
      </c>
      <c r="F19" s="286">
        <v>327.42</v>
      </c>
      <c r="G19" s="286">
        <v>387.57</v>
      </c>
      <c r="H19" s="286">
        <v>317.25810000000001</v>
      </c>
      <c r="I19" s="286">
        <v>317.58839999999998</v>
      </c>
      <c r="J19" s="286">
        <v>296.48279999999994</v>
      </c>
      <c r="K19" s="286">
        <v>321.34500000000008</v>
      </c>
      <c r="L19" s="286">
        <v>341.24910000000006</v>
      </c>
      <c r="M19" s="286">
        <v>349.89</v>
      </c>
      <c r="N19" s="287">
        <v>354.2946</v>
      </c>
    </row>
    <row r="20" spans="2:14" ht="14.5" x14ac:dyDescent="0.35">
      <c r="B20" s="288">
        <v>2019</v>
      </c>
      <c r="C20" s="289">
        <v>335.54549999999995</v>
      </c>
      <c r="D20" s="290">
        <v>380.57565</v>
      </c>
      <c r="E20" s="290">
        <v>399.02070000000003</v>
      </c>
      <c r="F20" s="290">
        <v>399.51</v>
      </c>
      <c r="G20" s="290">
        <v>374.66579999999999</v>
      </c>
      <c r="H20" s="290">
        <v>385.23</v>
      </c>
      <c r="I20" s="290">
        <v>351.82</v>
      </c>
      <c r="J20" s="290">
        <v>361.73</v>
      </c>
      <c r="K20" s="290">
        <v>353.62530000000004</v>
      </c>
      <c r="L20" s="290">
        <v>348.02610000000004</v>
      </c>
      <c r="M20" s="290">
        <v>402.65130000000005</v>
      </c>
      <c r="N20" s="291">
        <v>401.2</v>
      </c>
    </row>
    <row r="21" spans="2:14" ht="15" thickBot="1" x14ac:dyDescent="0.4">
      <c r="B21" s="293">
        <v>2020</v>
      </c>
      <c r="C21" s="294">
        <v>384.19200000000006</v>
      </c>
      <c r="D21" s="294">
        <v>398.77319999999997</v>
      </c>
      <c r="E21" s="294">
        <v>412.67349999999999</v>
      </c>
      <c r="F21" s="294">
        <v>397.46274999999991</v>
      </c>
      <c r="G21" s="294">
        <v>415.16</v>
      </c>
      <c r="H21" s="294" t="s">
        <v>162</v>
      </c>
      <c r="I21" s="294">
        <v>390.23</v>
      </c>
      <c r="J21" s="294">
        <v>422.72</v>
      </c>
      <c r="K21" s="294">
        <v>436.05</v>
      </c>
      <c r="L21" s="294"/>
      <c r="M21" s="294"/>
      <c r="N21" s="295"/>
    </row>
    <row r="22" spans="2:14" x14ac:dyDescent="0.25">
      <c r="B22" s="399" t="s">
        <v>163</v>
      </c>
      <c r="C22" s="399"/>
      <c r="D22" s="399"/>
      <c r="E22" s="399"/>
      <c r="F22" s="399"/>
      <c r="G22" s="399"/>
      <c r="H22" s="399"/>
      <c r="I22" s="399"/>
      <c r="J22" s="399"/>
      <c r="K22" s="399"/>
      <c r="L22" s="399"/>
      <c r="M22" s="399"/>
      <c r="N22" s="399"/>
    </row>
    <row r="24" spans="2:14" x14ac:dyDescent="0.25">
      <c r="B24" t="s">
        <v>165</v>
      </c>
    </row>
    <row r="25" spans="2:14" x14ac:dyDescent="0.25">
      <c r="B25" t="s">
        <v>166</v>
      </c>
    </row>
    <row r="26" spans="2:14" x14ac:dyDescent="0.25">
      <c r="B26" t="s">
        <v>168</v>
      </c>
    </row>
    <row r="27" spans="2:14" ht="33" customHeight="1" x14ac:dyDescent="0.25">
      <c r="B27" s="400" t="s">
        <v>169</v>
      </c>
      <c r="C27" s="400"/>
      <c r="D27" s="400"/>
      <c r="E27" s="400"/>
      <c r="F27" s="400"/>
      <c r="G27" s="400"/>
      <c r="H27" s="400"/>
      <c r="I27" s="400"/>
      <c r="J27" s="400"/>
      <c r="K27" s="400"/>
      <c r="L27" s="400"/>
      <c r="M27" s="400"/>
    </row>
  </sheetData>
  <mergeCells count="3">
    <mergeCell ref="B2:N2"/>
    <mergeCell ref="B22:N22"/>
    <mergeCell ref="B27:M27"/>
  </mergeCells>
  <pageMargins left="0.511811024" right="0.511811024" top="0.78740157499999996" bottom="0.78740157499999996" header="0.31496062000000002" footer="0.31496062000000002"/>
  <pageSetup paperSize="9" scale="9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2020 valores coletados</vt:lpstr>
      <vt:lpstr>CONSOLIDADO</vt:lpstr>
      <vt:lpstr>preço da cesta por super</vt:lpstr>
      <vt:lpstr>grafico de preços </vt:lpstr>
      <vt:lpstr>grafico variação mensal</vt:lpstr>
      <vt:lpstr>valor salario minimo</vt:lpstr>
      <vt:lpstr>Pictogramas</vt:lpstr>
      <vt:lpstr>SÉRIE HISTÓRICA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</dc:creator>
  <cp:lastModifiedBy>Lucas S. Cunha</cp:lastModifiedBy>
  <cp:lastPrinted>2020-10-30T13:41:49Z</cp:lastPrinted>
  <dcterms:created xsi:type="dcterms:W3CDTF">2012-12-03T19:42:21Z</dcterms:created>
  <dcterms:modified xsi:type="dcterms:W3CDTF">2020-11-06T16:18:10Z</dcterms:modified>
</cp:coreProperties>
</file>