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zgold/Documents/GitHub/west-coast-obon-protocols/Archive/"/>
    </mc:Choice>
  </mc:AlternateContent>
  <xr:revisionPtr revIDLastSave="0" documentId="13_ncr:1_{ED57ECE1-3540-C044-93F2-0FBC0F011CB5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Website Link" sheetId="9" r:id="rId1"/>
    <sheet name="West Coast OBON Protocols" sheetId="1" r:id="rId2"/>
    <sheet name="MURI Module 3 Protocol Sheet" sheetId="2" r:id="rId3"/>
    <sheet name="MURI Module 3 Simple" sheetId="3" r:id="rId4"/>
    <sheet name="NCOG 18S V4" sheetId="4" r:id="rId5"/>
    <sheet name="NCOG 18S V9" sheetId="5" r:id="rId6"/>
    <sheet name="MBON 16S Simple" sheetId="6" r:id="rId7"/>
    <sheet name="MBON CO1" sheetId="7" r:id="rId8"/>
    <sheet name="Comparison of Known protocol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7" l="1"/>
  <c r="I9" i="7"/>
  <c r="I10" i="7" s="1"/>
  <c r="H9" i="7"/>
  <c r="I7" i="7"/>
  <c r="H7" i="7"/>
  <c r="I6" i="7"/>
  <c r="I5" i="7"/>
  <c r="I4" i="7"/>
  <c r="I11" i="6"/>
  <c r="H9" i="6"/>
  <c r="I7" i="6"/>
  <c r="I9" i="6" s="1"/>
  <c r="I10" i="6" s="1"/>
  <c r="I6" i="6"/>
  <c r="I5" i="6"/>
  <c r="I4" i="6"/>
  <c r="I12" i="5"/>
  <c r="H8" i="5"/>
  <c r="H10" i="5" s="1"/>
  <c r="I7" i="5"/>
  <c r="H7" i="5"/>
  <c r="I6" i="5"/>
  <c r="H6" i="5"/>
  <c r="I5" i="5"/>
  <c r="I4" i="5"/>
  <c r="I12" i="4"/>
  <c r="H10" i="4"/>
  <c r="I8" i="4"/>
  <c r="H8" i="4"/>
  <c r="I7" i="4"/>
  <c r="H7" i="4"/>
  <c r="H6" i="4"/>
  <c r="I6" i="4" s="1"/>
  <c r="I10" i="4" s="1"/>
  <c r="I11" i="4" s="1"/>
  <c r="I5" i="4"/>
  <c r="I4" i="4"/>
  <c r="I12" i="3"/>
  <c r="I8" i="3"/>
  <c r="H8" i="3"/>
  <c r="H6" i="3"/>
  <c r="I6" i="3" s="1"/>
  <c r="H5" i="3"/>
  <c r="I5" i="3" s="1"/>
  <c r="H4" i="3"/>
  <c r="I4" i="3" s="1"/>
  <c r="D19" i="2"/>
  <c r="I17" i="2"/>
  <c r="H13" i="2"/>
  <c r="I13" i="2" s="1"/>
  <c r="H11" i="2"/>
  <c r="H12" i="2" s="1"/>
  <c r="I12" i="2" s="1"/>
  <c r="H10" i="2"/>
  <c r="I10" i="2" s="1"/>
  <c r="H9" i="2"/>
  <c r="I9" i="2" s="1"/>
  <c r="Q7" i="1"/>
  <c r="P7" i="1"/>
  <c r="Q6" i="1"/>
  <c r="P6" i="1"/>
  <c r="Q5" i="1"/>
  <c r="P5" i="1"/>
  <c r="Q4" i="1"/>
  <c r="P4" i="1"/>
  <c r="Q3" i="1"/>
  <c r="P3" i="1"/>
  <c r="Q2" i="1"/>
  <c r="P2" i="1"/>
  <c r="I15" i="2" l="1"/>
  <c r="I16" i="2" s="1"/>
  <c r="H15" i="2"/>
  <c r="H7" i="3"/>
  <c r="I11" i="2"/>
  <c r="I8" i="5"/>
  <c r="I10" i="5" s="1"/>
  <c r="I11" i="5" s="1"/>
  <c r="H10" i="3" l="1"/>
  <c r="I7" i="3"/>
  <c r="I10" i="3" s="1"/>
  <c r="I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column is useful for us internally, but maybe not relevant for a widely shared resource? We can include example groups in a different column
	-Nastassia Patin - NOAA Affiliate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7" authorId="0" shapeId="0" xr:uid="{00000000-0006-0000-0700-000001000000}">
      <text>
        <r>
          <rPr>
            <sz val="10"/>
            <color rgb="FF000000"/>
            <rFont val="Arial"/>
            <scheme val="minor"/>
          </rPr>
          <t>Can you share this please?
	-Nastassia Patin - NOAA Affiliate
Let me know if that link works. You definitely have the email in your inbox a few times
	-Zachary Gold - NOAA Federal</t>
        </r>
      </text>
    </comment>
  </commentList>
</comments>
</file>

<file path=xl/sharedStrings.xml><?xml version="1.0" encoding="utf-8"?>
<sst xmlns="http://schemas.openxmlformats.org/spreadsheetml/2006/main" count="999" uniqueCount="479">
  <si>
    <t>West Coast OBON</t>
  </si>
  <si>
    <t>Obtained From</t>
  </si>
  <si>
    <t>Target organism</t>
  </si>
  <si>
    <t>Non-target organisms captured</t>
  </si>
  <si>
    <t>Primer Target Region</t>
  </si>
  <si>
    <t>Forward Primer Name</t>
  </si>
  <si>
    <t>Alternate primer name</t>
  </si>
  <si>
    <t>Forward Sequence</t>
  </si>
  <si>
    <t>Reverse Primer Name</t>
  </si>
  <si>
    <t>Reverse Sequence</t>
  </si>
  <si>
    <t>Taq</t>
  </si>
  <si>
    <t>Target amplicon size (bp)</t>
  </si>
  <si>
    <t>F length</t>
  </si>
  <si>
    <t>R length</t>
  </si>
  <si>
    <t>Illumina Nextera Adapter</t>
  </si>
  <si>
    <t>Final amplicon size (bp) assuming Nextera ligation</t>
  </si>
  <si>
    <t>Recommended sequencing chemistry</t>
  </si>
  <si>
    <t>Protocol</t>
  </si>
  <si>
    <t>Citation</t>
  </si>
  <si>
    <t>Notes on Selection</t>
  </si>
  <si>
    <t>Other notes</t>
  </si>
  <si>
    <t>Yes</t>
  </si>
  <si>
    <t>MBON</t>
  </si>
  <si>
    <t>Prokaryotic microbes</t>
  </si>
  <si>
    <t>Chloroplasts, mitochondria</t>
  </si>
  <si>
    <t>16S V4-V5</t>
  </si>
  <si>
    <t>515F</t>
  </si>
  <si>
    <t>515Y</t>
  </si>
  <si>
    <t>GTGYCAGCMGCCGCGGTAA</t>
  </si>
  <si>
    <t>926R</t>
  </si>
  <si>
    <t>CCGYCAATTYMTTTRAGTTT</t>
  </si>
  <si>
    <t>AmpliTaq Gold Fast</t>
  </si>
  <si>
    <t>336 - 486</t>
  </si>
  <si>
    <t>2 x 250 bp PE</t>
  </si>
  <si>
    <t>https://mbari-bog.github.io/MBON-Protocols/eDNA_16S_PCR_V3.html</t>
  </si>
  <si>
    <t>https://doi.org/10.1111/1462-2920.13023</t>
  </si>
  <si>
    <t>Widely adopted and most benchmarked, MBARI using this with Rockfish cruises</t>
  </si>
  <si>
    <t>NCOG</t>
  </si>
  <si>
    <t>Phytoplankton</t>
  </si>
  <si>
    <t>Zooplankton, other eukaryotes</t>
  </si>
  <si>
    <t>18S V4</t>
  </si>
  <si>
    <t>18S_V4F</t>
  </si>
  <si>
    <t>18s v4 V4F-TAReuk454FWD1</t>
  </si>
  <si>
    <t>CCAGCASCYGCGGTAATTCC</t>
  </si>
  <si>
    <t>18s v4 R</t>
  </si>
  <si>
    <t>18s v4 V4RB-TAReukREV3</t>
  </si>
  <si>
    <t>ACTTTCGTTCTTGATYR</t>
  </si>
  <si>
    <t>TruFi Azura</t>
  </si>
  <si>
    <t>https://www.protocols.io/view/amplicon-library-preparation-bp2l6b4j5gqe/v1</t>
  </si>
  <si>
    <r>
      <rPr>
        <u/>
        <sz val="11"/>
        <color rgb="FF1155CC"/>
        <rFont val="Arial"/>
        <family val="2"/>
      </rPr>
      <t>https://doi.org/10.1111/j.1365-294X.2009.04480.x</t>
    </r>
    <r>
      <rPr>
        <sz val="11"/>
        <rFont val="Arial"/>
        <family val="2"/>
      </rPr>
      <t xml:space="preserve"> and </t>
    </r>
    <r>
      <rPr>
        <u/>
        <sz val="11"/>
        <color rgb="FF1155CC"/>
        <rFont val="Arial"/>
        <family val="2"/>
      </rPr>
      <t>https://doi.org/10.3354/ame01740</t>
    </r>
  </si>
  <si>
    <t>NCOG time series, PR2 benchmarked primer set</t>
  </si>
  <si>
    <t>NCOG protocol is for a 1-step PCR; Roscoff uses an updated reverse V4 primer from Piredda et al. 2017 (https://doi.org/10.1093/femsec/fiw200)</t>
  </si>
  <si>
    <t xml:space="preserve">Zooplankton, other eukaryotes </t>
  </si>
  <si>
    <t>18S V9</t>
  </si>
  <si>
    <t>18S V9 1389 F</t>
  </si>
  <si>
    <t>TTGTACACACCGCCC</t>
  </si>
  <si>
    <t>18s v9 1510 R</t>
  </si>
  <si>
    <t>CCTTCYGCAGGTTCACCTAC</t>
  </si>
  <si>
    <t>87 - 186</t>
  </si>
  <si>
    <t>2x 150 bp PE</t>
  </si>
  <si>
    <t>https://doi.org/10.1371/journal.pone.0006372</t>
  </si>
  <si>
    <t>NCOG protocol is for a 1-step PCR</t>
  </si>
  <si>
    <t>MURI (NWFSC, SWFSC, UW, SIO)</t>
  </si>
  <si>
    <t>Fish</t>
  </si>
  <si>
    <t>vertebrates including marine mammals, birds, reptiles</t>
  </si>
  <si>
    <t>12S</t>
  </si>
  <si>
    <t>MiFish-U-F_mod</t>
  </si>
  <si>
    <t>GCCGGTAAAACTCGTGCCAGC</t>
  </si>
  <si>
    <t>MiFish-U-R</t>
  </si>
  <si>
    <t>CATAGTGGGGTATCTAATCCCAGTTTG</t>
  </si>
  <si>
    <t>NEB 2X Phusion Master Mix</t>
  </si>
  <si>
    <t>163 - 185</t>
  </si>
  <si>
    <t>2x 250 bp PE</t>
  </si>
  <si>
    <t>MURI Module 3 protocol (see tab)</t>
  </si>
  <si>
    <r>
      <rPr>
        <u/>
        <sz val="11"/>
        <color rgb="FF1155CC"/>
        <rFont val="Arial"/>
        <family val="2"/>
      </rPr>
      <t>https://doi.org/10.1002/edn3.14</t>
    </r>
    <r>
      <rPr>
        <sz val="11"/>
        <color rgb="FF000000"/>
        <rFont val="Arial"/>
        <family val="2"/>
      </rPr>
      <t xml:space="preserve"> &amp; </t>
    </r>
    <r>
      <rPr>
        <u/>
        <sz val="11"/>
        <color rgb="FF1155CC"/>
        <rFont val="Arial"/>
        <family val="2"/>
      </rPr>
      <t>http://dx.doi.org/10.1098/rsos.150088</t>
    </r>
  </si>
  <si>
    <t>MURI tested; 2 x 150 PE sequencing also acceptable for sequencing</t>
  </si>
  <si>
    <t>The forward MiFish primer was modified in Sales et al. 2019 although it is not explicitly stated in the manuscript.</t>
  </si>
  <si>
    <t>Marine Mammals</t>
  </si>
  <si>
    <t>Mammals</t>
  </si>
  <si>
    <t>dloop</t>
  </si>
  <si>
    <t>Baker F Dlp1.5-H</t>
  </si>
  <si>
    <t>TCACCCAAAGCTGRARTTCTA</t>
  </si>
  <si>
    <t>Baker R Oordlp4</t>
  </si>
  <si>
    <t>GCGGGTTGCTGGTTTCACG</t>
  </si>
  <si>
    <t>2x 300 bp PE</t>
  </si>
  <si>
    <r>
      <rPr>
        <u/>
        <sz val="11"/>
        <color rgb="FF1155CC"/>
        <rFont val="Arial"/>
        <family val="2"/>
      </rPr>
      <t>https://doi.org/10.1046/j.1365-294x.1998.00380.x</t>
    </r>
    <r>
      <rPr>
        <sz val="11"/>
        <color rgb="FF000000"/>
        <rFont val="Arial"/>
        <family val="2"/>
      </rPr>
      <t xml:space="preserve"> &amp; </t>
    </r>
    <r>
      <rPr>
        <u/>
        <sz val="11"/>
        <color rgb="FF1155CC"/>
        <rFont val="Arial"/>
        <family val="2"/>
      </rPr>
      <t>https://doi.org/10.3389/fmars.2018.00133</t>
    </r>
  </si>
  <si>
    <t>MURI tested</t>
  </si>
  <si>
    <t>cephalopods</t>
  </si>
  <si>
    <t>18S</t>
  </si>
  <si>
    <t>Ceph18S_F</t>
  </si>
  <si>
    <t>CGCGGCGCTACATATTAGAC</t>
  </si>
  <si>
    <t>Ceph18S_R</t>
  </si>
  <si>
    <t>GCACTTAACCGACCGTCGAC</t>
  </si>
  <si>
    <t>140 - 190</t>
  </si>
  <si>
    <t>10.1098/rsos.201388</t>
  </si>
  <si>
    <t>MBARI</t>
  </si>
  <si>
    <t>Phytoplankton and Zooplankton</t>
  </si>
  <si>
    <t>Euk1391F</t>
  </si>
  <si>
    <t>GTACACACCGCCCGTC</t>
  </si>
  <si>
    <t>EukBr</t>
  </si>
  <si>
    <t>TGATCCTTCTGCAGGTTCACCTAC</t>
  </si>
  <si>
    <t>median: 127</t>
  </si>
  <si>
    <t>dx.doi.org/10.17504/protocols.io.36wgq3d8olk5/v2</t>
  </si>
  <si>
    <t>Protocol in use and stable</t>
  </si>
  <si>
    <t>COI</t>
  </si>
  <si>
    <t>mlCOIinfF</t>
  </si>
  <si>
    <t>Leray F</t>
  </si>
  <si>
    <t>GGWACWGGWTGAACWGTWTAYCCYCC</t>
  </si>
  <si>
    <t>HCO2198</t>
  </si>
  <si>
    <t>TAAACTTCAGGGTGACCAAAAAATCA</t>
  </si>
  <si>
    <t>median: 308</t>
  </si>
  <si>
    <t>https://mbari-bog.github.io/MBON-Protocols/eDNA_COI_PCR_V2.html</t>
  </si>
  <si>
    <t>(older version - need to update) dx.doi.org/10.17504/protocols.io.mwnc7de</t>
  </si>
  <si>
    <r>
      <rPr>
        <u/>
        <sz val="11"/>
        <color rgb="FF1155CC"/>
        <rFont val="Arial"/>
        <family val="2"/>
      </rPr>
      <t>https://doi.org/10.1186/1742-9994-10-34</t>
    </r>
    <r>
      <rPr>
        <sz val="11"/>
        <color rgb="FF000000"/>
        <rFont val="Arial"/>
        <family val="2"/>
      </rPr>
      <t xml:space="preserve">, </t>
    </r>
    <r>
      <rPr>
        <u/>
        <sz val="11"/>
        <color rgb="FF1155CC"/>
        <rFont val="Arial"/>
        <family val="2"/>
      </rPr>
      <t>Folmer et al. 1994</t>
    </r>
    <r>
      <rPr>
        <sz val="11"/>
        <color rgb="FF000000"/>
        <rFont val="Arial"/>
        <family val="2"/>
      </rPr>
      <t xml:space="preserve">
</t>
    </r>
  </si>
  <si>
    <t>Bony Fish</t>
  </si>
  <si>
    <t>Bacteria</t>
  </si>
  <si>
    <t>MiFish-U-F</t>
  </si>
  <si>
    <t>GTCGGTAAAACTCGTGCCAGC</t>
  </si>
  <si>
    <t>Platinum SuperFi II</t>
  </si>
  <si>
    <t>median: 170</t>
  </si>
  <si>
    <t>dx.doi.org/10.17504/protocols.io.e6nvwdm39lmk/v2</t>
  </si>
  <si>
    <t>Protocol has been used for datasets but currently undergoing testing and revision of PCR conditions for future 12S work to optimize diversity</t>
  </si>
  <si>
    <t>Run name:</t>
  </si>
  <si>
    <t>PCR1-302</t>
  </si>
  <si>
    <t>Locus:</t>
  </si>
  <si>
    <t>MFU</t>
  </si>
  <si>
    <t>** This is a template protocol for the MiFish Universal, Marine Mammal dLoop, and Ceph18S primer sets</t>
  </si>
  <si>
    <t>Date:</t>
  </si>
  <si>
    <t>2023-04-XX</t>
  </si>
  <si>
    <t>F primer:</t>
  </si>
  <si>
    <t>MFU-F</t>
  </si>
  <si>
    <t>Run by:</t>
  </si>
  <si>
    <t>Megan Shaffer</t>
  </si>
  <si>
    <t>R primer:</t>
  </si>
  <si>
    <t>MFU-R</t>
  </si>
  <si>
    <t>Sample description</t>
  </si>
  <si>
    <t>MFU - hake WA samples</t>
  </si>
  <si>
    <t>Other notes:</t>
  </si>
  <si>
    <t>run only one replicate</t>
  </si>
  <si>
    <t>Recipe</t>
  </si>
  <si>
    <t>Thermocycling conditions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</si>
  <si>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</si>
  <si>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</si>
  <si>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</si>
  <si>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</si>
  <si>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</si>
  <si>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</si>
  <si>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</si>
  <si>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</si>
  <si>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Step</t>
  </si>
  <si>
    <t>Temp</t>
  </si>
  <si>
    <t>Time</t>
  </si>
  <si>
    <t>No of cycles</t>
  </si>
  <si>
    <t>2X NEB Phusion Master Mix</t>
  </si>
  <si>
    <t>X</t>
  </si>
  <si>
    <t>Initial Denat</t>
  </si>
  <si>
    <t>30 s</t>
  </si>
  <si>
    <t>10 uM Forward Primer</t>
  </si>
  <si>
    <t>uM</t>
  </si>
  <si>
    <t>Denaturation</t>
  </si>
  <si>
    <t>10 s</t>
  </si>
  <si>
    <t>10 uM Reverse Primer</t>
  </si>
  <si>
    <t>Annealing</t>
  </si>
  <si>
    <t>Nuclease-Free Water</t>
  </si>
  <si>
    <t>NA</t>
  </si>
  <si>
    <t>Final Exten</t>
  </si>
  <si>
    <t>10 min</t>
  </si>
  <si>
    <t>rAlbumin</t>
  </si>
  <si>
    <t>https://www.neb.com/products/b9200-recombinant-albumin-molecular-biology-grade#Product%20Information</t>
  </si>
  <si>
    <t>ug/ul</t>
  </si>
  <si>
    <t>Hold</t>
  </si>
  <si>
    <t>infinity</t>
  </si>
  <si>
    <t>Template DNA</t>
  </si>
  <si>
    <t>&lt; 250</t>
  </si>
  <si>
    <t>ng/ 50 ul rxn</t>
  </si>
  <si>
    <t>Machine:</t>
  </si>
  <si>
    <t>Total</t>
  </si>
  <si>
    <t>Program:</t>
  </si>
  <si>
    <t>MM ea well:</t>
  </si>
  <si>
    <t>DNA ea well:</t>
  </si>
  <si>
    <t>Total:</t>
  </si>
  <si>
    <t>A</t>
  </si>
  <si>
    <t>52193-1395_0.2</t>
  </si>
  <si>
    <t>52193-1447_0.2</t>
  </si>
  <si>
    <t>52193-1485_0.2</t>
  </si>
  <si>
    <t>52193-1530</t>
  </si>
  <si>
    <t>52193-1561_0.2</t>
  </si>
  <si>
    <t>52193-1611</t>
  </si>
  <si>
    <t>52193-1662</t>
  </si>
  <si>
    <t>52193-1704</t>
  </si>
  <si>
    <t>52193-1755</t>
  </si>
  <si>
    <t>52193-1804</t>
  </si>
  <si>
    <t>52193-1840</t>
  </si>
  <si>
    <t>52193-1879_0.2</t>
  </si>
  <si>
    <t>B</t>
  </si>
  <si>
    <t>52193-1397</t>
  </si>
  <si>
    <t>52193-1457_0.2</t>
  </si>
  <si>
    <t>52193-1495</t>
  </si>
  <si>
    <t>52193-1536</t>
  </si>
  <si>
    <t>52193-1571</t>
  </si>
  <si>
    <t>52193-1621</t>
  </si>
  <si>
    <t>52193-1662_0.2</t>
  </si>
  <si>
    <t>52193-1706</t>
  </si>
  <si>
    <t>52193-1757</t>
  </si>
  <si>
    <t>52193-1806</t>
  </si>
  <si>
    <t>52193-1843</t>
  </si>
  <si>
    <t>52193-1887</t>
  </si>
  <si>
    <t>C</t>
  </si>
  <si>
    <t>52193-1403_0.2</t>
  </si>
  <si>
    <t>52193-1460</t>
  </si>
  <si>
    <t>52193-1510</t>
  </si>
  <si>
    <t>52193-1536_0.2</t>
  </si>
  <si>
    <t>52193-1573</t>
  </si>
  <si>
    <t>52193-1623</t>
  </si>
  <si>
    <t>52193-1664</t>
  </si>
  <si>
    <t>52193-1716</t>
  </si>
  <si>
    <t>52193-1767</t>
  </si>
  <si>
    <t>52193-1816</t>
  </si>
  <si>
    <t>52193-1843_0.2</t>
  </si>
  <si>
    <t>52193-1892</t>
  </si>
  <si>
    <t>D</t>
  </si>
  <si>
    <t>52193-1409</t>
  </si>
  <si>
    <t>52193-1470</t>
  </si>
  <si>
    <t>52193-1510_0.2</t>
  </si>
  <si>
    <t>52193-1538</t>
  </si>
  <si>
    <t>52193-1583</t>
  </si>
  <si>
    <t>52193-1633</t>
  </si>
  <si>
    <t>52193-1671</t>
  </si>
  <si>
    <t>52193-1721</t>
  </si>
  <si>
    <t>52193-1769</t>
  </si>
  <si>
    <t>52193-1828</t>
  </si>
  <si>
    <t>52193-1853</t>
  </si>
  <si>
    <t>52193-1898</t>
  </si>
  <si>
    <t>E</t>
  </si>
  <si>
    <t>52193-1423</t>
  </si>
  <si>
    <t>52193-1472</t>
  </si>
  <si>
    <t>52193-1517</t>
  </si>
  <si>
    <t>52193-1542</t>
  </si>
  <si>
    <t>52193-1585</t>
  </si>
  <si>
    <t>52193-1647</t>
  </si>
  <si>
    <t>52193-1678</t>
  </si>
  <si>
    <t>52193-1725</t>
  </si>
  <si>
    <t>52193-1779</t>
  </si>
  <si>
    <t>52193-1828_0.2</t>
  </si>
  <si>
    <t>52193-1867</t>
  </si>
  <si>
    <t>52193-1904</t>
  </si>
  <si>
    <t>F</t>
  </si>
  <si>
    <t>52193-1433</t>
  </si>
  <si>
    <t>52193-1472_0.2</t>
  </si>
  <si>
    <t>52193-1519_0.2</t>
  </si>
  <si>
    <t>52193-1542_0.2</t>
  </si>
  <si>
    <t>52193-1595</t>
  </si>
  <si>
    <t>52193-1653</t>
  </si>
  <si>
    <t>52193-1680</t>
  </si>
  <si>
    <t>52193-1728</t>
  </si>
  <si>
    <t>52193-1782</t>
  </si>
  <si>
    <t>52193-1834</t>
  </si>
  <si>
    <t>52193-1867_0.2</t>
  </si>
  <si>
    <t>52193-1908</t>
  </si>
  <si>
    <t>G</t>
  </si>
  <si>
    <t>52193-1436</t>
  </si>
  <si>
    <t>52193-1482</t>
  </si>
  <si>
    <t>52193-1525</t>
  </si>
  <si>
    <t>52193-1547</t>
  </si>
  <si>
    <t>52193-1598</t>
  </si>
  <si>
    <t>52193-1655</t>
  </si>
  <si>
    <t>52193-1690</t>
  </si>
  <si>
    <t>52193-1733</t>
  </si>
  <si>
    <t>52193-1792</t>
  </si>
  <si>
    <t>52193-1836</t>
  </si>
  <si>
    <t>52193-1877</t>
  </si>
  <si>
    <t>positive_control</t>
  </si>
  <si>
    <t>H</t>
  </si>
  <si>
    <t>52193-1445</t>
  </si>
  <si>
    <t>52193-1485</t>
  </si>
  <si>
    <t>52193-1528_0.2</t>
  </si>
  <si>
    <t>52193-1561</t>
  </si>
  <si>
    <t>52193-1607</t>
  </si>
  <si>
    <t>52193-1657</t>
  </si>
  <si>
    <t>52193-1694</t>
  </si>
  <si>
    <t>52193-1746</t>
  </si>
  <si>
    <t>52193-1794</t>
  </si>
  <si>
    <t>52193-1836_0.2</t>
  </si>
  <si>
    <t>52193-1879</t>
  </si>
  <si>
    <t>NTC</t>
  </si>
  <si>
    <t>sample locations</t>
  </si>
  <si>
    <t>26B_D11</t>
  </si>
  <si>
    <t>26B_D12</t>
  </si>
  <si>
    <t>27B_C1</t>
  </si>
  <si>
    <t>16_B12</t>
  </si>
  <si>
    <t>27B_F3</t>
  </si>
  <si>
    <t>17_C10</t>
  </si>
  <si>
    <t>18_F4</t>
  </si>
  <si>
    <t>18_H9</t>
  </si>
  <si>
    <t>19_C4</t>
  </si>
  <si>
    <t>19_D10</t>
  </si>
  <si>
    <t>20_H2</t>
  </si>
  <si>
    <t>27B_C7</t>
  </si>
  <si>
    <t>15_E7</t>
  </si>
  <si>
    <t>26B_F12</t>
  </si>
  <si>
    <t>16_G7</t>
  </si>
  <si>
    <t>16_H12</t>
  </si>
  <si>
    <t>17_C6</t>
  </si>
  <si>
    <t>17_E11</t>
  </si>
  <si>
    <t>27B_C4</t>
  </si>
  <si>
    <t>18_B10</t>
  </si>
  <si>
    <t>19_E4</t>
  </si>
  <si>
    <t>19_F10</t>
  </si>
  <si>
    <t>20_C3</t>
  </si>
  <si>
    <t>20_G8</t>
  </si>
  <si>
    <t>26B_H11</t>
  </si>
  <si>
    <t>16_D3</t>
  </si>
  <si>
    <t>16_F9</t>
  </si>
  <si>
    <t>27B_G2</t>
  </si>
  <si>
    <t>17_E6</t>
  </si>
  <si>
    <t>17_G11</t>
  </si>
  <si>
    <t>18_H4</t>
  </si>
  <si>
    <t>18_D11</t>
  </si>
  <si>
    <t>19_G5</t>
  </si>
  <si>
    <t>19_H11</t>
  </si>
  <si>
    <t>27B_E6</t>
  </si>
  <si>
    <t>20_D9</t>
  </si>
  <si>
    <t>15_A9</t>
  </si>
  <si>
    <t>16_F4</t>
  </si>
  <si>
    <t>27B_H1</t>
  </si>
  <si>
    <t>17_B1</t>
  </si>
  <si>
    <t>17_G5</t>
  </si>
  <si>
    <t>18_A1</t>
  </si>
  <si>
    <t>18_G5</t>
  </si>
  <si>
    <t>18_A12</t>
  </si>
  <si>
    <t>19_A6</t>
  </si>
  <si>
    <t>20_D1</t>
  </si>
  <si>
    <t>20_E4</t>
  </si>
  <si>
    <t>20_B10</t>
  </si>
  <si>
    <t>15_G10</t>
  </si>
  <si>
    <t>16_H4</t>
  </si>
  <si>
    <t>16_E10</t>
  </si>
  <si>
    <t>17_F1</t>
  </si>
  <si>
    <t>17_A7</t>
  </si>
  <si>
    <t>18_G2</t>
  </si>
  <si>
    <t>18_F6</t>
  </si>
  <si>
    <t>18_E12</t>
  </si>
  <si>
    <t>19_C7</t>
  </si>
  <si>
    <t>27B_A6</t>
  </si>
  <si>
    <t>20_C6</t>
  </si>
  <si>
    <t>20_H10</t>
  </si>
  <si>
    <t>15_A12</t>
  </si>
  <si>
    <t>27B_A1</t>
  </si>
  <si>
    <t>27B_A2</t>
  </si>
  <si>
    <t>27B_B3</t>
  </si>
  <si>
    <t>17_C8</t>
  </si>
  <si>
    <t>18_E3</t>
  </si>
  <si>
    <t>18_H6</t>
  </si>
  <si>
    <t>18_H12</t>
  </si>
  <si>
    <t>19_F7</t>
  </si>
  <si>
    <t>20_B2</t>
  </si>
  <si>
    <t>27B_A7</t>
  </si>
  <si>
    <t>20_D11</t>
  </si>
  <si>
    <t>15_D12</t>
  </si>
  <si>
    <t>16_B6</t>
  </si>
  <si>
    <t>16_E11</t>
  </si>
  <si>
    <t>17_C2</t>
  </si>
  <si>
    <t>17_F8</t>
  </si>
  <si>
    <t>18_G3</t>
  </si>
  <si>
    <t>18_B8</t>
  </si>
  <si>
    <t>19_E1</t>
  </si>
  <si>
    <t>19_H8</t>
  </si>
  <si>
    <t>20_D2</t>
  </si>
  <si>
    <t>20_E7</t>
  </si>
  <si>
    <t>NA_NA</t>
  </si>
  <si>
    <t>16_E1</t>
  </si>
  <si>
    <t>16_E6</t>
  </si>
  <si>
    <t>27B_C2</t>
  </si>
  <si>
    <t>17_A4</t>
  </si>
  <si>
    <t>17_G9</t>
  </si>
  <si>
    <t>18_A4</t>
  </si>
  <si>
    <t>18_F8</t>
  </si>
  <si>
    <t>19_B3</t>
  </si>
  <si>
    <t>19_B9</t>
  </si>
  <si>
    <t>27B_C6</t>
  </si>
  <si>
    <t>20_G7</t>
  </si>
  <si>
    <t>Primers: MiFish, dLoop, Ceph18S</t>
  </si>
  <si>
    <t>PCR Protocol</t>
  </si>
  <si>
    <t>Thermocycling Conditions</t>
  </si>
  <si>
    <t>2X Phusion Master Mix</t>
  </si>
  <si>
    <t>µL</t>
  </si>
  <si>
    <t>Number of Samples</t>
  </si>
  <si>
    <t>Primers: 18S V4</t>
  </si>
  <si>
    <t>5X Buffer</t>
  </si>
  <si>
    <t>60 s</t>
  </si>
  <si>
    <t>Azura TruFi DNA polymerase</t>
  </si>
  <si>
    <t>15 s</t>
  </si>
  <si>
    <t>Extension</t>
  </si>
  <si>
    <t>ng/µL</t>
  </si>
  <si>
    <t>* Need to dilute DNA extractions to 0.25 ng/µL before input into PCR</t>
  </si>
  <si>
    <t>* Adding exactly 0.5 ng/µL of DNA total</t>
  </si>
  <si>
    <t>Primers: 18S V9</t>
  </si>
  <si>
    <t>Primers: 16S</t>
  </si>
  <si>
    <t>AmpliTaq Gold Fast PCR Master Mix</t>
  </si>
  <si>
    <t>5 uM Forward Primer</t>
  </si>
  <si>
    <t>45 s</t>
  </si>
  <si>
    <t>5 uM Reverse Primer</t>
  </si>
  <si>
    <t>90 s</t>
  </si>
  <si>
    <t>5 min</t>
  </si>
  <si>
    <t>Primers: Leray CO1</t>
  </si>
  <si>
    <t>AmpliTaq Gold Fast PCR master mix (Applied Biosystems)</t>
  </si>
  <si>
    <t>*Note this is a touchdown PCR with 16 cycles of ramp and 25 cycles at low temperature</t>
  </si>
  <si>
    <t>94 C</t>
  </si>
  <si>
    <t>62 C</t>
  </si>
  <si>
    <t>68 C</t>
  </si>
  <si>
    <t>61 C</t>
  </si>
  <si>
    <t>** Note</t>
  </si>
  <si>
    <t xml:space="preserve">The original MBON protocol runs a 75µL PCR reactions. We have altered this to a 25 µL PCR reaction. </t>
  </si>
  <si>
    <t>60 C</t>
  </si>
  <si>
    <t>But remain consistent with WCOBON protocols adding 2 µL of DNA template to limit subsampling/pipetting error of rare molecules</t>
  </si>
  <si>
    <t>59 C</t>
  </si>
  <si>
    <t>58 C</t>
  </si>
  <si>
    <t>57 C</t>
  </si>
  <si>
    <t>56 C</t>
  </si>
  <si>
    <t>55 C</t>
  </si>
  <si>
    <t>54 C</t>
  </si>
  <si>
    <t>53 C</t>
  </si>
  <si>
    <t>52 C</t>
  </si>
  <si>
    <t>51 C</t>
  </si>
  <si>
    <t>50 C</t>
  </si>
  <si>
    <t>49 C</t>
  </si>
  <si>
    <t>48 C</t>
  </si>
  <si>
    <t>47 C</t>
  </si>
  <si>
    <t>46 C</t>
  </si>
  <si>
    <t>Group</t>
  </si>
  <si>
    <t>Target</t>
  </si>
  <si>
    <t>Microbes</t>
  </si>
  <si>
    <t>16S V4</t>
  </si>
  <si>
    <t>Parada, A., Needham, D. M. &amp; Fuhrman, J. A. Every base matters: assessing small subunit rRNA primers for marine microbiomes with mock communities, time-series and global field samples. Environ. Microbiol. (2015). doi:10.1111/1462-2920.13023</t>
  </si>
  <si>
    <t>No, different Taq</t>
  </si>
  <si>
    <t>Fuhrman Lab</t>
  </si>
  <si>
    <t>5 PRIME HotMasterMix</t>
  </si>
  <si>
    <t>https://www.protocols.io/view/fuhrman-lab-515f-926r-16s-and-18s-rrna-gene-sequen-j8nlkpd1g5r7/v2</t>
  </si>
  <si>
    <t>No, different taq and primer</t>
  </si>
  <si>
    <t>Earth Microbiome Project/MBON</t>
  </si>
  <si>
    <t>806R</t>
  </si>
  <si>
    <t>GGACTACNVGGGTWTCTAAT</t>
  </si>
  <si>
    <t>Platinum Hot Start PCR Master Mix (2x) from ThermoFisher (cat. no. 13000014)</t>
  </si>
  <si>
    <t>https://earthmicrobiome.org/protocols-and-standards/16s/</t>
  </si>
  <si>
    <t>Many see link</t>
  </si>
  <si>
    <t>this was also used by NWFSC</t>
  </si>
  <si>
    <t>18S v4</t>
  </si>
  <si>
    <r>
      <rPr>
        <sz val="12"/>
        <color rgb="FF000000"/>
        <rFont val="Arial"/>
        <family val="2"/>
      </rPr>
      <t xml:space="preserve">Stoeck, T., Bass, D., Nebel, M., Christen, R., Jones, M. D., BREINER, H. W., &amp; Richards, T. A. (2010). Multiple marker parallel tag environmental DNA sequencing reveals a highly complex eukaryotic community in marine anoxic water. Molecular ecology, 19, 21-31.; Balzano et al. 2015 </t>
    </r>
    <r>
      <rPr>
        <u/>
        <sz val="12"/>
        <color rgb="FF1155CC"/>
        <rFont val="Arial"/>
        <family val="2"/>
      </rPr>
      <t>https://doi.org/10.3354/ame01740</t>
    </r>
  </si>
  <si>
    <t>No, different taq and reverse primer</t>
  </si>
  <si>
    <t>PR2</t>
  </si>
  <si>
    <t>18S V4R_Zig / V4 18S Next.Rev</t>
  </si>
  <si>
    <t>ACTTTCGTTCTTGATYRATGA</t>
  </si>
  <si>
    <t>Phusion High Fidelity PCR Master Mix with GC buffer</t>
  </si>
  <si>
    <t>https://www.protocols.io/view/18s-v4-rrna-amplification-from-total-genomic-dna-f-yxmvmxdmnl3p/v1?comment_id=133929&amp;step=2.1</t>
  </si>
  <si>
    <r>
      <rPr>
        <sz val="12"/>
        <color rgb="FF000000"/>
        <rFont val="Arial"/>
        <family val="2"/>
      </rPr>
      <t xml:space="preserve">Piredda et al. 2017 </t>
    </r>
    <r>
      <rPr>
        <u/>
        <sz val="12"/>
        <color rgb="FF1155CC"/>
        <rFont val="Arial"/>
        <family val="2"/>
      </rPr>
      <t>https://doi.org/10.1093/femsec/fiw200</t>
    </r>
  </si>
  <si>
    <t>18S v9</t>
  </si>
  <si>
    <t>18s v9 1389 F</t>
  </si>
  <si>
    <t>Amaral-Zettler, L. A., McCliment, E. A., Ducklow, H. W. &amp; Huse, S. M. A method for studying protistan diversity using massively parallel sequencing of V9 hypervariable regions of small-subunit ribosomal RNA Genes. PLoS ONE 4, (2009).</t>
  </si>
  <si>
    <t>No, different taq</t>
  </si>
  <si>
    <t>Tara Oceans</t>
  </si>
  <si>
    <t>https://www.protocols.io/view/18s-and-16s-rrna-genes-amplicon-generation-for-euk-ewov1r52lr24/v1?step=2</t>
  </si>
  <si>
    <t>No, different taq and primer (F is 2bp frameshift, R is 4 bp frameshift</t>
  </si>
  <si>
    <t>MBARI/Earth Microbiome Project/MBON</t>
  </si>
  <si>
    <t>EukBr (1510r)</t>
  </si>
  <si>
    <t>https://mbari-bog.github.io/MBON-Protocols/eDNA_18S_PCR_V3.html</t>
  </si>
  <si>
    <t>Amaral-Zettler LA, McCliment EA, Ducklow HW, Huse SM (2009) A Method for Studying Protistan Diversity Using Massively Parallel Sequencing of V9 Hypervariable Regions of Small-Subunit Ribosomal RNA Genes. PLoS ONE 4(7): e6372. doi:10.1371/journal.pone.000637</t>
  </si>
  <si>
    <t>https://earthmicrobiome.org/protocols-and-standards/18s/ this primer set was also used by NWFSC</t>
  </si>
  <si>
    <t>MURI</t>
  </si>
  <si>
    <t>PDF from Kim https://drive.google.com/file/d/15s1KfLccbXUQExfHI0RWwWSu1QNImBCt/view?usp=drive_link</t>
  </si>
  <si>
    <t>MBARI/MBON</t>
  </si>
  <si>
    <t>Universal</t>
  </si>
  <si>
    <t>CO1</t>
  </si>
  <si>
    <t>Leray R</t>
  </si>
  <si>
    <t>https://www.protocols.io/view/environmental-dna-edna-coi-metabarcoding-illumina-rm7vzey2vx1w/v1?step=2</t>
  </si>
  <si>
    <t>MBARI longest West Coast CO1 time series</t>
  </si>
  <si>
    <t>Bac341F</t>
  </si>
  <si>
    <t>Bac785R</t>
  </si>
  <si>
    <t>Link to Google Drive (Archived)</t>
  </si>
  <si>
    <t>https://docs.google.com/spreadsheets/d/1rDubDv8d1tieoLY2NQZedbSR4-8lsIoafH266XKmtTo/edit?gid=1024107459#gid=1024107459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</si>
</sst>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u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  <scheme val="minor"/>
    </font>
    <font>
      <sz val="13"/>
      <color rgb="FF606C71"/>
      <name val="Arial"/>
      <family val="2"/>
      <scheme val="minor"/>
    </font>
    <font>
      <u/>
      <sz val="10"/>
      <color rgb="FF0000FF"/>
      <name val="Arial"/>
      <family val="2"/>
    </font>
    <font>
      <u/>
      <sz val="12"/>
      <color rgb="FF000000"/>
      <name val="Arial"/>
      <family val="2"/>
    </font>
    <font>
      <u/>
      <sz val="12"/>
      <color rgb="FF0563C1"/>
      <name val="Arial"/>
      <family val="2"/>
    </font>
    <font>
      <sz val="12"/>
      <color theme="1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2"/>
      <color rgb="FF000000"/>
      <name val="Arial"/>
      <family val="2"/>
    </font>
    <font>
      <sz val="12"/>
      <color rgb="FF666666"/>
      <name val="Arial"/>
      <family val="2"/>
      <scheme val="minor"/>
    </font>
    <font>
      <u/>
      <sz val="11"/>
      <color rgb="FF1155CC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FCE5CD"/>
        <bgColor rgb="FFFCE5CD"/>
      </patternFill>
    </fill>
    <fill>
      <patternFill patternType="solid">
        <fgColor rgb="FFFCE4D6"/>
        <bgColor rgb="FFFCE4D6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2" fillId="2" borderId="2" xfId="0" applyFont="1" applyFill="1" applyBorder="1"/>
    <xf numFmtId="0" fontId="2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3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4" fillId="0" borderId="2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2" fillId="0" borderId="5" xfId="0" applyFont="1" applyBorder="1"/>
    <xf numFmtId="0" fontId="19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8" xfId="0" applyFont="1" applyBorder="1"/>
    <xf numFmtId="0" fontId="2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1" fillId="5" borderId="0" xfId="0" applyFont="1" applyFill="1" applyAlignment="1">
      <alignment horizontal="left"/>
    </xf>
    <xf numFmtId="0" fontId="2" fillId="0" borderId="9" xfId="0" applyFont="1" applyBorder="1"/>
    <xf numFmtId="0" fontId="19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2" fillId="0" borderId="0" xfId="0" applyFont="1"/>
    <xf numFmtId="0" fontId="22" fillId="6" borderId="0" xfId="0" applyFont="1" applyFill="1"/>
    <xf numFmtId="0" fontId="23" fillId="0" borderId="0" xfId="0" applyFont="1" applyAlignment="1">
      <alignment horizontal="left"/>
    </xf>
    <xf numFmtId="0" fontId="24" fillId="0" borderId="0" xfId="0" applyFont="1"/>
    <xf numFmtId="0" fontId="22" fillId="7" borderId="0" xfId="0" applyFont="1" applyFill="1"/>
    <xf numFmtId="0" fontId="25" fillId="0" borderId="0" xfId="0" applyFont="1"/>
    <xf numFmtId="0" fontId="26" fillId="0" borderId="0" xfId="0" applyFont="1"/>
    <xf numFmtId="0" fontId="27" fillId="8" borderId="0" xfId="0" applyFont="1" applyFill="1"/>
    <xf numFmtId="0" fontId="28" fillId="5" borderId="0" xfId="0" applyFont="1" applyFill="1"/>
    <xf numFmtId="0" fontId="29" fillId="0" borderId="0" xfId="0" applyFont="1"/>
    <xf numFmtId="0" fontId="22" fillId="8" borderId="0" xfId="0" applyFont="1" applyFill="1"/>
    <xf numFmtId="0" fontId="30" fillId="7" borderId="0" xfId="0" applyFont="1" applyFill="1"/>
    <xf numFmtId="0" fontId="18" fillId="0" borderId="0" xfId="0" applyFont="1"/>
    <xf numFmtId="0" fontId="0" fillId="0" borderId="0" xfId="0"/>
    <xf numFmtId="0" fontId="17" fillId="0" borderId="0" xfId="0" applyFont="1"/>
    <xf numFmtId="0" fontId="22" fillId="0" borderId="0" xfId="0" applyFont="1"/>
    <xf numFmtId="0" fontId="25" fillId="0" borderId="0" xfId="0" applyFont="1"/>
    <xf numFmtId="0" fontId="36" fillId="0" borderId="0" xfId="0" applyFont="1"/>
    <xf numFmtId="0" fontId="3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rDubDv8d1tieoLY2NQZedbSR4-8lsIoafH266XKmtTo/edit?gid=102410745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46/j.1365-294x.1998.00380.x" TargetMode="External"/><Relationship Id="rId13" Type="http://schemas.openxmlformats.org/officeDocument/2006/relationships/hyperlink" Target="https://dx.doi.org/10.17504/protocols.io.e6nvwdm39lmk/v2" TargetMode="External"/><Relationship Id="rId3" Type="http://schemas.openxmlformats.org/officeDocument/2006/relationships/hyperlink" Target="https://www.protocols.io/view/amplicon-library-preparation-bp2l6b4j5gqe/v1" TargetMode="External"/><Relationship Id="rId7" Type="http://schemas.openxmlformats.org/officeDocument/2006/relationships/hyperlink" Target="https://doi.org/10.1002/edn3.14" TargetMode="External"/><Relationship Id="rId12" Type="http://schemas.openxmlformats.org/officeDocument/2006/relationships/hyperlink" Target="https://doi.org/10.1186/1742-9994-10-34" TargetMode="External"/><Relationship Id="rId2" Type="http://schemas.openxmlformats.org/officeDocument/2006/relationships/hyperlink" Target="https://doi.org/10.1111/1462-2920.13023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mbari-bog.github.io/MBON-Protocols/eDNA_16S_PCR_V3.html" TargetMode="External"/><Relationship Id="rId6" Type="http://schemas.openxmlformats.org/officeDocument/2006/relationships/hyperlink" Target="https://doi.org/10.1371/journal.pone.0006372" TargetMode="External"/><Relationship Id="rId11" Type="http://schemas.openxmlformats.org/officeDocument/2006/relationships/hyperlink" Target="https://mbari-bog.github.io/MBON-Protocols/eDNA_COI_PCR_V2.html" TargetMode="External"/><Relationship Id="rId5" Type="http://schemas.openxmlformats.org/officeDocument/2006/relationships/hyperlink" Target="https://www.protocols.io/view/amplicon-library-preparation-bp2l6b4j5gqe/v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dx.doi.org/10.17504/protocols.io.36wgq3d8olk5/v2" TargetMode="External"/><Relationship Id="rId4" Type="http://schemas.openxmlformats.org/officeDocument/2006/relationships/hyperlink" Target="https://doi.org/10.1111/j.1365-294X.2009.04480.x" TargetMode="External"/><Relationship Id="rId9" Type="http://schemas.openxmlformats.org/officeDocument/2006/relationships/hyperlink" Target="https://dx.doi.org/10.17504/protocols.io.36wgq3d8olk5/v2" TargetMode="External"/><Relationship Id="rId14" Type="http://schemas.openxmlformats.org/officeDocument/2006/relationships/hyperlink" Target="https://dx.doi.org/10.17504/protocols.io.e6nvwdm39lmk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b.com/products/b9200-recombinant-albumin-molecular-biology-grad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femsec/fiw200" TargetMode="External"/><Relationship Id="rId13" Type="http://schemas.openxmlformats.org/officeDocument/2006/relationships/hyperlink" Target="https://www.protocols.io/view/environmental-dna-edna-coi-metabarcoding-illumina-rm7vzey2vx1w/v1?step=2" TargetMode="External"/><Relationship Id="rId3" Type="http://schemas.openxmlformats.org/officeDocument/2006/relationships/hyperlink" Target="https://www.protocols.io/view/amplicon-library-preparation-bp2l6b4j5gqe/v1" TargetMode="External"/><Relationship Id="rId7" Type="http://schemas.openxmlformats.org/officeDocument/2006/relationships/hyperlink" Target="https://www.protocols.io/view/18s-v4-rrna-amplification-from-total-genomic-dna-f-yxmvmxdmnl3p/v1?comment_id=133929&amp;step=2.1" TargetMode="External"/><Relationship Id="rId12" Type="http://schemas.openxmlformats.org/officeDocument/2006/relationships/hyperlink" Target="https://earthmicrobiome.org/protocols-and-standards/18s/" TargetMode="External"/><Relationship Id="rId2" Type="http://schemas.openxmlformats.org/officeDocument/2006/relationships/hyperlink" Target="https://www.protocols.io/view/fuhrman-lab-515f-926r-16s-and-18s-rrna-gene-sequen-j8nlkpd1g5r7/v2" TargetMode="External"/><Relationship Id="rId1" Type="http://schemas.openxmlformats.org/officeDocument/2006/relationships/hyperlink" Target="https://mbari-bog.github.io/MBON-Protocols/eDNA_16S_PCR_V3.html" TargetMode="External"/><Relationship Id="rId6" Type="http://schemas.openxmlformats.org/officeDocument/2006/relationships/hyperlink" Target="https://doi.org/10.3354/ame01740" TargetMode="External"/><Relationship Id="rId11" Type="http://schemas.openxmlformats.org/officeDocument/2006/relationships/hyperlink" Target="https://mbari-bog.github.io/MBON-Protocols/eDNA_18S_PCR_V3.html" TargetMode="External"/><Relationship Id="rId5" Type="http://schemas.openxmlformats.org/officeDocument/2006/relationships/hyperlink" Target="https://www.protocols.io/view/amplicon-library-preparation-bp2l6b4j5gqe/v1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protocols.io/view/18s-and-16s-rrna-genes-amplicon-generation-for-euk-ewov1r52lr24/v1?step=2" TargetMode="External"/><Relationship Id="rId4" Type="http://schemas.openxmlformats.org/officeDocument/2006/relationships/hyperlink" Target="https://earthmicrobiome.org/protocols-and-standards/16s/" TargetMode="External"/><Relationship Id="rId9" Type="http://schemas.openxmlformats.org/officeDocument/2006/relationships/hyperlink" Target="https://www.protocols.io/view/amplicon-library-preparation-bp2l6b4j5gqe/v1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3A6B-443F-084B-B18D-647FC9944B80}">
  <dimension ref="A1:A2"/>
  <sheetViews>
    <sheetView tabSelected="1" workbookViewId="0">
      <selection activeCell="F21" sqref="F21"/>
    </sheetView>
  </sheetViews>
  <sheetFormatPr baseColWidth="10" defaultRowHeight="13" x14ac:dyDescent="0.15"/>
  <sheetData>
    <row r="1" spans="1:1" x14ac:dyDescent="0.15">
      <c r="A1" s="74" t="s">
        <v>477</v>
      </c>
    </row>
    <row r="2" spans="1:1" x14ac:dyDescent="0.15">
      <c r="A2" s="75" t="s">
        <v>478</v>
      </c>
    </row>
  </sheetData>
  <hyperlinks>
    <hyperlink ref="A2" r:id="rId1" location="gid=1024107459" xr:uid="{3FC75BFC-0F72-6A4F-8C35-C7521D10F0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"/>
  <sheetViews>
    <sheetView workbookViewId="0">
      <selection activeCell="B17" sqref="B17"/>
    </sheetView>
  </sheetViews>
  <sheetFormatPr baseColWidth="10" defaultColWidth="12.6640625" defaultRowHeight="15.75" customHeight="1" x14ac:dyDescent="0.15"/>
  <cols>
    <col min="1" max="1" width="17" customWidth="1"/>
    <col min="2" max="2" width="29.83203125" customWidth="1"/>
    <col min="3" max="3" width="24.33203125" customWidth="1"/>
    <col min="4" max="4" width="28.5" customWidth="1"/>
    <col min="5" max="5" width="19.5" customWidth="1"/>
    <col min="6" max="6" width="25.6640625" customWidth="1"/>
    <col min="7" max="7" width="20.5" customWidth="1"/>
    <col min="8" max="8" width="43" customWidth="1"/>
    <col min="9" max="9" width="25.6640625" customWidth="1"/>
    <col min="10" max="10" width="34.1640625" customWidth="1"/>
    <col min="11" max="11" width="35.83203125" customWidth="1"/>
    <col min="12" max="12" width="24.1640625" customWidth="1"/>
    <col min="13" max="13" width="23" customWidth="1"/>
    <col min="14" max="14" width="8.1640625" customWidth="1"/>
    <col min="15" max="15" width="8.33203125" customWidth="1"/>
    <col min="16" max="16" width="23.5" customWidth="1"/>
    <col min="17" max="17" width="45.1640625" customWidth="1"/>
    <col min="18" max="18" width="34" customWidth="1"/>
    <col min="19" max="19" width="91.6640625" customWidth="1"/>
    <col min="20" max="20" width="76.6640625" customWidth="1"/>
    <col min="21" max="21" width="66" customWidth="1"/>
  </cols>
  <sheetData>
    <row r="1" spans="1:3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customHeight="1" x14ac:dyDescent="0.15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/>
      <c r="K2" s="4" t="s">
        <v>30</v>
      </c>
      <c r="L2" s="5" t="s">
        <v>31</v>
      </c>
      <c r="M2" s="6" t="s">
        <v>32</v>
      </c>
      <c r="N2" s="4">
        <v>19</v>
      </c>
      <c r="O2" s="4">
        <v>20</v>
      </c>
      <c r="P2" s="4">
        <f t="shared" ref="P2:P7" si="0">33+34+51+47</f>
        <v>165</v>
      </c>
      <c r="Q2" s="6">
        <f>486+O2+N2</f>
        <v>525</v>
      </c>
      <c r="R2" s="6" t="s">
        <v>33</v>
      </c>
      <c r="S2" s="7" t="s">
        <v>34</v>
      </c>
      <c r="T2" s="7" t="s">
        <v>35</v>
      </c>
      <c r="U2" s="4" t="s">
        <v>36</v>
      </c>
      <c r="V2" s="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5.75" customHeight="1" x14ac:dyDescent="0.15">
      <c r="A3" s="4" t="s">
        <v>21</v>
      </c>
      <c r="B3" s="4" t="s">
        <v>37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44</v>
      </c>
      <c r="J3" s="8" t="s">
        <v>45</v>
      </c>
      <c r="K3" s="4" t="s">
        <v>46</v>
      </c>
      <c r="L3" s="4" t="s">
        <v>47</v>
      </c>
      <c r="M3" s="6">
        <v>270</v>
      </c>
      <c r="N3" s="4">
        <v>20</v>
      </c>
      <c r="O3" s="4">
        <v>17</v>
      </c>
      <c r="P3" s="4">
        <f t="shared" si="0"/>
        <v>165</v>
      </c>
      <c r="Q3" s="6">
        <f>M3+O3+N3</f>
        <v>307</v>
      </c>
      <c r="R3" s="6" t="s">
        <v>33</v>
      </c>
      <c r="S3" s="9" t="s">
        <v>48</v>
      </c>
      <c r="T3" s="7" t="s">
        <v>49</v>
      </c>
      <c r="U3" s="4" t="s">
        <v>50</v>
      </c>
      <c r="V3" s="4" t="s">
        <v>51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5.75" customHeight="1" x14ac:dyDescent="0.15">
      <c r="A4" s="4" t="s">
        <v>21</v>
      </c>
      <c r="B4" s="4" t="s">
        <v>37</v>
      </c>
      <c r="C4" s="4" t="s">
        <v>38</v>
      </c>
      <c r="D4" s="4" t="s">
        <v>52</v>
      </c>
      <c r="E4" s="4" t="s">
        <v>53</v>
      </c>
      <c r="F4" s="4" t="s">
        <v>54</v>
      </c>
      <c r="G4" s="4"/>
      <c r="H4" s="4" t="s">
        <v>55</v>
      </c>
      <c r="I4" s="4" t="s">
        <v>56</v>
      </c>
      <c r="J4" s="4"/>
      <c r="K4" s="4" t="s">
        <v>57</v>
      </c>
      <c r="L4" s="4" t="s">
        <v>47</v>
      </c>
      <c r="M4" s="6" t="s">
        <v>58</v>
      </c>
      <c r="N4" s="4">
        <v>15</v>
      </c>
      <c r="O4" s="4">
        <v>20</v>
      </c>
      <c r="P4" s="4">
        <f t="shared" si="0"/>
        <v>165</v>
      </c>
      <c r="Q4" s="6">
        <f>186+O4+N4</f>
        <v>221</v>
      </c>
      <c r="R4" s="6" t="s">
        <v>59</v>
      </c>
      <c r="S4" s="10" t="s">
        <v>48</v>
      </c>
      <c r="T4" s="7" t="s">
        <v>60</v>
      </c>
      <c r="U4" s="4" t="s">
        <v>50</v>
      </c>
      <c r="V4" s="4" t="s">
        <v>61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5.75" customHeight="1" x14ac:dyDescent="0.15">
      <c r="A5" s="5" t="s">
        <v>21</v>
      </c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/>
      <c r="H5" s="5" t="s">
        <v>67</v>
      </c>
      <c r="I5" s="5" t="s">
        <v>68</v>
      </c>
      <c r="J5" s="5"/>
      <c r="K5" s="5" t="s">
        <v>69</v>
      </c>
      <c r="L5" s="5" t="s">
        <v>70</v>
      </c>
      <c r="M5" s="11" t="s">
        <v>71</v>
      </c>
      <c r="N5" s="4">
        <v>21</v>
      </c>
      <c r="O5" s="4">
        <v>27</v>
      </c>
      <c r="P5" s="4">
        <f t="shared" si="0"/>
        <v>165</v>
      </c>
      <c r="Q5" s="6">
        <f>185+O5+N5</f>
        <v>233</v>
      </c>
      <c r="R5" s="6" t="s">
        <v>72</v>
      </c>
      <c r="S5" s="5" t="s">
        <v>73</v>
      </c>
      <c r="T5" s="12" t="s">
        <v>74</v>
      </c>
      <c r="U5" s="5" t="s">
        <v>75</v>
      </c>
      <c r="V5" s="13" t="s">
        <v>76</v>
      </c>
    </row>
    <row r="6" spans="1:35" ht="15.75" customHeight="1" x14ac:dyDescent="0.15">
      <c r="A6" s="5" t="s">
        <v>21</v>
      </c>
      <c r="B6" s="5" t="s">
        <v>62</v>
      </c>
      <c r="C6" s="5" t="s">
        <v>77</v>
      </c>
      <c r="D6" s="5" t="s">
        <v>78</v>
      </c>
      <c r="E6" s="5" t="s">
        <v>79</v>
      </c>
      <c r="F6" s="5" t="s">
        <v>80</v>
      </c>
      <c r="G6" s="5"/>
      <c r="H6" s="5" t="s">
        <v>81</v>
      </c>
      <c r="I6" s="5" t="s">
        <v>82</v>
      </c>
      <c r="J6" s="5"/>
      <c r="K6" s="5" t="s">
        <v>83</v>
      </c>
      <c r="L6" s="5" t="s">
        <v>70</v>
      </c>
      <c r="M6" s="11">
        <v>389</v>
      </c>
      <c r="N6" s="4">
        <v>21</v>
      </c>
      <c r="O6" s="4">
        <v>19</v>
      </c>
      <c r="P6" s="4">
        <f t="shared" si="0"/>
        <v>165</v>
      </c>
      <c r="Q6" s="6">
        <f>389+O6+N6</f>
        <v>429</v>
      </c>
      <c r="R6" s="6" t="s">
        <v>84</v>
      </c>
      <c r="S6" s="5" t="s">
        <v>73</v>
      </c>
      <c r="T6" s="12" t="s">
        <v>85</v>
      </c>
      <c r="U6" s="5" t="s">
        <v>86</v>
      </c>
    </row>
    <row r="7" spans="1:35" ht="15.75" customHeight="1" x14ac:dyDescent="0.15">
      <c r="A7" s="5" t="s">
        <v>21</v>
      </c>
      <c r="B7" s="5" t="s">
        <v>62</v>
      </c>
      <c r="C7" s="5" t="s">
        <v>87</v>
      </c>
      <c r="D7" s="5" t="s">
        <v>87</v>
      </c>
      <c r="E7" s="5" t="s">
        <v>88</v>
      </c>
      <c r="F7" s="5" t="s">
        <v>89</v>
      </c>
      <c r="G7" s="5"/>
      <c r="H7" s="5" t="s">
        <v>90</v>
      </c>
      <c r="I7" s="5" t="s">
        <v>91</v>
      </c>
      <c r="J7" s="5"/>
      <c r="K7" s="5" t="s">
        <v>92</v>
      </c>
      <c r="L7" s="5" t="s">
        <v>70</v>
      </c>
      <c r="M7" s="11" t="s">
        <v>93</v>
      </c>
      <c r="N7" s="4">
        <v>20</v>
      </c>
      <c r="O7" s="4">
        <v>20</v>
      </c>
      <c r="P7" s="4">
        <f t="shared" si="0"/>
        <v>165</v>
      </c>
      <c r="Q7" s="6">
        <f>190+O7+N7</f>
        <v>230</v>
      </c>
      <c r="R7" s="6" t="s">
        <v>59</v>
      </c>
      <c r="S7" s="5" t="s">
        <v>73</v>
      </c>
      <c r="T7" s="5" t="s">
        <v>94</v>
      </c>
      <c r="U7" s="5" t="s">
        <v>86</v>
      </c>
    </row>
    <row r="8" spans="1:35" ht="15.75" customHeight="1" x14ac:dyDescent="0.15">
      <c r="A8" s="5" t="s">
        <v>21</v>
      </c>
      <c r="B8" s="14" t="s">
        <v>95</v>
      </c>
      <c r="C8" s="3" t="s">
        <v>96</v>
      </c>
      <c r="E8" s="3" t="s">
        <v>53</v>
      </c>
      <c r="F8" s="3" t="s">
        <v>97</v>
      </c>
      <c r="H8" s="3" t="s">
        <v>98</v>
      </c>
      <c r="I8" s="3" t="s">
        <v>99</v>
      </c>
      <c r="K8" s="3" t="s">
        <v>100</v>
      </c>
      <c r="L8" s="14" t="s">
        <v>31</v>
      </c>
      <c r="M8" s="14" t="s">
        <v>101</v>
      </c>
      <c r="R8" s="6" t="s">
        <v>59</v>
      </c>
      <c r="S8" s="15" t="s">
        <v>102</v>
      </c>
      <c r="T8" s="15" t="s">
        <v>102</v>
      </c>
      <c r="U8" s="3" t="s">
        <v>103</v>
      </c>
    </row>
    <row r="9" spans="1:35" ht="15.75" customHeight="1" x14ac:dyDescent="0.15">
      <c r="A9" s="5" t="s">
        <v>21</v>
      </c>
      <c r="B9" s="14" t="s">
        <v>95</v>
      </c>
      <c r="C9" s="3" t="s">
        <v>96</v>
      </c>
      <c r="E9" s="3" t="s">
        <v>104</v>
      </c>
      <c r="F9" s="3" t="s">
        <v>105</v>
      </c>
      <c r="G9" s="5" t="s">
        <v>106</v>
      </c>
      <c r="H9" s="3" t="s">
        <v>107</v>
      </c>
      <c r="I9" s="3" t="s">
        <v>108</v>
      </c>
      <c r="K9" s="3" t="s">
        <v>109</v>
      </c>
      <c r="L9" s="14" t="s">
        <v>31</v>
      </c>
      <c r="M9" s="14" t="s">
        <v>110</v>
      </c>
      <c r="N9" s="14">
        <v>26</v>
      </c>
      <c r="O9" s="14">
        <v>26</v>
      </c>
      <c r="P9" s="14">
        <v>165</v>
      </c>
      <c r="Q9" s="14">
        <v>365</v>
      </c>
      <c r="R9" s="6" t="s">
        <v>72</v>
      </c>
      <c r="S9" s="15" t="s">
        <v>111</v>
      </c>
      <c r="T9" s="3" t="s">
        <v>112</v>
      </c>
      <c r="U9" s="3" t="s">
        <v>103</v>
      </c>
      <c r="V9" s="12" t="s">
        <v>113</v>
      </c>
    </row>
    <row r="10" spans="1:35" ht="15.75" customHeight="1" x14ac:dyDescent="0.15">
      <c r="A10" s="5" t="s">
        <v>21</v>
      </c>
      <c r="B10" s="14" t="s">
        <v>95</v>
      </c>
      <c r="C10" s="3" t="s">
        <v>114</v>
      </c>
      <c r="D10" s="14" t="s">
        <v>115</v>
      </c>
      <c r="E10" s="3" t="s">
        <v>65</v>
      </c>
      <c r="F10" s="3" t="s">
        <v>116</v>
      </c>
      <c r="H10" s="3" t="s">
        <v>117</v>
      </c>
      <c r="I10" s="3" t="s">
        <v>68</v>
      </c>
      <c r="K10" s="3" t="s">
        <v>69</v>
      </c>
      <c r="L10" s="14" t="s">
        <v>118</v>
      </c>
      <c r="M10" s="14" t="s">
        <v>119</v>
      </c>
      <c r="R10" s="6" t="s">
        <v>72</v>
      </c>
      <c r="S10" s="15" t="s">
        <v>120</v>
      </c>
      <c r="T10" s="15" t="s">
        <v>120</v>
      </c>
      <c r="U10" s="3" t="s">
        <v>121</v>
      </c>
    </row>
  </sheetData>
  <hyperlinks>
    <hyperlink ref="S2" r:id="rId1" xr:uid="{00000000-0004-0000-0000-000000000000}"/>
    <hyperlink ref="T2" r:id="rId2" xr:uid="{00000000-0004-0000-0000-000001000000}"/>
    <hyperlink ref="S3" r:id="rId3" xr:uid="{00000000-0004-0000-0000-000002000000}"/>
    <hyperlink ref="T3" r:id="rId4" xr:uid="{00000000-0004-0000-0000-000003000000}"/>
    <hyperlink ref="S4" r:id="rId5" xr:uid="{00000000-0004-0000-0000-000004000000}"/>
    <hyperlink ref="T4" r:id="rId6" xr:uid="{00000000-0004-0000-0000-000005000000}"/>
    <hyperlink ref="T5" r:id="rId7" xr:uid="{00000000-0004-0000-0000-000006000000}"/>
    <hyperlink ref="T6" r:id="rId8" xr:uid="{00000000-0004-0000-0000-000007000000}"/>
    <hyperlink ref="S8" r:id="rId9" xr:uid="{00000000-0004-0000-0000-000008000000}"/>
    <hyperlink ref="T8" r:id="rId10" xr:uid="{00000000-0004-0000-0000-000009000000}"/>
    <hyperlink ref="S9" r:id="rId11" xr:uid="{00000000-0004-0000-0000-00000A000000}"/>
    <hyperlink ref="V9" r:id="rId12" xr:uid="{00000000-0004-0000-0000-00000B000000}"/>
    <hyperlink ref="S10" r:id="rId13" xr:uid="{00000000-0004-0000-0000-00000C000000}"/>
    <hyperlink ref="T10" r:id="rId14" xr:uid="{00000000-0004-0000-0000-00000D000000}"/>
  </hyperlinks>
  <pageMargins left="0.7" right="0.7" top="0.75" bottom="0.75" header="0.3" footer="0.3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3" t="s">
        <v>122</v>
      </c>
      <c r="B1" s="3"/>
      <c r="C1" s="3" t="s">
        <v>123</v>
      </c>
      <c r="D1" s="3"/>
      <c r="E1" s="3"/>
      <c r="F1" s="3"/>
      <c r="G1" s="3"/>
      <c r="H1" s="3"/>
      <c r="I1" s="3"/>
      <c r="J1" s="3"/>
      <c r="K1" s="3" t="s">
        <v>124</v>
      </c>
      <c r="L1" s="3" t="s">
        <v>125</v>
      </c>
      <c r="M1" s="3" t="s">
        <v>126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 t="s">
        <v>127</v>
      </c>
      <c r="B2" s="3"/>
      <c r="C2" s="3" t="s">
        <v>128</v>
      </c>
      <c r="D2" s="3"/>
      <c r="E2" s="3"/>
      <c r="F2" s="3"/>
      <c r="G2" s="3"/>
      <c r="H2" s="3"/>
      <c r="I2" s="3"/>
      <c r="J2" s="3"/>
      <c r="K2" s="3" t="s">
        <v>129</v>
      </c>
      <c r="L2" s="3" t="s">
        <v>130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131</v>
      </c>
      <c r="B3" s="3"/>
      <c r="C3" s="3" t="s">
        <v>132</v>
      </c>
      <c r="D3" s="3"/>
      <c r="E3" s="3"/>
      <c r="F3" s="3"/>
      <c r="G3" s="3"/>
      <c r="H3" s="3"/>
      <c r="I3" s="3"/>
      <c r="J3" s="3"/>
      <c r="K3" s="3" t="s">
        <v>133</v>
      </c>
      <c r="L3" s="3" t="s">
        <v>134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135</v>
      </c>
      <c r="B4" s="3"/>
      <c r="C4" s="3" t="s">
        <v>136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137</v>
      </c>
      <c r="B5" s="3"/>
      <c r="C5" s="3" t="s">
        <v>138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139</v>
      </c>
      <c r="B7" s="16"/>
      <c r="C7" s="16"/>
      <c r="D7" s="16"/>
      <c r="E7" s="16"/>
      <c r="F7" s="16"/>
      <c r="G7" s="16"/>
      <c r="H7" s="16"/>
      <c r="I7" s="16"/>
      <c r="J7" s="3"/>
      <c r="K7" s="16" t="s">
        <v>140</v>
      </c>
      <c r="L7" s="16"/>
      <c r="M7" s="16"/>
      <c r="N7" s="1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7" t="s">
        <v>141</v>
      </c>
      <c r="B8" s="18"/>
      <c r="C8" s="19" t="s">
        <v>142</v>
      </c>
      <c r="D8" s="19" t="s">
        <v>143</v>
      </c>
      <c r="E8" s="19" t="s">
        <v>144</v>
      </c>
      <c r="F8" s="19" t="s">
        <v>145</v>
      </c>
      <c r="G8" s="19" t="s">
        <v>146</v>
      </c>
      <c r="H8" s="19" t="s">
        <v>147</v>
      </c>
      <c r="I8" s="19" t="s">
        <v>148</v>
      </c>
      <c r="J8" s="20"/>
      <c r="K8" s="17" t="s">
        <v>149</v>
      </c>
      <c r="L8" s="19" t="s">
        <v>150</v>
      </c>
      <c r="M8" s="19" t="s">
        <v>151</v>
      </c>
      <c r="N8" s="19" t="s">
        <v>152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21" t="s">
        <v>153</v>
      </c>
      <c r="B9" s="22"/>
      <c r="C9" s="23">
        <v>2</v>
      </c>
      <c r="D9" s="22" t="s">
        <v>154</v>
      </c>
      <c r="E9" s="23">
        <v>1</v>
      </c>
      <c r="F9" s="22" t="s">
        <v>154</v>
      </c>
      <c r="G9" s="24">
        <v>20</v>
      </c>
      <c r="H9" s="24">
        <f t="shared" ref="H9:H11" si="0">G9*E9/C9</f>
        <v>10</v>
      </c>
      <c r="I9" s="24">
        <f t="shared" ref="I9:I13" si="1">H9*$D$19</f>
        <v>1056</v>
      </c>
      <c r="J9" s="20"/>
      <c r="K9" s="16" t="s">
        <v>155</v>
      </c>
      <c r="L9" s="25">
        <v>98</v>
      </c>
      <c r="M9" s="25" t="s">
        <v>156</v>
      </c>
      <c r="N9" s="24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21" t="s">
        <v>157</v>
      </c>
      <c r="B10" s="22"/>
      <c r="C10" s="23">
        <v>10</v>
      </c>
      <c r="D10" s="22" t="s">
        <v>158</v>
      </c>
      <c r="E10" s="23">
        <v>0.5</v>
      </c>
      <c r="F10" s="22" t="s">
        <v>158</v>
      </c>
      <c r="G10" s="24">
        <v>20</v>
      </c>
      <c r="H10" s="24">
        <f t="shared" si="0"/>
        <v>1</v>
      </c>
      <c r="I10" s="24">
        <f t="shared" si="1"/>
        <v>105.60000000000001</v>
      </c>
      <c r="J10" s="20"/>
      <c r="K10" s="3" t="s">
        <v>159</v>
      </c>
      <c r="L10" s="26">
        <v>98</v>
      </c>
      <c r="M10" s="26" t="s">
        <v>160</v>
      </c>
      <c r="N10" s="27">
        <v>35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21" t="s">
        <v>161</v>
      </c>
      <c r="B11" s="22"/>
      <c r="C11" s="23">
        <v>10</v>
      </c>
      <c r="D11" s="22" t="s">
        <v>158</v>
      </c>
      <c r="E11" s="23">
        <v>0.5</v>
      </c>
      <c r="F11" s="22" t="s">
        <v>158</v>
      </c>
      <c r="G11" s="24">
        <v>20</v>
      </c>
      <c r="H11" s="24">
        <f t="shared" si="0"/>
        <v>1</v>
      </c>
      <c r="I11" s="24">
        <f t="shared" si="1"/>
        <v>105.60000000000001</v>
      </c>
      <c r="J11" s="20"/>
      <c r="K11" s="3" t="s">
        <v>162</v>
      </c>
      <c r="L11" s="26">
        <v>60</v>
      </c>
      <c r="M11" s="26" t="s">
        <v>156</v>
      </c>
      <c r="N11" s="2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21" t="s">
        <v>163</v>
      </c>
      <c r="B12" s="22"/>
      <c r="C12" s="23" t="s">
        <v>164</v>
      </c>
      <c r="D12" s="22" t="s">
        <v>164</v>
      </c>
      <c r="E12" s="23" t="s">
        <v>164</v>
      </c>
      <c r="F12" s="22" t="s">
        <v>164</v>
      </c>
      <c r="G12" s="24">
        <v>20</v>
      </c>
      <c r="H12" s="24">
        <f>G12-SUM(H9:H11,H13:H14)</f>
        <v>5</v>
      </c>
      <c r="I12" s="24">
        <f t="shared" si="1"/>
        <v>528</v>
      </c>
      <c r="J12" s="20"/>
      <c r="K12" s="16" t="s">
        <v>165</v>
      </c>
      <c r="L12" s="25">
        <v>72</v>
      </c>
      <c r="M12" s="25" t="s">
        <v>166</v>
      </c>
      <c r="N12" s="24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21" t="s">
        <v>167</v>
      </c>
      <c r="B13" s="28" t="s">
        <v>168</v>
      </c>
      <c r="C13" s="23">
        <v>10</v>
      </c>
      <c r="D13" s="22" t="s">
        <v>169</v>
      </c>
      <c r="E13" s="23">
        <v>0.5</v>
      </c>
      <c r="F13" s="22" t="s">
        <v>169</v>
      </c>
      <c r="G13" s="24">
        <v>20</v>
      </c>
      <c r="H13" s="24">
        <f>G13*E13/C13</f>
        <v>1</v>
      </c>
      <c r="I13" s="24">
        <f t="shared" si="1"/>
        <v>105.60000000000001</v>
      </c>
      <c r="J13" s="20"/>
      <c r="K13" s="16" t="s">
        <v>170</v>
      </c>
      <c r="L13" s="25">
        <v>4</v>
      </c>
      <c r="M13" s="25" t="s">
        <v>171</v>
      </c>
      <c r="N13" s="24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21" t="s">
        <v>172</v>
      </c>
      <c r="B14" s="22"/>
      <c r="C14" s="23"/>
      <c r="D14" s="22"/>
      <c r="E14" s="23" t="s">
        <v>173</v>
      </c>
      <c r="F14" s="22" t="s">
        <v>174</v>
      </c>
      <c r="G14" s="24">
        <v>20</v>
      </c>
      <c r="H14" s="29">
        <v>2</v>
      </c>
      <c r="I14" s="24"/>
      <c r="J14" s="3"/>
      <c r="K14" s="3" t="s">
        <v>175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0" t="s">
        <v>176</v>
      </c>
      <c r="B15" s="31"/>
      <c r="C15" s="31"/>
      <c r="D15" s="31"/>
      <c r="E15" s="31"/>
      <c r="F15" s="31"/>
      <c r="G15" s="32">
        <v>20</v>
      </c>
      <c r="H15" s="32">
        <f>SUM(H9:H14)</f>
        <v>20</v>
      </c>
      <c r="I15" s="32">
        <f>SUM(I9:I14)-I14</f>
        <v>1900.7999999999997</v>
      </c>
      <c r="J15" s="26"/>
      <c r="K15" s="3" t="s">
        <v>177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26"/>
      <c r="E16" s="26"/>
      <c r="F16" s="26"/>
      <c r="G16" s="26"/>
      <c r="H16" s="26" t="s">
        <v>178</v>
      </c>
      <c r="I16" s="26">
        <f>I15/D19</f>
        <v>17.999999999999996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 t="s">
        <v>179</v>
      </c>
      <c r="I17" s="26">
        <f>H14</f>
        <v>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3" t="s">
        <v>180</v>
      </c>
      <c r="D19" s="16">
        <f>COUNTA(C21:N28)*1.1</f>
        <v>105.60000000000001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22"/>
      <c r="C20" s="19">
        <v>1</v>
      </c>
      <c r="D20" s="19">
        <v>2</v>
      </c>
      <c r="E20" s="19">
        <v>3</v>
      </c>
      <c r="F20" s="19">
        <v>4</v>
      </c>
      <c r="G20" s="19">
        <v>5</v>
      </c>
      <c r="H20" s="19">
        <v>6</v>
      </c>
      <c r="I20" s="19">
        <v>7</v>
      </c>
      <c r="J20" s="19">
        <v>8</v>
      </c>
      <c r="K20" s="19">
        <v>9</v>
      </c>
      <c r="L20" s="19">
        <v>10</v>
      </c>
      <c r="M20" s="19">
        <v>11</v>
      </c>
      <c r="N20" s="19">
        <v>12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20"/>
      <c r="B21" s="17" t="s">
        <v>181</v>
      </c>
      <c r="C21" s="34" t="s">
        <v>182</v>
      </c>
      <c r="D21" s="34" t="s">
        <v>183</v>
      </c>
      <c r="E21" s="34" t="s">
        <v>184</v>
      </c>
      <c r="F21" s="34" t="s">
        <v>185</v>
      </c>
      <c r="G21" s="34" t="s">
        <v>186</v>
      </c>
      <c r="H21" s="34" t="s">
        <v>187</v>
      </c>
      <c r="I21" s="34" t="s">
        <v>188</v>
      </c>
      <c r="J21" s="34" t="s">
        <v>189</v>
      </c>
      <c r="K21" s="34" t="s">
        <v>190</v>
      </c>
      <c r="L21" s="34" t="s">
        <v>191</v>
      </c>
      <c r="M21" s="34" t="s">
        <v>192</v>
      </c>
      <c r="N21" s="34" t="s">
        <v>193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20"/>
      <c r="B22" s="17" t="s">
        <v>194</v>
      </c>
      <c r="C22" s="34" t="s">
        <v>195</v>
      </c>
      <c r="D22" s="34" t="s">
        <v>196</v>
      </c>
      <c r="E22" s="34" t="s">
        <v>197</v>
      </c>
      <c r="F22" s="34" t="s">
        <v>198</v>
      </c>
      <c r="G22" s="34" t="s">
        <v>199</v>
      </c>
      <c r="H22" s="34" t="s">
        <v>200</v>
      </c>
      <c r="I22" s="34" t="s">
        <v>201</v>
      </c>
      <c r="J22" s="34" t="s">
        <v>202</v>
      </c>
      <c r="K22" s="34" t="s">
        <v>203</v>
      </c>
      <c r="L22" s="34" t="s">
        <v>204</v>
      </c>
      <c r="M22" s="34" t="s">
        <v>205</v>
      </c>
      <c r="N22" s="34" t="s">
        <v>206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20"/>
      <c r="B23" s="17" t="s">
        <v>207</v>
      </c>
      <c r="C23" s="34" t="s">
        <v>208</v>
      </c>
      <c r="D23" s="34" t="s">
        <v>209</v>
      </c>
      <c r="E23" s="34" t="s">
        <v>210</v>
      </c>
      <c r="F23" s="34" t="s">
        <v>211</v>
      </c>
      <c r="G23" s="34" t="s">
        <v>212</v>
      </c>
      <c r="H23" s="34" t="s">
        <v>213</v>
      </c>
      <c r="I23" s="34" t="s">
        <v>214</v>
      </c>
      <c r="J23" s="34" t="s">
        <v>215</v>
      </c>
      <c r="K23" s="34" t="s">
        <v>216</v>
      </c>
      <c r="L23" s="34" t="s">
        <v>217</v>
      </c>
      <c r="M23" s="34" t="s">
        <v>218</v>
      </c>
      <c r="N23" s="34" t="s">
        <v>219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20"/>
      <c r="B24" s="17" t="s">
        <v>220</v>
      </c>
      <c r="C24" s="34" t="s">
        <v>221</v>
      </c>
      <c r="D24" s="34" t="s">
        <v>222</v>
      </c>
      <c r="E24" s="34" t="s">
        <v>223</v>
      </c>
      <c r="F24" s="34" t="s">
        <v>224</v>
      </c>
      <c r="G24" s="34" t="s">
        <v>225</v>
      </c>
      <c r="H24" s="34" t="s">
        <v>226</v>
      </c>
      <c r="I24" s="34" t="s">
        <v>227</v>
      </c>
      <c r="J24" s="34" t="s">
        <v>228</v>
      </c>
      <c r="K24" s="34" t="s">
        <v>229</v>
      </c>
      <c r="L24" s="34" t="s">
        <v>230</v>
      </c>
      <c r="M24" s="34" t="s">
        <v>231</v>
      </c>
      <c r="N24" s="34" t="s">
        <v>232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20"/>
      <c r="B25" s="17" t="s">
        <v>233</v>
      </c>
      <c r="C25" s="34" t="s">
        <v>234</v>
      </c>
      <c r="D25" s="34" t="s">
        <v>235</v>
      </c>
      <c r="E25" s="34" t="s">
        <v>236</v>
      </c>
      <c r="F25" s="34" t="s">
        <v>237</v>
      </c>
      <c r="G25" s="34" t="s">
        <v>238</v>
      </c>
      <c r="H25" s="34" t="s">
        <v>239</v>
      </c>
      <c r="I25" s="34" t="s">
        <v>240</v>
      </c>
      <c r="J25" s="34" t="s">
        <v>241</v>
      </c>
      <c r="K25" s="34" t="s">
        <v>242</v>
      </c>
      <c r="L25" s="34" t="s">
        <v>243</v>
      </c>
      <c r="M25" s="34" t="s">
        <v>244</v>
      </c>
      <c r="N25" s="34" t="s">
        <v>245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20"/>
      <c r="B26" s="17" t="s">
        <v>246</v>
      </c>
      <c r="C26" s="34" t="s">
        <v>247</v>
      </c>
      <c r="D26" s="34" t="s">
        <v>248</v>
      </c>
      <c r="E26" s="34" t="s">
        <v>249</v>
      </c>
      <c r="F26" s="34" t="s">
        <v>250</v>
      </c>
      <c r="G26" s="34" t="s">
        <v>251</v>
      </c>
      <c r="H26" s="34" t="s">
        <v>252</v>
      </c>
      <c r="I26" s="34" t="s">
        <v>253</v>
      </c>
      <c r="J26" s="34" t="s">
        <v>254</v>
      </c>
      <c r="K26" s="34" t="s">
        <v>255</v>
      </c>
      <c r="L26" s="34" t="s">
        <v>256</v>
      </c>
      <c r="M26" s="34" t="s">
        <v>257</v>
      </c>
      <c r="N26" s="34" t="s">
        <v>258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20"/>
      <c r="B27" s="17" t="s">
        <v>259</v>
      </c>
      <c r="C27" s="34" t="s">
        <v>260</v>
      </c>
      <c r="D27" s="34" t="s">
        <v>261</v>
      </c>
      <c r="E27" s="34" t="s">
        <v>262</v>
      </c>
      <c r="F27" s="34" t="s">
        <v>263</v>
      </c>
      <c r="G27" s="34" t="s">
        <v>264</v>
      </c>
      <c r="H27" s="34" t="s">
        <v>265</v>
      </c>
      <c r="I27" s="34" t="s">
        <v>266</v>
      </c>
      <c r="J27" s="34" t="s">
        <v>267</v>
      </c>
      <c r="K27" s="34" t="s">
        <v>268</v>
      </c>
      <c r="L27" s="34" t="s">
        <v>269</v>
      </c>
      <c r="M27" s="34" t="s">
        <v>270</v>
      </c>
      <c r="N27" s="34" t="s">
        <v>271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20"/>
      <c r="B28" s="17" t="s">
        <v>272</v>
      </c>
      <c r="C28" s="34" t="s">
        <v>273</v>
      </c>
      <c r="D28" s="34" t="s">
        <v>274</v>
      </c>
      <c r="E28" s="34" t="s">
        <v>275</v>
      </c>
      <c r="F28" s="34" t="s">
        <v>276</v>
      </c>
      <c r="G28" s="34" t="s">
        <v>277</v>
      </c>
      <c r="H28" s="34" t="s">
        <v>278</v>
      </c>
      <c r="I28" s="34" t="s">
        <v>279</v>
      </c>
      <c r="J28" s="34" t="s">
        <v>280</v>
      </c>
      <c r="K28" s="34" t="s">
        <v>281</v>
      </c>
      <c r="L28" s="34" t="s">
        <v>282</v>
      </c>
      <c r="M28" s="34" t="s">
        <v>283</v>
      </c>
      <c r="N28" s="34" t="s">
        <v>284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 t="s">
        <v>285</v>
      </c>
      <c r="B31" s="22"/>
      <c r="C31" s="19">
        <v>1</v>
      </c>
      <c r="D31" s="19">
        <v>2</v>
      </c>
      <c r="E31" s="19">
        <v>3</v>
      </c>
      <c r="F31" s="19">
        <v>4</v>
      </c>
      <c r="G31" s="19">
        <v>5</v>
      </c>
      <c r="H31" s="19">
        <v>6</v>
      </c>
      <c r="I31" s="19">
        <v>7</v>
      </c>
      <c r="J31" s="19">
        <v>8</v>
      </c>
      <c r="K31" s="19">
        <v>9</v>
      </c>
      <c r="L31" s="19">
        <v>10</v>
      </c>
      <c r="M31" s="19">
        <v>11</v>
      </c>
      <c r="N31" s="19">
        <v>12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20"/>
      <c r="B32" s="17" t="s">
        <v>181</v>
      </c>
      <c r="C32" s="34" t="s">
        <v>286</v>
      </c>
      <c r="D32" s="34" t="s">
        <v>287</v>
      </c>
      <c r="E32" s="34" t="s">
        <v>288</v>
      </c>
      <c r="F32" s="34" t="s">
        <v>289</v>
      </c>
      <c r="G32" s="34" t="s">
        <v>290</v>
      </c>
      <c r="H32" s="34" t="s">
        <v>291</v>
      </c>
      <c r="I32" s="34" t="s">
        <v>292</v>
      </c>
      <c r="J32" s="34" t="s">
        <v>293</v>
      </c>
      <c r="K32" s="34" t="s">
        <v>294</v>
      </c>
      <c r="L32" s="34" t="s">
        <v>295</v>
      </c>
      <c r="M32" s="34" t="s">
        <v>296</v>
      </c>
      <c r="N32" s="34" t="s">
        <v>297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20"/>
      <c r="B33" s="17" t="s">
        <v>194</v>
      </c>
      <c r="C33" s="34" t="s">
        <v>298</v>
      </c>
      <c r="D33" s="34" t="s">
        <v>299</v>
      </c>
      <c r="E33" s="34" t="s">
        <v>300</v>
      </c>
      <c r="F33" s="34" t="s">
        <v>301</v>
      </c>
      <c r="G33" s="34" t="s">
        <v>302</v>
      </c>
      <c r="H33" s="34" t="s">
        <v>303</v>
      </c>
      <c r="I33" s="34" t="s">
        <v>304</v>
      </c>
      <c r="J33" s="34" t="s">
        <v>305</v>
      </c>
      <c r="K33" s="34" t="s">
        <v>306</v>
      </c>
      <c r="L33" s="34" t="s">
        <v>307</v>
      </c>
      <c r="M33" s="34" t="s">
        <v>308</v>
      </c>
      <c r="N33" s="34" t="s">
        <v>309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20"/>
      <c r="B34" s="17" t="s">
        <v>207</v>
      </c>
      <c r="C34" s="34" t="s">
        <v>310</v>
      </c>
      <c r="D34" s="34" t="s">
        <v>311</v>
      </c>
      <c r="E34" s="34" t="s">
        <v>312</v>
      </c>
      <c r="F34" s="34" t="s">
        <v>313</v>
      </c>
      <c r="G34" s="34" t="s">
        <v>314</v>
      </c>
      <c r="H34" s="34" t="s">
        <v>315</v>
      </c>
      <c r="I34" s="34" t="s">
        <v>316</v>
      </c>
      <c r="J34" s="34" t="s">
        <v>317</v>
      </c>
      <c r="K34" s="34" t="s">
        <v>318</v>
      </c>
      <c r="L34" s="34" t="s">
        <v>319</v>
      </c>
      <c r="M34" s="34" t="s">
        <v>320</v>
      </c>
      <c r="N34" s="34" t="s">
        <v>321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20"/>
      <c r="B35" s="17" t="s">
        <v>220</v>
      </c>
      <c r="C35" s="34" t="s">
        <v>322</v>
      </c>
      <c r="D35" s="34" t="s">
        <v>323</v>
      </c>
      <c r="E35" s="34" t="s">
        <v>324</v>
      </c>
      <c r="F35" s="34" t="s">
        <v>325</v>
      </c>
      <c r="G35" s="34" t="s">
        <v>326</v>
      </c>
      <c r="H35" s="34" t="s">
        <v>327</v>
      </c>
      <c r="I35" s="34" t="s">
        <v>328</v>
      </c>
      <c r="J35" s="34" t="s">
        <v>329</v>
      </c>
      <c r="K35" s="34" t="s">
        <v>330</v>
      </c>
      <c r="L35" s="34" t="s">
        <v>331</v>
      </c>
      <c r="M35" s="34" t="s">
        <v>332</v>
      </c>
      <c r="N35" s="34" t="s">
        <v>333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20"/>
      <c r="B36" s="17" t="s">
        <v>233</v>
      </c>
      <c r="C36" s="34" t="s">
        <v>334</v>
      </c>
      <c r="D36" s="34" t="s">
        <v>335</v>
      </c>
      <c r="E36" s="34" t="s">
        <v>336</v>
      </c>
      <c r="F36" s="34" t="s">
        <v>337</v>
      </c>
      <c r="G36" s="34" t="s">
        <v>338</v>
      </c>
      <c r="H36" s="34" t="s">
        <v>339</v>
      </c>
      <c r="I36" s="34" t="s">
        <v>340</v>
      </c>
      <c r="J36" s="34" t="s">
        <v>341</v>
      </c>
      <c r="K36" s="34" t="s">
        <v>342</v>
      </c>
      <c r="L36" s="34" t="s">
        <v>343</v>
      </c>
      <c r="M36" s="34" t="s">
        <v>344</v>
      </c>
      <c r="N36" s="34" t="s">
        <v>345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20"/>
      <c r="B37" s="17" t="s">
        <v>246</v>
      </c>
      <c r="C37" s="34" t="s">
        <v>346</v>
      </c>
      <c r="D37" s="34" t="s">
        <v>347</v>
      </c>
      <c r="E37" s="34" t="s">
        <v>348</v>
      </c>
      <c r="F37" s="34" t="s">
        <v>349</v>
      </c>
      <c r="G37" s="34" t="s">
        <v>350</v>
      </c>
      <c r="H37" s="34" t="s">
        <v>351</v>
      </c>
      <c r="I37" s="34" t="s">
        <v>352</v>
      </c>
      <c r="J37" s="34" t="s">
        <v>353</v>
      </c>
      <c r="K37" s="34" t="s">
        <v>354</v>
      </c>
      <c r="L37" s="34" t="s">
        <v>355</v>
      </c>
      <c r="M37" s="34" t="s">
        <v>356</v>
      </c>
      <c r="N37" s="34" t="s">
        <v>357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20"/>
      <c r="B38" s="17" t="s">
        <v>259</v>
      </c>
      <c r="C38" s="34" t="s">
        <v>358</v>
      </c>
      <c r="D38" s="34" t="s">
        <v>359</v>
      </c>
      <c r="E38" s="34" t="s">
        <v>360</v>
      </c>
      <c r="F38" s="34" t="s">
        <v>361</v>
      </c>
      <c r="G38" s="34" t="s">
        <v>362</v>
      </c>
      <c r="H38" s="34" t="s">
        <v>363</v>
      </c>
      <c r="I38" s="34" t="s">
        <v>364</v>
      </c>
      <c r="J38" s="34" t="s">
        <v>365</v>
      </c>
      <c r="K38" s="34" t="s">
        <v>366</v>
      </c>
      <c r="L38" s="34" t="s">
        <v>367</v>
      </c>
      <c r="M38" s="34" t="s">
        <v>368</v>
      </c>
      <c r="N38" s="34" t="s">
        <v>369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20"/>
      <c r="B39" s="17" t="s">
        <v>272</v>
      </c>
      <c r="C39" s="34" t="s">
        <v>370</v>
      </c>
      <c r="D39" s="34" t="s">
        <v>371</v>
      </c>
      <c r="E39" s="34" t="s">
        <v>372</v>
      </c>
      <c r="F39" s="34" t="s">
        <v>373</v>
      </c>
      <c r="G39" s="34" t="s">
        <v>374</v>
      </c>
      <c r="H39" s="34" t="s">
        <v>375</v>
      </c>
      <c r="I39" s="34" t="s">
        <v>376</v>
      </c>
      <c r="J39" s="34" t="s">
        <v>377</v>
      </c>
      <c r="K39" s="34" t="s">
        <v>378</v>
      </c>
      <c r="L39" s="34" t="s">
        <v>379</v>
      </c>
      <c r="M39" s="34" t="s">
        <v>380</v>
      </c>
      <c r="N39" s="34" t="s">
        <v>369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hyperlinks>
    <hyperlink ref="B13" r:id="rId1" location="Product%20Information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4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35" t="s">
        <v>381</v>
      </c>
    </row>
    <row r="2" spans="1:14" ht="15.75" customHeight="1" x14ac:dyDescent="0.15">
      <c r="A2" s="14" t="s">
        <v>382</v>
      </c>
      <c r="K2" s="14" t="s">
        <v>383</v>
      </c>
    </row>
    <row r="3" spans="1:14" ht="15.75" customHeight="1" x14ac:dyDescent="0.15">
      <c r="A3" s="17" t="s">
        <v>141</v>
      </c>
      <c r="B3" s="18"/>
      <c r="C3" s="19" t="s">
        <v>142</v>
      </c>
      <c r="D3" s="19" t="s">
        <v>143</v>
      </c>
      <c r="E3" s="19" t="s">
        <v>144</v>
      </c>
      <c r="F3" s="19" t="s">
        <v>145</v>
      </c>
      <c r="G3" s="19" t="s">
        <v>146</v>
      </c>
      <c r="H3" s="19" t="s">
        <v>147</v>
      </c>
      <c r="I3" s="19" t="s">
        <v>148</v>
      </c>
      <c r="J3" s="20"/>
      <c r="K3" s="17" t="s">
        <v>149</v>
      </c>
      <c r="L3" s="19" t="s">
        <v>150</v>
      </c>
      <c r="M3" s="19" t="s">
        <v>151</v>
      </c>
      <c r="N3" s="19" t="s">
        <v>152</v>
      </c>
    </row>
    <row r="4" spans="1:14" ht="15.75" customHeight="1" x14ac:dyDescent="0.15">
      <c r="A4" s="21" t="s">
        <v>384</v>
      </c>
      <c r="B4" s="22"/>
      <c r="C4" s="23">
        <v>2</v>
      </c>
      <c r="D4" s="22" t="s">
        <v>154</v>
      </c>
      <c r="E4" s="23">
        <v>1</v>
      </c>
      <c r="F4" s="22" t="s">
        <v>154</v>
      </c>
      <c r="G4" s="24">
        <v>20</v>
      </c>
      <c r="H4" s="24">
        <f t="shared" ref="H4:H6" si="0">G4*E4/C4</f>
        <v>10</v>
      </c>
      <c r="I4" s="24">
        <f t="shared" ref="I4:I8" si="1">H4*$I$14</f>
        <v>960</v>
      </c>
      <c r="J4" s="20"/>
      <c r="K4" s="16" t="s">
        <v>155</v>
      </c>
      <c r="L4" s="25">
        <v>98</v>
      </c>
      <c r="M4" s="25" t="s">
        <v>156</v>
      </c>
      <c r="N4" s="24">
        <v>1</v>
      </c>
    </row>
    <row r="5" spans="1:14" ht="15.75" customHeight="1" x14ac:dyDescent="0.15">
      <c r="A5" s="21" t="s">
        <v>157</v>
      </c>
      <c r="B5" s="22"/>
      <c r="C5" s="23">
        <v>10</v>
      </c>
      <c r="D5" s="22" t="s">
        <v>158</v>
      </c>
      <c r="E5" s="23">
        <v>0.5</v>
      </c>
      <c r="F5" s="22" t="s">
        <v>158</v>
      </c>
      <c r="G5" s="24">
        <v>20</v>
      </c>
      <c r="H5" s="24">
        <f t="shared" si="0"/>
        <v>1</v>
      </c>
      <c r="I5" s="24">
        <f t="shared" si="1"/>
        <v>96</v>
      </c>
      <c r="J5" s="20"/>
      <c r="K5" s="3" t="s">
        <v>159</v>
      </c>
      <c r="L5" s="26">
        <v>98</v>
      </c>
      <c r="M5" s="26" t="s">
        <v>160</v>
      </c>
      <c r="N5" s="27">
        <v>35</v>
      </c>
    </row>
    <row r="6" spans="1:14" ht="15.75" customHeight="1" x14ac:dyDescent="0.15">
      <c r="A6" s="21" t="s">
        <v>161</v>
      </c>
      <c r="B6" s="22"/>
      <c r="C6" s="23">
        <v>10</v>
      </c>
      <c r="D6" s="22" t="s">
        <v>158</v>
      </c>
      <c r="E6" s="23">
        <v>0.5</v>
      </c>
      <c r="F6" s="22" t="s">
        <v>158</v>
      </c>
      <c r="G6" s="24">
        <v>20</v>
      </c>
      <c r="H6" s="24">
        <f t="shared" si="0"/>
        <v>1</v>
      </c>
      <c r="I6" s="24">
        <f t="shared" si="1"/>
        <v>96</v>
      </c>
      <c r="J6" s="20"/>
      <c r="K6" s="3" t="s">
        <v>162</v>
      </c>
      <c r="L6" s="26">
        <v>60</v>
      </c>
      <c r="M6" s="26" t="s">
        <v>156</v>
      </c>
      <c r="N6" s="20"/>
    </row>
    <row r="7" spans="1:14" ht="15.75" customHeight="1" x14ac:dyDescent="0.15">
      <c r="A7" s="21" t="s">
        <v>163</v>
      </c>
      <c r="B7" s="22"/>
      <c r="C7" s="23" t="s">
        <v>164</v>
      </c>
      <c r="D7" s="22" t="s">
        <v>164</v>
      </c>
      <c r="E7" s="23" t="s">
        <v>164</v>
      </c>
      <c r="F7" s="22" t="s">
        <v>164</v>
      </c>
      <c r="G7" s="24">
        <v>20</v>
      </c>
      <c r="H7" s="24">
        <f>G7-SUM(H4:H6,H8:H9)</f>
        <v>5</v>
      </c>
      <c r="I7" s="24">
        <f t="shared" si="1"/>
        <v>480</v>
      </c>
      <c r="J7" s="20"/>
      <c r="K7" s="16" t="s">
        <v>165</v>
      </c>
      <c r="L7" s="25">
        <v>72</v>
      </c>
      <c r="M7" s="25" t="s">
        <v>166</v>
      </c>
      <c r="N7" s="24">
        <v>1</v>
      </c>
    </row>
    <row r="8" spans="1:14" ht="15.75" customHeight="1" x14ac:dyDescent="0.15">
      <c r="A8" s="21" t="s">
        <v>167</v>
      </c>
      <c r="B8" s="22"/>
      <c r="C8" s="23">
        <v>10</v>
      </c>
      <c r="D8" s="22" t="s">
        <v>169</v>
      </c>
      <c r="E8" s="23">
        <v>0.5</v>
      </c>
      <c r="F8" s="22" t="s">
        <v>169</v>
      </c>
      <c r="G8" s="24">
        <v>20</v>
      </c>
      <c r="H8" s="24">
        <f>G8*E8/C8</f>
        <v>1</v>
      </c>
      <c r="I8" s="24">
        <f t="shared" si="1"/>
        <v>96</v>
      </c>
      <c r="J8" s="20"/>
      <c r="K8" s="16" t="s">
        <v>170</v>
      </c>
      <c r="L8" s="25">
        <v>4</v>
      </c>
      <c r="M8" s="25" t="s">
        <v>171</v>
      </c>
      <c r="N8" s="24">
        <v>1</v>
      </c>
    </row>
    <row r="9" spans="1:14" ht="15.75" customHeight="1" x14ac:dyDescent="0.15">
      <c r="A9" s="21" t="s">
        <v>172</v>
      </c>
      <c r="B9" s="22"/>
      <c r="C9" s="23"/>
      <c r="D9" s="22"/>
      <c r="E9" s="23" t="s">
        <v>173</v>
      </c>
      <c r="F9" s="22" t="s">
        <v>174</v>
      </c>
      <c r="G9" s="24">
        <v>20</v>
      </c>
      <c r="H9" s="29">
        <v>2</v>
      </c>
      <c r="I9" s="24"/>
      <c r="J9" s="3"/>
      <c r="K9" s="3" t="s">
        <v>175</v>
      </c>
      <c r="L9" s="3"/>
      <c r="M9" s="3"/>
      <c r="N9" s="3"/>
    </row>
    <row r="10" spans="1:14" ht="15.75" customHeight="1" x14ac:dyDescent="0.15">
      <c r="A10" s="30" t="s">
        <v>176</v>
      </c>
      <c r="B10" s="31"/>
      <c r="C10" s="31"/>
      <c r="D10" s="31"/>
      <c r="E10" s="31"/>
      <c r="F10" s="31"/>
      <c r="G10" s="32">
        <v>20</v>
      </c>
      <c r="H10" s="32">
        <f>SUM(H4:H9)</f>
        <v>20</v>
      </c>
      <c r="I10" s="32">
        <f>SUM(I4:I9)-I9</f>
        <v>1728</v>
      </c>
      <c r="J10" s="26"/>
      <c r="K10" s="3" t="s">
        <v>177</v>
      </c>
      <c r="L10" s="3"/>
      <c r="M10" s="3"/>
      <c r="N10" s="3"/>
    </row>
    <row r="11" spans="1:14" ht="15.75" customHeight="1" x14ac:dyDescent="0.15">
      <c r="A11" s="3"/>
      <c r="B11" s="3"/>
      <c r="C11" s="3"/>
      <c r="D11" s="26"/>
      <c r="E11" s="26"/>
      <c r="F11" s="26"/>
      <c r="G11" s="26"/>
      <c r="H11" s="26" t="s">
        <v>178</v>
      </c>
      <c r="I11" s="26">
        <f>I10/I14</f>
        <v>18</v>
      </c>
      <c r="J11" s="3" t="s">
        <v>385</v>
      </c>
      <c r="K11" s="3"/>
      <c r="L11" s="3"/>
      <c r="M11" s="3"/>
      <c r="N11" s="3"/>
    </row>
    <row r="12" spans="1:14" ht="15.75" customHeight="1" x14ac:dyDescent="0.15">
      <c r="A12" s="3"/>
      <c r="B12" s="3"/>
      <c r="C12" s="3"/>
      <c r="D12" s="3"/>
      <c r="E12" s="3"/>
      <c r="F12" s="3"/>
      <c r="G12" s="3"/>
      <c r="H12" s="3" t="s">
        <v>179</v>
      </c>
      <c r="I12" s="26">
        <f>H9</f>
        <v>2</v>
      </c>
      <c r="J12" s="3" t="s">
        <v>385</v>
      </c>
      <c r="K12" s="3"/>
      <c r="L12" s="3"/>
      <c r="M12" s="3"/>
      <c r="N12" s="3"/>
    </row>
    <row r="14" spans="1:14" ht="15.75" customHeight="1" x14ac:dyDescent="0.15">
      <c r="H14" s="35" t="s">
        <v>386</v>
      </c>
      <c r="I14" s="35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4"/>
  <sheetViews>
    <sheetView workbookViewId="0"/>
  </sheetViews>
  <sheetFormatPr baseColWidth="10" defaultColWidth="12.6640625" defaultRowHeight="15.75" customHeight="1" x14ac:dyDescent="0.15"/>
  <cols>
    <col min="8" max="8" width="17.1640625" customWidth="1"/>
  </cols>
  <sheetData>
    <row r="1" spans="1:14" ht="15.75" customHeight="1" x14ac:dyDescent="0.15">
      <c r="A1" s="35" t="s">
        <v>387</v>
      </c>
    </row>
    <row r="2" spans="1:14" ht="15.75" customHeight="1" x14ac:dyDescent="0.15">
      <c r="K2" s="14" t="s">
        <v>383</v>
      </c>
    </row>
    <row r="3" spans="1:14" ht="15.75" customHeight="1" x14ac:dyDescent="0.15">
      <c r="A3" s="17" t="s">
        <v>141</v>
      </c>
      <c r="B3" s="18"/>
      <c r="C3" s="19" t="s">
        <v>142</v>
      </c>
      <c r="D3" s="19" t="s">
        <v>143</v>
      </c>
      <c r="E3" s="19" t="s">
        <v>144</v>
      </c>
      <c r="F3" s="19" t="s">
        <v>145</v>
      </c>
      <c r="G3" s="19" t="s">
        <v>146</v>
      </c>
      <c r="H3" s="19" t="s">
        <v>147</v>
      </c>
      <c r="I3" s="19" t="s">
        <v>148</v>
      </c>
      <c r="J3" s="20"/>
      <c r="K3" s="17" t="s">
        <v>149</v>
      </c>
      <c r="L3" s="19" t="s">
        <v>150</v>
      </c>
      <c r="M3" s="19" t="s">
        <v>151</v>
      </c>
      <c r="N3" s="19" t="s">
        <v>152</v>
      </c>
    </row>
    <row r="4" spans="1:14" ht="15.75" customHeight="1" x14ac:dyDescent="0.15">
      <c r="A4" s="21" t="s">
        <v>388</v>
      </c>
      <c r="B4" s="22"/>
      <c r="C4" s="23">
        <v>2</v>
      </c>
      <c r="D4" s="22" t="s">
        <v>154</v>
      </c>
      <c r="E4" s="23">
        <v>1</v>
      </c>
      <c r="F4" s="22" t="s">
        <v>154</v>
      </c>
      <c r="G4" s="24">
        <v>25</v>
      </c>
      <c r="H4" s="24">
        <v>5</v>
      </c>
      <c r="I4" s="24">
        <f t="shared" ref="I4:I8" si="0">H4*$I$14</f>
        <v>480</v>
      </c>
      <c r="J4" s="20"/>
      <c r="K4" s="16" t="s">
        <v>155</v>
      </c>
      <c r="L4" s="25">
        <v>95</v>
      </c>
      <c r="M4" s="25" t="s">
        <v>389</v>
      </c>
      <c r="N4" s="24">
        <v>1</v>
      </c>
    </row>
    <row r="5" spans="1:14" ht="15.75" customHeight="1" x14ac:dyDescent="0.15">
      <c r="A5" s="21" t="s">
        <v>390</v>
      </c>
      <c r="B5" s="22"/>
      <c r="C5" s="23"/>
      <c r="D5" s="22"/>
      <c r="E5" s="23"/>
      <c r="F5" s="22"/>
      <c r="G5" s="24">
        <v>25</v>
      </c>
      <c r="H5" s="24">
        <v>0.25</v>
      </c>
      <c r="I5" s="24">
        <f t="shared" si="0"/>
        <v>24</v>
      </c>
      <c r="J5" s="20"/>
      <c r="K5" s="3" t="s">
        <v>159</v>
      </c>
      <c r="L5" s="26">
        <v>95</v>
      </c>
      <c r="M5" s="26" t="s">
        <v>391</v>
      </c>
      <c r="N5" s="27">
        <v>30</v>
      </c>
    </row>
    <row r="6" spans="1:14" ht="15.75" customHeight="1" x14ac:dyDescent="0.15">
      <c r="A6" s="21" t="s">
        <v>157</v>
      </c>
      <c r="B6" s="22"/>
      <c r="C6" s="23">
        <v>10</v>
      </c>
      <c r="D6" s="22" t="s">
        <v>158</v>
      </c>
      <c r="E6" s="23">
        <v>0.4</v>
      </c>
      <c r="F6" s="22" t="s">
        <v>158</v>
      </c>
      <c r="G6" s="24">
        <v>25</v>
      </c>
      <c r="H6" s="24">
        <f t="shared" ref="H6:H7" si="1">G6*E6/C6</f>
        <v>1</v>
      </c>
      <c r="I6" s="24">
        <f t="shared" si="0"/>
        <v>96</v>
      </c>
      <c r="J6" s="20"/>
      <c r="K6" s="3" t="s">
        <v>162</v>
      </c>
      <c r="L6" s="26">
        <v>56</v>
      </c>
      <c r="M6" s="26" t="s">
        <v>391</v>
      </c>
      <c r="N6" s="20"/>
    </row>
    <row r="7" spans="1:14" ht="15.75" customHeight="1" x14ac:dyDescent="0.15">
      <c r="A7" s="21" t="s">
        <v>161</v>
      </c>
      <c r="B7" s="22"/>
      <c r="C7" s="23">
        <v>10</v>
      </c>
      <c r="D7" s="22" t="s">
        <v>158</v>
      </c>
      <c r="E7" s="23">
        <v>0.4</v>
      </c>
      <c r="F7" s="22" t="s">
        <v>158</v>
      </c>
      <c r="G7" s="24">
        <v>25</v>
      </c>
      <c r="H7" s="24">
        <f t="shared" si="1"/>
        <v>1</v>
      </c>
      <c r="I7" s="24">
        <f t="shared" si="0"/>
        <v>96</v>
      </c>
      <c r="J7" s="20"/>
      <c r="K7" s="16" t="s">
        <v>392</v>
      </c>
      <c r="L7" s="25">
        <v>72</v>
      </c>
      <c r="M7" s="25" t="s">
        <v>156</v>
      </c>
      <c r="N7" s="22"/>
    </row>
    <row r="8" spans="1:14" ht="15.75" customHeight="1" x14ac:dyDescent="0.15">
      <c r="A8" s="21" t="s">
        <v>163</v>
      </c>
      <c r="B8" s="22"/>
      <c r="C8" s="23" t="s">
        <v>164</v>
      </c>
      <c r="D8" s="22" t="s">
        <v>164</v>
      </c>
      <c r="E8" s="23" t="s">
        <v>164</v>
      </c>
      <c r="F8" s="22" t="s">
        <v>164</v>
      </c>
      <c r="G8" s="24">
        <v>25</v>
      </c>
      <c r="H8" s="24">
        <f>G8-SUM(H4:H7,H9)</f>
        <v>15.75</v>
      </c>
      <c r="I8" s="24">
        <f t="shared" si="0"/>
        <v>1512</v>
      </c>
      <c r="J8" s="20"/>
      <c r="K8" s="16" t="s">
        <v>170</v>
      </c>
      <c r="L8" s="25">
        <v>4</v>
      </c>
      <c r="M8" s="25" t="s">
        <v>171</v>
      </c>
      <c r="N8" s="24">
        <v>1</v>
      </c>
    </row>
    <row r="9" spans="1:14" ht="15.75" customHeight="1" x14ac:dyDescent="0.15">
      <c r="A9" s="21" t="s">
        <v>172</v>
      </c>
      <c r="B9" s="22"/>
      <c r="C9" s="23"/>
      <c r="D9" s="22"/>
      <c r="E9" s="23">
        <v>0.25</v>
      </c>
      <c r="F9" s="22" t="s">
        <v>393</v>
      </c>
      <c r="G9" s="24">
        <v>25</v>
      </c>
      <c r="H9" s="29">
        <v>2</v>
      </c>
      <c r="I9" s="24"/>
      <c r="J9" s="20"/>
      <c r="K9" s="3" t="s">
        <v>175</v>
      </c>
      <c r="L9" s="3"/>
      <c r="M9" s="3"/>
      <c r="N9" s="3"/>
    </row>
    <row r="10" spans="1:14" ht="15.75" customHeight="1" x14ac:dyDescent="0.15">
      <c r="A10" s="30" t="s">
        <v>176</v>
      </c>
      <c r="B10" s="31"/>
      <c r="C10" s="31"/>
      <c r="D10" s="31"/>
      <c r="E10" s="31"/>
      <c r="F10" s="31"/>
      <c r="G10" s="32">
        <v>25</v>
      </c>
      <c r="H10" s="32">
        <f>SUM(H4:H9)</f>
        <v>25</v>
      </c>
      <c r="I10" s="32">
        <f>SUM(I4:I9)-I9</f>
        <v>2208</v>
      </c>
      <c r="J10" s="3"/>
      <c r="K10" s="3" t="s">
        <v>177</v>
      </c>
      <c r="L10" s="3"/>
      <c r="M10" s="3"/>
      <c r="N10" s="3"/>
    </row>
    <row r="11" spans="1:14" ht="15.75" customHeight="1" x14ac:dyDescent="0.15">
      <c r="A11" s="3"/>
      <c r="B11" s="3"/>
      <c r="C11" s="3"/>
      <c r="D11" s="26"/>
      <c r="E11" s="26"/>
      <c r="F11" s="26"/>
      <c r="G11" s="26"/>
      <c r="H11" s="26" t="s">
        <v>178</v>
      </c>
      <c r="I11" s="26">
        <f>I10/I14</f>
        <v>23</v>
      </c>
      <c r="J11" s="3" t="s">
        <v>385</v>
      </c>
      <c r="K11" s="3"/>
      <c r="L11" s="3"/>
      <c r="M11" s="3"/>
      <c r="N11" s="3"/>
    </row>
    <row r="12" spans="1:14" ht="15.75" customHeight="1" x14ac:dyDescent="0.15">
      <c r="A12" s="3"/>
      <c r="B12" s="36" t="s">
        <v>394</v>
      </c>
      <c r="C12" s="3"/>
      <c r="D12" s="3"/>
      <c r="E12" s="3"/>
      <c r="F12" s="3"/>
      <c r="G12" s="3"/>
      <c r="H12" s="3" t="s">
        <v>179</v>
      </c>
      <c r="I12" s="26">
        <f>H9</f>
        <v>2</v>
      </c>
      <c r="J12" s="3" t="s">
        <v>385</v>
      </c>
      <c r="K12" s="3"/>
      <c r="L12" s="3"/>
      <c r="M12" s="3"/>
      <c r="N12" s="3"/>
    </row>
    <row r="13" spans="1:14" ht="15.75" customHeight="1" x14ac:dyDescent="0.15">
      <c r="B13" s="35" t="s">
        <v>395</v>
      </c>
    </row>
    <row r="14" spans="1:14" ht="15.75" customHeight="1" x14ac:dyDescent="0.15">
      <c r="H14" s="35" t="s">
        <v>386</v>
      </c>
      <c r="I14" s="35">
        <v>96</v>
      </c>
      <c r="J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4"/>
  <sheetViews>
    <sheetView workbookViewId="0"/>
  </sheetViews>
  <sheetFormatPr baseColWidth="10" defaultColWidth="12.6640625" defaultRowHeight="15.75" customHeight="1" x14ac:dyDescent="0.15"/>
  <cols>
    <col min="8" max="8" width="18.5" customWidth="1"/>
  </cols>
  <sheetData>
    <row r="1" spans="1:14" ht="15.75" customHeight="1" x14ac:dyDescent="0.15">
      <c r="A1" s="35" t="s">
        <v>396</v>
      </c>
    </row>
    <row r="2" spans="1:14" ht="15.75" customHeight="1" x14ac:dyDescent="0.15">
      <c r="K2" s="14" t="s">
        <v>383</v>
      </c>
    </row>
    <row r="3" spans="1:14" ht="15.75" customHeight="1" x14ac:dyDescent="0.15">
      <c r="A3" s="17" t="s">
        <v>141</v>
      </c>
      <c r="B3" s="18"/>
      <c r="C3" s="19" t="s">
        <v>142</v>
      </c>
      <c r="D3" s="19" t="s">
        <v>143</v>
      </c>
      <c r="E3" s="19" t="s">
        <v>144</v>
      </c>
      <c r="F3" s="19" t="s">
        <v>145</v>
      </c>
      <c r="G3" s="19" t="s">
        <v>146</v>
      </c>
      <c r="H3" s="19" t="s">
        <v>147</v>
      </c>
      <c r="I3" s="19" t="s">
        <v>148</v>
      </c>
      <c r="J3" s="20"/>
      <c r="K3" s="17" t="s">
        <v>149</v>
      </c>
      <c r="L3" s="19" t="s">
        <v>150</v>
      </c>
      <c r="M3" s="19" t="s">
        <v>151</v>
      </c>
      <c r="N3" s="19" t="s">
        <v>152</v>
      </c>
    </row>
    <row r="4" spans="1:14" ht="15.75" customHeight="1" x14ac:dyDescent="0.15">
      <c r="A4" s="21" t="s">
        <v>388</v>
      </c>
      <c r="B4" s="22"/>
      <c r="C4" s="23">
        <v>2</v>
      </c>
      <c r="D4" s="22" t="s">
        <v>154</v>
      </c>
      <c r="E4" s="23">
        <v>1</v>
      </c>
      <c r="F4" s="22" t="s">
        <v>154</v>
      </c>
      <c r="G4" s="24">
        <v>25</v>
      </c>
      <c r="H4" s="24">
        <v>5</v>
      </c>
      <c r="I4" s="24">
        <f t="shared" ref="I4:I8" si="0">H4*$I$14</f>
        <v>480</v>
      </c>
      <c r="J4" s="20"/>
      <c r="K4" s="16" t="s">
        <v>155</v>
      </c>
      <c r="L4" s="25">
        <v>95</v>
      </c>
      <c r="M4" s="25" t="s">
        <v>389</v>
      </c>
      <c r="N4" s="24">
        <v>1</v>
      </c>
    </row>
    <row r="5" spans="1:14" ht="15.75" customHeight="1" x14ac:dyDescent="0.15">
      <c r="A5" s="21" t="s">
        <v>390</v>
      </c>
      <c r="B5" s="22"/>
      <c r="C5" s="23"/>
      <c r="D5" s="22"/>
      <c r="E5" s="23"/>
      <c r="F5" s="22"/>
      <c r="G5" s="24">
        <v>25</v>
      </c>
      <c r="H5" s="24">
        <v>0.25</v>
      </c>
      <c r="I5" s="24">
        <f t="shared" si="0"/>
        <v>24</v>
      </c>
      <c r="J5" s="20"/>
      <c r="K5" s="3" t="s">
        <v>159</v>
      </c>
      <c r="L5" s="26">
        <v>95</v>
      </c>
      <c r="M5" s="26" t="s">
        <v>391</v>
      </c>
      <c r="N5" s="27">
        <v>30</v>
      </c>
    </row>
    <row r="6" spans="1:14" ht="15.75" customHeight="1" x14ac:dyDescent="0.15">
      <c r="A6" s="21" t="s">
        <v>157</v>
      </c>
      <c r="B6" s="22"/>
      <c r="C6" s="23">
        <v>10</v>
      </c>
      <c r="D6" s="22" t="s">
        <v>158</v>
      </c>
      <c r="E6" s="23">
        <v>0.4</v>
      </c>
      <c r="F6" s="22" t="s">
        <v>158</v>
      </c>
      <c r="G6" s="24">
        <v>25</v>
      </c>
      <c r="H6" s="24">
        <f t="shared" ref="H6:H7" si="1">G6*E6/C6</f>
        <v>1</v>
      </c>
      <c r="I6" s="24">
        <f t="shared" si="0"/>
        <v>96</v>
      </c>
      <c r="J6" s="20"/>
      <c r="K6" s="3" t="s">
        <v>162</v>
      </c>
      <c r="L6" s="26">
        <v>56</v>
      </c>
      <c r="M6" s="26" t="s">
        <v>391</v>
      </c>
      <c r="N6" s="20"/>
    </row>
    <row r="7" spans="1:14" ht="15.75" customHeight="1" x14ac:dyDescent="0.15">
      <c r="A7" s="21" t="s">
        <v>161</v>
      </c>
      <c r="B7" s="22"/>
      <c r="C7" s="23">
        <v>10</v>
      </c>
      <c r="D7" s="22" t="s">
        <v>158</v>
      </c>
      <c r="E7" s="23">
        <v>0.4</v>
      </c>
      <c r="F7" s="22" t="s">
        <v>158</v>
      </c>
      <c r="G7" s="24">
        <v>25</v>
      </c>
      <c r="H7" s="24">
        <f t="shared" si="1"/>
        <v>1</v>
      </c>
      <c r="I7" s="24">
        <f t="shared" si="0"/>
        <v>96</v>
      </c>
      <c r="J7" s="20"/>
      <c r="K7" s="16" t="s">
        <v>392</v>
      </c>
      <c r="L7" s="25">
        <v>72</v>
      </c>
      <c r="M7" s="25" t="s">
        <v>156</v>
      </c>
      <c r="N7" s="22"/>
    </row>
    <row r="8" spans="1:14" ht="15.75" customHeight="1" x14ac:dyDescent="0.15">
      <c r="A8" s="21" t="s">
        <v>163</v>
      </c>
      <c r="B8" s="22"/>
      <c r="C8" s="23" t="s">
        <v>164</v>
      </c>
      <c r="D8" s="22" t="s">
        <v>164</v>
      </c>
      <c r="E8" s="23" t="s">
        <v>164</v>
      </c>
      <c r="F8" s="22" t="s">
        <v>164</v>
      </c>
      <c r="G8" s="24">
        <v>25</v>
      </c>
      <c r="H8" s="24">
        <f>G8-SUM(H4:H7,H9)</f>
        <v>15.75</v>
      </c>
      <c r="I8" s="24">
        <f t="shared" si="0"/>
        <v>1512</v>
      </c>
      <c r="J8" s="20"/>
      <c r="K8" s="16" t="s">
        <v>170</v>
      </c>
      <c r="L8" s="25">
        <v>4</v>
      </c>
      <c r="M8" s="25" t="s">
        <v>171</v>
      </c>
      <c r="N8" s="24">
        <v>1</v>
      </c>
    </row>
    <row r="9" spans="1:14" ht="15.75" customHeight="1" x14ac:dyDescent="0.15">
      <c r="A9" s="21" t="s">
        <v>172</v>
      </c>
      <c r="B9" s="22"/>
      <c r="C9" s="23"/>
      <c r="D9" s="22"/>
      <c r="E9" s="23">
        <v>0.25</v>
      </c>
      <c r="F9" s="22" t="s">
        <v>393</v>
      </c>
      <c r="G9" s="24">
        <v>25</v>
      </c>
      <c r="H9" s="29">
        <v>2</v>
      </c>
      <c r="I9" s="24"/>
      <c r="J9" s="20"/>
      <c r="K9" s="3" t="s">
        <v>175</v>
      </c>
      <c r="L9" s="3"/>
      <c r="M9" s="3"/>
      <c r="N9" s="3"/>
    </row>
    <row r="10" spans="1:14" ht="15.75" customHeight="1" x14ac:dyDescent="0.15">
      <c r="A10" s="30" t="s">
        <v>176</v>
      </c>
      <c r="B10" s="31"/>
      <c r="C10" s="31"/>
      <c r="D10" s="31"/>
      <c r="E10" s="31"/>
      <c r="F10" s="31"/>
      <c r="G10" s="32">
        <v>25</v>
      </c>
      <c r="H10" s="32">
        <f>SUM(H4:H9)</f>
        <v>25</v>
      </c>
      <c r="I10" s="32">
        <f>SUM(I4:I9)-I9</f>
        <v>2208</v>
      </c>
      <c r="J10" s="3"/>
      <c r="K10" s="3" t="s">
        <v>177</v>
      </c>
      <c r="L10" s="3"/>
      <c r="M10" s="3"/>
      <c r="N10" s="3"/>
    </row>
    <row r="11" spans="1:14" ht="15.75" customHeight="1" x14ac:dyDescent="0.15">
      <c r="A11" s="3"/>
      <c r="B11" s="3"/>
      <c r="C11" s="3"/>
      <c r="D11" s="26"/>
      <c r="E11" s="26"/>
      <c r="F11" s="26"/>
      <c r="G11" s="26"/>
      <c r="H11" s="26" t="s">
        <v>178</v>
      </c>
      <c r="I11" s="26">
        <f>I10/I14</f>
        <v>23</v>
      </c>
      <c r="J11" s="3" t="s">
        <v>385</v>
      </c>
      <c r="K11" s="3"/>
      <c r="L11" s="3"/>
      <c r="M11" s="3"/>
      <c r="N11" s="3"/>
    </row>
    <row r="12" spans="1:14" ht="15.75" customHeight="1" x14ac:dyDescent="0.15">
      <c r="A12" s="3"/>
      <c r="B12" s="36" t="s">
        <v>394</v>
      </c>
      <c r="C12" s="3"/>
      <c r="D12" s="3"/>
      <c r="E12" s="3"/>
      <c r="F12" s="3"/>
      <c r="G12" s="3"/>
      <c r="H12" s="3" t="s">
        <v>179</v>
      </c>
      <c r="I12" s="26">
        <f>H9</f>
        <v>2</v>
      </c>
      <c r="J12" s="3" t="s">
        <v>385</v>
      </c>
      <c r="K12" s="3"/>
      <c r="L12" s="3"/>
      <c r="M12" s="3"/>
      <c r="N12" s="3"/>
    </row>
    <row r="13" spans="1:14" ht="15.75" customHeight="1" x14ac:dyDescent="0.15">
      <c r="B13" s="35" t="s">
        <v>395</v>
      </c>
    </row>
    <row r="14" spans="1:14" ht="15.75" customHeight="1" x14ac:dyDescent="0.15">
      <c r="H14" s="35" t="s">
        <v>386</v>
      </c>
      <c r="I14" s="35">
        <v>96</v>
      </c>
      <c r="J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3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35" t="s">
        <v>397</v>
      </c>
    </row>
    <row r="2" spans="1:14" ht="15.75" customHeight="1" x14ac:dyDescent="0.15">
      <c r="A2" s="14" t="s">
        <v>382</v>
      </c>
      <c r="K2" s="14" t="s">
        <v>383</v>
      </c>
    </row>
    <row r="3" spans="1:14" ht="15.75" customHeight="1" x14ac:dyDescent="0.15">
      <c r="A3" s="17" t="s">
        <v>141</v>
      </c>
      <c r="B3" s="18"/>
      <c r="C3" s="19" t="s">
        <v>142</v>
      </c>
      <c r="D3" s="19" t="s">
        <v>143</v>
      </c>
      <c r="E3" s="19" t="s">
        <v>144</v>
      </c>
      <c r="F3" s="19" t="s">
        <v>145</v>
      </c>
      <c r="G3" s="19" t="s">
        <v>146</v>
      </c>
      <c r="H3" s="19" t="s">
        <v>147</v>
      </c>
      <c r="I3" s="19" t="s">
        <v>148</v>
      </c>
      <c r="J3" s="20"/>
      <c r="K3" s="17" t="s">
        <v>149</v>
      </c>
      <c r="L3" s="19" t="s">
        <v>150</v>
      </c>
      <c r="M3" s="19" t="s">
        <v>151</v>
      </c>
      <c r="N3" s="19" t="s">
        <v>152</v>
      </c>
    </row>
    <row r="4" spans="1:14" ht="15.75" customHeight="1" x14ac:dyDescent="0.15">
      <c r="A4" s="21" t="s">
        <v>398</v>
      </c>
      <c r="B4" s="22"/>
      <c r="C4" s="23"/>
      <c r="D4" s="22"/>
      <c r="E4" s="23"/>
      <c r="F4" s="22"/>
      <c r="G4" s="24">
        <v>25</v>
      </c>
      <c r="H4" s="24">
        <v>10</v>
      </c>
      <c r="I4" s="24">
        <f t="shared" ref="I4:I7" si="0">H4*$I$13</f>
        <v>960</v>
      </c>
      <c r="J4" s="20"/>
      <c r="K4" s="16" t="s">
        <v>155</v>
      </c>
      <c r="L4" s="25">
        <v>95</v>
      </c>
      <c r="M4" s="25" t="s">
        <v>166</v>
      </c>
      <c r="N4" s="24">
        <v>1</v>
      </c>
    </row>
    <row r="5" spans="1:14" ht="15.75" customHeight="1" x14ac:dyDescent="0.15">
      <c r="A5" s="21" t="s">
        <v>399</v>
      </c>
      <c r="B5" s="22"/>
      <c r="C5" s="23"/>
      <c r="D5" s="22"/>
      <c r="E5" s="23"/>
      <c r="F5" s="22"/>
      <c r="G5" s="24">
        <v>25</v>
      </c>
      <c r="H5" s="24">
        <v>0.75</v>
      </c>
      <c r="I5" s="24">
        <f t="shared" si="0"/>
        <v>72</v>
      </c>
      <c r="J5" s="20"/>
      <c r="K5" s="3" t="s">
        <v>159</v>
      </c>
      <c r="L5" s="26">
        <v>95</v>
      </c>
      <c r="M5" s="26" t="s">
        <v>400</v>
      </c>
      <c r="N5" s="27">
        <v>30</v>
      </c>
    </row>
    <row r="6" spans="1:14" ht="15.75" customHeight="1" x14ac:dyDescent="0.15">
      <c r="A6" s="21" t="s">
        <v>401</v>
      </c>
      <c r="B6" s="22"/>
      <c r="C6" s="23"/>
      <c r="D6" s="22"/>
      <c r="E6" s="23"/>
      <c r="F6" s="22"/>
      <c r="G6" s="24">
        <v>25</v>
      </c>
      <c r="H6" s="24">
        <v>0.75</v>
      </c>
      <c r="I6" s="24">
        <f t="shared" si="0"/>
        <v>72</v>
      </c>
      <c r="J6" s="20"/>
      <c r="K6" s="3" t="s">
        <v>162</v>
      </c>
      <c r="L6" s="26">
        <v>50</v>
      </c>
      <c r="M6" s="26" t="s">
        <v>400</v>
      </c>
      <c r="N6" s="20"/>
    </row>
    <row r="7" spans="1:14" ht="15.75" customHeight="1" x14ac:dyDescent="0.15">
      <c r="A7" s="21" t="s">
        <v>163</v>
      </c>
      <c r="B7" s="22"/>
      <c r="C7" s="23"/>
      <c r="D7" s="22"/>
      <c r="E7" s="23"/>
      <c r="F7" s="22"/>
      <c r="G7" s="24">
        <v>25</v>
      </c>
      <c r="H7" s="24">
        <v>11.5</v>
      </c>
      <c r="I7" s="24">
        <f t="shared" si="0"/>
        <v>1104</v>
      </c>
      <c r="J7" s="20"/>
      <c r="K7" s="16" t="s">
        <v>392</v>
      </c>
      <c r="L7" s="25">
        <v>68</v>
      </c>
      <c r="M7" s="25" t="s">
        <v>402</v>
      </c>
      <c r="N7" s="22"/>
    </row>
    <row r="8" spans="1:14" ht="15.75" customHeight="1" x14ac:dyDescent="0.15">
      <c r="A8" s="21" t="s">
        <v>172</v>
      </c>
      <c r="B8" s="22"/>
      <c r="C8" s="23"/>
      <c r="D8" s="22"/>
      <c r="E8" s="23">
        <v>0.25</v>
      </c>
      <c r="F8" s="22" t="s">
        <v>393</v>
      </c>
      <c r="G8" s="24">
        <v>25</v>
      </c>
      <c r="H8" s="29">
        <v>2</v>
      </c>
      <c r="I8" s="24"/>
      <c r="J8" s="20"/>
      <c r="K8" s="16" t="s">
        <v>165</v>
      </c>
      <c r="L8" s="25">
        <v>68</v>
      </c>
      <c r="M8" s="25" t="s">
        <v>403</v>
      </c>
      <c r="N8" s="24">
        <v>1</v>
      </c>
    </row>
    <row r="9" spans="1:14" ht="15.75" customHeight="1" x14ac:dyDescent="0.15">
      <c r="A9" s="30" t="s">
        <v>176</v>
      </c>
      <c r="B9" s="31"/>
      <c r="C9" s="31"/>
      <c r="D9" s="31"/>
      <c r="E9" s="31"/>
      <c r="F9" s="31"/>
      <c r="G9" s="32">
        <v>25</v>
      </c>
      <c r="H9" s="32">
        <f>SUM(H4:H8)</f>
        <v>25</v>
      </c>
      <c r="I9" s="32">
        <f>SUM(I4:I8)-I8</f>
        <v>2208</v>
      </c>
      <c r="J9" s="20"/>
      <c r="K9" s="16" t="s">
        <v>170</v>
      </c>
      <c r="L9" s="25">
        <v>4</v>
      </c>
      <c r="M9" s="25" t="s">
        <v>171</v>
      </c>
      <c r="N9" s="24">
        <v>1</v>
      </c>
    </row>
    <row r="10" spans="1:14" ht="15.75" customHeight="1" x14ac:dyDescent="0.15">
      <c r="A10" s="3"/>
      <c r="B10" s="3"/>
      <c r="C10" s="3"/>
      <c r="D10" s="26"/>
      <c r="E10" s="26"/>
      <c r="F10" s="26"/>
      <c r="G10" s="26"/>
      <c r="H10" s="26" t="s">
        <v>178</v>
      </c>
      <c r="I10" s="26">
        <f>I9/I13</f>
        <v>23</v>
      </c>
      <c r="J10" s="3" t="s">
        <v>385</v>
      </c>
      <c r="K10" s="3" t="s">
        <v>175</v>
      </c>
      <c r="L10" s="3"/>
      <c r="M10" s="3"/>
      <c r="N10" s="3"/>
    </row>
    <row r="11" spans="1:14" ht="15.75" customHeight="1" x14ac:dyDescent="0.15">
      <c r="A11" s="3"/>
      <c r="B11" s="36" t="s">
        <v>394</v>
      </c>
      <c r="C11" s="3"/>
      <c r="D11" s="3"/>
      <c r="E11" s="3"/>
      <c r="F11" s="3"/>
      <c r="G11" s="3"/>
      <c r="H11" s="3" t="s">
        <v>179</v>
      </c>
      <c r="I11" s="26">
        <f>H8</f>
        <v>2</v>
      </c>
      <c r="J11" s="3" t="s">
        <v>385</v>
      </c>
      <c r="K11" s="3" t="s">
        <v>177</v>
      </c>
      <c r="L11" s="3"/>
      <c r="M11" s="3"/>
      <c r="N11" s="3"/>
    </row>
    <row r="12" spans="1:14" ht="15.75" customHeight="1" x14ac:dyDescent="0.15">
      <c r="B12" s="35" t="s">
        <v>395</v>
      </c>
      <c r="K12" s="3"/>
      <c r="L12" s="3"/>
      <c r="M12" s="3"/>
      <c r="N12" s="3"/>
    </row>
    <row r="13" spans="1:14" ht="15.75" customHeight="1" x14ac:dyDescent="0.15">
      <c r="H13" s="35" t="s">
        <v>386</v>
      </c>
      <c r="I13" s="35">
        <v>96</v>
      </c>
      <c r="J13" s="3"/>
      <c r="K13" s="3"/>
      <c r="L13" s="3"/>
      <c r="M13" s="3"/>
      <c r="N1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62"/>
  <sheetViews>
    <sheetView workbookViewId="0"/>
  </sheetViews>
  <sheetFormatPr baseColWidth="10" defaultColWidth="12.6640625" defaultRowHeight="15.75" customHeight="1" x14ac:dyDescent="0.15"/>
  <cols>
    <col min="1" max="1" width="29.33203125" customWidth="1"/>
    <col min="8" max="8" width="17.1640625" customWidth="1"/>
  </cols>
  <sheetData>
    <row r="1" spans="1:30" ht="15.75" customHeight="1" x14ac:dyDescent="0.15">
      <c r="A1" s="35" t="s">
        <v>404</v>
      </c>
    </row>
    <row r="2" spans="1:30" ht="15.75" customHeight="1" x14ac:dyDescent="0.15">
      <c r="A2" s="14" t="s">
        <v>382</v>
      </c>
      <c r="K2" s="14" t="s">
        <v>383</v>
      </c>
    </row>
    <row r="3" spans="1:30" x14ac:dyDescent="0.2">
      <c r="A3" s="17" t="s">
        <v>141</v>
      </c>
      <c r="B3" s="18"/>
      <c r="C3" s="19" t="s">
        <v>142</v>
      </c>
      <c r="D3" s="19" t="s">
        <v>143</v>
      </c>
      <c r="E3" s="19" t="s">
        <v>144</v>
      </c>
      <c r="F3" s="19" t="s">
        <v>145</v>
      </c>
      <c r="G3" s="19" t="s">
        <v>146</v>
      </c>
      <c r="H3" s="19" t="s">
        <v>147</v>
      </c>
      <c r="I3" s="19" t="s">
        <v>148</v>
      </c>
      <c r="J3" s="20"/>
      <c r="K3" s="17" t="s">
        <v>149</v>
      </c>
      <c r="L3" s="19" t="s">
        <v>150</v>
      </c>
      <c r="M3" s="19" t="s">
        <v>151</v>
      </c>
      <c r="N3" s="19" t="s">
        <v>152</v>
      </c>
      <c r="P3" s="37"/>
      <c r="Q3" s="71"/>
      <c r="R3" s="70"/>
      <c r="S3" s="37"/>
      <c r="T3" s="71"/>
      <c r="U3" s="70"/>
      <c r="V3" s="70"/>
      <c r="W3" s="37"/>
      <c r="X3" s="37"/>
      <c r="Y3" s="37"/>
      <c r="Z3" s="37"/>
      <c r="AA3" s="37"/>
      <c r="AB3" s="37"/>
      <c r="AC3" s="37"/>
      <c r="AD3" s="37"/>
    </row>
    <row r="4" spans="1:30" x14ac:dyDescent="0.2">
      <c r="A4" s="21" t="s">
        <v>405</v>
      </c>
      <c r="B4" s="22"/>
      <c r="C4" s="23"/>
      <c r="D4" s="22"/>
      <c r="E4" s="23"/>
      <c r="F4" s="22"/>
      <c r="G4" s="24">
        <v>25</v>
      </c>
      <c r="H4" s="24">
        <v>12.5</v>
      </c>
      <c r="I4" s="24">
        <f t="shared" ref="I4:I7" si="0">H4*$I$13</f>
        <v>1200</v>
      </c>
      <c r="J4" s="20"/>
      <c r="K4" s="16" t="s">
        <v>155</v>
      </c>
      <c r="L4" s="25">
        <v>95</v>
      </c>
      <c r="M4" s="25" t="s">
        <v>166</v>
      </c>
      <c r="N4" s="24">
        <v>1</v>
      </c>
      <c r="O4" s="14" t="s">
        <v>406</v>
      </c>
      <c r="P4" s="38"/>
      <c r="Q4" s="38"/>
      <c r="R4" s="38"/>
      <c r="S4" s="38"/>
      <c r="T4" s="38"/>
      <c r="U4" s="38"/>
      <c r="V4" s="69"/>
      <c r="W4" s="70"/>
      <c r="X4" s="38"/>
      <c r="Y4" s="38"/>
      <c r="Z4" s="38"/>
      <c r="AA4" s="38"/>
      <c r="AB4" s="69"/>
      <c r="AC4" s="70"/>
      <c r="AD4" s="37"/>
    </row>
    <row r="5" spans="1:30" x14ac:dyDescent="0.2">
      <c r="A5" s="21" t="s">
        <v>399</v>
      </c>
      <c r="B5" s="22"/>
      <c r="C5" s="23"/>
      <c r="D5" s="22"/>
      <c r="E5" s="23"/>
      <c r="F5" s="22"/>
      <c r="G5" s="24">
        <v>25</v>
      </c>
      <c r="H5" s="24">
        <v>1</v>
      </c>
      <c r="I5" s="24">
        <f t="shared" si="0"/>
        <v>96</v>
      </c>
      <c r="J5" s="20"/>
      <c r="K5" s="3" t="s">
        <v>159</v>
      </c>
      <c r="L5" s="26" t="s">
        <v>407</v>
      </c>
      <c r="M5" s="26" t="s">
        <v>160</v>
      </c>
      <c r="N5" s="27">
        <v>1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x14ac:dyDescent="0.2">
      <c r="A6" s="21" t="s">
        <v>401</v>
      </c>
      <c r="B6" s="22"/>
      <c r="C6" s="23"/>
      <c r="D6" s="22"/>
      <c r="E6" s="23"/>
      <c r="F6" s="22"/>
      <c r="G6" s="24">
        <v>25</v>
      </c>
      <c r="H6" s="24">
        <v>1</v>
      </c>
      <c r="I6" s="24">
        <f t="shared" si="0"/>
        <v>96</v>
      </c>
      <c r="J6" s="20"/>
      <c r="K6" s="3" t="s">
        <v>162</v>
      </c>
      <c r="L6" s="39" t="s">
        <v>408</v>
      </c>
      <c r="M6" s="26" t="s">
        <v>156</v>
      </c>
      <c r="N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x14ac:dyDescent="0.2">
      <c r="A7" s="21" t="s">
        <v>163</v>
      </c>
      <c r="B7" s="22"/>
      <c r="C7" s="23"/>
      <c r="D7" s="22"/>
      <c r="E7" s="23"/>
      <c r="F7" s="22"/>
      <c r="G7" s="24">
        <v>25</v>
      </c>
      <c r="H7" s="24">
        <f>G7-SUM(H4:H6,H8)</f>
        <v>8.5</v>
      </c>
      <c r="I7" s="24">
        <f t="shared" si="0"/>
        <v>816</v>
      </c>
      <c r="J7" s="20"/>
      <c r="K7" s="3" t="s">
        <v>392</v>
      </c>
      <c r="L7" s="26" t="s">
        <v>409</v>
      </c>
      <c r="M7" s="26" t="s">
        <v>389</v>
      </c>
      <c r="N7" s="27"/>
      <c r="P7" s="37"/>
      <c r="Q7" s="37"/>
      <c r="R7" s="37"/>
      <c r="S7" s="37"/>
      <c r="T7" s="38"/>
      <c r="U7" s="37"/>
      <c r="V7" s="37"/>
      <c r="W7" s="38"/>
      <c r="X7" s="37"/>
      <c r="Y7" s="37"/>
      <c r="Z7" s="38"/>
      <c r="AA7" s="37"/>
      <c r="AB7" s="37"/>
      <c r="AC7" s="38"/>
      <c r="AD7" s="37"/>
    </row>
    <row r="8" spans="1:30" x14ac:dyDescent="0.2">
      <c r="A8" s="21" t="s">
        <v>172</v>
      </c>
      <c r="B8" s="22"/>
      <c r="C8" s="23"/>
      <c r="D8" s="22"/>
      <c r="E8" s="23"/>
      <c r="F8" s="22"/>
      <c r="G8" s="24">
        <v>25</v>
      </c>
      <c r="H8" s="29">
        <v>2</v>
      </c>
      <c r="I8" s="24"/>
      <c r="J8" s="3"/>
      <c r="K8" s="40" t="s">
        <v>159</v>
      </c>
      <c r="L8" s="41" t="s">
        <v>407</v>
      </c>
      <c r="M8" s="42" t="s">
        <v>160</v>
      </c>
      <c r="N8" s="43">
        <v>1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x14ac:dyDescent="0.2">
      <c r="A9" s="30" t="s">
        <v>176</v>
      </c>
      <c r="B9" s="31"/>
      <c r="C9" s="31"/>
      <c r="D9" s="31"/>
      <c r="E9" s="31"/>
      <c r="F9" s="31"/>
      <c r="G9" s="32">
        <v>20</v>
      </c>
      <c r="H9" s="32">
        <f>SUM(H4:H8)</f>
        <v>25</v>
      </c>
      <c r="I9" s="32">
        <f>SUM(I4:I8)-I8</f>
        <v>2208</v>
      </c>
      <c r="J9" s="3"/>
      <c r="K9" s="44" t="s">
        <v>162</v>
      </c>
      <c r="L9" s="45" t="s">
        <v>410</v>
      </c>
      <c r="M9" s="26" t="s">
        <v>156</v>
      </c>
      <c r="N9" s="46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x14ac:dyDescent="0.2">
      <c r="A10" s="3"/>
      <c r="B10" s="3"/>
      <c r="D10" s="26"/>
      <c r="E10" s="26"/>
      <c r="F10" s="26"/>
      <c r="G10" s="26"/>
      <c r="H10" s="26" t="s">
        <v>178</v>
      </c>
      <c r="I10" s="26">
        <f>I9/I13</f>
        <v>23</v>
      </c>
      <c r="J10" s="3" t="s">
        <v>385</v>
      </c>
      <c r="K10" s="44" t="s">
        <v>392</v>
      </c>
      <c r="L10" s="47" t="s">
        <v>409</v>
      </c>
      <c r="M10" s="26" t="s">
        <v>389</v>
      </c>
      <c r="N10" s="46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x14ac:dyDescent="0.2">
      <c r="A11" s="36" t="s">
        <v>411</v>
      </c>
      <c r="B11" s="3"/>
      <c r="C11" s="36"/>
      <c r="D11" s="3"/>
      <c r="E11" s="3"/>
      <c r="F11" s="3"/>
      <c r="G11" s="3"/>
      <c r="H11" s="3" t="s">
        <v>179</v>
      </c>
      <c r="I11" s="26">
        <f>H8</f>
        <v>2</v>
      </c>
      <c r="J11" s="3" t="s">
        <v>385</v>
      </c>
      <c r="K11" s="40" t="s">
        <v>159</v>
      </c>
      <c r="L11" s="41" t="s">
        <v>407</v>
      </c>
      <c r="M11" s="42" t="s">
        <v>160</v>
      </c>
      <c r="N11" s="43">
        <v>1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x14ac:dyDescent="0.2">
      <c r="A12" s="14" t="s">
        <v>412</v>
      </c>
      <c r="B12" s="36"/>
      <c r="C12" s="35"/>
      <c r="J12" s="3"/>
      <c r="K12" s="44" t="s">
        <v>162</v>
      </c>
      <c r="L12" s="45" t="s">
        <v>413</v>
      </c>
      <c r="M12" s="26" t="s">
        <v>156</v>
      </c>
      <c r="N12" s="27"/>
      <c r="P12" s="38"/>
      <c r="Q12" s="37"/>
      <c r="R12" s="37"/>
      <c r="S12" s="38"/>
      <c r="T12" s="37"/>
      <c r="U12" s="37"/>
      <c r="V12" s="69"/>
      <c r="W12" s="70"/>
      <c r="X12" s="37"/>
      <c r="Y12" s="38"/>
      <c r="Z12" s="37"/>
      <c r="AA12" s="37"/>
      <c r="AB12" s="69"/>
      <c r="AC12" s="70"/>
      <c r="AD12" s="37"/>
    </row>
    <row r="13" spans="1:30" x14ac:dyDescent="0.2">
      <c r="A13" s="48" t="s">
        <v>414</v>
      </c>
      <c r="B13" s="35"/>
      <c r="H13" s="35" t="s">
        <v>386</v>
      </c>
      <c r="I13" s="35">
        <v>96</v>
      </c>
      <c r="J13" s="3"/>
      <c r="K13" s="49" t="s">
        <v>392</v>
      </c>
      <c r="L13" s="50" t="s">
        <v>409</v>
      </c>
      <c r="M13" s="25" t="s">
        <v>389</v>
      </c>
      <c r="N13" s="24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x14ac:dyDescent="0.2">
      <c r="K14" s="40" t="s">
        <v>159</v>
      </c>
      <c r="L14" s="41" t="s">
        <v>407</v>
      </c>
      <c r="M14" s="42" t="s">
        <v>160</v>
      </c>
      <c r="N14" s="43">
        <v>1</v>
      </c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x14ac:dyDescent="0.2">
      <c r="K15" s="44" t="s">
        <v>162</v>
      </c>
      <c r="L15" s="45" t="s">
        <v>415</v>
      </c>
      <c r="M15" s="26" t="s">
        <v>156</v>
      </c>
      <c r="N15" s="46"/>
      <c r="P15" s="37"/>
      <c r="Q15" s="38"/>
      <c r="R15" s="37"/>
      <c r="S15" s="37"/>
      <c r="T15" s="38"/>
      <c r="U15" s="37"/>
      <c r="V15" s="37"/>
      <c r="W15" s="38"/>
      <c r="X15" s="37"/>
      <c r="Y15" s="37"/>
      <c r="Z15" s="38"/>
      <c r="AA15" s="37"/>
      <c r="AB15" s="37"/>
      <c r="AC15" s="38"/>
      <c r="AD15" s="37"/>
    </row>
    <row r="16" spans="1:30" x14ac:dyDescent="0.2">
      <c r="K16" s="49" t="s">
        <v>392</v>
      </c>
      <c r="L16" s="50" t="s">
        <v>409</v>
      </c>
      <c r="M16" s="25" t="s">
        <v>389</v>
      </c>
      <c r="N16" s="51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 spans="11:30" x14ac:dyDescent="0.2">
      <c r="K17" s="40" t="s">
        <v>159</v>
      </c>
      <c r="L17" s="41" t="s">
        <v>407</v>
      </c>
      <c r="M17" s="42" t="s">
        <v>160</v>
      </c>
      <c r="N17" s="43">
        <v>1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 spans="11:30" x14ac:dyDescent="0.2">
      <c r="K18" s="44" t="s">
        <v>162</v>
      </c>
      <c r="L18" s="45" t="s">
        <v>416</v>
      </c>
      <c r="M18" s="26" t="s">
        <v>156</v>
      </c>
      <c r="N18" s="4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 spans="11:30" x14ac:dyDescent="0.2">
      <c r="K19" s="49" t="s">
        <v>392</v>
      </c>
      <c r="L19" s="50" t="s">
        <v>409</v>
      </c>
      <c r="M19" s="25" t="s">
        <v>389</v>
      </c>
      <c r="N19" s="51"/>
      <c r="P19" s="38"/>
      <c r="Q19" s="37"/>
      <c r="R19" s="37"/>
      <c r="S19" s="38"/>
      <c r="T19" s="37"/>
      <c r="U19" s="37"/>
      <c r="V19" s="69"/>
      <c r="W19" s="70"/>
      <c r="X19" s="37"/>
      <c r="Y19" s="69"/>
      <c r="Z19" s="70"/>
      <c r="AA19" s="37"/>
      <c r="AB19" s="69"/>
      <c r="AC19" s="70"/>
      <c r="AD19" s="37"/>
    </row>
    <row r="20" spans="11:30" x14ac:dyDescent="0.2">
      <c r="K20" s="40" t="s">
        <v>159</v>
      </c>
      <c r="L20" s="41" t="s">
        <v>407</v>
      </c>
      <c r="M20" s="42" t="s">
        <v>160</v>
      </c>
      <c r="N20" s="43">
        <v>1</v>
      </c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 spans="11:30" x14ac:dyDescent="0.2">
      <c r="K21" s="44" t="s">
        <v>162</v>
      </c>
      <c r="L21" s="45" t="s">
        <v>417</v>
      </c>
      <c r="M21" s="26" t="s">
        <v>156</v>
      </c>
      <c r="N21" s="4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spans="11:30" x14ac:dyDescent="0.2">
      <c r="K22" s="49" t="s">
        <v>392</v>
      </c>
      <c r="L22" s="50" t="s">
        <v>409</v>
      </c>
      <c r="M22" s="25" t="s">
        <v>389</v>
      </c>
      <c r="N22" s="51"/>
      <c r="P22" s="37"/>
      <c r="Q22" s="38"/>
      <c r="R22" s="37"/>
      <c r="S22" s="37"/>
      <c r="T22" s="38"/>
      <c r="U22" s="37"/>
      <c r="V22" s="37"/>
      <c r="W22" s="38"/>
      <c r="X22" s="37"/>
      <c r="Y22" s="37"/>
      <c r="Z22" s="38"/>
      <c r="AA22" s="37"/>
      <c r="AB22" s="37"/>
      <c r="AC22" s="38"/>
      <c r="AD22" s="37"/>
    </row>
    <row r="23" spans="11:30" x14ac:dyDescent="0.2">
      <c r="K23" s="40" t="s">
        <v>159</v>
      </c>
      <c r="L23" s="41" t="s">
        <v>407</v>
      </c>
      <c r="M23" s="42" t="s">
        <v>160</v>
      </c>
      <c r="N23" s="43">
        <v>1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1:30" x14ac:dyDescent="0.2">
      <c r="K24" s="44" t="s">
        <v>162</v>
      </c>
      <c r="L24" s="45" t="s">
        <v>418</v>
      </c>
      <c r="M24" s="26" t="s">
        <v>156</v>
      </c>
      <c r="N24" s="4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spans="11:30" x14ac:dyDescent="0.2">
      <c r="K25" s="49" t="s">
        <v>392</v>
      </c>
      <c r="L25" s="50" t="s">
        <v>409</v>
      </c>
      <c r="M25" s="25" t="s">
        <v>389</v>
      </c>
      <c r="N25" s="5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spans="11:30" x14ac:dyDescent="0.2">
      <c r="K26" s="40" t="s">
        <v>159</v>
      </c>
      <c r="L26" s="41" t="s">
        <v>407</v>
      </c>
      <c r="M26" s="42" t="s">
        <v>160</v>
      </c>
      <c r="N26" s="43">
        <v>1</v>
      </c>
      <c r="P26" s="69"/>
      <c r="Q26" s="70"/>
      <c r="R26" s="37"/>
      <c r="S26" s="69"/>
      <c r="T26" s="70"/>
      <c r="U26" s="37"/>
      <c r="V26" s="69"/>
      <c r="W26" s="70"/>
      <c r="X26" s="37"/>
      <c r="Y26" s="37"/>
      <c r="Z26" s="37"/>
      <c r="AA26" s="37"/>
      <c r="AB26" s="37"/>
      <c r="AC26" s="37"/>
      <c r="AD26" s="37"/>
    </row>
    <row r="27" spans="11:30" x14ac:dyDescent="0.2">
      <c r="K27" s="44" t="s">
        <v>162</v>
      </c>
      <c r="L27" s="45" t="s">
        <v>419</v>
      </c>
      <c r="M27" s="26" t="s">
        <v>156</v>
      </c>
      <c r="N27" s="4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spans="11:30" x14ac:dyDescent="0.2">
      <c r="K28" s="49" t="s">
        <v>392</v>
      </c>
      <c r="L28" s="50" t="s">
        <v>409</v>
      </c>
      <c r="M28" s="25" t="s">
        <v>389</v>
      </c>
      <c r="N28" s="51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spans="11:30" x14ac:dyDescent="0.2">
      <c r="K29" s="40" t="s">
        <v>159</v>
      </c>
      <c r="L29" s="41" t="s">
        <v>407</v>
      </c>
      <c r="M29" s="42" t="s">
        <v>160</v>
      </c>
      <c r="N29" s="43">
        <v>1</v>
      </c>
      <c r="P29" s="37"/>
      <c r="Q29" s="38"/>
      <c r="R29" s="37"/>
      <c r="S29" s="37"/>
      <c r="T29" s="38"/>
      <c r="U29" s="37"/>
      <c r="V29" s="37"/>
      <c r="W29" s="38"/>
      <c r="X29" s="37"/>
      <c r="Y29" s="37"/>
      <c r="Z29" s="37"/>
      <c r="AA29" s="37"/>
      <c r="AB29" s="37"/>
      <c r="AC29" s="37"/>
      <c r="AD29" s="37"/>
    </row>
    <row r="30" spans="11:30" x14ac:dyDescent="0.2">
      <c r="K30" s="44" t="s">
        <v>162</v>
      </c>
      <c r="L30" s="45" t="s">
        <v>420</v>
      </c>
      <c r="M30" s="26" t="s">
        <v>156</v>
      </c>
      <c r="N30" s="4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 spans="11:30" x14ac:dyDescent="0.2">
      <c r="K31" s="49" t="s">
        <v>392</v>
      </c>
      <c r="L31" s="50" t="s">
        <v>409</v>
      </c>
      <c r="M31" s="25" t="s">
        <v>389</v>
      </c>
      <c r="N31" s="51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1:30" x14ac:dyDescent="0.2">
      <c r="K32" s="40" t="s">
        <v>159</v>
      </c>
      <c r="L32" s="41" t="s">
        <v>407</v>
      </c>
      <c r="M32" s="42" t="s">
        <v>160</v>
      </c>
      <c r="N32" s="43">
        <v>1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spans="11:24" ht="15.75" customHeight="1" x14ac:dyDescent="0.15">
      <c r="K33" s="44" t="s">
        <v>162</v>
      </c>
      <c r="L33" s="45" t="s">
        <v>421</v>
      </c>
      <c r="M33" s="26" t="s">
        <v>156</v>
      </c>
      <c r="N33" s="46"/>
    </row>
    <row r="34" spans="11:24" x14ac:dyDescent="0.2">
      <c r="K34" s="49" t="s">
        <v>392</v>
      </c>
      <c r="L34" s="50" t="s">
        <v>409</v>
      </c>
      <c r="M34" s="25" t="s">
        <v>389</v>
      </c>
      <c r="N34" s="51"/>
      <c r="P34" s="38"/>
      <c r="Q34" s="37"/>
      <c r="R34" s="37"/>
      <c r="S34" s="37"/>
      <c r="T34" s="37"/>
      <c r="U34" s="37"/>
      <c r="V34" s="38"/>
      <c r="W34" s="37"/>
      <c r="X34" s="37"/>
    </row>
    <row r="35" spans="11:24" x14ac:dyDescent="0.2">
      <c r="K35" s="40" t="s">
        <v>159</v>
      </c>
      <c r="L35" s="41" t="s">
        <v>407</v>
      </c>
      <c r="M35" s="42" t="s">
        <v>160</v>
      </c>
      <c r="N35" s="43">
        <v>1</v>
      </c>
      <c r="P35" s="37"/>
      <c r="Q35" s="37"/>
      <c r="R35" s="37"/>
      <c r="S35" s="37"/>
      <c r="T35" s="37"/>
      <c r="U35" s="37"/>
      <c r="V35" s="37"/>
      <c r="W35" s="37"/>
      <c r="X35" s="37"/>
    </row>
    <row r="36" spans="11:24" x14ac:dyDescent="0.2">
      <c r="K36" s="44" t="s">
        <v>162</v>
      </c>
      <c r="L36" s="45" t="s">
        <v>422</v>
      </c>
      <c r="M36" s="26" t="s">
        <v>156</v>
      </c>
      <c r="N36" s="46"/>
      <c r="P36" s="37"/>
      <c r="Q36" s="37"/>
      <c r="R36" s="37"/>
      <c r="S36" s="37"/>
      <c r="T36" s="37"/>
      <c r="U36" s="37"/>
      <c r="V36" s="37"/>
      <c r="W36" s="37"/>
      <c r="X36" s="37"/>
    </row>
    <row r="37" spans="11:24" x14ac:dyDescent="0.2">
      <c r="K37" s="49" t="s">
        <v>392</v>
      </c>
      <c r="L37" s="50" t="s">
        <v>409</v>
      </c>
      <c r="M37" s="25" t="s">
        <v>389</v>
      </c>
      <c r="N37" s="51"/>
      <c r="P37" s="37"/>
      <c r="Q37" s="38"/>
      <c r="R37" s="37"/>
      <c r="S37" s="37"/>
      <c r="T37" s="37"/>
      <c r="U37" s="37"/>
      <c r="V37" s="37"/>
      <c r="W37" s="37"/>
      <c r="X37" s="37"/>
    </row>
    <row r="38" spans="11:24" x14ac:dyDescent="0.2">
      <c r="K38" s="40" t="s">
        <v>159</v>
      </c>
      <c r="L38" s="41" t="s">
        <v>407</v>
      </c>
      <c r="M38" s="42" t="s">
        <v>160</v>
      </c>
      <c r="N38" s="43">
        <v>1</v>
      </c>
      <c r="P38" s="37"/>
      <c r="Q38" s="37"/>
      <c r="R38" s="37"/>
      <c r="S38" s="37"/>
      <c r="T38" s="37"/>
      <c r="U38" s="37"/>
      <c r="V38" s="37"/>
      <c r="W38" s="52"/>
      <c r="X38" s="37"/>
    </row>
    <row r="39" spans="11:24" x14ac:dyDescent="0.2">
      <c r="K39" s="44" t="s">
        <v>162</v>
      </c>
      <c r="L39" s="45" t="s">
        <v>423</v>
      </c>
      <c r="M39" s="26" t="s">
        <v>156</v>
      </c>
      <c r="N39" s="46"/>
      <c r="P39" s="37"/>
      <c r="Q39" s="37"/>
      <c r="R39" s="52"/>
      <c r="S39" s="37"/>
      <c r="T39" s="37"/>
      <c r="U39" s="37"/>
      <c r="V39" s="37"/>
      <c r="W39" s="37"/>
      <c r="X39" s="37"/>
    </row>
    <row r="40" spans="11:24" ht="15.75" customHeight="1" x14ac:dyDescent="0.15">
      <c r="K40" s="49" t="s">
        <v>392</v>
      </c>
      <c r="L40" s="50" t="s">
        <v>409</v>
      </c>
      <c r="M40" s="25" t="s">
        <v>389</v>
      </c>
      <c r="N40" s="51"/>
    </row>
    <row r="41" spans="11:24" ht="15.75" customHeight="1" x14ac:dyDescent="0.15">
      <c r="K41" s="40" t="s">
        <v>159</v>
      </c>
      <c r="L41" s="41" t="s">
        <v>407</v>
      </c>
      <c r="M41" s="42" t="s">
        <v>160</v>
      </c>
      <c r="N41" s="43">
        <v>1</v>
      </c>
    </row>
    <row r="42" spans="11:24" ht="15.75" customHeight="1" x14ac:dyDescent="0.15">
      <c r="K42" s="44" t="s">
        <v>162</v>
      </c>
      <c r="L42" s="45" t="s">
        <v>424</v>
      </c>
      <c r="M42" s="26" t="s">
        <v>156</v>
      </c>
      <c r="N42" s="46"/>
    </row>
    <row r="43" spans="11:24" ht="15.75" customHeight="1" x14ac:dyDescent="0.15">
      <c r="K43" s="49" t="s">
        <v>392</v>
      </c>
      <c r="L43" s="50" t="s">
        <v>409</v>
      </c>
      <c r="M43" s="25" t="s">
        <v>389</v>
      </c>
      <c r="N43" s="51"/>
    </row>
    <row r="44" spans="11:24" ht="15.75" customHeight="1" x14ac:dyDescent="0.15">
      <c r="K44" s="40" t="s">
        <v>159</v>
      </c>
      <c r="L44" s="41" t="s">
        <v>407</v>
      </c>
      <c r="M44" s="42" t="s">
        <v>160</v>
      </c>
      <c r="N44" s="43">
        <v>1</v>
      </c>
    </row>
    <row r="45" spans="11:24" ht="15.75" customHeight="1" x14ac:dyDescent="0.15">
      <c r="K45" s="44" t="s">
        <v>162</v>
      </c>
      <c r="L45" s="45" t="s">
        <v>425</v>
      </c>
      <c r="M45" s="26" t="s">
        <v>156</v>
      </c>
      <c r="N45" s="46"/>
    </row>
    <row r="46" spans="11:24" ht="15.75" customHeight="1" x14ac:dyDescent="0.15">
      <c r="K46" s="49" t="s">
        <v>392</v>
      </c>
      <c r="L46" s="50" t="s">
        <v>409</v>
      </c>
      <c r="M46" s="25" t="s">
        <v>389</v>
      </c>
      <c r="N46" s="51"/>
    </row>
    <row r="47" spans="11:24" ht="15.75" customHeight="1" x14ac:dyDescent="0.15">
      <c r="K47" s="40" t="s">
        <v>159</v>
      </c>
      <c r="L47" s="41" t="s">
        <v>407</v>
      </c>
      <c r="M47" s="42" t="s">
        <v>160</v>
      </c>
      <c r="N47" s="43">
        <v>1</v>
      </c>
    </row>
    <row r="48" spans="11:24" ht="15.75" customHeight="1" x14ac:dyDescent="0.15">
      <c r="K48" s="44" t="s">
        <v>162</v>
      </c>
      <c r="L48" s="45" t="s">
        <v>426</v>
      </c>
      <c r="M48" s="26" t="s">
        <v>156</v>
      </c>
      <c r="N48" s="46"/>
    </row>
    <row r="49" spans="11:14" ht="15.75" customHeight="1" x14ac:dyDescent="0.15">
      <c r="K49" s="49" t="s">
        <v>392</v>
      </c>
      <c r="L49" s="50" t="s">
        <v>409</v>
      </c>
      <c r="M49" s="25" t="s">
        <v>389</v>
      </c>
      <c r="N49" s="51"/>
    </row>
    <row r="50" spans="11:14" ht="15.75" customHeight="1" x14ac:dyDescent="0.15">
      <c r="K50" s="40" t="s">
        <v>159</v>
      </c>
      <c r="L50" s="41" t="s">
        <v>407</v>
      </c>
      <c r="M50" s="42" t="s">
        <v>160</v>
      </c>
      <c r="N50" s="43">
        <v>1</v>
      </c>
    </row>
    <row r="51" spans="11:14" ht="15.75" customHeight="1" x14ac:dyDescent="0.15">
      <c r="K51" s="44" t="s">
        <v>162</v>
      </c>
      <c r="L51" s="45" t="s">
        <v>427</v>
      </c>
      <c r="M51" s="26" t="s">
        <v>156</v>
      </c>
      <c r="N51" s="46"/>
    </row>
    <row r="52" spans="11:14" ht="13" x14ac:dyDescent="0.15">
      <c r="K52" s="49" t="s">
        <v>392</v>
      </c>
      <c r="L52" s="50" t="s">
        <v>409</v>
      </c>
      <c r="M52" s="25" t="s">
        <v>389</v>
      </c>
      <c r="N52" s="51"/>
    </row>
    <row r="53" spans="11:14" ht="13" x14ac:dyDescent="0.15">
      <c r="K53" s="40" t="s">
        <v>159</v>
      </c>
      <c r="L53" s="41" t="s">
        <v>407</v>
      </c>
      <c r="M53" s="42" t="s">
        <v>160</v>
      </c>
      <c r="N53" s="43">
        <v>1</v>
      </c>
    </row>
    <row r="54" spans="11:14" ht="13" x14ac:dyDescent="0.15">
      <c r="K54" s="44" t="s">
        <v>162</v>
      </c>
      <c r="L54" s="45" t="s">
        <v>428</v>
      </c>
      <c r="M54" s="26" t="s">
        <v>156</v>
      </c>
      <c r="N54" s="46"/>
    </row>
    <row r="55" spans="11:14" ht="13" x14ac:dyDescent="0.15">
      <c r="K55" s="49" t="s">
        <v>392</v>
      </c>
      <c r="L55" s="50" t="s">
        <v>409</v>
      </c>
      <c r="M55" s="25" t="s">
        <v>389</v>
      </c>
      <c r="N55" s="51"/>
    </row>
    <row r="56" spans="11:14" ht="13" x14ac:dyDescent="0.15">
      <c r="K56" s="40" t="s">
        <v>159</v>
      </c>
      <c r="L56" s="42" t="s">
        <v>407</v>
      </c>
      <c r="M56" s="42" t="s">
        <v>160</v>
      </c>
      <c r="N56" s="53">
        <v>25</v>
      </c>
    </row>
    <row r="57" spans="11:14" ht="13" x14ac:dyDescent="0.15">
      <c r="K57" s="44" t="s">
        <v>162</v>
      </c>
      <c r="L57" s="26" t="s">
        <v>428</v>
      </c>
      <c r="M57" s="26" t="s">
        <v>156</v>
      </c>
      <c r="N57" s="27"/>
    </row>
    <row r="58" spans="11:14" ht="13" x14ac:dyDescent="0.15">
      <c r="K58" s="49" t="s">
        <v>392</v>
      </c>
      <c r="L58" s="25" t="s">
        <v>409</v>
      </c>
      <c r="M58" s="25" t="s">
        <v>389</v>
      </c>
      <c r="N58" s="24"/>
    </row>
    <row r="59" spans="11:14" ht="13" x14ac:dyDescent="0.15">
      <c r="K59" s="54" t="s">
        <v>165</v>
      </c>
      <c r="L59" s="55">
        <v>72</v>
      </c>
      <c r="M59" s="55" t="s">
        <v>166</v>
      </c>
      <c r="N59" s="56">
        <v>1</v>
      </c>
    </row>
    <row r="60" spans="11:14" ht="13" x14ac:dyDescent="0.15">
      <c r="K60" s="54" t="s">
        <v>170</v>
      </c>
      <c r="L60" s="55">
        <v>4</v>
      </c>
      <c r="M60" s="55" t="s">
        <v>171</v>
      </c>
      <c r="N60" s="56">
        <v>1</v>
      </c>
    </row>
    <row r="61" spans="11:14" ht="13" x14ac:dyDescent="0.15">
      <c r="K61" s="3" t="s">
        <v>175</v>
      </c>
      <c r="L61" s="3"/>
      <c r="M61" s="3"/>
      <c r="N61" s="3"/>
    </row>
    <row r="62" spans="11:14" ht="13" x14ac:dyDescent="0.15">
      <c r="K62" s="3" t="s">
        <v>177</v>
      </c>
      <c r="L62" s="3"/>
      <c r="M62" s="3"/>
      <c r="N62" s="3"/>
    </row>
  </sheetData>
  <mergeCells count="12">
    <mergeCell ref="Q3:R3"/>
    <mergeCell ref="T3:V3"/>
    <mergeCell ref="V4:W4"/>
    <mergeCell ref="AB4:AC4"/>
    <mergeCell ref="V12:W12"/>
    <mergeCell ref="AB12:AC12"/>
    <mergeCell ref="Y19:Z19"/>
    <mergeCell ref="AB19:AC19"/>
    <mergeCell ref="P26:Q26"/>
    <mergeCell ref="S26:T26"/>
    <mergeCell ref="V26:W26"/>
    <mergeCell ref="V19:W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5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30.1640625" customWidth="1"/>
    <col min="2" max="2" width="34.33203125" customWidth="1"/>
    <col min="5" max="5" width="27.83203125" customWidth="1"/>
    <col min="6" max="6" width="32.6640625" customWidth="1"/>
    <col min="7" max="7" width="33.33203125" customWidth="1"/>
    <col min="8" max="9" width="29.6640625" customWidth="1"/>
    <col min="10" max="10" width="111.5" customWidth="1"/>
    <col min="11" max="11" width="283" customWidth="1"/>
  </cols>
  <sheetData>
    <row r="1" spans="1:12" x14ac:dyDescent="0.2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x14ac:dyDescent="0.2">
      <c r="A2" s="57" t="s">
        <v>0</v>
      </c>
      <c r="B2" s="57" t="s">
        <v>429</v>
      </c>
      <c r="C2" s="57" t="s">
        <v>430</v>
      </c>
      <c r="D2" s="57" t="s">
        <v>4</v>
      </c>
      <c r="E2" s="57" t="s">
        <v>5</v>
      </c>
      <c r="F2" s="57" t="s">
        <v>7</v>
      </c>
      <c r="G2" s="57" t="s">
        <v>8</v>
      </c>
      <c r="H2" s="57" t="s">
        <v>9</v>
      </c>
      <c r="I2" s="57" t="s">
        <v>10</v>
      </c>
      <c r="J2" s="57" t="s">
        <v>17</v>
      </c>
      <c r="K2" s="57" t="s">
        <v>18</v>
      </c>
      <c r="L2" s="57" t="s">
        <v>19</v>
      </c>
    </row>
    <row r="3" spans="1:12" x14ac:dyDescent="0.2">
      <c r="A3" s="58" t="s">
        <v>21</v>
      </c>
      <c r="B3" s="57" t="s">
        <v>22</v>
      </c>
      <c r="C3" s="57" t="s">
        <v>431</v>
      </c>
      <c r="D3" s="57" t="s">
        <v>432</v>
      </c>
      <c r="E3" s="57" t="s">
        <v>26</v>
      </c>
      <c r="F3" s="58" t="s">
        <v>28</v>
      </c>
      <c r="G3" s="57" t="s">
        <v>29</v>
      </c>
      <c r="H3" s="58" t="s">
        <v>30</v>
      </c>
      <c r="I3" s="59" t="s">
        <v>398</v>
      </c>
      <c r="J3" s="60" t="s">
        <v>34</v>
      </c>
      <c r="K3" s="57" t="s">
        <v>433</v>
      </c>
      <c r="L3" s="57" t="s">
        <v>36</v>
      </c>
    </row>
    <row r="4" spans="1:12" x14ac:dyDescent="0.2">
      <c r="A4" s="57" t="s">
        <v>434</v>
      </c>
      <c r="B4" s="57" t="s">
        <v>435</v>
      </c>
      <c r="C4" s="57" t="s">
        <v>431</v>
      </c>
      <c r="D4" s="57" t="s">
        <v>432</v>
      </c>
      <c r="E4" s="57" t="s">
        <v>26</v>
      </c>
      <c r="F4" s="58" t="s">
        <v>28</v>
      </c>
      <c r="G4" s="57" t="s">
        <v>29</v>
      </c>
      <c r="H4" s="58" t="s">
        <v>30</v>
      </c>
      <c r="I4" s="61" t="s">
        <v>436</v>
      </c>
      <c r="J4" s="62" t="s">
        <v>437</v>
      </c>
      <c r="K4" s="57"/>
      <c r="L4" s="57"/>
    </row>
    <row r="5" spans="1:12" x14ac:dyDescent="0.2">
      <c r="A5" s="57" t="s">
        <v>434</v>
      </c>
      <c r="B5" s="57" t="s">
        <v>37</v>
      </c>
      <c r="C5" s="57" t="s">
        <v>431</v>
      </c>
      <c r="D5" s="57" t="s">
        <v>432</v>
      </c>
      <c r="E5" s="57" t="s">
        <v>26</v>
      </c>
      <c r="F5" s="58" t="s">
        <v>28</v>
      </c>
      <c r="G5" s="57" t="s">
        <v>29</v>
      </c>
      <c r="H5" s="58" t="s">
        <v>30</v>
      </c>
      <c r="I5" s="61" t="s">
        <v>47</v>
      </c>
      <c r="J5" s="63" t="s">
        <v>48</v>
      </c>
      <c r="K5" s="72" t="s">
        <v>433</v>
      </c>
      <c r="L5" s="70"/>
    </row>
    <row r="6" spans="1:12" x14ac:dyDescent="0.2">
      <c r="A6" s="57" t="s">
        <v>438</v>
      </c>
      <c r="B6" s="57" t="s">
        <v>439</v>
      </c>
      <c r="C6" s="57" t="s">
        <v>431</v>
      </c>
      <c r="D6" s="57" t="s">
        <v>432</v>
      </c>
      <c r="E6" s="57" t="s">
        <v>26</v>
      </c>
      <c r="F6" s="58" t="s">
        <v>28</v>
      </c>
      <c r="G6" s="57" t="s">
        <v>440</v>
      </c>
      <c r="H6" s="64" t="s">
        <v>441</v>
      </c>
      <c r="I6" s="61" t="s">
        <v>442</v>
      </c>
      <c r="J6" s="63" t="s">
        <v>443</v>
      </c>
      <c r="K6" s="57" t="s">
        <v>444</v>
      </c>
      <c r="L6" s="57" t="s">
        <v>445</v>
      </c>
    </row>
    <row r="7" spans="1:12" x14ac:dyDescent="0.2">
      <c r="A7" s="57"/>
      <c r="B7" s="65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x14ac:dyDescent="0.2">
      <c r="A9" s="58" t="s">
        <v>21</v>
      </c>
      <c r="B9" s="57" t="s">
        <v>37</v>
      </c>
      <c r="C9" s="57" t="s">
        <v>38</v>
      </c>
      <c r="D9" s="57" t="s">
        <v>446</v>
      </c>
      <c r="E9" s="57" t="s">
        <v>42</v>
      </c>
      <c r="F9" s="58" t="s">
        <v>43</v>
      </c>
      <c r="G9" s="57" t="s">
        <v>45</v>
      </c>
      <c r="H9" s="58" t="s">
        <v>46</v>
      </c>
      <c r="I9" s="57" t="s">
        <v>47</v>
      </c>
      <c r="J9" s="63" t="s">
        <v>48</v>
      </c>
      <c r="K9" s="66" t="s">
        <v>447</v>
      </c>
      <c r="L9" s="57" t="s">
        <v>50</v>
      </c>
    </row>
    <row r="10" spans="1:12" x14ac:dyDescent="0.2">
      <c r="A10" s="57" t="s">
        <v>448</v>
      </c>
      <c r="B10" s="57" t="s">
        <v>449</v>
      </c>
      <c r="C10" s="57" t="s">
        <v>38</v>
      </c>
      <c r="D10" s="57" t="s">
        <v>446</v>
      </c>
      <c r="E10" s="57" t="s">
        <v>42</v>
      </c>
      <c r="F10" s="58" t="s">
        <v>43</v>
      </c>
      <c r="G10" s="57" t="s">
        <v>450</v>
      </c>
      <c r="H10" s="61" t="s">
        <v>451</v>
      </c>
      <c r="I10" s="61" t="s">
        <v>452</v>
      </c>
      <c r="J10" s="62" t="s">
        <v>453</v>
      </c>
      <c r="K10" s="66" t="s">
        <v>454</v>
      </c>
      <c r="L10" s="57"/>
    </row>
    <row r="11" spans="1:12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2" x14ac:dyDescent="0.2">
      <c r="A12" s="58" t="s">
        <v>21</v>
      </c>
      <c r="B12" s="57" t="s">
        <v>37</v>
      </c>
      <c r="C12" s="57" t="s">
        <v>38</v>
      </c>
      <c r="D12" s="57" t="s">
        <v>455</v>
      </c>
      <c r="E12" s="57" t="s">
        <v>456</v>
      </c>
      <c r="F12" s="58" t="s">
        <v>55</v>
      </c>
      <c r="G12" s="57" t="s">
        <v>56</v>
      </c>
      <c r="H12" s="58" t="s">
        <v>57</v>
      </c>
      <c r="I12" s="57" t="s">
        <v>47</v>
      </c>
      <c r="J12" s="62" t="s">
        <v>48</v>
      </c>
      <c r="K12" s="57" t="s">
        <v>457</v>
      </c>
      <c r="L12" s="57" t="s">
        <v>50</v>
      </c>
    </row>
    <row r="13" spans="1:12" x14ac:dyDescent="0.2">
      <c r="A13" s="57" t="s">
        <v>458</v>
      </c>
      <c r="B13" s="57" t="s">
        <v>459</v>
      </c>
      <c r="C13" s="57" t="s">
        <v>38</v>
      </c>
      <c r="D13" s="57" t="s">
        <v>455</v>
      </c>
      <c r="E13" s="57" t="s">
        <v>456</v>
      </c>
      <c r="F13" s="58" t="s">
        <v>55</v>
      </c>
      <c r="G13" s="57" t="s">
        <v>56</v>
      </c>
      <c r="H13" s="58" t="s">
        <v>57</v>
      </c>
      <c r="I13" s="61" t="s">
        <v>452</v>
      </c>
      <c r="J13" s="62" t="s">
        <v>460</v>
      </c>
      <c r="K13" s="72" t="s">
        <v>457</v>
      </c>
      <c r="L13" s="70"/>
    </row>
    <row r="14" spans="1:12" x14ac:dyDescent="0.2">
      <c r="A14" s="57" t="s">
        <v>461</v>
      </c>
      <c r="B14" s="57" t="s">
        <v>462</v>
      </c>
      <c r="C14" s="57" t="s">
        <v>38</v>
      </c>
      <c r="D14" s="57" t="s">
        <v>455</v>
      </c>
      <c r="E14" s="57" t="s">
        <v>97</v>
      </c>
      <c r="F14" s="67" t="s">
        <v>98</v>
      </c>
      <c r="G14" s="57" t="s">
        <v>463</v>
      </c>
      <c r="H14" s="61" t="s">
        <v>100</v>
      </c>
      <c r="I14" s="68" t="s">
        <v>442</v>
      </c>
      <c r="J14" s="62" t="s">
        <v>464</v>
      </c>
      <c r="K14" s="57" t="s">
        <v>465</v>
      </c>
      <c r="L14" s="66" t="s">
        <v>466</v>
      </c>
    </row>
    <row r="15" spans="1:12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12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1:12" x14ac:dyDescent="0.2">
      <c r="A17" s="58" t="s">
        <v>21</v>
      </c>
      <c r="B17" s="57" t="s">
        <v>467</v>
      </c>
      <c r="C17" s="57" t="s">
        <v>63</v>
      </c>
      <c r="D17" s="57" t="s">
        <v>65</v>
      </c>
      <c r="E17" s="57" t="s">
        <v>66</v>
      </c>
      <c r="F17" s="57" t="s">
        <v>67</v>
      </c>
      <c r="G17" s="57" t="s">
        <v>68</v>
      </c>
      <c r="H17" s="57" t="s">
        <v>69</v>
      </c>
      <c r="I17" s="57" t="s">
        <v>70</v>
      </c>
      <c r="J17" s="72" t="s">
        <v>468</v>
      </c>
      <c r="K17" s="70"/>
      <c r="L17" s="57" t="s">
        <v>86</v>
      </c>
    </row>
    <row r="18" spans="1:12" x14ac:dyDescent="0.2">
      <c r="A18" s="58" t="s">
        <v>21</v>
      </c>
      <c r="B18" s="57" t="s">
        <v>467</v>
      </c>
      <c r="C18" s="57" t="s">
        <v>77</v>
      </c>
      <c r="D18" s="57" t="s">
        <v>79</v>
      </c>
      <c r="E18" s="57" t="s">
        <v>80</v>
      </c>
      <c r="F18" s="57" t="s">
        <v>81</v>
      </c>
      <c r="G18" s="57" t="s">
        <v>82</v>
      </c>
      <c r="H18" s="57" t="s">
        <v>83</v>
      </c>
      <c r="I18" s="57" t="s">
        <v>70</v>
      </c>
      <c r="J18" s="72" t="s">
        <v>468</v>
      </c>
      <c r="K18" s="70"/>
      <c r="L18" s="57" t="s">
        <v>86</v>
      </c>
    </row>
    <row r="19" spans="1:12" x14ac:dyDescent="0.2">
      <c r="A19" s="58" t="s">
        <v>21</v>
      </c>
      <c r="B19" s="57" t="s">
        <v>469</v>
      </c>
      <c r="C19" s="57" t="s">
        <v>470</v>
      </c>
      <c r="D19" s="57" t="s">
        <v>471</v>
      </c>
      <c r="E19" s="57" t="s">
        <v>106</v>
      </c>
      <c r="F19" s="57" t="s">
        <v>107</v>
      </c>
      <c r="G19" s="57" t="s">
        <v>472</v>
      </c>
      <c r="H19" s="57" t="s">
        <v>109</v>
      </c>
      <c r="I19" s="57" t="s">
        <v>31</v>
      </c>
      <c r="J19" s="73" t="s">
        <v>473</v>
      </c>
      <c r="K19" s="70"/>
      <c r="L19" s="57" t="s">
        <v>474</v>
      </c>
    </row>
    <row r="20" spans="1:12" x14ac:dyDescent="0.2">
      <c r="A20" s="58" t="s">
        <v>21</v>
      </c>
      <c r="B20" s="57" t="s">
        <v>467</v>
      </c>
      <c r="C20" s="57" t="s">
        <v>87</v>
      </c>
      <c r="D20" s="57" t="s">
        <v>88</v>
      </c>
      <c r="E20" s="57" t="s">
        <v>89</v>
      </c>
      <c r="F20" s="57" t="s">
        <v>90</v>
      </c>
      <c r="G20" s="57" t="s">
        <v>91</v>
      </c>
      <c r="H20" s="57" t="s">
        <v>92</v>
      </c>
      <c r="I20" s="57" t="s">
        <v>70</v>
      </c>
      <c r="J20" s="72" t="s">
        <v>468</v>
      </c>
      <c r="K20" s="70"/>
      <c r="L20" s="57" t="s">
        <v>86</v>
      </c>
    </row>
    <row r="21" spans="1:12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</row>
    <row r="24" spans="1:12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</row>
    <row r="25" spans="1:12" x14ac:dyDescent="0.2">
      <c r="A25" s="57"/>
      <c r="B25" s="57"/>
      <c r="C25" s="57"/>
      <c r="D25" s="57"/>
      <c r="E25" s="57"/>
      <c r="F25" s="57"/>
      <c r="G25" s="57"/>
      <c r="H25" s="57"/>
      <c r="I25" s="57" t="s">
        <v>475</v>
      </c>
      <c r="J25" s="57" t="s">
        <v>476</v>
      </c>
      <c r="K25" s="57"/>
      <c r="L25" s="57"/>
    </row>
  </sheetData>
  <mergeCells count="6">
    <mergeCell ref="J20:K20"/>
    <mergeCell ref="K5:L5"/>
    <mergeCell ref="K13:L13"/>
    <mergeCell ref="J17:K17"/>
    <mergeCell ref="J18:K18"/>
    <mergeCell ref="J19:K19"/>
  </mergeCells>
  <hyperlinks>
    <hyperlink ref="J3" r:id="rId1" xr:uid="{00000000-0004-0000-0700-000000000000}"/>
    <hyperlink ref="J4" r:id="rId2" xr:uid="{00000000-0004-0000-0700-000001000000}"/>
    <hyperlink ref="J5" r:id="rId3" xr:uid="{00000000-0004-0000-0700-000002000000}"/>
    <hyperlink ref="J6" r:id="rId4" xr:uid="{00000000-0004-0000-0700-000003000000}"/>
    <hyperlink ref="J9" r:id="rId5" xr:uid="{00000000-0004-0000-0700-000004000000}"/>
    <hyperlink ref="K9" r:id="rId6" xr:uid="{00000000-0004-0000-0700-000005000000}"/>
    <hyperlink ref="J10" r:id="rId7" xr:uid="{00000000-0004-0000-0700-000006000000}"/>
    <hyperlink ref="K10" r:id="rId8" xr:uid="{00000000-0004-0000-0700-000007000000}"/>
    <hyperlink ref="J12" r:id="rId9" xr:uid="{00000000-0004-0000-0700-000008000000}"/>
    <hyperlink ref="J13" r:id="rId10" xr:uid="{00000000-0004-0000-0700-000009000000}"/>
    <hyperlink ref="J14" r:id="rId11" xr:uid="{00000000-0004-0000-0700-00000A000000}"/>
    <hyperlink ref="L14" r:id="rId12" xr:uid="{00000000-0004-0000-0700-00000B000000}"/>
    <hyperlink ref="J19" r:id="rId13" xr:uid="{00000000-0004-0000-0700-00000C000000}"/>
  </hyperlinks>
  <pageMargins left="0.7" right="0.7" top="0.75" bottom="0.75" header="0.3" footer="0.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Website Link</vt:lpstr>
      <vt:lpstr>West Coast OBON Protocols</vt:lpstr>
      <vt:lpstr>MURI Module 3 Protocol Sheet</vt:lpstr>
      <vt:lpstr>MURI Module 3 Simple</vt:lpstr>
      <vt:lpstr>NCOG 18S V4</vt:lpstr>
      <vt:lpstr>NCOG 18S V9</vt:lpstr>
      <vt:lpstr>MBON 16S Simple</vt:lpstr>
      <vt:lpstr>MBON CO1</vt:lpstr>
      <vt:lpstr>Comparison of Known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Gold</cp:lastModifiedBy>
  <dcterms:modified xsi:type="dcterms:W3CDTF">2025-04-22T23:10:33Z</dcterms:modified>
</cp:coreProperties>
</file>