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jp1\Documents\courses\startup-growth-engineering\"/>
    </mc:Choice>
  </mc:AlternateContent>
  <xr:revisionPtr revIDLastSave="0" documentId="13_ncr:1_{25F9AB16-D700-4EF1-A908-B05B903B72F1}" xr6:coauthVersionLast="46" xr6:coauthVersionMax="46" xr10:uidLastSave="{00000000-0000-0000-0000-000000000000}"/>
  <bookViews>
    <workbookView xWindow="-28920" yWindow="-120" windowWidth="29040" windowHeight="15840" activeTab="2" xr2:uid="{5843732C-20B4-884C-A93C-B7F9E6830AD1}"/>
  </bookViews>
  <sheets>
    <sheet name="Overall View" sheetId="1" r:id="rId1"/>
    <sheet name="Acquisition" sheetId="2" r:id="rId2"/>
    <sheet name="Retention" sheetId="3" r:id="rId3"/>
    <sheet name="Monetization" sheetId="4" r:id="rId4"/>
    <sheet name="Costs" sheetId="5" r:id="rId5"/>
    <sheet name="General Retention Metric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B18" i="6"/>
  <c r="AH9" i="6" l="1"/>
  <c r="AI9" i="6"/>
  <c r="AJ9" i="6"/>
  <c r="AK9" i="6"/>
  <c r="AL9" i="6"/>
  <c r="AH10" i="6"/>
  <c r="AI10" i="6"/>
  <c r="AJ10" i="6"/>
  <c r="AJ11" i="6" s="1"/>
  <c r="AJ12" i="6" s="1"/>
  <c r="AJ13" i="6" s="1"/>
  <c r="AJ14" i="6" s="1"/>
  <c r="AK10" i="6"/>
  <c r="AK11" i="6" s="1"/>
  <c r="AK12" i="6" s="1"/>
  <c r="AK13" i="6" s="1"/>
  <c r="AK14" i="6" s="1"/>
  <c r="AL10" i="6"/>
  <c r="AL11" i="6" s="1"/>
  <c r="AL12" i="6" s="1"/>
  <c r="AL13" i="6" s="1"/>
  <c r="AL14" i="6" s="1"/>
  <c r="AH11" i="6"/>
  <c r="AH12" i="6" s="1"/>
  <c r="AH13" i="6" s="1"/>
  <c r="AH14" i="6" s="1"/>
  <c r="AI11" i="6"/>
  <c r="AI12" i="6" s="1"/>
  <c r="AI13" i="6" s="1"/>
  <c r="AI14" i="6" s="1"/>
  <c r="AG10" i="6"/>
  <c r="AG11" i="6" s="1"/>
  <c r="AG12" i="6" s="1"/>
  <c r="AG13" i="6" s="1"/>
  <c r="AG14" i="6" s="1"/>
  <c r="AG9" i="6"/>
  <c r="AA10" i="6"/>
  <c r="AB10" i="6"/>
  <c r="AC10" i="6"/>
  <c r="AD10" i="6"/>
  <c r="AE10" i="6"/>
  <c r="AF10" i="6"/>
  <c r="AA11" i="6"/>
  <c r="AA12" i="6" s="1"/>
  <c r="AA13" i="6" s="1"/>
  <c r="AA14" i="6" s="1"/>
  <c r="AB11" i="6"/>
  <c r="AB12" i="6" s="1"/>
  <c r="AB13" i="6" s="1"/>
  <c r="AB14" i="6" s="1"/>
  <c r="AC11" i="6"/>
  <c r="AC12" i="6" s="1"/>
  <c r="AC13" i="6" s="1"/>
  <c r="AC14" i="6" s="1"/>
  <c r="AD11" i="6"/>
  <c r="AD12" i="6" s="1"/>
  <c r="AD13" i="6" s="1"/>
  <c r="AD14" i="6" s="1"/>
  <c r="AE11" i="6"/>
  <c r="AE12" i="6" s="1"/>
  <c r="AE13" i="6" s="1"/>
  <c r="AE14" i="6" s="1"/>
  <c r="AF11" i="6"/>
  <c r="AF12" i="6" s="1"/>
  <c r="AF13" i="6" s="1"/>
  <c r="AF14" i="6" s="1"/>
  <c r="AB9" i="6"/>
  <c r="AC9" i="6"/>
  <c r="AD9" i="6"/>
  <c r="AE9" i="6"/>
  <c r="AF9" i="6"/>
  <c r="AA9" i="6"/>
  <c r="Z10" i="6"/>
  <c r="Z11" i="6" s="1"/>
  <c r="Z12" i="6" s="1"/>
  <c r="Z13" i="6" s="1"/>
  <c r="Z14" i="6" s="1"/>
  <c r="Y10" i="6"/>
  <c r="Y11" i="6" s="1"/>
  <c r="Y12" i="6" s="1"/>
  <c r="Y13" i="6" s="1"/>
  <c r="Y14" i="6" s="1"/>
  <c r="X10" i="6"/>
  <c r="X11" i="6" s="1"/>
  <c r="X12" i="6" s="1"/>
  <c r="X13" i="6" s="1"/>
  <c r="X14" i="6" s="1"/>
  <c r="W10" i="6"/>
  <c r="W11" i="6" s="1"/>
  <c r="W12" i="6" s="1"/>
  <c r="W13" i="6" s="1"/>
  <c r="W14" i="6" s="1"/>
  <c r="V10" i="6"/>
  <c r="V11" i="6" s="1"/>
  <c r="V12" i="6" s="1"/>
  <c r="V13" i="6" s="1"/>
  <c r="V14" i="6" s="1"/>
  <c r="U10" i="6"/>
  <c r="U11" i="6" s="1"/>
  <c r="U12" i="6" s="1"/>
  <c r="U13" i="6" s="1"/>
  <c r="U14" i="6" s="1"/>
  <c r="T10" i="6"/>
  <c r="T11" i="6" s="1"/>
  <c r="T12" i="6" s="1"/>
  <c r="T13" i="6" s="1"/>
  <c r="T14" i="6" s="1"/>
  <c r="S10" i="6"/>
  <c r="S11" i="6" s="1"/>
  <c r="S12" i="6" s="1"/>
  <c r="S13" i="6" s="1"/>
  <c r="S14" i="6" s="1"/>
  <c r="R10" i="6"/>
  <c r="R11" i="6" s="1"/>
  <c r="R12" i="6" s="1"/>
  <c r="R13" i="6" s="1"/>
  <c r="R14" i="6" s="1"/>
  <c r="Q10" i="6"/>
  <c r="Q11" i="6" s="1"/>
  <c r="Q12" i="6" s="1"/>
  <c r="Q13" i="6" s="1"/>
  <c r="Q14" i="6" s="1"/>
  <c r="P10" i="6"/>
  <c r="P11" i="6" s="1"/>
  <c r="P12" i="6" s="1"/>
  <c r="P13" i="6" s="1"/>
  <c r="P14" i="6" s="1"/>
  <c r="O10" i="6"/>
  <c r="O11" i="6" s="1"/>
  <c r="O12" i="6" s="1"/>
  <c r="O13" i="6" s="1"/>
  <c r="O14" i="6" s="1"/>
  <c r="Z9" i="6"/>
  <c r="Y9" i="6"/>
  <c r="X9" i="6"/>
  <c r="W9" i="6"/>
  <c r="V9" i="6"/>
  <c r="U9" i="6"/>
  <c r="T9" i="6"/>
  <c r="S9" i="6"/>
  <c r="R9" i="6"/>
  <c r="Q9" i="6"/>
  <c r="P9" i="6"/>
  <c r="O9" i="6"/>
  <c r="E10" i="6"/>
  <c r="F10" i="6"/>
  <c r="G10" i="6"/>
  <c r="H10" i="6"/>
  <c r="I10" i="6"/>
  <c r="E11" i="6"/>
  <c r="F11" i="6"/>
  <c r="G11" i="6"/>
  <c r="G12" i="6" s="1"/>
  <c r="G13" i="6" s="1"/>
  <c r="G14" i="6" s="1"/>
  <c r="H11" i="6"/>
  <c r="H12" i="6" s="1"/>
  <c r="H13" i="6" s="1"/>
  <c r="H14" i="6" s="1"/>
  <c r="I11" i="6"/>
  <c r="I12" i="6" s="1"/>
  <c r="I13" i="6" s="1"/>
  <c r="I14" i="6" s="1"/>
  <c r="E12" i="6"/>
  <c r="E13" i="6" s="1"/>
  <c r="E14" i="6" s="1"/>
  <c r="F12" i="6"/>
  <c r="F13" i="6" s="1"/>
  <c r="F14" i="6" s="1"/>
  <c r="F9" i="6"/>
  <c r="G9" i="6"/>
  <c r="H9" i="6"/>
  <c r="I9" i="6"/>
  <c r="E9" i="6"/>
  <c r="C10" i="6"/>
  <c r="C11" i="6" s="1"/>
  <c r="C12" i="6" s="1"/>
  <c r="C13" i="6" s="1"/>
  <c r="C14" i="6" s="1"/>
  <c r="D10" i="6"/>
  <c r="D11" i="6"/>
  <c r="D12" i="6"/>
  <c r="D13" i="6"/>
  <c r="D14" i="6"/>
  <c r="D9" i="6"/>
  <c r="C9" i="6"/>
  <c r="J10" i="6"/>
  <c r="K10" i="6"/>
  <c r="L10" i="6"/>
  <c r="M10" i="6"/>
  <c r="M11" i="6" s="1"/>
  <c r="M12" i="6" s="1"/>
  <c r="M13" i="6" s="1"/>
  <c r="M14" i="6" s="1"/>
  <c r="N10" i="6"/>
  <c r="J11" i="6"/>
  <c r="K11" i="6"/>
  <c r="L11" i="6"/>
  <c r="N11" i="6"/>
  <c r="J12" i="6"/>
  <c r="K12" i="6"/>
  <c r="L12" i="6"/>
  <c r="N12" i="6"/>
  <c r="J13" i="6"/>
  <c r="K13" i="6"/>
  <c r="K14" i="6" s="1"/>
  <c r="L13" i="6"/>
  <c r="L14" i="6" s="1"/>
  <c r="N13" i="6"/>
  <c r="N14" i="6" s="1"/>
  <c r="J14" i="6"/>
  <c r="J9" i="6"/>
  <c r="K9" i="6"/>
  <c r="L9" i="6"/>
  <c r="M9" i="6"/>
  <c r="N9" i="6"/>
  <c r="U8" i="6"/>
  <c r="V8" i="6" s="1"/>
  <c r="W8" i="6" s="1"/>
  <c r="X8" i="6" s="1"/>
  <c r="Y8" i="6" s="1"/>
  <c r="Z8" i="6" s="1"/>
  <c r="AA8" i="6" s="1"/>
  <c r="AB8" i="6" s="1"/>
  <c r="AC8" i="6" s="1"/>
  <c r="AD8" i="6" s="1"/>
  <c r="AE8" i="6" s="1"/>
  <c r="AF8" i="6" s="1"/>
  <c r="AG8" i="6" s="1"/>
  <c r="AH8" i="6" s="1"/>
  <c r="AI8" i="6" s="1"/>
  <c r="AJ8" i="6" s="1"/>
  <c r="AK8" i="6" s="1"/>
  <c r="AL8" i="6" s="1"/>
  <c r="S8" i="6"/>
  <c r="R8" i="6"/>
  <c r="O8" i="6"/>
  <c r="P8" i="6" s="1"/>
  <c r="Q8" i="6" s="1"/>
  <c r="C17" i="6"/>
  <c r="D17" i="6"/>
  <c r="E17" i="6" s="1"/>
  <c r="F17" i="6" s="1"/>
  <c r="G17" i="6" s="1"/>
  <c r="H17" i="6" s="1"/>
  <c r="I17" i="6" s="1"/>
  <c r="J17" i="6" s="1"/>
  <c r="K17" i="6" s="1"/>
  <c r="L17" i="6" s="1"/>
  <c r="M17" i="6" s="1"/>
  <c r="N17" i="6" s="1"/>
  <c r="O17" i="6" s="1"/>
  <c r="P17" i="6" s="1"/>
  <c r="Q17" i="6" s="1"/>
  <c r="R17" i="6" s="1"/>
  <c r="S17" i="6" s="1"/>
  <c r="T17" i="6" s="1"/>
  <c r="U17" i="6" s="1"/>
  <c r="V17" i="6" s="1"/>
  <c r="W17" i="6" s="1"/>
  <c r="X17" i="6" s="1"/>
  <c r="Y17" i="6" s="1"/>
  <c r="Z17" i="6" s="1"/>
  <c r="AA17" i="6" s="1"/>
  <c r="AB17" i="6" s="1"/>
  <c r="AC17" i="6" s="1"/>
  <c r="AD17" i="6" s="1"/>
  <c r="AE17" i="6" s="1"/>
  <c r="AF17" i="6" s="1"/>
  <c r="AG17" i="6" s="1"/>
  <c r="AH17" i="6" s="1"/>
  <c r="AI17" i="6" s="1"/>
  <c r="AJ17" i="6" s="1"/>
  <c r="AK17" i="6" s="1"/>
  <c r="AL17" i="6" s="1"/>
  <c r="D26" i="2"/>
  <c r="D2" i="6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AH2" i="6" s="1"/>
  <c r="AI2" i="6" s="1"/>
  <c r="AJ2" i="6" s="1"/>
  <c r="AK2" i="6" s="1"/>
  <c r="AL2" i="6" s="1"/>
  <c r="J4" i="6"/>
  <c r="K4" i="6" s="1"/>
  <c r="L4" i="6" s="1"/>
  <c r="M4" i="6" s="1"/>
  <c r="N4" i="6" s="1"/>
  <c r="O4" i="6" s="1"/>
  <c r="P4" i="6" s="1"/>
  <c r="Q4" i="6" s="1"/>
  <c r="R4" i="6" s="1"/>
  <c r="S4" i="6" s="1"/>
  <c r="T4" i="6" s="1"/>
  <c r="U4" i="6" s="1"/>
  <c r="V4" i="6" s="1"/>
  <c r="W4" i="6" s="1"/>
  <c r="X4" i="6" s="1"/>
  <c r="Y4" i="6" s="1"/>
  <c r="Z4" i="6" s="1"/>
  <c r="AA4" i="6" s="1"/>
  <c r="AB4" i="6" s="1"/>
  <c r="AC4" i="6" s="1"/>
  <c r="AD4" i="6" s="1"/>
  <c r="AE4" i="6" s="1"/>
  <c r="AF4" i="6" s="1"/>
  <c r="AG4" i="6" s="1"/>
  <c r="AH4" i="6" s="1"/>
  <c r="AI4" i="6" s="1"/>
  <c r="AJ4" i="6" s="1"/>
  <c r="AK4" i="6" s="1"/>
  <c r="AL4" i="6" s="1"/>
  <c r="G5" i="6"/>
  <c r="H5" i="6" s="1"/>
  <c r="I5" i="6" s="1"/>
  <c r="J5" i="6" s="1"/>
  <c r="K5" i="6" s="1"/>
  <c r="L5" i="6" s="1"/>
  <c r="M5" i="6" s="1"/>
  <c r="N5" i="6" s="1"/>
  <c r="O5" i="6" s="1"/>
  <c r="P5" i="6" s="1"/>
  <c r="Q5" i="6" s="1"/>
  <c r="R5" i="6" s="1"/>
  <c r="S5" i="6" s="1"/>
  <c r="T5" i="6" s="1"/>
  <c r="U5" i="6" s="1"/>
  <c r="V5" i="6" s="1"/>
  <c r="W5" i="6" s="1"/>
  <c r="X5" i="6" s="1"/>
  <c r="Y5" i="6" s="1"/>
  <c r="Z5" i="6" s="1"/>
  <c r="AA5" i="6" s="1"/>
  <c r="AB5" i="6" s="1"/>
  <c r="AC5" i="6" s="1"/>
  <c r="AD5" i="6" s="1"/>
  <c r="AE5" i="6" s="1"/>
  <c r="AF5" i="6" s="1"/>
  <c r="AG5" i="6" s="1"/>
  <c r="AH5" i="6" s="1"/>
  <c r="AI5" i="6" s="1"/>
  <c r="AJ5" i="6" s="1"/>
  <c r="AK5" i="6" s="1"/>
  <c r="AL5" i="6" s="1"/>
  <c r="F6" i="5"/>
  <c r="G6" i="5" s="1"/>
  <c r="H6" i="5" s="1"/>
  <c r="I6" i="5" s="1"/>
  <c r="J6" i="5" s="1"/>
  <c r="K6" i="5" s="1"/>
  <c r="L6" i="5" s="1"/>
  <c r="M6" i="5" s="1"/>
  <c r="N6" i="5" s="1"/>
  <c r="O6" i="5" s="1"/>
  <c r="P6" i="5" s="1"/>
  <c r="Q6" i="5" s="1"/>
  <c r="R6" i="5" s="1"/>
  <c r="S6" i="5" s="1"/>
  <c r="T6" i="5" s="1"/>
  <c r="U6" i="5" s="1"/>
  <c r="V6" i="5" s="1"/>
  <c r="W6" i="5" s="1"/>
  <c r="X6" i="5" s="1"/>
  <c r="Y6" i="5" s="1"/>
  <c r="Z6" i="5" s="1"/>
  <c r="AA6" i="5" s="1"/>
  <c r="AB6" i="5" s="1"/>
  <c r="AC6" i="5" s="1"/>
  <c r="AD6" i="5" s="1"/>
  <c r="AE6" i="5" s="1"/>
  <c r="AF6" i="5" s="1"/>
  <c r="AG6" i="5" s="1"/>
  <c r="AH6" i="5" s="1"/>
  <c r="AI6" i="5" s="1"/>
  <c r="AJ6" i="5" s="1"/>
  <c r="AK6" i="5" s="1"/>
  <c r="AL6" i="5" s="1"/>
  <c r="AM6" i="5" s="1"/>
  <c r="E6" i="5"/>
  <c r="E18" i="5"/>
  <c r="F18" i="5"/>
  <c r="G18" i="5" s="1"/>
  <c r="H18" i="5" s="1"/>
  <c r="I18" i="5" s="1"/>
  <c r="J18" i="5" s="1"/>
  <c r="K18" i="5" s="1"/>
  <c r="L18" i="5" s="1"/>
  <c r="M18" i="5" s="1"/>
  <c r="N18" i="5" s="1"/>
  <c r="O18" i="5" s="1"/>
  <c r="P18" i="5" s="1"/>
  <c r="Q18" i="5" s="1"/>
  <c r="R18" i="5" s="1"/>
  <c r="S18" i="5" s="1"/>
  <c r="T18" i="5" s="1"/>
  <c r="U18" i="5" s="1"/>
  <c r="V18" i="5" s="1"/>
  <c r="W18" i="5" s="1"/>
  <c r="X18" i="5" s="1"/>
  <c r="Y18" i="5" s="1"/>
  <c r="Z18" i="5" s="1"/>
  <c r="AA18" i="5" s="1"/>
  <c r="AB18" i="5" s="1"/>
  <c r="AC18" i="5" s="1"/>
  <c r="AD18" i="5" s="1"/>
  <c r="AE18" i="5" s="1"/>
  <c r="AF18" i="5" s="1"/>
  <c r="AG18" i="5" s="1"/>
  <c r="AH18" i="5" s="1"/>
  <c r="AI18" i="5" s="1"/>
  <c r="AJ18" i="5" s="1"/>
  <c r="AK18" i="5" s="1"/>
  <c r="AL18" i="5" s="1"/>
  <c r="AM18" i="5" s="1"/>
  <c r="D23" i="5" l="1"/>
  <c r="D10" i="2" l="1"/>
  <c r="E9" i="2"/>
  <c r="F9" i="2" s="1"/>
  <c r="G9" i="2" s="1"/>
  <c r="H9" i="2" s="1"/>
  <c r="I9" i="2" s="1"/>
  <c r="J9" i="2" s="1"/>
  <c r="K9" i="2" s="1"/>
  <c r="L9" i="2" s="1"/>
  <c r="M9" i="2" s="1"/>
  <c r="N9" i="2" s="1"/>
  <c r="O9" i="2" s="1"/>
  <c r="P9" i="2" s="1"/>
  <c r="Q9" i="2" s="1"/>
  <c r="R9" i="2" s="1"/>
  <c r="S9" i="2" s="1"/>
  <c r="T9" i="2" s="1"/>
  <c r="U9" i="2" s="1"/>
  <c r="V9" i="2" s="1"/>
  <c r="W9" i="2" s="1"/>
  <c r="X9" i="2" s="1"/>
  <c r="Y9" i="2" s="1"/>
  <c r="Z9" i="2" s="1"/>
  <c r="AA9" i="2" s="1"/>
  <c r="AB9" i="2" s="1"/>
  <c r="AC9" i="2" s="1"/>
  <c r="AD9" i="2" s="1"/>
  <c r="AE9" i="2" s="1"/>
  <c r="AF9" i="2" s="1"/>
  <c r="AG9" i="2" s="1"/>
  <c r="AH9" i="2" s="1"/>
  <c r="AI9" i="2" s="1"/>
  <c r="AJ9" i="2" s="1"/>
  <c r="AK9" i="2" s="1"/>
  <c r="AL9" i="2" s="1"/>
  <c r="AM9" i="2" s="1"/>
  <c r="E6" i="2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AJ6" i="2" s="1"/>
  <c r="AK6" i="2" s="1"/>
  <c r="AL6" i="2" s="1"/>
  <c r="AM6" i="2" s="1"/>
  <c r="E5" i="2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AI5" i="2" s="1"/>
  <c r="AJ5" i="2" s="1"/>
  <c r="AK5" i="2" s="1"/>
  <c r="AL5" i="2" s="1"/>
  <c r="AM5" i="2" s="1"/>
  <c r="E29" i="5"/>
  <c r="C23" i="1" s="1"/>
  <c r="F29" i="5"/>
  <c r="D23" i="1" s="1"/>
  <c r="G29" i="5"/>
  <c r="H29" i="5"/>
  <c r="I29" i="5"/>
  <c r="J29" i="5"/>
  <c r="K29" i="5"/>
  <c r="L29" i="5"/>
  <c r="M29" i="5"/>
  <c r="N29" i="5"/>
  <c r="L23" i="1" s="1"/>
  <c r="O29" i="5"/>
  <c r="M23" i="1" s="1"/>
  <c r="P29" i="5"/>
  <c r="N23" i="1" s="1"/>
  <c r="Q29" i="5"/>
  <c r="O23" i="1" s="1"/>
  <c r="R29" i="5"/>
  <c r="P23" i="1" s="1"/>
  <c r="S29" i="5"/>
  <c r="T29" i="5"/>
  <c r="U29" i="5"/>
  <c r="V29" i="5"/>
  <c r="W29" i="5"/>
  <c r="X29" i="5"/>
  <c r="Y29" i="5"/>
  <c r="Z29" i="5"/>
  <c r="X23" i="1" s="1"/>
  <c r="AA29" i="5"/>
  <c r="Y23" i="1" s="1"/>
  <c r="AB29" i="5"/>
  <c r="Z23" i="1" s="1"/>
  <c r="AC29" i="5"/>
  <c r="AA23" i="1" s="1"/>
  <c r="AD29" i="5"/>
  <c r="AB23" i="1" s="1"/>
  <c r="AE29" i="5"/>
  <c r="AF29" i="5"/>
  <c r="AG29" i="5"/>
  <c r="AH29" i="5"/>
  <c r="AI29" i="5"/>
  <c r="AJ29" i="5"/>
  <c r="AK29" i="5"/>
  <c r="AL29" i="5"/>
  <c r="AM29" i="5"/>
  <c r="AK23" i="1" s="1"/>
  <c r="D29" i="5"/>
  <c r="B23" i="1" s="1"/>
  <c r="B10" i="1"/>
  <c r="B9" i="1"/>
  <c r="B8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B26" i="1"/>
  <c r="B25" i="1"/>
  <c r="A22" i="1"/>
  <c r="A26" i="1"/>
  <c r="A25" i="1"/>
  <c r="A24" i="1"/>
  <c r="A23" i="1"/>
  <c r="A21" i="1"/>
  <c r="A20" i="1"/>
  <c r="A19" i="1"/>
  <c r="A18" i="1"/>
  <c r="D4" i="5"/>
  <c r="D35" i="2"/>
  <c r="D22" i="2"/>
  <c r="D31" i="2" s="1"/>
  <c r="E8" i="5"/>
  <c r="C19" i="1" s="1"/>
  <c r="F8" i="5"/>
  <c r="D19" i="1" s="1"/>
  <c r="G8" i="5"/>
  <c r="E19" i="1" s="1"/>
  <c r="H8" i="5"/>
  <c r="F19" i="1" s="1"/>
  <c r="I8" i="5"/>
  <c r="G19" i="1" s="1"/>
  <c r="J8" i="5"/>
  <c r="H19" i="1" s="1"/>
  <c r="K8" i="5"/>
  <c r="I19" i="1" s="1"/>
  <c r="L8" i="5"/>
  <c r="J19" i="1" s="1"/>
  <c r="M8" i="5"/>
  <c r="K19" i="1" s="1"/>
  <c r="N8" i="5"/>
  <c r="L19" i="1" s="1"/>
  <c r="O8" i="5"/>
  <c r="M19" i="1" s="1"/>
  <c r="P8" i="5"/>
  <c r="N19" i="1" s="1"/>
  <c r="Q8" i="5"/>
  <c r="O19" i="1" s="1"/>
  <c r="R8" i="5"/>
  <c r="P19" i="1" s="1"/>
  <c r="S8" i="5"/>
  <c r="Q19" i="1" s="1"/>
  <c r="T8" i="5"/>
  <c r="R19" i="1" s="1"/>
  <c r="U8" i="5"/>
  <c r="S19" i="1" s="1"/>
  <c r="V8" i="5"/>
  <c r="T19" i="1" s="1"/>
  <c r="W8" i="5"/>
  <c r="U19" i="1" s="1"/>
  <c r="X8" i="5"/>
  <c r="V19" i="1" s="1"/>
  <c r="Y8" i="5"/>
  <c r="W19" i="1" s="1"/>
  <c r="Z8" i="5"/>
  <c r="X19" i="1" s="1"/>
  <c r="AA8" i="5"/>
  <c r="Y19" i="1" s="1"/>
  <c r="AB8" i="5"/>
  <c r="Z19" i="1" s="1"/>
  <c r="AC8" i="5"/>
  <c r="AA19" i="1" s="1"/>
  <c r="AD8" i="5"/>
  <c r="AB19" i="1" s="1"/>
  <c r="AE8" i="5"/>
  <c r="AC19" i="1" s="1"/>
  <c r="AF8" i="5"/>
  <c r="AD19" i="1" s="1"/>
  <c r="AG8" i="5"/>
  <c r="AE19" i="1" s="1"/>
  <c r="AH8" i="5"/>
  <c r="AF19" i="1" s="1"/>
  <c r="AI8" i="5"/>
  <c r="AG19" i="1" s="1"/>
  <c r="AJ8" i="5"/>
  <c r="AH19" i="1" s="1"/>
  <c r="AK8" i="5"/>
  <c r="AI19" i="1" s="1"/>
  <c r="AL8" i="5"/>
  <c r="AJ19" i="1" s="1"/>
  <c r="AM8" i="5"/>
  <c r="AK19" i="1" s="1"/>
  <c r="E12" i="5"/>
  <c r="C20" i="1" s="1"/>
  <c r="F12" i="5"/>
  <c r="D20" i="1" s="1"/>
  <c r="G12" i="5"/>
  <c r="E20" i="1" s="1"/>
  <c r="H12" i="5"/>
  <c r="F20" i="1" s="1"/>
  <c r="I12" i="5"/>
  <c r="G20" i="1" s="1"/>
  <c r="J12" i="5"/>
  <c r="H20" i="1" s="1"/>
  <c r="K12" i="5"/>
  <c r="I20" i="1" s="1"/>
  <c r="L12" i="5"/>
  <c r="J20" i="1" s="1"/>
  <c r="M12" i="5"/>
  <c r="K20" i="1" s="1"/>
  <c r="N12" i="5"/>
  <c r="L20" i="1" s="1"/>
  <c r="O12" i="5"/>
  <c r="M20" i="1" s="1"/>
  <c r="P12" i="5"/>
  <c r="N20" i="1" s="1"/>
  <c r="Q12" i="5"/>
  <c r="O20" i="1" s="1"/>
  <c r="R12" i="5"/>
  <c r="P20" i="1" s="1"/>
  <c r="S12" i="5"/>
  <c r="Q20" i="1" s="1"/>
  <c r="T12" i="5"/>
  <c r="R20" i="1" s="1"/>
  <c r="U12" i="5"/>
  <c r="S20" i="1" s="1"/>
  <c r="V12" i="5"/>
  <c r="T20" i="1" s="1"/>
  <c r="W12" i="5"/>
  <c r="U20" i="1" s="1"/>
  <c r="X12" i="5"/>
  <c r="V20" i="1" s="1"/>
  <c r="Y12" i="5"/>
  <c r="W20" i="1" s="1"/>
  <c r="Z12" i="5"/>
  <c r="X20" i="1" s="1"/>
  <c r="AA12" i="5"/>
  <c r="Y20" i="1" s="1"/>
  <c r="AB12" i="5"/>
  <c r="Z20" i="1" s="1"/>
  <c r="AC12" i="5"/>
  <c r="AA20" i="1" s="1"/>
  <c r="AD12" i="5"/>
  <c r="AB20" i="1" s="1"/>
  <c r="AE12" i="5"/>
  <c r="AC20" i="1" s="1"/>
  <c r="AF12" i="5"/>
  <c r="AD20" i="1" s="1"/>
  <c r="AG12" i="5"/>
  <c r="AE20" i="1" s="1"/>
  <c r="AH12" i="5"/>
  <c r="AF20" i="1" s="1"/>
  <c r="AI12" i="5"/>
  <c r="AG20" i="1" s="1"/>
  <c r="AJ12" i="5"/>
  <c r="AH20" i="1" s="1"/>
  <c r="AK12" i="5"/>
  <c r="AI20" i="1" s="1"/>
  <c r="AL12" i="5"/>
  <c r="AJ20" i="1" s="1"/>
  <c r="AM12" i="5"/>
  <c r="AK20" i="1" s="1"/>
  <c r="E16" i="5"/>
  <c r="C21" i="1" s="1"/>
  <c r="F16" i="5"/>
  <c r="D21" i="1" s="1"/>
  <c r="G16" i="5"/>
  <c r="E21" i="1" s="1"/>
  <c r="H16" i="5"/>
  <c r="F21" i="1" s="1"/>
  <c r="I16" i="5"/>
  <c r="G21" i="1" s="1"/>
  <c r="J16" i="5"/>
  <c r="H21" i="1" s="1"/>
  <c r="K16" i="5"/>
  <c r="I21" i="1" s="1"/>
  <c r="L16" i="5"/>
  <c r="J21" i="1" s="1"/>
  <c r="M16" i="5"/>
  <c r="K21" i="1" s="1"/>
  <c r="N16" i="5"/>
  <c r="L21" i="1" s="1"/>
  <c r="O16" i="5"/>
  <c r="M21" i="1" s="1"/>
  <c r="P16" i="5"/>
  <c r="N21" i="1" s="1"/>
  <c r="Q16" i="5"/>
  <c r="O21" i="1" s="1"/>
  <c r="R16" i="5"/>
  <c r="P21" i="1" s="1"/>
  <c r="S16" i="5"/>
  <c r="Q21" i="1" s="1"/>
  <c r="T16" i="5"/>
  <c r="R21" i="1" s="1"/>
  <c r="U16" i="5"/>
  <c r="S21" i="1" s="1"/>
  <c r="V16" i="5"/>
  <c r="T21" i="1" s="1"/>
  <c r="W16" i="5"/>
  <c r="U21" i="1" s="1"/>
  <c r="X16" i="5"/>
  <c r="V21" i="1" s="1"/>
  <c r="Y16" i="5"/>
  <c r="W21" i="1" s="1"/>
  <c r="Z16" i="5"/>
  <c r="X21" i="1" s="1"/>
  <c r="AA16" i="5"/>
  <c r="Y21" i="1" s="1"/>
  <c r="AB16" i="5"/>
  <c r="Z21" i="1" s="1"/>
  <c r="AC16" i="5"/>
  <c r="AA21" i="1" s="1"/>
  <c r="AD16" i="5"/>
  <c r="AB21" i="1" s="1"/>
  <c r="AE16" i="5"/>
  <c r="AC21" i="1" s="1"/>
  <c r="AF16" i="5"/>
  <c r="AD21" i="1" s="1"/>
  <c r="AG16" i="5"/>
  <c r="AE21" i="1" s="1"/>
  <c r="AH16" i="5"/>
  <c r="AF21" i="1" s="1"/>
  <c r="AI16" i="5"/>
  <c r="AG21" i="1" s="1"/>
  <c r="AJ16" i="5"/>
  <c r="AH21" i="1" s="1"/>
  <c r="AK16" i="5"/>
  <c r="AI21" i="1" s="1"/>
  <c r="AL16" i="5"/>
  <c r="AJ21" i="1" s="1"/>
  <c r="AM16" i="5"/>
  <c r="AK21" i="1" s="1"/>
  <c r="E20" i="5"/>
  <c r="C22" i="1" s="1"/>
  <c r="F20" i="5"/>
  <c r="D22" i="1" s="1"/>
  <c r="G20" i="5"/>
  <c r="E22" i="1" s="1"/>
  <c r="H20" i="5"/>
  <c r="F22" i="1" s="1"/>
  <c r="I20" i="5"/>
  <c r="G22" i="1" s="1"/>
  <c r="J20" i="5"/>
  <c r="H22" i="1" s="1"/>
  <c r="K20" i="5"/>
  <c r="I22" i="1" s="1"/>
  <c r="L20" i="5"/>
  <c r="J22" i="1" s="1"/>
  <c r="M20" i="5"/>
  <c r="K22" i="1" s="1"/>
  <c r="N20" i="5"/>
  <c r="L22" i="1" s="1"/>
  <c r="O20" i="5"/>
  <c r="M22" i="1" s="1"/>
  <c r="P20" i="5"/>
  <c r="N22" i="1" s="1"/>
  <c r="Q20" i="5"/>
  <c r="O22" i="1" s="1"/>
  <c r="R20" i="5"/>
  <c r="P22" i="1" s="1"/>
  <c r="S20" i="5"/>
  <c r="Q22" i="1" s="1"/>
  <c r="T20" i="5"/>
  <c r="R22" i="1" s="1"/>
  <c r="U20" i="5"/>
  <c r="S22" i="1" s="1"/>
  <c r="V20" i="5"/>
  <c r="T22" i="1" s="1"/>
  <c r="W20" i="5"/>
  <c r="U22" i="1" s="1"/>
  <c r="X20" i="5"/>
  <c r="V22" i="1" s="1"/>
  <c r="Y20" i="5"/>
  <c r="W22" i="1" s="1"/>
  <c r="Z20" i="5"/>
  <c r="X22" i="1" s="1"/>
  <c r="AA20" i="5"/>
  <c r="Y22" i="1" s="1"/>
  <c r="AB20" i="5"/>
  <c r="Z22" i="1" s="1"/>
  <c r="AC20" i="5"/>
  <c r="AA22" i="1" s="1"/>
  <c r="AD20" i="5"/>
  <c r="AB22" i="1" s="1"/>
  <c r="AE20" i="5"/>
  <c r="AC22" i="1" s="1"/>
  <c r="AF20" i="5"/>
  <c r="AD22" i="1" s="1"/>
  <c r="AG20" i="5"/>
  <c r="AE22" i="1" s="1"/>
  <c r="AH20" i="5"/>
  <c r="AF22" i="1" s="1"/>
  <c r="AI20" i="5"/>
  <c r="AG22" i="1" s="1"/>
  <c r="AJ20" i="5"/>
  <c r="AH22" i="1" s="1"/>
  <c r="AK20" i="5"/>
  <c r="AI22" i="1" s="1"/>
  <c r="AL20" i="5"/>
  <c r="AJ22" i="1" s="1"/>
  <c r="AM20" i="5"/>
  <c r="AK22" i="1" s="1"/>
  <c r="E23" i="1"/>
  <c r="F23" i="1"/>
  <c r="G23" i="1"/>
  <c r="H23" i="1"/>
  <c r="I23" i="1"/>
  <c r="J23" i="1"/>
  <c r="K23" i="1"/>
  <c r="Q23" i="1"/>
  <c r="R23" i="1"/>
  <c r="S23" i="1"/>
  <c r="T23" i="1"/>
  <c r="U23" i="1"/>
  <c r="V23" i="1"/>
  <c r="W23" i="1"/>
  <c r="AC23" i="1"/>
  <c r="AD23" i="1"/>
  <c r="AE23" i="1"/>
  <c r="AF23" i="1"/>
  <c r="AG23" i="1"/>
  <c r="AH23" i="1"/>
  <c r="AI23" i="1"/>
  <c r="AJ23" i="1"/>
  <c r="D20" i="5"/>
  <c r="B22" i="1" s="1"/>
  <c r="D16" i="5"/>
  <c r="B21" i="1" s="1"/>
  <c r="D12" i="5"/>
  <c r="B20" i="1" s="1"/>
  <c r="D8" i="5"/>
  <c r="B19" i="1" s="1"/>
  <c r="E23" i="5" l="1"/>
  <c r="F10" i="2"/>
  <c r="E10" i="2"/>
  <c r="E16" i="2" s="1"/>
  <c r="E34" i="2" s="1"/>
  <c r="F23" i="5" l="1"/>
  <c r="E13" i="2"/>
  <c r="E30" i="2" s="1"/>
  <c r="E33" i="5"/>
  <c r="C24" i="1" s="1"/>
  <c r="F16" i="2"/>
  <c r="F34" i="2" s="1"/>
  <c r="F13" i="2"/>
  <c r="F30" i="2" s="1"/>
  <c r="F33" i="5"/>
  <c r="D24" i="1" s="1"/>
  <c r="G23" i="5" l="1"/>
  <c r="G10" i="2"/>
  <c r="D16" i="2"/>
  <c r="D13" i="2"/>
  <c r="D30" i="2" s="1"/>
  <c r="D32" i="2" s="1"/>
  <c r="G13" i="2" l="1"/>
  <c r="G30" i="2" s="1"/>
  <c r="G16" i="2"/>
  <c r="H23" i="5"/>
  <c r="H10" i="2"/>
  <c r="D8" i="3"/>
  <c r="B4" i="1"/>
  <c r="D34" i="2"/>
  <c r="D36" i="2" s="1"/>
  <c r="D33" i="5"/>
  <c r="D40" i="5" s="1"/>
  <c r="I23" i="5" l="1"/>
  <c r="I10" i="2"/>
  <c r="H13" i="2"/>
  <c r="H30" i="2" s="1"/>
  <c r="H16" i="2"/>
  <c r="G34" i="2"/>
  <c r="G33" i="5"/>
  <c r="E24" i="1" s="1"/>
  <c r="D17" i="3"/>
  <c r="E5" i="3" s="1"/>
  <c r="D12" i="3"/>
  <c r="B5" i="1"/>
  <c r="B28" i="1"/>
  <c r="B24" i="1"/>
  <c r="H33" i="5" l="1"/>
  <c r="F24" i="1" s="1"/>
  <c r="H34" i="2"/>
  <c r="I16" i="2"/>
  <c r="I13" i="2"/>
  <c r="I30" i="2" s="1"/>
  <c r="J23" i="5"/>
  <c r="J10" i="2"/>
  <c r="D13" i="3"/>
  <c r="C9" i="1"/>
  <c r="D3" i="4"/>
  <c r="D8" i="4" s="1"/>
  <c r="B13" i="1" s="1"/>
  <c r="E22" i="2"/>
  <c r="E31" i="2" s="1"/>
  <c r="E32" i="2" s="1"/>
  <c r="E8" i="3" s="1"/>
  <c r="J16" i="2" l="1"/>
  <c r="J13" i="2"/>
  <c r="J30" i="2" s="1"/>
  <c r="K23" i="5"/>
  <c r="K10" i="2"/>
  <c r="I34" i="2"/>
  <c r="I33" i="5"/>
  <c r="G24" i="1" s="1"/>
  <c r="D19" i="3"/>
  <c r="D18" i="4" s="1"/>
  <c r="D22" i="4" s="1"/>
  <c r="B14" i="1" s="1"/>
  <c r="D13" i="4"/>
  <c r="D15" i="4" s="1"/>
  <c r="C4" i="1"/>
  <c r="B18" i="1"/>
  <c r="K16" i="2" l="1"/>
  <c r="K13" i="2"/>
  <c r="K30" i="2" s="1"/>
  <c r="L23" i="5"/>
  <c r="L10" i="2"/>
  <c r="J34" i="2"/>
  <c r="J33" i="5"/>
  <c r="H24" i="1" s="1"/>
  <c r="E6" i="3"/>
  <c r="E4" i="5" s="1"/>
  <c r="E40" i="5" s="1"/>
  <c r="C28" i="1" s="1"/>
  <c r="D25" i="4"/>
  <c r="B15" i="1" s="1"/>
  <c r="D22" i="3"/>
  <c r="E4" i="3" s="1"/>
  <c r="C10" i="1"/>
  <c r="L13" i="2" l="1"/>
  <c r="L30" i="2" s="1"/>
  <c r="L16" i="2"/>
  <c r="M23" i="5"/>
  <c r="M10" i="2"/>
  <c r="K33" i="5"/>
  <c r="I24" i="1" s="1"/>
  <c r="K34" i="2"/>
  <c r="E26" i="2"/>
  <c r="E35" i="2" s="1"/>
  <c r="E36" i="2" s="1"/>
  <c r="C8" i="1"/>
  <c r="C18" i="1"/>
  <c r="M13" i="2" l="1"/>
  <c r="M30" i="2" s="1"/>
  <c r="M16" i="2"/>
  <c r="L33" i="5"/>
  <c r="J24" i="1" s="1"/>
  <c r="L34" i="2"/>
  <c r="N23" i="5"/>
  <c r="N10" i="2"/>
  <c r="E12" i="3"/>
  <c r="E13" i="3" s="1"/>
  <c r="E19" i="3" s="1"/>
  <c r="C5" i="1"/>
  <c r="N16" i="2" l="1"/>
  <c r="N13" i="2"/>
  <c r="N30" i="2" s="1"/>
  <c r="M34" i="2"/>
  <c r="M33" i="5"/>
  <c r="K24" i="1" s="1"/>
  <c r="O23" i="5"/>
  <c r="O10" i="2"/>
  <c r="O16" i="2" l="1"/>
  <c r="O13" i="2"/>
  <c r="O30" i="2" s="1"/>
  <c r="P23" i="5"/>
  <c r="P10" i="2"/>
  <c r="N33" i="5"/>
  <c r="L24" i="1" s="1"/>
  <c r="N34" i="2"/>
  <c r="Q23" i="5" l="1"/>
  <c r="Q10" i="2"/>
  <c r="P16" i="2"/>
  <c r="P13" i="2"/>
  <c r="P30" i="2" s="1"/>
  <c r="O33" i="5"/>
  <c r="M24" i="1" s="1"/>
  <c r="O34" i="2"/>
  <c r="Q16" i="2" l="1"/>
  <c r="Q13" i="2"/>
  <c r="Q30" i="2" s="1"/>
  <c r="P34" i="2"/>
  <c r="P33" i="5"/>
  <c r="N24" i="1" s="1"/>
  <c r="R23" i="5"/>
  <c r="R10" i="2"/>
  <c r="R16" i="2" l="1"/>
  <c r="R13" i="2"/>
  <c r="R30" i="2" s="1"/>
  <c r="S23" i="5"/>
  <c r="S10" i="2"/>
  <c r="Q34" i="2"/>
  <c r="Q33" i="5"/>
  <c r="O24" i="1" s="1"/>
  <c r="S16" i="2" l="1"/>
  <c r="S13" i="2"/>
  <c r="S30" i="2" s="1"/>
  <c r="T23" i="5"/>
  <c r="T10" i="2"/>
  <c r="R33" i="5"/>
  <c r="P24" i="1" s="1"/>
  <c r="R34" i="2"/>
  <c r="U23" i="5" l="1"/>
  <c r="U10" i="2"/>
  <c r="T13" i="2"/>
  <c r="T30" i="2" s="1"/>
  <c r="T16" i="2"/>
  <c r="S34" i="2"/>
  <c r="S33" i="5"/>
  <c r="Q24" i="1" s="1"/>
  <c r="T34" i="2" l="1"/>
  <c r="T33" i="5"/>
  <c r="R24" i="1" s="1"/>
  <c r="U13" i="2"/>
  <c r="U30" i="2" s="1"/>
  <c r="U16" i="2"/>
  <c r="V23" i="5"/>
  <c r="V10" i="2"/>
  <c r="V13" i="2" l="1"/>
  <c r="V30" i="2" s="1"/>
  <c r="V16" i="2"/>
  <c r="W23" i="5"/>
  <c r="W10" i="2"/>
  <c r="U34" i="2"/>
  <c r="U33" i="5"/>
  <c r="S24" i="1" s="1"/>
  <c r="W13" i="2" l="1"/>
  <c r="W30" i="2" s="1"/>
  <c r="W16" i="2"/>
  <c r="X23" i="5"/>
  <c r="X10" i="2"/>
  <c r="V34" i="2"/>
  <c r="V33" i="5"/>
  <c r="T24" i="1" s="1"/>
  <c r="X16" i="2" l="1"/>
  <c r="X13" i="2"/>
  <c r="X30" i="2" s="1"/>
  <c r="Y23" i="5"/>
  <c r="Y10" i="2"/>
  <c r="W33" i="5"/>
  <c r="U24" i="1" s="1"/>
  <c r="W34" i="2"/>
  <c r="Z23" i="5" l="1"/>
  <c r="Z10" i="2"/>
  <c r="Y16" i="2"/>
  <c r="Y13" i="2"/>
  <c r="Y30" i="2" s="1"/>
  <c r="X33" i="5"/>
  <c r="V24" i="1" s="1"/>
  <c r="X34" i="2"/>
  <c r="Z16" i="2" l="1"/>
  <c r="Z13" i="2"/>
  <c r="Z30" i="2" s="1"/>
  <c r="Y33" i="5"/>
  <c r="W24" i="1" s="1"/>
  <c r="Y34" i="2"/>
  <c r="AA23" i="5"/>
  <c r="AA10" i="2"/>
  <c r="AA13" i="2" l="1"/>
  <c r="AA30" i="2" s="1"/>
  <c r="AA16" i="2"/>
  <c r="AB23" i="5"/>
  <c r="AB10" i="2"/>
  <c r="Z34" i="2"/>
  <c r="Z33" i="5"/>
  <c r="X24" i="1" s="1"/>
  <c r="AB16" i="2" l="1"/>
  <c r="AB13" i="2"/>
  <c r="AB30" i="2" s="1"/>
  <c r="AC23" i="5"/>
  <c r="AC10" i="2"/>
  <c r="AA34" i="2"/>
  <c r="AA33" i="5"/>
  <c r="Y24" i="1" s="1"/>
  <c r="AC16" i="2" l="1"/>
  <c r="AC13" i="2"/>
  <c r="AC30" i="2" s="1"/>
  <c r="AD23" i="5"/>
  <c r="AD10" i="2"/>
  <c r="AB33" i="5"/>
  <c r="Z24" i="1" s="1"/>
  <c r="AB34" i="2"/>
  <c r="AD16" i="2" l="1"/>
  <c r="AD13" i="2"/>
  <c r="AD30" i="2" s="1"/>
  <c r="AE23" i="5"/>
  <c r="AE10" i="2"/>
  <c r="AC33" i="5"/>
  <c r="AA24" i="1" s="1"/>
  <c r="AC34" i="2"/>
  <c r="AE13" i="2" l="1"/>
  <c r="AE30" i="2" s="1"/>
  <c r="AE16" i="2"/>
  <c r="AF23" i="5"/>
  <c r="AF10" i="2"/>
  <c r="AD34" i="2"/>
  <c r="AD33" i="5"/>
  <c r="AB24" i="1" s="1"/>
  <c r="AE33" i="5" l="1"/>
  <c r="AC24" i="1" s="1"/>
  <c r="AE34" i="2"/>
  <c r="AF16" i="2"/>
  <c r="AF13" i="2"/>
  <c r="AF30" i="2" s="1"/>
  <c r="AG23" i="5"/>
  <c r="AG10" i="2"/>
  <c r="AG13" i="2" l="1"/>
  <c r="AG30" i="2" s="1"/>
  <c r="AG16" i="2"/>
  <c r="AH23" i="5"/>
  <c r="AH10" i="2"/>
  <c r="AF34" i="2"/>
  <c r="AF33" i="5"/>
  <c r="AD24" i="1" s="1"/>
  <c r="AH16" i="2" l="1"/>
  <c r="AH13" i="2"/>
  <c r="AH30" i="2" s="1"/>
  <c r="AI23" i="5"/>
  <c r="AI10" i="2"/>
  <c r="AG34" i="2"/>
  <c r="AG33" i="5"/>
  <c r="AE24" i="1" s="1"/>
  <c r="AI16" i="2" l="1"/>
  <c r="AI13" i="2"/>
  <c r="AI30" i="2" s="1"/>
  <c r="AJ23" i="5"/>
  <c r="AJ10" i="2"/>
  <c r="AH34" i="2"/>
  <c r="AH33" i="5"/>
  <c r="AF24" i="1" s="1"/>
  <c r="AK23" i="5" l="1"/>
  <c r="AK10" i="2"/>
  <c r="AJ13" i="2"/>
  <c r="AJ30" i="2" s="1"/>
  <c r="AJ16" i="2"/>
  <c r="AI33" i="5"/>
  <c r="AG24" i="1" s="1"/>
  <c r="AI34" i="2"/>
  <c r="AK13" i="2" l="1"/>
  <c r="AK30" i="2" s="1"/>
  <c r="AK16" i="2"/>
  <c r="AJ34" i="2"/>
  <c r="AJ33" i="5"/>
  <c r="AH24" i="1" s="1"/>
  <c r="AL23" i="5"/>
  <c r="AL10" i="2"/>
  <c r="AL16" i="2" l="1"/>
  <c r="AL13" i="2"/>
  <c r="AL30" i="2" s="1"/>
  <c r="AM23" i="5"/>
  <c r="AM10" i="2"/>
  <c r="AK34" i="2"/>
  <c r="AK33" i="5"/>
  <c r="AI24" i="1" s="1"/>
  <c r="F6" i="3"/>
  <c r="E9" i="3"/>
  <c r="E17" i="3" s="1"/>
  <c r="AM16" i="2" l="1"/>
  <c r="AM13" i="2"/>
  <c r="AM30" i="2" s="1"/>
  <c r="AL33" i="5"/>
  <c r="AJ24" i="1" s="1"/>
  <c r="AL34" i="2"/>
  <c r="F5" i="3"/>
  <c r="E18" i="4"/>
  <c r="E22" i="4" s="1"/>
  <c r="C14" i="1" s="1"/>
  <c r="E22" i="3"/>
  <c r="F4" i="3" s="1"/>
  <c r="D8" i="1" s="1"/>
  <c r="E3" i="4"/>
  <c r="D10" i="1"/>
  <c r="F4" i="5"/>
  <c r="AM33" i="5" l="1"/>
  <c r="AK24" i="1" s="1"/>
  <c r="AM34" i="2"/>
  <c r="F26" i="2"/>
  <c r="F35" i="2" s="1"/>
  <c r="F36" i="2" s="1"/>
  <c r="F12" i="3" s="1"/>
  <c r="F13" i="3" s="1"/>
  <c r="F19" i="3" s="1"/>
  <c r="D9" i="1"/>
  <c r="F22" i="2"/>
  <c r="F31" i="2" s="1"/>
  <c r="F32" i="2" s="1"/>
  <c r="D4" i="1" s="1"/>
  <c r="E8" i="4"/>
  <c r="E13" i="4"/>
  <c r="D18" i="1"/>
  <c r="F40" i="5"/>
  <c r="D28" i="1" s="1"/>
  <c r="D5" i="1"/>
  <c r="F8" i="3" l="1"/>
  <c r="F9" i="3" s="1"/>
  <c r="F17" i="3" s="1"/>
  <c r="C13" i="1"/>
  <c r="E15" i="4"/>
  <c r="E25" i="4" s="1"/>
  <c r="C15" i="1" s="1"/>
  <c r="G5" i="3" l="1"/>
  <c r="F22" i="3"/>
  <c r="G4" i="3" s="1"/>
  <c r="F3" i="4"/>
  <c r="F18" i="4"/>
  <c r="F22" i="4" s="1"/>
  <c r="D14" i="1" s="1"/>
  <c r="G6" i="3"/>
  <c r="E9" i="1" l="1"/>
  <c r="G22" i="2"/>
  <c r="G31" i="2" s="1"/>
  <c r="G32" i="2" s="1"/>
  <c r="G8" i="3" s="1"/>
  <c r="E10" i="1"/>
  <c r="G4" i="5"/>
  <c r="F13" i="4"/>
  <c r="F8" i="4"/>
  <c r="G26" i="2"/>
  <c r="G35" i="2" s="1"/>
  <c r="G36" i="2" s="1"/>
  <c r="G12" i="3" s="1"/>
  <c r="E8" i="1"/>
  <c r="E4" i="1" l="1"/>
  <c r="G13" i="3"/>
  <c r="G19" i="3" s="1"/>
  <c r="E5" i="1"/>
  <c r="F15" i="4"/>
  <c r="F25" i="4" s="1"/>
  <c r="D15" i="1" s="1"/>
  <c r="D13" i="1"/>
  <c r="E18" i="1"/>
  <c r="G40" i="5"/>
  <c r="E28" i="1" s="1"/>
  <c r="G9" i="3"/>
  <c r="G17" i="3" s="1"/>
  <c r="H5" i="3" l="1"/>
  <c r="G3" i="4"/>
  <c r="H22" i="2" l="1"/>
  <c r="H31" i="2" s="1"/>
  <c r="H32" i="2" s="1"/>
  <c r="F9" i="1"/>
  <c r="H6" i="3"/>
  <c r="G18" i="4"/>
  <c r="G22" i="4" s="1"/>
  <c r="E14" i="1" s="1"/>
  <c r="G13" i="4"/>
  <c r="G8" i="4"/>
  <c r="G22" i="3"/>
  <c r="H4" i="3" s="1"/>
  <c r="H8" i="3"/>
  <c r="F4" i="1"/>
  <c r="H9" i="3" l="1"/>
  <c r="H17" i="3" s="1"/>
  <c r="G15" i="4"/>
  <c r="G25" i="4" s="1"/>
  <c r="E15" i="1" s="1"/>
  <c r="E13" i="1"/>
  <c r="H26" i="2"/>
  <c r="H35" i="2" s="1"/>
  <c r="H36" i="2" s="1"/>
  <c r="H12" i="3" s="1"/>
  <c r="F8" i="1"/>
  <c r="H4" i="5"/>
  <c r="F10" i="1"/>
  <c r="I5" i="3" l="1"/>
  <c r="H13" i="3"/>
  <c r="H19" i="3" s="1"/>
  <c r="H3" i="4"/>
  <c r="F5" i="1"/>
  <c r="F18" i="1"/>
  <c r="H40" i="5"/>
  <c r="F28" i="1" s="1"/>
  <c r="G9" i="1" l="1"/>
  <c r="I22" i="2"/>
  <c r="I31" i="2" s="1"/>
  <c r="I32" i="2" s="1"/>
  <c r="I8" i="3" s="1"/>
  <c r="H8" i="4"/>
  <c r="H13" i="4"/>
  <c r="G4" i="1" l="1"/>
  <c r="F13" i="1"/>
  <c r="H15" i="4"/>
  <c r="I6" i="3"/>
  <c r="H18" i="4"/>
  <c r="H22" i="4" s="1"/>
  <c r="F14" i="1" s="1"/>
  <c r="H22" i="3"/>
  <c r="I4" i="3" s="1"/>
  <c r="I9" i="3"/>
  <c r="I17" i="3" s="1"/>
  <c r="J5" i="3" l="1"/>
  <c r="G8" i="1"/>
  <c r="I26" i="2"/>
  <c r="I35" i="2" s="1"/>
  <c r="I36" i="2" s="1"/>
  <c r="I12" i="3" s="1"/>
  <c r="I4" i="5"/>
  <c r="G10" i="1"/>
  <c r="I3" i="4"/>
  <c r="H25" i="4"/>
  <c r="F15" i="1" s="1"/>
  <c r="J22" i="2" l="1"/>
  <c r="J31" i="2" s="1"/>
  <c r="J32" i="2" s="1"/>
  <c r="H9" i="1"/>
  <c r="I13" i="3"/>
  <c r="I19" i="3" s="1"/>
  <c r="H4" i="1"/>
  <c r="J8" i="3"/>
  <c r="I8" i="4"/>
  <c r="I13" i="4"/>
  <c r="I40" i="5"/>
  <c r="G28" i="1" s="1"/>
  <c r="G18" i="1"/>
  <c r="G5" i="1"/>
  <c r="G13" i="1" l="1"/>
  <c r="I15" i="4"/>
  <c r="J9" i="3"/>
  <c r="J17" i="3" s="1"/>
  <c r="K5" i="3" l="1"/>
  <c r="J3" i="4"/>
  <c r="J6" i="3"/>
  <c r="I18" i="4"/>
  <c r="I22" i="4" s="1"/>
  <c r="G14" i="1" s="1"/>
  <c r="I22" i="3"/>
  <c r="J4" i="3" s="1"/>
  <c r="I9" i="1" l="1"/>
  <c r="K22" i="2"/>
  <c r="K31" i="2" s="1"/>
  <c r="K32" i="2" s="1"/>
  <c r="K8" i="3" s="1"/>
  <c r="H8" i="1"/>
  <c r="J26" i="2"/>
  <c r="J35" i="2" s="1"/>
  <c r="J36" i="2" s="1"/>
  <c r="J12" i="3" s="1"/>
  <c r="H10" i="1"/>
  <c r="J4" i="5"/>
  <c r="J8" i="4"/>
  <c r="J13" i="4"/>
  <c r="I25" i="4"/>
  <c r="G15" i="1" s="1"/>
  <c r="I4" i="1" l="1"/>
  <c r="J13" i="3"/>
  <c r="J19" i="3" s="1"/>
  <c r="J40" i="5"/>
  <c r="H28" i="1" s="1"/>
  <c r="H18" i="1"/>
  <c r="H13" i="1"/>
  <c r="J15" i="4"/>
  <c r="K9" i="3"/>
  <c r="K17" i="3" s="1"/>
  <c r="H5" i="1"/>
  <c r="L5" i="3" l="1"/>
  <c r="K3" i="4"/>
  <c r="L22" i="2" l="1"/>
  <c r="L31" i="2" s="1"/>
  <c r="L32" i="2" s="1"/>
  <c r="J9" i="1"/>
  <c r="K13" i="4"/>
  <c r="K8" i="4"/>
  <c r="J18" i="4"/>
  <c r="J22" i="4" s="1"/>
  <c r="K6" i="3"/>
  <c r="J22" i="3"/>
  <c r="K4" i="3" s="1"/>
  <c r="J4" i="1"/>
  <c r="L8" i="3"/>
  <c r="K4" i="5" l="1"/>
  <c r="I10" i="1"/>
  <c r="L9" i="3"/>
  <c r="L17" i="3" s="1"/>
  <c r="I8" i="1"/>
  <c r="K26" i="2"/>
  <c r="K35" i="2" s="1"/>
  <c r="K36" i="2" s="1"/>
  <c r="K12" i="3" s="1"/>
  <c r="K13" i="3" s="1"/>
  <c r="K19" i="3" s="1"/>
  <c r="H14" i="1"/>
  <c r="J25" i="4"/>
  <c r="H15" i="1" s="1"/>
  <c r="K15" i="4"/>
  <c r="I13" i="1"/>
  <c r="M5" i="3" l="1"/>
  <c r="I5" i="1"/>
  <c r="L3" i="4"/>
  <c r="K40" i="5"/>
  <c r="I28" i="1" s="1"/>
  <c r="I18" i="1"/>
  <c r="K9" i="1" l="1"/>
  <c r="M22" i="2"/>
  <c r="M31" i="2" s="1"/>
  <c r="M32" i="2" s="1"/>
  <c r="K4" i="1" s="1"/>
  <c r="L8" i="4"/>
  <c r="L13" i="4"/>
  <c r="K18" i="4"/>
  <c r="K22" i="4" s="1"/>
  <c r="L6" i="3"/>
  <c r="K22" i="3"/>
  <c r="L4" i="3" s="1"/>
  <c r="M8" i="3" l="1"/>
  <c r="L4" i="5"/>
  <c r="J10" i="1"/>
  <c r="J8" i="1"/>
  <c r="L26" i="2"/>
  <c r="L35" i="2" s="1"/>
  <c r="L36" i="2" s="1"/>
  <c r="L12" i="3" s="1"/>
  <c r="L13" i="3" s="1"/>
  <c r="L19" i="3" s="1"/>
  <c r="I14" i="1"/>
  <c r="K25" i="4"/>
  <c r="I15" i="1" s="1"/>
  <c r="M9" i="3"/>
  <c r="M17" i="3" s="1"/>
  <c r="L15" i="4"/>
  <c r="J13" i="1"/>
  <c r="N5" i="3" l="1"/>
  <c r="J5" i="1"/>
  <c r="M3" i="4"/>
  <c r="L40" i="5"/>
  <c r="J28" i="1" s="1"/>
  <c r="J18" i="1"/>
  <c r="N22" i="2" l="1"/>
  <c r="N31" i="2" s="1"/>
  <c r="N32" i="2" s="1"/>
  <c r="L9" i="1"/>
  <c r="L18" i="4"/>
  <c r="L22" i="4" s="1"/>
  <c r="M6" i="3"/>
  <c r="L22" i="3"/>
  <c r="M4" i="3" s="1"/>
  <c r="M8" i="4"/>
  <c r="M13" i="4"/>
  <c r="L4" i="1"/>
  <c r="N8" i="3"/>
  <c r="N9" i="3" l="1"/>
  <c r="N17" i="3" s="1"/>
  <c r="M15" i="4"/>
  <c r="K13" i="1"/>
  <c r="K8" i="1"/>
  <c r="M26" i="2"/>
  <c r="M35" i="2" s="1"/>
  <c r="M36" i="2" s="1"/>
  <c r="M12" i="3" s="1"/>
  <c r="M13" i="3" s="1"/>
  <c r="M19" i="3" s="1"/>
  <c r="M4" i="5"/>
  <c r="K10" i="1"/>
  <c r="J14" i="1"/>
  <c r="L25" i="4"/>
  <c r="J15" i="1" s="1"/>
  <c r="O5" i="3" l="1"/>
  <c r="M40" i="5"/>
  <c r="K28" i="1" s="1"/>
  <c r="K18" i="1"/>
  <c r="K5" i="1"/>
  <c r="N3" i="4"/>
  <c r="M9" i="1" l="1"/>
  <c r="O22" i="2"/>
  <c r="O31" i="2" s="1"/>
  <c r="O32" i="2" s="1"/>
  <c r="N13" i="4"/>
  <c r="N8" i="4"/>
  <c r="M18" i="4"/>
  <c r="M22" i="4" s="1"/>
  <c r="N6" i="3"/>
  <c r="M22" i="3"/>
  <c r="N4" i="3" s="1"/>
  <c r="O8" i="3"/>
  <c r="M4" i="1"/>
  <c r="L8" i="1" l="1"/>
  <c r="N26" i="2"/>
  <c r="N35" i="2" s="1"/>
  <c r="N36" i="2" s="1"/>
  <c r="N12" i="3" s="1"/>
  <c r="N13" i="3" s="1"/>
  <c r="N19" i="3" s="1"/>
  <c r="O9" i="3"/>
  <c r="O17" i="3" s="1"/>
  <c r="L10" i="1"/>
  <c r="N4" i="5"/>
  <c r="K14" i="1"/>
  <c r="M25" i="4"/>
  <c r="K15" i="1" s="1"/>
  <c r="N15" i="4"/>
  <c r="L13" i="1"/>
  <c r="P5" i="3" l="1"/>
  <c r="O3" i="4"/>
  <c r="N40" i="5"/>
  <c r="L28" i="1" s="1"/>
  <c r="L18" i="1"/>
  <c r="L5" i="1"/>
  <c r="P22" i="2" l="1"/>
  <c r="P31" i="2" s="1"/>
  <c r="P32" i="2" s="1"/>
  <c r="P8" i="3" s="1"/>
  <c r="N9" i="1"/>
  <c r="N18" i="4"/>
  <c r="N22" i="4" s="1"/>
  <c r="O6" i="3"/>
  <c r="N22" i="3"/>
  <c r="O4" i="3" s="1"/>
  <c r="O8" i="4"/>
  <c r="O13" i="4"/>
  <c r="N4" i="1" l="1"/>
  <c r="O4" i="5"/>
  <c r="M10" i="1"/>
  <c r="P9" i="3"/>
  <c r="P17" i="3" s="1"/>
  <c r="M13" i="1"/>
  <c r="O15" i="4"/>
  <c r="O26" i="2"/>
  <c r="O35" i="2" s="1"/>
  <c r="O36" i="2" s="1"/>
  <c r="O12" i="3" s="1"/>
  <c r="O13" i="3" s="1"/>
  <c r="O19" i="3" s="1"/>
  <c r="M8" i="1"/>
  <c r="L14" i="1"/>
  <c r="N25" i="4"/>
  <c r="L15" i="1" s="1"/>
  <c r="Q5" i="3" l="1"/>
  <c r="M5" i="1"/>
  <c r="O40" i="5"/>
  <c r="M28" i="1" s="1"/>
  <c r="M18" i="1"/>
  <c r="P3" i="4" l="1"/>
  <c r="P13" i="4" s="1"/>
  <c r="O9" i="1"/>
  <c r="Q22" i="2"/>
  <c r="Q31" i="2" s="1"/>
  <c r="Q32" i="2" s="1"/>
  <c r="O4" i="1" s="1"/>
  <c r="P6" i="3"/>
  <c r="O18" i="4"/>
  <c r="O22" i="4" s="1"/>
  <c r="O22" i="3"/>
  <c r="P4" i="3" s="1"/>
  <c r="P8" i="4" l="1"/>
  <c r="P15" i="4" s="1"/>
  <c r="Q8" i="3"/>
  <c r="N8" i="1"/>
  <c r="P26" i="2"/>
  <c r="P35" i="2" s="1"/>
  <c r="P36" i="2" s="1"/>
  <c r="P12" i="3" s="1"/>
  <c r="P13" i="3" s="1"/>
  <c r="P19" i="3" s="1"/>
  <c r="N10" i="1"/>
  <c r="P4" i="5"/>
  <c r="M14" i="1"/>
  <c r="O25" i="4"/>
  <c r="M15" i="1" s="1"/>
  <c r="Q9" i="3"/>
  <c r="Q17" i="3" s="1"/>
  <c r="N13" i="1"/>
  <c r="R5" i="3" l="1"/>
  <c r="N18" i="1"/>
  <c r="P40" i="5"/>
  <c r="N28" i="1" s="1"/>
  <c r="N5" i="1"/>
  <c r="Q3" i="4" l="1"/>
  <c r="Q8" i="4" s="1"/>
  <c r="P9" i="1"/>
  <c r="R22" i="2"/>
  <c r="R31" i="2" s="1"/>
  <c r="R32" i="2" s="1"/>
  <c r="P4" i="1" s="1"/>
  <c r="Q6" i="3"/>
  <c r="P18" i="4"/>
  <c r="P22" i="4" s="1"/>
  <c r="P22" i="3"/>
  <c r="Q4" i="3" s="1"/>
  <c r="R8" i="3" l="1"/>
  <c r="Q13" i="4"/>
  <c r="Q26" i="2"/>
  <c r="Q35" i="2" s="1"/>
  <c r="Q36" i="2" s="1"/>
  <c r="Q12" i="3" s="1"/>
  <c r="Q13" i="3" s="1"/>
  <c r="Q19" i="3" s="1"/>
  <c r="O8" i="1"/>
  <c r="R9" i="3"/>
  <c r="R17" i="3" s="1"/>
  <c r="N14" i="1"/>
  <c r="P25" i="4"/>
  <c r="N15" i="1" s="1"/>
  <c r="O10" i="1"/>
  <c r="Q4" i="5"/>
  <c r="O13" i="1"/>
  <c r="Q15" i="4"/>
  <c r="S5" i="3" l="1"/>
  <c r="O18" i="1"/>
  <c r="Q40" i="5"/>
  <c r="O28" i="1" s="1"/>
  <c r="R3" i="4"/>
  <c r="O5" i="1"/>
  <c r="Q9" i="1" l="1"/>
  <c r="S22" i="2"/>
  <c r="S31" i="2" s="1"/>
  <c r="S32" i="2" s="1"/>
  <c r="Q4" i="1" s="1"/>
  <c r="R6" i="3"/>
  <c r="Q18" i="4"/>
  <c r="Q22" i="4" s="1"/>
  <c r="Q22" i="3"/>
  <c r="R4" i="3" s="1"/>
  <c r="R8" i="4"/>
  <c r="R13" i="4"/>
  <c r="S8" i="3" l="1"/>
  <c r="P13" i="1"/>
  <c r="R15" i="4"/>
  <c r="P8" i="1"/>
  <c r="R26" i="2"/>
  <c r="R35" i="2" s="1"/>
  <c r="R36" i="2" s="1"/>
  <c r="R12" i="3" s="1"/>
  <c r="R13" i="3" s="1"/>
  <c r="R19" i="3" s="1"/>
  <c r="O14" i="1"/>
  <c r="Q25" i="4"/>
  <c r="O15" i="1" s="1"/>
  <c r="R4" i="5"/>
  <c r="P10" i="1"/>
  <c r="S9" i="3"/>
  <c r="S17" i="3" s="1"/>
  <c r="T5" i="3" l="1"/>
  <c r="S3" i="4"/>
  <c r="P18" i="1"/>
  <c r="R40" i="5"/>
  <c r="P28" i="1" s="1"/>
  <c r="P5" i="1"/>
  <c r="R9" i="1" l="1"/>
  <c r="T22" i="2"/>
  <c r="T31" i="2" s="1"/>
  <c r="T32" i="2" s="1"/>
  <c r="R4" i="1" s="1"/>
  <c r="S13" i="4"/>
  <c r="S8" i="4"/>
  <c r="S6" i="3"/>
  <c r="R18" i="4"/>
  <c r="R22" i="4" s="1"/>
  <c r="R22" i="3"/>
  <c r="S4" i="3" s="1"/>
  <c r="T8" i="3"/>
  <c r="T9" i="3" l="1"/>
  <c r="T17" i="3" s="1"/>
  <c r="P14" i="1"/>
  <c r="R25" i="4"/>
  <c r="P15" i="1" s="1"/>
  <c r="Q8" i="1"/>
  <c r="S26" i="2"/>
  <c r="S35" i="2" s="1"/>
  <c r="S36" i="2" s="1"/>
  <c r="S12" i="3" s="1"/>
  <c r="S13" i="3" s="1"/>
  <c r="S19" i="3" s="1"/>
  <c r="S4" i="5"/>
  <c r="Q10" i="1"/>
  <c r="S15" i="4"/>
  <c r="Q13" i="1"/>
  <c r="U5" i="3" l="1"/>
  <c r="Q18" i="1"/>
  <c r="S40" i="5"/>
  <c r="Q28" i="1" s="1"/>
  <c r="Q5" i="1"/>
  <c r="T3" i="4"/>
  <c r="S9" i="1" l="1"/>
  <c r="U22" i="2"/>
  <c r="U31" i="2" s="1"/>
  <c r="U32" i="2" s="1"/>
  <c r="T6" i="3"/>
  <c r="S18" i="4"/>
  <c r="S22" i="4" s="1"/>
  <c r="S22" i="3"/>
  <c r="T4" i="3" s="1"/>
  <c r="T8" i="4"/>
  <c r="T13" i="4"/>
  <c r="U8" i="3"/>
  <c r="S4" i="1"/>
  <c r="R13" i="1" l="1"/>
  <c r="T15" i="4"/>
  <c r="U9" i="3"/>
  <c r="U17" i="3" s="1"/>
  <c r="T26" i="2"/>
  <c r="T35" i="2" s="1"/>
  <c r="T36" i="2" s="1"/>
  <c r="T12" i="3" s="1"/>
  <c r="T13" i="3" s="1"/>
  <c r="T19" i="3" s="1"/>
  <c r="R8" i="1"/>
  <c r="Q14" i="1"/>
  <c r="S25" i="4"/>
  <c r="Q15" i="1" s="1"/>
  <c r="T4" i="5"/>
  <c r="R10" i="1"/>
  <c r="V5" i="3" l="1"/>
  <c r="T40" i="5"/>
  <c r="R28" i="1" s="1"/>
  <c r="R18" i="1"/>
  <c r="R5" i="1"/>
  <c r="U3" i="4"/>
  <c r="V22" i="2" l="1"/>
  <c r="V31" i="2" s="1"/>
  <c r="V32" i="2" s="1"/>
  <c r="V8" i="3" s="1"/>
  <c r="T9" i="1"/>
  <c r="U8" i="4"/>
  <c r="U13" i="4"/>
  <c r="T18" i="4"/>
  <c r="T22" i="4" s="1"/>
  <c r="U6" i="3"/>
  <c r="T22" i="3"/>
  <c r="U4" i="3" s="1"/>
  <c r="T4" i="1" l="1"/>
  <c r="R14" i="1"/>
  <c r="T25" i="4"/>
  <c r="R15" i="1" s="1"/>
  <c r="V9" i="3"/>
  <c r="V17" i="3" s="1"/>
  <c r="S10" i="1"/>
  <c r="U4" i="5"/>
  <c r="S8" i="1"/>
  <c r="U26" i="2"/>
  <c r="U35" i="2" s="1"/>
  <c r="U36" i="2" s="1"/>
  <c r="U12" i="3" s="1"/>
  <c r="U13" i="3" s="1"/>
  <c r="U19" i="3" s="1"/>
  <c r="S13" i="1"/>
  <c r="U15" i="4"/>
  <c r="W5" i="3" l="1"/>
  <c r="S5" i="1"/>
  <c r="S18" i="1"/>
  <c r="U40" i="5"/>
  <c r="S28" i="1" s="1"/>
  <c r="V3" i="4"/>
  <c r="W22" i="2" l="1"/>
  <c r="W31" i="2" s="1"/>
  <c r="W32" i="2" s="1"/>
  <c r="U9" i="1"/>
  <c r="V8" i="4"/>
  <c r="V13" i="4"/>
  <c r="U4" i="1"/>
  <c r="W8" i="3"/>
  <c r="V6" i="3"/>
  <c r="U18" i="4"/>
  <c r="U22" i="4" s="1"/>
  <c r="U22" i="3"/>
  <c r="V4" i="3" s="1"/>
  <c r="S14" i="1" l="1"/>
  <c r="U25" i="4"/>
  <c r="S15" i="1" s="1"/>
  <c r="V26" i="2"/>
  <c r="V35" i="2" s="1"/>
  <c r="V36" i="2" s="1"/>
  <c r="V12" i="3" s="1"/>
  <c r="V13" i="3" s="1"/>
  <c r="V19" i="3" s="1"/>
  <c r="T8" i="1"/>
  <c r="T10" i="1"/>
  <c r="V4" i="5"/>
  <c r="W9" i="3"/>
  <c r="W17" i="3" s="1"/>
  <c r="V15" i="4"/>
  <c r="T13" i="1"/>
  <c r="X5" i="3" l="1"/>
  <c r="W3" i="4"/>
  <c r="T18" i="1"/>
  <c r="V40" i="5"/>
  <c r="T28" i="1" s="1"/>
  <c r="T5" i="1"/>
  <c r="V9" i="1" l="1"/>
  <c r="X22" i="2"/>
  <c r="X31" i="2" s="1"/>
  <c r="X32" i="2" s="1"/>
  <c r="V4" i="1" s="1"/>
  <c r="V18" i="4"/>
  <c r="V22" i="4" s="1"/>
  <c r="W6" i="3"/>
  <c r="V22" i="3"/>
  <c r="W4" i="3" s="1"/>
  <c r="X8" i="3"/>
  <c r="W8" i="4"/>
  <c r="W13" i="4"/>
  <c r="U13" i="1" l="1"/>
  <c r="W15" i="4"/>
  <c r="X9" i="3"/>
  <c r="X17" i="3" s="1"/>
  <c r="W26" i="2"/>
  <c r="W35" i="2" s="1"/>
  <c r="W36" i="2" s="1"/>
  <c r="W12" i="3" s="1"/>
  <c r="W13" i="3" s="1"/>
  <c r="W19" i="3" s="1"/>
  <c r="U8" i="1"/>
  <c r="W4" i="5"/>
  <c r="U10" i="1"/>
  <c r="T14" i="1"/>
  <c r="V25" i="4"/>
  <c r="T15" i="1" s="1"/>
  <c r="Y5" i="3" l="1"/>
  <c r="U18" i="1"/>
  <c r="W40" i="5"/>
  <c r="U28" i="1" s="1"/>
  <c r="U5" i="1"/>
  <c r="X3" i="4"/>
  <c r="W9" i="1" l="1"/>
  <c r="Y22" i="2"/>
  <c r="Y31" i="2" s="1"/>
  <c r="Y32" i="2" s="1"/>
  <c r="X8" i="4"/>
  <c r="X13" i="4"/>
  <c r="W18" i="4"/>
  <c r="W22" i="4" s="1"/>
  <c r="X6" i="3"/>
  <c r="W22" i="3"/>
  <c r="X4" i="3" s="1"/>
  <c r="Y8" i="3"/>
  <c r="W4" i="1"/>
  <c r="Y9" i="3" l="1"/>
  <c r="Y17" i="3" s="1"/>
  <c r="X4" i="5"/>
  <c r="V10" i="1"/>
  <c r="X26" i="2"/>
  <c r="X35" i="2" s="1"/>
  <c r="X36" i="2" s="1"/>
  <c r="X12" i="3" s="1"/>
  <c r="X13" i="3" s="1"/>
  <c r="X19" i="3" s="1"/>
  <c r="V8" i="1"/>
  <c r="U14" i="1"/>
  <c r="W25" i="4"/>
  <c r="U15" i="1" s="1"/>
  <c r="V13" i="1"/>
  <c r="X15" i="4"/>
  <c r="Z5" i="3" l="1"/>
  <c r="V18" i="1"/>
  <c r="X40" i="5"/>
  <c r="V28" i="1" s="1"/>
  <c r="Y3" i="4"/>
  <c r="V5" i="1"/>
  <c r="Z22" i="2" l="1"/>
  <c r="Z31" i="2" s="1"/>
  <c r="Z32" i="2" s="1"/>
  <c r="X4" i="1" s="1"/>
  <c r="X9" i="1"/>
  <c r="Y6" i="3"/>
  <c r="X18" i="4"/>
  <c r="X22" i="4" s="1"/>
  <c r="X22" i="3"/>
  <c r="Y4" i="3" s="1"/>
  <c r="Y8" i="4"/>
  <c r="Y13" i="4"/>
  <c r="Z8" i="3" l="1"/>
  <c r="V14" i="1"/>
  <c r="X25" i="4"/>
  <c r="V15" i="1" s="1"/>
  <c r="Y15" i="4"/>
  <c r="W13" i="1"/>
  <c r="W8" i="1"/>
  <c r="Y26" i="2"/>
  <c r="Y35" i="2" s="1"/>
  <c r="Y36" i="2" s="1"/>
  <c r="Y12" i="3" s="1"/>
  <c r="Y13" i="3" s="1"/>
  <c r="Y19" i="3" s="1"/>
  <c r="W10" i="1"/>
  <c r="Y4" i="5"/>
  <c r="Z9" i="3"/>
  <c r="Z17" i="3" s="1"/>
  <c r="AA5" i="3" l="1"/>
  <c r="W5" i="1"/>
  <c r="W18" i="1"/>
  <c r="Y40" i="5"/>
  <c r="W28" i="1" s="1"/>
  <c r="Z3" i="4"/>
  <c r="Y9" i="1" l="1"/>
  <c r="AA22" i="2"/>
  <c r="AA31" i="2" s="1"/>
  <c r="AA32" i="2" s="1"/>
  <c r="Z8" i="4"/>
  <c r="Z13" i="4"/>
  <c r="Y18" i="4"/>
  <c r="Y22" i="4" s="1"/>
  <c r="Z6" i="3"/>
  <c r="Y22" i="3"/>
  <c r="Z4" i="3" s="1"/>
  <c r="Y4" i="1"/>
  <c r="AA8" i="3"/>
  <c r="AA9" i="3" l="1"/>
  <c r="AA17" i="3" s="1"/>
  <c r="X8" i="1"/>
  <c r="Z26" i="2"/>
  <c r="Z35" i="2" s="1"/>
  <c r="Z36" i="2" s="1"/>
  <c r="Z12" i="3" s="1"/>
  <c r="Z13" i="3" s="1"/>
  <c r="Z19" i="3" s="1"/>
  <c r="X10" i="1"/>
  <c r="Z4" i="5"/>
  <c r="W14" i="1"/>
  <c r="Y25" i="4"/>
  <c r="W15" i="1" s="1"/>
  <c r="X13" i="1"/>
  <c r="Z15" i="4"/>
  <c r="AB5" i="3" l="1"/>
  <c r="X5" i="1"/>
  <c r="AA3" i="4"/>
  <c r="X18" i="1"/>
  <c r="Z40" i="5"/>
  <c r="X28" i="1" s="1"/>
  <c r="AB22" i="2" l="1"/>
  <c r="AB31" i="2" s="1"/>
  <c r="AB32" i="2" s="1"/>
  <c r="Z4" i="1" s="1"/>
  <c r="Z9" i="1"/>
  <c r="AA13" i="4"/>
  <c r="AA8" i="4"/>
  <c r="AA6" i="3"/>
  <c r="Z18" i="4"/>
  <c r="Z22" i="4" s="1"/>
  <c r="Z22" i="3"/>
  <c r="AA4" i="3" s="1"/>
  <c r="AB8" i="3" l="1"/>
  <c r="AA26" i="2"/>
  <c r="AA35" i="2" s="1"/>
  <c r="AA36" i="2" s="1"/>
  <c r="AA12" i="3" s="1"/>
  <c r="AA13" i="3" s="1"/>
  <c r="AA19" i="3" s="1"/>
  <c r="Y8" i="1"/>
  <c r="X14" i="1"/>
  <c r="Z25" i="4"/>
  <c r="X15" i="1" s="1"/>
  <c r="Y10" i="1"/>
  <c r="AA4" i="5"/>
  <c r="AB9" i="3"/>
  <c r="AB17" i="3" s="1"/>
  <c r="AA15" i="4"/>
  <c r="Y13" i="1"/>
  <c r="AC5" i="3" l="1"/>
  <c r="Y18" i="1"/>
  <c r="AA40" i="5"/>
  <c r="Y28" i="1" s="1"/>
  <c r="AB3" i="4"/>
  <c r="Y5" i="1"/>
  <c r="AC22" i="2" l="1"/>
  <c r="AC31" i="2" s="1"/>
  <c r="AC32" i="2" s="1"/>
  <c r="AA9" i="1"/>
  <c r="AA18" i="4"/>
  <c r="AA22" i="4" s="1"/>
  <c r="AB6" i="3"/>
  <c r="AA22" i="3"/>
  <c r="AB4" i="3" s="1"/>
  <c r="AB8" i="4"/>
  <c r="AB13" i="4"/>
  <c r="AC8" i="3"/>
  <c r="AA4" i="1"/>
  <c r="AB15" i="4" l="1"/>
  <c r="Z13" i="1"/>
  <c r="AB4" i="5"/>
  <c r="Z10" i="1"/>
  <c r="AC9" i="3"/>
  <c r="AC17" i="3" s="1"/>
  <c r="AB26" i="2"/>
  <c r="AB35" i="2" s="1"/>
  <c r="AB36" i="2" s="1"/>
  <c r="AB12" i="3" s="1"/>
  <c r="AB13" i="3" s="1"/>
  <c r="AB19" i="3" s="1"/>
  <c r="Z8" i="1"/>
  <c r="Y14" i="1"/>
  <c r="AA25" i="4"/>
  <c r="Y15" i="1" s="1"/>
  <c r="AD5" i="3" l="1"/>
  <c r="Z5" i="1"/>
  <c r="AC3" i="4"/>
  <c r="AB40" i="5"/>
  <c r="Z28" i="1" s="1"/>
  <c r="Z18" i="1"/>
  <c r="AD22" i="2" l="1"/>
  <c r="AD31" i="2" s="1"/>
  <c r="AD32" i="2" s="1"/>
  <c r="AD8" i="3" s="1"/>
  <c r="AB9" i="1"/>
  <c r="AC8" i="4"/>
  <c r="AC13" i="4"/>
  <c r="AC6" i="3"/>
  <c r="AB18" i="4"/>
  <c r="AB22" i="4" s="1"/>
  <c r="AB22" i="3"/>
  <c r="AC4" i="3" s="1"/>
  <c r="AB4" i="1" l="1"/>
  <c r="AA8" i="1"/>
  <c r="AC26" i="2"/>
  <c r="AC35" i="2" s="1"/>
  <c r="AC36" i="2" s="1"/>
  <c r="AC12" i="3" s="1"/>
  <c r="AC13" i="3" s="1"/>
  <c r="AC19" i="3" s="1"/>
  <c r="AA10" i="1"/>
  <c r="AC4" i="5"/>
  <c r="Z14" i="1"/>
  <c r="AB25" i="4"/>
  <c r="Z15" i="1" s="1"/>
  <c r="AD9" i="3"/>
  <c r="AD17" i="3" s="1"/>
  <c r="AC15" i="4"/>
  <c r="AA13" i="1"/>
  <c r="AE5" i="3" l="1"/>
  <c r="AD3" i="4"/>
  <c r="AC40" i="5"/>
  <c r="AA28" i="1" s="1"/>
  <c r="AA18" i="1"/>
  <c r="AA5" i="1"/>
  <c r="AC9" i="1" l="1"/>
  <c r="AE22" i="2"/>
  <c r="AE31" i="2" s="1"/>
  <c r="AE32" i="2" s="1"/>
  <c r="AD6" i="3"/>
  <c r="AC18" i="4"/>
  <c r="AC22" i="4" s="1"/>
  <c r="AC22" i="3"/>
  <c r="AD4" i="3" s="1"/>
  <c r="AC4" i="1"/>
  <c r="AE8" i="3"/>
  <c r="AD8" i="4"/>
  <c r="AD13" i="4"/>
  <c r="AB13" i="1" l="1"/>
  <c r="AD15" i="4"/>
  <c r="AE9" i="3"/>
  <c r="AE17" i="3" s="1"/>
  <c r="AB8" i="1"/>
  <c r="AD26" i="2"/>
  <c r="AD35" i="2" s="1"/>
  <c r="AD36" i="2" s="1"/>
  <c r="AD12" i="3" s="1"/>
  <c r="AD13" i="3" s="1"/>
  <c r="AD19" i="3" s="1"/>
  <c r="AA14" i="1"/>
  <c r="AC25" i="4"/>
  <c r="AA15" i="1" s="1"/>
  <c r="AD4" i="5"/>
  <c r="AB10" i="1"/>
  <c r="AF5" i="3" l="1"/>
  <c r="AB18" i="1"/>
  <c r="AD40" i="5"/>
  <c r="AB28" i="1" s="1"/>
  <c r="AB5" i="1"/>
  <c r="AE3" i="4"/>
  <c r="AF22" i="2" l="1"/>
  <c r="AF31" i="2" s="1"/>
  <c r="AF32" i="2" s="1"/>
  <c r="AD4" i="1" s="1"/>
  <c r="AD9" i="1"/>
  <c r="AE8" i="4"/>
  <c r="AE13" i="4"/>
  <c r="AE6" i="3"/>
  <c r="AD18" i="4"/>
  <c r="AD22" i="4" s="1"/>
  <c r="AD22" i="3"/>
  <c r="AE4" i="3" s="1"/>
  <c r="AF8" i="3" l="1"/>
  <c r="AB14" i="1"/>
  <c r="AD25" i="4"/>
  <c r="AB15" i="1" s="1"/>
  <c r="AC8" i="1"/>
  <c r="AE26" i="2"/>
  <c r="AE35" i="2" s="1"/>
  <c r="AE36" i="2" s="1"/>
  <c r="AE12" i="3" s="1"/>
  <c r="AE13" i="3" s="1"/>
  <c r="AE19" i="3" s="1"/>
  <c r="AF9" i="3"/>
  <c r="AF17" i="3" s="1"/>
  <c r="AC10" i="1"/>
  <c r="AE4" i="5"/>
  <c r="AC13" i="1"/>
  <c r="AE15" i="4"/>
  <c r="AG5" i="3" l="1"/>
  <c r="AF3" i="4"/>
  <c r="AE40" i="5"/>
  <c r="AC28" i="1" s="1"/>
  <c r="AC18" i="1"/>
  <c r="AC5" i="1"/>
  <c r="AE9" i="1" l="1"/>
  <c r="AG22" i="2"/>
  <c r="AG31" i="2" s="1"/>
  <c r="AG32" i="2" s="1"/>
  <c r="AG8" i="3" s="1"/>
  <c r="AF6" i="3"/>
  <c r="AE18" i="4"/>
  <c r="AE22" i="4" s="1"/>
  <c r="AE22" i="3"/>
  <c r="AF4" i="3" s="1"/>
  <c r="AF13" i="4"/>
  <c r="AF8" i="4"/>
  <c r="AE4" i="1" l="1"/>
  <c r="AD13" i="1"/>
  <c r="AF15" i="4"/>
  <c r="AD8" i="1"/>
  <c r="AF26" i="2"/>
  <c r="AF35" i="2" s="1"/>
  <c r="AF36" i="2" s="1"/>
  <c r="AF12" i="3" s="1"/>
  <c r="AF13" i="3" s="1"/>
  <c r="AF19" i="3" s="1"/>
  <c r="AC14" i="1"/>
  <c r="AE25" i="4"/>
  <c r="AC15" i="1" s="1"/>
  <c r="AF4" i="5"/>
  <c r="AD10" i="1"/>
  <c r="AG9" i="3"/>
  <c r="AG17" i="3" s="1"/>
  <c r="AD5" i="1" l="1"/>
  <c r="AF40" i="5"/>
  <c r="AD28" i="1" s="1"/>
  <c r="AD18" i="1"/>
  <c r="AG3" i="4" l="1"/>
  <c r="AH5" i="3"/>
  <c r="AH22" i="2" s="1"/>
  <c r="AH31" i="2" s="1"/>
  <c r="AH32" i="2" s="1"/>
  <c r="AF9" i="1"/>
  <c r="AG6" i="3"/>
  <c r="AF18" i="4"/>
  <c r="AF22" i="4" s="1"/>
  <c r="AF22" i="3"/>
  <c r="AG4" i="3" s="1"/>
  <c r="AG13" i="4"/>
  <c r="AG8" i="4"/>
  <c r="AH8" i="3" l="1"/>
  <c r="AF4" i="1"/>
  <c r="AE13" i="1"/>
  <c r="AG15" i="4"/>
  <c r="AH9" i="3"/>
  <c r="AH17" i="3" s="1"/>
  <c r="AD14" i="1"/>
  <c r="AF25" i="4"/>
  <c r="AD15" i="1" s="1"/>
  <c r="AG26" i="2"/>
  <c r="AG35" i="2" s="1"/>
  <c r="AG36" i="2" s="1"/>
  <c r="AG12" i="3" s="1"/>
  <c r="AG13" i="3" s="1"/>
  <c r="AG19" i="3" s="1"/>
  <c r="AE8" i="1"/>
  <c r="AE10" i="1"/>
  <c r="AG4" i="5"/>
  <c r="AI5" i="3" l="1"/>
  <c r="AE5" i="1"/>
  <c r="AH3" i="4"/>
  <c r="AE18" i="1"/>
  <c r="AG40" i="5"/>
  <c r="AE28" i="1" s="1"/>
  <c r="AI22" i="2" l="1"/>
  <c r="AI31" i="2" s="1"/>
  <c r="AI32" i="2" s="1"/>
  <c r="AG4" i="1" s="1"/>
  <c r="AG9" i="1"/>
  <c r="AH8" i="4"/>
  <c r="AH13" i="4"/>
  <c r="AG18" i="4"/>
  <c r="AG22" i="4" s="1"/>
  <c r="AH6" i="3"/>
  <c r="AG22" i="3"/>
  <c r="AH4" i="3" s="1"/>
  <c r="AI8" i="3" l="1"/>
  <c r="AH4" i="5"/>
  <c r="AF10" i="1"/>
  <c r="AF8" i="1"/>
  <c r="AH26" i="2"/>
  <c r="AH35" i="2" s="1"/>
  <c r="AH36" i="2" s="1"/>
  <c r="AH12" i="3" s="1"/>
  <c r="AH13" i="3" s="1"/>
  <c r="AH19" i="3" s="1"/>
  <c r="AE14" i="1"/>
  <c r="AG25" i="4"/>
  <c r="AE15" i="1" s="1"/>
  <c r="AI9" i="3"/>
  <c r="AI17" i="3" s="1"/>
  <c r="AF13" i="1"/>
  <c r="AH15" i="4"/>
  <c r="AJ5" i="3" l="1"/>
  <c r="AI3" i="4"/>
  <c r="AF5" i="1"/>
  <c r="AF18" i="1"/>
  <c r="AH40" i="5"/>
  <c r="AF28" i="1" s="1"/>
  <c r="AJ22" i="2" l="1"/>
  <c r="AJ31" i="2" s="1"/>
  <c r="AJ32" i="2" s="1"/>
  <c r="AH9" i="1"/>
  <c r="AH18" i="4"/>
  <c r="AH22" i="4" s="1"/>
  <c r="AI6" i="3"/>
  <c r="AH22" i="3"/>
  <c r="AI4" i="3" s="1"/>
  <c r="AJ8" i="3"/>
  <c r="AH4" i="1"/>
  <c r="AI13" i="4"/>
  <c r="AI8" i="4"/>
  <c r="AG8" i="1" l="1"/>
  <c r="AI26" i="2"/>
  <c r="AI35" i="2" s="1"/>
  <c r="AI36" i="2" s="1"/>
  <c r="AI12" i="3" s="1"/>
  <c r="AI13" i="3" s="1"/>
  <c r="AI19" i="3" s="1"/>
  <c r="AI4" i="5"/>
  <c r="AG10" i="1"/>
  <c r="AG13" i="1"/>
  <c r="AI15" i="4"/>
  <c r="AJ9" i="3"/>
  <c r="AJ17" i="3" s="1"/>
  <c r="AF14" i="1"/>
  <c r="AH25" i="4"/>
  <c r="AF15" i="1" s="1"/>
  <c r="AK5" i="3" l="1"/>
  <c r="AJ3" i="4"/>
  <c r="AG18" i="1"/>
  <c r="AI40" i="5"/>
  <c r="AG28" i="1" s="1"/>
  <c r="AG5" i="1"/>
  <c r="AK22" i="2" l="1"/>
  <c r="AK31" i="2" s="1"/>
  <c r="AK32" i="2" s="1"/>
  <c r="AI4" i="1" s="1"/>
  <c r="AI9" i="1"/>
  <c r="AJ6" i="3"/>
  <c r="AI18" i="4"/>
  <c r="AI22" i="4" s="1"/>
  <c r="AI22" i="3"/>
  <c r="AJ4" i="3" s="1"/>
  <c r="AJ8" i="4"/>
  <c r="AJ13" i="4"/>
  <c r="AK8" i="3" l="1"/>
  <c r="AJ26" i="2"/>
  <c r="AJ35" i="2" s="1"/>
  <c r="AJ36" i="2" s="1"/>
  <c r="AJ12" i="3" s="1"/>
  <c r="AJ13" i="3" s="1"/>
  <c r="AJ19" i="3" s="1"/>
  <c r="AH8" i="1"/>
  <c r="AH13" i="1"/>
  <c r="AJ15" i="4"/>
  <c r="AG14" i="1"/>
  <c r="AI25" i="4"/>
  <c r="AG15" i="1" s="1"/>
  <c r="AH10" i="1"/>
  <c r="AJ4" i="5"/>
  <c r="AK9" i="3"/>
  <c r="AK17" i="3" s="1"/>
  <c r="AL5" i="3" l="1"/>
  <c r="AK3" i="4"/>
  <c r="AH18" i="1"/>
  <c r="AJ40" i="5"/>
  <c r="AH28" i="1" s="1"/>
  <c r="AH5" i="1"/>
  <c r="AL22" i="2" l="1"/>
  <c r="AL31" i="2" s="1"/>
  <c r="AL32" i="2" s="1"/>
  <c r="AL8" i="3" s="1"/>
  <c r="AJ9" i="1"/>
  <c r="AK6" i="3"/>
  <c r="AJ18" i="4"/>
  <c r="AJ22" i="4" s="1"/>
  <c r="AJ22" i="3"/>
  <c r="AK4" i="3" s="1"/>
  <c r="AK13" i="4"/>
  <c r="AK8" i="4"/>
  <c r="AJ4" i="1" l="1"/>
  <c r="AK15" i="4"/>
  <c r="AI13" i="1"/>
  <c r="AL9" i="3"/>
  <c r="AL17" i="3" s="1"/>
  <c r="AI8" i="1"/>
  <c r="AK26" i="2"/>
  <c r="AK35" i="2" s="1"/>
  <c r="AK36" i="2" s="1"/>
  <c r="AK12" i="3" s="1"/>
  <c r="AK13" i="3" s="1"/>
  <c r="AK19" i="3" s="1"/>
  <c r="AH14" i="1"/>
  <c r="AJ25" i="4"/>
  <c r="AH15" i="1" s="1"/>
  <c r="AI10" i="1"/>
  <c r="AK4" i="5"/>
  <c r="AM5" i="3" l="1"/>
  <c r="AI18" i="1"/>
  <c r="AK40" i="5"/>
  <c r="AI28" i="1" s="1"/>
  <c r="AI5" i="1"/>
  <c r="AL3" i="4"/>
  <c r="AK9" i="1" l="1"/>
  <c r="AM22" i="2"/>
  <c r="AM31" i="2" s="1"/>
  <c r="AM32" i="2" s="1"/>
  <c r="AK4" i="1" s="1"/>
  <c r="AL13" i="4"/>
  <c r="AL8" i="4"/>
  <c r="AL6" i="3"/>
  <c r="AK18" i="4"/>
  <c r="AK22" i="4" s="1"/>
  <c r="AK22" i="3"/>
  <c r="AL4" i="3" s="1"/>
  <c r="AM8" i="3" l="1"/>
  <c r="AI14" i="1"/>
  <c r="AK25" i="4"/>
  <c r="AI15" i="1" s="1"/>
  <c r="AM9" i="3"/>
  <c r="AM17" i="3" s="1"/>
  <c r="AL26" i="2"/>
  <c r="AL35" i="2" s="1"/>
  <c r="AL36" i="2" s="1"/>
  <c r="AL12" i="3" s="1"/>
  <c r="AL13" i="3" s="1"/>
  <c r="AL19" i="3" s="1"/>
  <c r="AJ8" i="1"/>
  <c r="AJ10" i="1"/>
  <c r="AL4" i="5"/>
  <c r="AJ13" i="1"/>
  <c r="AL15" i="4"/>
  <c r="AJ18" i="1" l="1"/>
  <c r="AL40" i="5"/>
  <c r="AJ28" i="1" s="1"/>
  <c r="AJ5" i="1"/>
  <c r="AM3" i="4"/>
  <c r="AM8" i="4" l="1"/>
  <c r="AM13" i="4"/>
  <c r="AL18" i="4"/>
  <c r="AL22" i="4" s="1"/>
  <c r="AM6" i="3"/>
  <c r="AL22" i="3"/>
  <c r="AM4" i="3" s="1"/>
  <c r="AM26" i="2" l="1"/>
  <c r="AM35" i="2" s="1"/>
  <c r="AM36" i="2" s="1"/>
  <c r="AM12" i="3" s="1"/>
  <c r="AM13" i="3" s="1"/>
  <c r="AM19" i="3" s="1"/>
  <c r="AK8" i="1"/>
  <c r="AK10" i="1"/>
  <c r="AM4" i="5"/>
  <c r="AJ14" i="1"/>
  <c r="AL25" i="4"/>
  <c r="AJ15" i="1" s="1"/>
  <c r="AM15" i="4"/>
  <c r="AK13" i="1"/>
  <c r="AK18" i="1" l="1"/>
  <c r="AM40" i="5"/>
  <c r="AK28" i="1" s="1"/>
  <c r="AK5" i="1"/>
  <c r="AM18" i="4" l="1"/>
  <c r="AM22" i="4" s="1"/>
  <c r="AM22" i="3"/>
  <c r="AK14" i="1" l="1"/>
  <c r="AM25" i="4"/>
  <c r="AK15" i="1" s="1"/>
</calcChain>
</file>

<file path=xl/sharedStrings.xml><?xml version="1.0" encoding="utf-8"?>
<sst xmlns="http://schemas.openxmlformats.org/spreadsheetml/2006/main" count="186" uniqueCount="148">
  <si>
    <t>Acquisition</t>
  </si>
  <si>
    <t>Retention</t>
  </si>
  <si>
    <t>Monetization</t>
  </si>
  <si>
    <t>Costs</t>
  </si>
  <si>
    <t>Attribute</t>
  </si>
  <si>
    <t>Formula</t>
  </si>
  <si>
    <t>New Booker</t>
  </si>
  <si>
    <t>New Host</t>
  </si>
  <si>
    <t>Host Revenue</t>
  </si>
  <si>
    <t>Total</t>
  </si>
  <si>
    <t>Linear</t>
  </si>
  <si>
    <t>Starting Conditions - Monthly Active Inviters</t>
  </si>
  <si>
    <t>Ending Conditions - Monthly Active Inviters</t>
  </si>
  <si>
    <t>Core CGM</t>
  </si>
  <si>
    <t>Summary</t>
  </si>
  <si>
    <t>Total Revenue</t>
  </si>
  <si>
    <t>Total Costs per Month</t>
  </si>
  <si>
    <t>Booker</t>
  </si>
  <si>
    <t>Host</t>
  </si>
  <si>
    <t>Celebrity Brand Deals</t>
  </si>
  <si>
    <t>Advertisement Filming Costs</t>
  </si>
  <si>
    <t>Host Photography Costs</t>
  </si>
  <si>
    <t>// From Direct Type ins</t>
  </si>
  <si>
    <t>// From Organic Search</t>
  </si>
  <si>
    <t>// Social Media Paid Ads</t>
  </si>
  <si>
    <t>Site Visits</t>
  </si>
  <si>
    <t>Total Site Visits</t>
  </si>
  <si>
    <t>Total New Bookers - Linear</t>
  </si>
  <si>
    <t>Total New Hosts - Linear</t>
  </si>
  <si>
    <t>// Conversion rate from visit to host</t>
  </si>
  <si>
    <t>//Conversion rate from Host Referals</t>
  </si>
  <si>
    <t>// Conversion rate from Trip Detail Shares</t>
  </si>
  <si>
    <t>// Trip Details Shares per month per User</t>
  </si>
  <si>
    <t>// Host Referals sharing per month per User</t>
  </si>
  <si>
    <t>//  Convsersion rate from visit to booker</t>
  </si>
  <si>
    <t>Total Site Visits * Booker conv. Rate</t>
  </si>
  <si>
    <t>Total Site Visits * Host conv. Rate</t>
  </si>
  <si>
    <t>Starting Monthly Active Bookers</t>
  </si>
  <si>
    <t>Starting Monthly Active Hosts</t>
  </si>
  <si>
    <t>Total New Bookers - Core CGM</t>
  </si>
  <si>
    <t>Total New Hosts - Core CGM</t>
  </si>
  <si>
    <t>New Booker - Linear</t>
  </si>
  <si>
    <t>New Booker - CGM</t>
  </si>
  <si>
    <t>New Host - Linear</t>
  </si>
  <si>
    <t>New Host - CGM</t>
  </si>
  <si>
    <t>Total - New Hosts</t>
  </si>
  <si>
    <t>Total - New Bookers</t>
  </si>
  <si>
    <t>Ending Monthly Active Hosts</t>
  </si>
  <si>
    <t>Ending Monthly Active Bookers</t>
  </si>
  <si>
    <t>Ending Monthly Active Inviters</t>
  </si>
  <si>
    <t>Starting Monthly Active Inviters</t>
  </si>
  <si>
    <t>// % Hosts who are bookers</t>
  </si>
  <si>
    <t>Ending Bookers + ending hosts - ending hosts*%hosts who are bookers</t>
  </si>
  <si>
    <t>Bookers</t>
  </si>
  <si>
    <t>Revenue - Bookers</t>
  </si>
  <si>
    <t>Revenue - Hosts</t>
  </si>
  <si>
    <t>Hosts</t>
  </si>
  <si>
    <t>//Average booking price</t>
  </si>
  <si>
    <t>Bookings per month</t>
  </si>
  <si>
    <t>Average stay price</t>
  </si>
  <si>
    <t>% stay service fee</t>
  </si>
  <si>
    <t>Average Experience Price</t>
  </si>
  <si>
    <t>% experience service fee</t>
  </si>
  <si>
    <t>% host service fee</t>
  </si>
  <si>
    <t>experiences per month</t>
  </si>
  <si>
    <t>Experiences Revenue</t>
  </si>
  <si>
    <t>Total Bookings Revenue</t>
  </si>
  <si>
    <t>Server Costs per Host</t>
  </si>
  <si>
    <t>Server Cost per Site Visit</t>
  </si>
  <si>
    <t>Number of Software Dev Employees</t>
  </si>
  <si>
    <t>Average Wage Software Dev Employees</t>
  </si>
  <si>
    <t>Total Software Development Team Cost</t>
  </si>
  <si>
    <t>Number of Marketing Employees</t>
  </si>
  <si>
    <t>Average Wage Marketing Employees</t>
  </si>
  <si>
    <t>Number of Design Employees</t>
  </si>
  <si>
    <t>Average Wage Design Employees</t>
  </si>
  <si>
    <t>TV</t>
  </si>
  <si>
    <t>Total Advertisement Cost</t>
  </si>
  <si>
    <t>Total Support Team Costs</t>
  </si>
  <si>
    <t>Number of Support Team Employees</t>
  </si>
  <si>
    <t>Average Support Team Wage</t>
  </si>
  <si>
    <t>Cost per Host referal</t>
  </si>
  <si>
    <t>Bookings Revenue</t>
  </si>
  <si>
    <t>// From Paid Search</t>
  </si>
  <si>
    <t>Total Server Costs</t>
  </si>
  <si>
    <t>Total Design Team Cost</t>
  </si>
  <si>
    <t>Total Marketing Team Cost</t>
  </si>
  <si>
    <t>Social Media Advertisements</t>
  </si>
  <si>
    <t>Inviters</t>
  </si>
  <si>
    <t>Sum of above linear mechanisms</t>
  </si>
  <si>
    <t>Trip Detail Shares Per Month * Trip Details Conv rate * Retention!Current MAI</t>
  </si>
  <si>
    <t>Host Referals Per Month * Host Referral Conv rate * Retention!Current MAI</t>
  </si>
  <si>
    <t>From Total New Bookers - Linear</t>
  </si>
  <si>
    <t>From Total New Hosts - Linear</t>
  </si>
  <si>
    <t>From Total New Bookers - Core CGM</t>
  </si>
  <si>
    <t>Sum of New Bookers Linear and New Bookers Core CGM</t>
  </si>
  <si>
    <t>Sum of New Hosts Linear and New Hosts Core CGM</t>
  </si>
  <si>
    <t>From Retention Tab</t>
  </si>
  <si>
    <t>Bookings Per Month</t>
  </si>
  <si>
    <t>Average Stay Price * % Booking Fee * Bookings Per Month</t>
  </si>
  <si>
    <t>Average Stay Price * % Hosts Fee * Stays Per Month</t>
  </si>
  <si>
    <t>Average Experience Price * % Experience Fee * Experiences Per Month</t>
  </si>
  <si>
    <t>Sum of Booking Revenue and Experiences Revenue</t>
  </si>
  <si>
    <t>Booking Revenue</t>
  </si>
  <si>
    <t>Sum of Total Booking Revenue and Host Revenue</t>
  </si>
  <si>
    <t>Num Software Dev Employees * Average Wage for Software Dev</t>
  </si>
  <si>
    <t>Num Design Employees * Average Wage for Design Employee</t>
  </si>
  <si>
    <t>Num Marketing Employees * Average Wage for Marketing Employee</t>
  </si>
  <si>
    <t>Num Supprt Team Employees * Average Wage for Support Team Employee</t>
  </si>
  <si>
    <t>Sum of Advertising Channels (TV, Social Media, Brand Deals)</t>
  </si>
  <si>
    <t>Partnerships</t>
  </si>
  <si>
    <t>% Hosts who receive a first booking</t>
  </si>
  <si>
    <t>Cost Per Referal * % Hosts Who Receive a Booking * Acquisition!Total New Hosts</t>
  </si>
  <si>
    <t>Sum of all Totals Above</t>
  </si>
  <si>
    <t>Total Host Referal Costs</t>
  </si>
  <si>
    <t>Moving Variable</t>
  </si>
  <si>
    <t>Improving</t>
  </si>
  <si>
    <t>Steady</t>
  </si>
  <si>
    <t>// Social Media Shared Links</t>
  </si>
  <si>
    <t>Fluctuates</t>
  </si>
  <si>
    <t>Flucuates</t>
  </si>
  <si>
    <t>Improving then Steady</t>
  </si>
  <si>
    <t>SEM cost per click</t>
  </si>
  <si>
    <t>Total Cost</t>
  </si>
  <si>
    <t>Acquisition!From Paid Search * cost per click</t>
  </si>
  <si>
    <t>Fluctuating</t>
  </si>
  <si>
    <t>Increasing</t>
  </si>
  <si>
    <t>Churn</t>
  </si>
  <si>
    <t>Retention Falls Rapidly</t>
  </si>
  <si>
    <t>Retention Falls Slowly</t>
  </si>
  <si>
    <t>Level Off Churn</t>
  </si>
  <si>
    <t>Month</t>
  </si>
  <si>
    <t>Chosen Retention Metric</t>
  </si>
  <si>
    <t>From Acquisition Tab</t>
  </si>
  <si>
    <t>Total Acquired Bookers</t>
  </si>
  <si>
    <t>Total Acquied Hosts</t>
  </si>
  <si>
    <t>Remaining Hosts</t>
  </si>
  <si>
    <t>Remaining Bookers</t>
  </si>
  <si>
    <t>Time Period</t>
  </si>
  <si>
    <t>Cohort 1</t>
  </si>
  <si>
    <t>Custom Retention</t>
  </si>
  <si>
    <t>Cohort 2</t>
  </si>
  <si>
    <t>Cohort 3</t>
  </si>
  <si>
    <t>Cohort 4</t>
  </si>
  <si>
    <t>Cohort 5</t>
  </si>
  <si>
    <t>Cohort 6</t>
  </si>
  <si>
    <t>Cohort 7</t>
  </si>
  <si>
    <t>SumProduct(Initial acquisition total x by cohort retention y for every cohort acquired)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</si>
</sst>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£&quot;#,##0;[Red]\-&quot;£&quot;#,##0"/>
    <numFmt numFmtId="8" formatCode="&quot;£&quot;#,##0.00;[Red]\-&quot;£&quot;#,##0.00"/>
    <numFmt numFmtId="164" formatCode="0.0%"/>
    <numFmt numFmtId="165" formatCode="&quot;£&quot;#,##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0" applyNumberFormat="0" applyBorder="0" applyAlignment="0" applyProtection="0"/>
  </cellStyleXfs>
  <cellXfs count="33">
    <xf numFmtId="0" fontId="0" fillId="0" borderId="0" xfId="0"/>
    <xf numFmtId="17" fontId="0" fillId="0" borderId="0" xfId="0" applyNumberFormat="1" applyAlignment="1">
      <alignment horizontal="center"/>
    </xf>
    <xf numFmtId="17" fontId="2" fillId="2" borderId="0" xfId="1" applyNumberFormat="1" applyAlignment="1">
      <alignment horizontal="center"/>
    </xf>
    <xf numFmtId="0" fontId="1" fillId="4" borderId="0" xfId="3"/>
    <xf numFmtId="0" fontId="2" fillId="3" borderId="0" xfId="2"/>
    <xf numFmtId="0" fontId="3" fillId="0" borderId="0" xfId="0" applyFont="1"/>
    <xf numFmtId="0" fontId="0" fillId="0" borderId="0" xfId="0" applyFont="1"/>
    <xf numFmtId="9" fontId="0" fillId="0" borderId="0" xfId="0" applyNumberFormat="1" applyFont="1"/>
    <xf numFmtId="1" fontId="0" fillId="0" borderId="0" xfId="0" applyNumberFormat="1"/>
    <xf numFmtId="1" fontId="0" fillId="0" borderId="0" xfId="0" applyNumberFormat="1" applyFont="1"/>
    <xf numFmtId="9" fontId="0" fillId="0" borderId="0" xfId="0" applyNumberFormat="1"/>
    <xf numFmtId="8" fontId="0" fillId="0" borderId="0" xfId="0" applyNumberFormat="1"/>
    <xf numFmtId="165" fontId="0" fillId="0" borderId="0" xfId="0" applyNumberFormat="1"/>
    <xf numFmtId="165" fontId="3" fillId="0" borderId="0" xfId="0" applyNumberFormat="1" applyFont="1"/>
    <xf numFmtId="6" fontId="0" fillId="0" borderId="0" xfId="0" applyNumberFormat="1"/>
    <xf numFmtId="6" fontId="3" fillId="0" borderId="0" xfId="0" applyNumberFormat="1" applyFont="1"/>
    <xf numFmtId="6" fontId="1" fillId="4" borderId="0" xfId="3" applyNumberFormat="1"/>
    <xf numFmtId="1" fontId="1" fillId="4" borderId="0" xfId="3" applyNumberFormat="1"/>
    <xf numFmtId="1" fontId="3" fillId="0" borderId="0" xfId="0" applyNumberFormat="1" applyFont="1"/>
    <xf numFmtId="10" fontId="0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0" fillId="0" borderId="0" xfId="0" applyNumberFormat="1" applyFont="1"/>
    <xf numFmtId="165" fontId="0" fillId="0" borderId="0" xfId="0" applyNumberFormat="1" applyFont="1"/>
    <xf numFmtId="6" fontId="0" fillId="0" borderId="0" xfId="0" applyNumberFormat="1" applyFont="1"/>
    <xf numFmtId="0" fontId="2" fillId="3" borderId="0" xfId="2" applyFont="1"/>
    <xf numFmtId="0" fontId="4" fillId="5" borderId="0" xfId="4"/>
    <xf numFmtId="0" fontId="5" fillId="6" borderId="0" xfId="5"/>
    <xf numFmtId="0" fontId="3" fillId="0" borderId="0" xfId="0" applyNumberFormat="1" applyFont="1"/>
    <xf numFmtId="0" fontId="5" fillId="6" borderId="0" xfId="5" applyNumberFormat="1"/>
    <xf numFmtId="0" fontId="4" fillId="5" borderId="0" xfId="4" applyNumberFormat="1"/>
    <xf numFmtId="2" fontId="0" fillId="0" borderId="0" xfId="0" applyNumberFormat="1"/>
    <xf numFmtId="10" fontId="0" fillId="0" borderId="0" xfId="0" applyNumberFormat="1"/>
  </cellXfs>
  <cellStyles count="6">
    <cellStyle name="20% - Accent5" xfId="3" builtinId="46"/>
    <cellStyle name="Accent1" xfId="1" builtinId="29"/>
    <cellStyle name="Accent3" xfId="2" builtinId="37"/>
    <cellStyle name="Good" xfId="4" builtinId="26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Retention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'Overall View'!$A$8</c:f>
              <c:strCache>
                <c:ptCount val="1"/>
                <c:pt idx="0">
                  <c:v>Inviters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'Overall View'!$B$8:$AN$8</c:f>
              <c:numCache>
                <c:formatCode>0</c:formatCode>
                <c:ptCount val="39"/>
                <c:pt idx="0">
                  <c:v>98000000</c:v>
                </c:pt>
                <c:pt idx="1">
                  <c:v>99890710</c:v>
                </c:pt>
                <c:pt idx="2">
                  <c:v>102387334.05337749</c:v>
                </c:pt>
                <c:pt idx="3">
                  <c:v>104674527.02896407</c:v>
                </c:pt>
                <c:pt idx="4">
                  <c:v>106924907.05537546</c:v>
                </c:pt>
                <c:pt idx="5">
                  <c:v>109151003.95990767</c:v>
                </c:pt>
                <c:pt idx="6">
                  <c:v>111411196.36762896</c:v>
                </c:pt>
                <c:pt idx="7">
                  <c:v>113661011.77031444</c:v>
                </c:pt>
                <c:pt idx="8">
                  <c:v>115819066.21435648</c:v>
                </c:pt>
                <c:pt idx="9">
                  <c:v>117891176.64127991</c:v>
                </c:pt>
                <c:pt idx="10">
                  <c:v>120002093.60881501</c:v>
                </c:pt>
                <c:pt idx="11">
                  <c:v>122123176.27987586</c:v>
                </c:pt>
                <c:pt idx="12">
                  <c:v>124234537.89676133</c:v>
                </c:pt>
                <c:pt idx="13">
                  <c:v>126857180.90210971</c:v>
                </c:pt>
                <c:pt idx="14">
                  <c:v>129348369.87578456</c:v>
                </c:pt>
                <c:pt idx="15">
                  <c:v>131861259.57461537</c:v>
                </c:pt>
                <c:pt idx="16">
                  <c:v>134496673.74662578</c:v>
                </c:pt>
                <c:pt idx="17">
                  <c:v>137244264.76706672</c:v>
                </c:pt>
                <c:pt idx="18">
                  <c:v>140145927.09205711</c:v>
                </c:pt>
                <c:pt idx="19">
                  <c:v>143110803.78831303</c:v>
                </c:pt>
                <c:pt idx="20">
                  <c:v>145986174.75464615</c:v>
                </c:pt>
                <c:pt idx="21">
                  <c:v>148729690.0596692</c:v>
                </c:pt>
                <c:pt idx="22">
                  <c:v>151507847.28147009</c:v>
                </c:pt>
                <c:pt idx="23">
                  <c:v>154282383.55035365</c:v>
                </c:pt>
                <c:pt idx="24">
                  <c:v>157028750.56176031</c:v>
                </c:pt>
                <c:pt idx="25">
                  <c:v>160417672.45095971</c:v>
                </c:pt>
                <c:pt idx="26">
                  <c:v>163620080.9457376</c:v>
                </c:pt>
                <c:pt idx="27">
                  <c:v>166835097.92320463</c:v>
                </c:pt>
                <c:pt idx="28">
                  <c:v>170191108.89783546</c:v>
                </c:pt>
                <c:pt idx="29">
                  <c:v>173673714.21871689</c:v>
                </c:pt>
                <c:pt idx="30">
                  <c:v>177335368.50530279</c:v>
                </c:pt>
                <c:pt idx="31">
                  <c:v>181060908.6122129</c:v>
                </c:pt>
                <c:pt idx="32">
                  <c:v>184658643.74673417</c:v>
                </c:pt>
                <c:pt idx="33">
                  <c:v>188077382.69321483</c:v>
                </c:pt>
                <c:pt idx="34">
                  <c:v>191525368.24781072</c:v>
                </c:pt>
                <c:pt idx="35">
                  <c:v>194955946.94533497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07-4DC4-A395-6178378860C5}"/>
            </c:ext>
          </c:extLst>
        </c:ser>
        <c:ser>
          <c:idx val="1"/>
          <c:order val="1"/>
          <c:tx>
            <c:strRef>
              <c:f>'Overall View'!$A$9</c:f>
              <c:strCache>
                <c:ptCount val="1"/>
                <c:pt idx="0">
                  <c:v>Booker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'Overall View'!$B$9:$AN$9</c:f>
              <c:numCache>
                <c:formatCode>0</c:formatCode>
                <c:ptCount val="39"/>
                <c:pt idx="0">
                  <c:v>96000000</c:v>
                </c:pt>
                <c:pt idx="1">
                  <c:v>98887200</c:v>
                </c:pt>
                <c:pt idx="2">
                  <c:v>101380586.064</c:v>
                </c:pt>
                <c:pt idx="3">
                  <c:v>103664778.60574009</c:v>
                </c:pt>
                <c:pt idx="4">
                  <c:v>105912290.65519199</c:v>
                </c:pt>
                <c:pt idx="5">
                  <c:v>108135620.12121131</c:v>
                </c:pt>
                <c:pt idx="6">
                  <c:v>110393110.21362221</c:v>
                </c:pt>
                <c:pt idx="7">
                  <c:v>112640248.91616127</c:v>
                </c:pt>
                <c:pt idx="8">
                  <c:v>114795610.26053265</c:v>
                </c:pt>
                <c:pt idx="9">
                  <c:v>116864967.15099597</c:v>
                </c:pt>
                <c:pt idx="10">
                  <c:v>118973071.39146976</c:v>
                </c:pt>
                <c:pt idx="11">
                  <c:v>121091281.58217329</c:v>
                </c:pt>
                <c:pt idx="12">
                  <c:v>123199710.8180027</c:v>
                </c:pt>
                <c:pt idx="13">
                  <c:v>125819361.68255159</c:v>
                </c:pt>
                <c:pt idx="14">
                  <c:v>128307491.34210335</c:v>
                </c:pt>
                <c:pt idx="15">
                  <c:v>130817256.45957097</c:v>
                </c:pt>
                <c:pt idx="16">
                  <c:v>133449480.46831754</c:v>
                </c:pt>
                <c:pt idx="17">
                  <c:v>136193813.96698916</c:v>
                </c:pt>
                <c:pt idx="18">
                  <c:v>139092149.78514042</c:v>
                </c:pt>
                <c:pt idx="19">
                  <c:v>142053628.7554535</c:v>
                </c:pt>
                <c:pt idx="20">
                  <c:v>144925529.86013168</c:v>
                </c:pt>
                <c:pt idx="21">
                  <c:v>147665504.46562082</c:v>
                </c:pt>
                <c:pt idx="22">
                  <c:v>150440052.06191584</c:v>
                </c:pt>
                <c:pt idx="23">
                  <c:v>153210909.27701381</c:v>
                </c:pt>
                <c:pt idx="24">
                  <c:v>155953527.85885897</c:v>
                </c:pt>
                <c:pt idx="25">
                  <c:v>159338632.35117525</c:v>
                </c:pt>
                <c:pt idx="26">
                  <c:v>162537145.16470259</c:v>
                </c:pt>
                <c:pt idx="27">
                  <c:v>165748190.8809959</c:v>
                </c:pt>
                <c:pt idx="28">
                  <c:v>169100154.83170688</c:v>
                </c:pt>
                <c:pt idx="29">
                  <c:v>172578635.32150927</c:v>
                </c:pt>
                <c:pt idx="30">
                  <c:v>176236085.13423899</c:v>
                </c:pt>
                <c:pt idx="31">
                  <c:v>179957338.52830577</c:v>
                </c:pt>
                <c:pt idx="32">
                  <c:v>183550703.78465217</c:v>
                </c:pt>
                <c:pt idx="33">
                  <c:v>186964991.54079852</c:v>
                </c:pt>
                <c:pt idx="34">
                  <c:v>190408447.18834534</c:v>
                </c:pt>
                <c:pt idx="35">
                  <c:v>193834416.83802998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07-4DC4-A395-617837886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132432"/>
        <c:axId val="871138256"/>
      </c:lineChart>
      <c:catAx>
        <c:axId val="87113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138256"/>
        <c:crosses val="autoZero"/>
        <c:auto val="1"/>
        <c:lblAlgn val="ctr"/>
        <c:lblOffset val="100"/>
        <c:noMultiLvlLbl val="0"/>
      </c:catAx>
      <c:valAx>
        <c:axId val="87113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13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Retention Rate</a:t>
            </a:r>
            <a:r>
              <a:rPr lang="en-GB" baseline="0"/>
              <a:t> </a:t>
            </a:r>
            <a:r>
              <a:rPr lang="en-GB"/>
              <a:t>Host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'Overall View'!$A$10</c:f>
              <c:strCache>
                <c:ptCount val="1"/>
                <c:pt idx="0">
                  <c:v>Host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'Overall View'!$B$10:$AN$10</c:f>
              <c:numCache>
                <c:formatCode>0</c:formatCode>
                <c:ptCount val="39"/>
                <c:pt idx="0">
                  <c:v>4000000</c:v>
                </c:pt>
                <c:pt idx="1">
                  <c:v>4014040</c:v>
                </c:pt>
                <c:pt idx="2">
                  <c:v>4026991.9575100001</c:v>
                </c:pt>
                <c:pt idx="3">
                  <c:v>4038993.6928958967</c:v>
                </c:pt>
                <c:pt idx="4">
                  <c:v>4050465.600733866</c:v>
                </c:pt>
                <c:pt idx="5">
                  <c:v>4061535.3547854102</c:v>
                </c:pt>
                <c:pt idx="6">
                  <c:v>4072344.6160269645</c:v>
                </c:pt>
                <c:pt idx="7">
                  <c:v>4083051.4166126545</c:v>
                </c:pt>
                <c:pt idx="8">
                  <c:v>4093823.815295333</c:v>
                </c:pt>
                <c:pt idx="9">
                  <c:v>4104837.9611357655</c:v>
                </c:pt>
                <c:pt idx="10">
                  <c:v>4116088.8693809598</c:v>
                </c:pt>
                <c:pt idx="11">
                  <c:v>4127578.7908102712</c:v>
                </c:pt>
                <c:pt idx="12">
                  <c:v>4139308.315034504</c:v>
                </c:pt>
                <c:pt idx="13">
                  <c:v>4151276.8782325159</c:v>
                </c:pt>
                <c:pt idx="14">
                  <c:v>4163514.1347248382</c:v>
                </c:pt>
                <c:pt idx="15">
                  <c:v>4176012.4601776339</c:v>
                </c:pt>
                <c:pt idx="16">
                  <c:v>4188773.1132329614</c:v>
                </c:pt>
                <c:pt idx="17">
                  <c:v>4201803.2003102656</c:v>
                </c:pt>
                <c:pt idx="18">
                  <c:v>4215109.2276667561</c:v>
                </c:pt>
                <c:pt idx="19">
                  <c:v>4228700.1314380951</c:v>
                </c:pt>
                <c:pt idx="20">
                  <c:v>4242579.5780578172</c:v>
                </c:pt>
                <c:pt idx="21">
                  <c:v>4256742.3761935867</c:v>
                </c:pt>
                <c:pt idx="22">
                  <c:v>4271180.8782170471</c:v>
                </c:pt>
                <c:pt idx="23">
                  <c:v>4285897.0933593726</c:v>
                </c:pt>
                <c:pt idx="24">
                  <c:v>4300890.8116052933</c:v>
                </c:pt>
                <c:pt idx="25">
                  <c:v>4316160.3991378751</c:v>
                </c:pt>
                <c:pt idx="26">
                  <c:v>4331743.1241400307</c:v>
                </c:pt>
                <c:pt idx="27">
                  <c:v>4347628.1688348837</c:v>
                </c:pt>
                <c:pt idx="28">
                  <c:v>4363816.2645144295</c:v>
                </c:pt>
                <c:pt idx="29">
                  <c:v>4380315.5888305036</c:v>
                </c:pt>
                <c:pt idx="30">
                  <c:v>4397133.48425519</c:v>
                </c:pt>
                <c:pt idx="31">
                  <c:v>4414280.3356284974</c:v>
                </c:pt>
                <c:pt idx="32">
                  <c:v>4431759.8483280055</c:v>
                </c:pt>
                <c:pt idx="33">
                  <c:v>4449564.6096653165</c:v>
                </c:pt>
                <c:pt idx="34">
                  <c:v>4467684.2378615225</c:v>
                </c:pt>
                <c:pt idx="35">
                  <c:v>4486120.429219896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6C-4CD4-9B07-BDF5D65B6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144080"/>
        <c:axId val="871139504"/>
      </c:lineChart>
      <c:catAx>
        <c:axId val="87114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139504"/>
        <c:crosses val="autoZero"/>
        <c:auto val="1"/>
        <c:lblAlgn val="ctr"/>
        <c:lblOffset val="100"/>
        <c:noMultiLvlLbl val="0"/>
      </c:catAx>
      <c:valAx>
        <c:axId val="87113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14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'Overall View'!$A$13</c:f>
              <c:strCache>
                <c:ptCount val="1"/>
                <c:pt idx="0">
                  <c:v>Bookings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'Overall View'!$B$13:$AN$13</c:f>
              <c:numCache>
                <c:formatCode>"£"#,##0_);[Red]\("£"#,##0\)</c:formatCode>
                <c:ptCount val="39"/>
                <c:pt idx="0">
                  <c:v>387558714.23999995</c:v>
                </c:pt>
                <c:pt idx="1">
                  <c:v>345505037.30611199</c:v>
                </c:pt>
                <c:pt idx="2">
                  <c:v>317960608.93952596</c:v>
                </c:pt>
                <c:pt idx="3">
                  <c:v>324854177.89760488</c:v>
                </c:pt>
                <c:pt idx="4">
                  <c:v>368526193.37308812</c:v>
                </c:pt>
                <c:pt idx="5">
                  <c:v>413841691.56882697</c:v>
                </c:pt>
                <c:pt idx="6">
                  <c:v>422265765.13690531</c:v>
                </c:pt>
                <c:pt idx="7">
                  <c:v>391223439.76789522</c:v>
                </c:pt>
                <c:pt idx="8">
                  <c:v>358448227.24553478</c:v>
                </c:pt>
                <c:pt idx="9">
                  <c:v>344641193.20680964</c:v>
                </c:pt>
                <c:pt idx="10">
                  <c:v>330143270.10563719</c:v>
                </c:pt>
                <c:pt idx="11">
                  <c:v>314898460.85081488</c:v>
                </c:pt>
                <c:pt idx="12">
                  <c:v>493111242.30625618</c:v>
                </c:pt>
                <c:pt idx="13">
                  <c:v>437271930.4938882</c:v>
                </c:pt>
                <c:pt idx="14">
                  <c:v>401242689.01279604</c:v>
                </c:pt>
                <c:pt idx="15">
                  <c:v>409316246.49242347</c:v>
                </c:pt>
                <c:pt idx="16">
                  <c:v>464148517.99949908</c:v>
                </c:pt>
                <c:pt idx="17">
                  <c:v>521428651.11453432</c:v>
                </c:pt>
                <c:pt idx="18">
                  <c:v>532530643.47844398</c:v>
                </c:pt>
                <c:pt idx="19">
                  <c:v>493906205.76332879</c:v>
                </c:pt>
                <c:pt idx="20">
                  <c:v>452919635.29695207</c:v>
                </c:pt>
                <c:pt idx="21">
                  <c:v>435794742.81295776</c:v>
                </c:pt>
                <c:pt idx="22">
                  <c:v>417714223.05285043</c:v>
                </c:pt>
                <c:pt idx="23">
                  <c:v>398617217.2072435</c:v>
                </c:pt>
                <c:pt idx="24">
                  <c:v>624479967.91072607</c:v>
                </c:pt>
                <c:pt idx="25">
                  <c:v>553926590.72130644</c:v>
                </c:pt>
                <c:pt idx="26">
                  <c:v>508382851.07019061</c:v>
                </c:pt>
                <c:pt idx="27">
                  <c:v>518663994.89981127</c:v>
                </c:pt>
                <c:pt idx="28">
                  <c:v>588147989.17570353</c:v>
                </c:pt>
                <c:pt idx="29">
                  <c:v>660673835.95123506</c:v>
                </c:pt>
                <c:pt idx="30">
                  <c:v>674624070.67491257</c:v>
                </c:pt>
                <c:pt idx="31">
                  <c:v>625540798.49809456</c:v>
                </c:pt>
                <c:pt idx="32">
                  <c:v>573459022.05393708</c:v>
                </c:pt>
                <c:pt idx="33">
                  <c:v>551575189.81519878</c:v>
                </c:pt>
                <c:pt idx="34">
                  <c:v>528470154.06720489</c:v>
                </c:pt>
                <c:pt idx="35">
                  <c:v>504075042.20957297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07-40F7-9C82-D0708DD7F1FB}"/>
            </c:ext>
          </c:extLst>
        </c:ser>
        <c:ser>
          <c:idx val="1"/>
          <c:order val="1"/>
          <c:tx>
            <c:strRef>
              <c:f>'Overall View'!$A$14</c:f>
              <c:strCache>
                <c:ptCount val="1"/>
                <c:pt idx="0">
                  <c:v>Host Revenue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'Overall View'!$B$14:$AN$14</c:f>
              <c:numCache>
                <c:formatCode>"£"#,##0_);[Red]\("£"#,##0\)</c:formatCode>
                <c:ptCount val="39"/>
                <c:pt idx="0">
                  <c:v>86703264</c:v>
                </c:pt>
                <c:pt idx="1">
                  <c:v>101480197.329252</c:v>
                </c:pt>
                <c:pt idx="2">
                  <c:v>116323018.35540183</c:v>
                </c:pt>
                <c:pt idx="3">
                  <c:v>131235085.46377724</c:v>
                </c:pt>
                <c:pt idx="4">
                  <c:v>146215272.77227476</c:v>
                </c:pt>
                <c:pt idx="5">
                  <c:v>175925287.41236484</c:v>
                </c:pt>
                <c:pt idx="6">
                  <c:v>176387821.19766667</c:v>
                </c:pt>
                <c:pt idx="7">
                  <c:v>162115423.08569518</c:v>
                </c:pt>
                <c:pt idx="8">
                  <c:v>147774166.60088754</c:v>
                </c:pt>
                <c:pt idx="9">
                  <c:v>103725439.50840019</c:v>
                </c:pt>
                <c:pt idx="10">
                  <c:v>104014985.52841884</c:v>
                </c:pt>
                <c:pt idx="11">
                  <c:v>149015099.34124213</c:v>
                </c:pt>
                <c:pt idx="12">
                  <c:v>89667580.569822341</c:v>
                </c:pt>
                <c:pt idx="13">
                  <c:v>104920556.19506592</c:v>
                </c:pt>
                <c:pt idx="14">
                  <c:v>120269158.85311586</c:v>
                </c:pt>
                <c:pt idx="15">
                  <c:v>135716248.86874795</c:v>
                </c:pt>
                <c:pt idx="16">
                  <c:v>151264915.21116954</c:v>
                </c:pt>
                <c:pt idx="17">
                  <c:v>182092718.63520387</c:v>
                </c:pt>
                <c:pt idx="18">
                  <c:v>182679845.67812571</c:v>
                </c:pt>
                <c:pt idx="19">
                  <c:v>168006151.29108953</c:v>
                </c:pt>
                <c:pt idx="20">
                  <c:v>153242725.54296914</c:v>
                </c:pt>
                <c:pt idx="21">
                  <c:v>107633758.13106959</c:v>
                </c:pt>
                <c:pt idx="22">
                  <c:v>108004606.75265618</c:v>
                </c:pt>
                <c:pt idx="23">
                  <c:v>154832069.21779057</c:v>
                </c:pt>
                <c:pt idx="24">
                  <c:v>93229064.621378094</c:v>
                </c:pt>
                <c:pt idx="25">
                  <c:v>109159926.72832878</c:v>
                </c:pt>
                <c:pt idx="26">
                  <c:v>125211691.26244466</c:v>
                </c:pt>
                <c:pt idx="27">
                  <c:v>141387646.9702675</c:v>
                </c:pt>
                <c:pt idx="28">
                  <c:v>157691361.19789812</c:v>
                </c:pt>
                <c:pt idx="29">
                  <c:v>189956166.51982421</c:v>
                </c:pt>
                <c:pt idx="30">
                  <c:v>190696910.49915108</c:v>
                </c:pt>
                <c:pt idx="31">
                  <c:v>175497689.99378902</c:v>
                </c:pt>
                <c:pt idx="32">
                  <c:v>160184325.94795138</c:v>
                </c:pt>
                <c:pt idx="33">
                  <c:v>112585642.79411037</c:v>
                </c:pt>
                <c:pt idx="34">
                  <c:v>113050234.81634137</c:v>
                </c:pt>
                <c:pt idx="35">
                  <c:v>162175398.2691381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07-40F7-9C82-D0708DD7F1FB}"/>
            </c:ext>
          </c:extLst>
        </c:ser>
        <c:ser>
          <c:idx val="2"/>
          <c:order val="2"/>
          <c:tx>
            <c:strRef>
              <c:f>'Overall View'!$A$15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'Overall View'!$B$15:$AN$15</c:f>
              <c:numCache>
                <c:formatCode>"£"#,##0_);[Red]\("£"#,##0\)</c:formatCode>
                <c:ptCount val="39"/>
                <c:pt idx="0">
                  <c:v>489095058.23999995</c:v>
                </c:pt>
                <c:pt idx="1">
                  <c:v>462192322.54496402</c:v>
                </c:pt>
                <c:pt idx="2">
                  <c:v>452943287.44396096</c:v>
                </c:pt>
                <c:pt idx="3">
                  <c:v>475153475.6793167</c:v>
                </c:pt>
                <c:pt idx="4">
                  <c:v>537449946.3708173</c:v>
                </c:pt>
                <c:pt idx="5">
                  <c:v>612949532.1260525</c:v>
                </c:pt>
                <c:pt idx="6">
                  <c:v>625687246.07445073</c:v>
                </c:pt>
                <c:pt idx="7">
                  <c:v>580889809.31611824</c:v>
                </c:pt>
                <c:pt idx="8">
                  <c:v>537775934.97719121</c:v>
                </c:pt>
                <c:pt idx="9">
                  <c:v>480489361.99090666</c:v>
                </c:pt>
                <c:pt idx="10">
                  <c:v>470485640.10870802</c:v>
                </c:pt>
                <c:pt idx="11">
                  <c:v>500873473.4374578</c:v>
                </c:pt>
                <c:pt idx="12">
                  <c:v>620524631.380844</c:v>
                </c:pt>
                <c:pt idx="13">
                  <c:v>580684734.09158516</c:v>
                </c:pt>
                <c:pt idx="14">
                  <c:v>560757024.80378318</c:v>
                </c:pt>
                <c:pt idx="15">
                  <c:v>585067339.50166667</c:v>
                </c:pt>
                <c:pt idx="16">
                  <c:v>656271577.40076542</c:v>
                </c:pt>
                <c:pt idx="17">
                  <c:v>745249014.68528032</c:v>
                </c:pt>
                <c:pt idx="18">
                  <c:v>757826577.78320575</c:v>
                </c:pt>
                <c:pt idx="19">
                  <c:v>705390016.01245785</c:v>
                </c:pt>
                <c:pt idx="20">
                  <c:v>650462012.17960739</c:v>
                </c:pt>
                <c:pt idx="21">
                  <c:v>588560516.56260204</c:v>
                </c:pt>
                <c:pt idx="22">
                  <c:v>571682102.58861077</c:v>
                </c:pt>
                <c:pt idx="23">
                  <c:v>600235344.78269184</c:v>
                </c:pt>
                <c:pt idx="24">
                  <c:v>765510622.23745668</c:v>
                </c:pt>
                <c:pt idx="25">
                  <c:v>711847660.99904609</c:v>
                </c:pt>
                <c:pt idx="26">
                  <c:v>683318999.59693396</c:v>
                </c:pt>
                <c:pt idx="27">
                  <c:v>710781688.31959081</c:v>
                </c:pt>
                <c:pt idx="28">
                  <c:v>797612940.97005451</c:v>
                </c:pt>
                <c:pt idx="29">
                  <c:v>903500828.01133108</c:v>
                </c:pt>
                <c:pt idx="30">
                  <c:v>919308182.73255539</c:v>
                </c:pt>
                <c:pt idx="31">
                  <c:v>856103699.62727928</c:v>
                </c:pt>
                <c:pt idx="32">
                  <c:v>789732845.46412802</c:v>
                </c:pt>
                <c:pt idx="33">
                  <c:v>721283366.76581275</c:v>
                </c:pt>
                <c:pt idx="34">
                  <c:v>699670713.93495524</c:v>
                </c:pt>
                <c:pt idx="35">
                  <c:v>725414177.82725251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07-40F7-9C82-D0708DD7F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019552"/>
        <c:axId val="752011648"/>
      </c:lineChart>
      <c:catAx>
        <c:axId val="75201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011648"/>
        <c:crosses val="autoZero"/>
        <c:auto val="1"/>
        <c:lblAlgn val="ctr"/>
        <c:lblOffset val="100"/>
        <c:noMultiLvlLbl val="0"/>
      </c:catAx>
      <c:valAx>
        <c:axId val="75201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_);[Red]\(&quot;£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01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Retention</a:t>
            </a:r>
            <a:r>
              <a:rPr lang="en-GB" baseline="0"/>
              <a:t>-Cohort Graph, 3 Typical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'General Retention Metrics'!$A$3</c:f>
              <c:strCache>
                <c:ptCount val="1"/>
                <c:pt idx="0">
                  <c:v>Level Off Churn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'General Retention Metrics'!$C$3:$AL$3</c:f>
              <c:numCache>
                <c:formatCode>0%</c:formatCode>
                <c:ptCount val="36"/>
                <c:pt idx="0">
                  <c:v>0.9</c:v>
                </c:pt>
                <c:pt idx="1">
                  <c:v>0.81</c:v>
                </c:pt>
                <c:pt idx="2">
                  <c:v>0.73</c:v>
                </c:pt>
                <c:pt idx="3">
                  <c:v>0.68</c:v>
                </c:pt>
                <c:pt idx="4">
                  <c:v>0.64</c:v>
                </c:pt>
                <c:pt idx="5">
                  <c:v>0.61</c:v>
                </c:pt>
                <c:pt idx="6">
                  <c:v>0.59</c:v>
                </c:pt>
                <c:pt idx="7">
                  <c:v>0.57999999999999996</c:v>
                </c:pt>
                <c:pt idx="8">
                  <c:v>0.57999999999999996</c:v>
                </c:pt>
                <c:pt idx="9">
                  <c:v>0.57999999999999996</c:v>
                </c:pt>
                <c:pt idx="10">
                  <c:v>0.57999999999999996</c:v>
                </c:pt>
                <c:pt idx="11">
                  <c:v>0.57999999999999996</c:v>
                </c:pt>
                <c:pt idx="12">
                  <c:v>0.57999999999999996</c:v>
                </c:pt>
                <c:pt idx="13">
                  <c:v>0.57999999999999996</c:v>
                </c:pt>
                <c:pt idx="14">
                  <c:v>0.57999999999999996</c:v>
                </c:pt>
                <c:pt idx="15">
                  <c:v>0.57999999999999996</c:v>
                </c:pt>
                <c:pt idx="16">
                  <c:v>0.57999999999999996</c:v>
                </c:pt>
                <c:pt idx="17">
                  <c:v>0.57999999999999996</c:v>
                </c:pt>
                <c:pt idx="18">
                  <c:v>0.57999999999999996</c:v>
                </c:pt>
                <c:pt idx="19">
                  <c:v>0.57999999999999996</c:v>
                </c:pt>
                <c:pt idx="20">
                  <c:v>0.57999999999999996</c:v>
                </c:pt>
                <c:pt idx="21">
                  <c:v>0.57999999999999996</c:v>
                </c:pt>
                <c:pt idx="22">
                  <c:v>0.57999999999999996</c:v>
                </c:pt>
                <c:pt idx="23">
                  <c:v>0.57999999999999996</c:v>
                </c:pt>
                <c:pt idx="24">
                  <c:v>0.57999999999999996</c:v>
                </c:pt>
                <c:pt idx="25">
                  <c:v>0.57999999999999996</c:v>
                </c:pt>
                <c:pt idx="26">
                  <c:v>0.57999999999999996</c:v>
                </c:pt>
                <c:pt idx="27">
                  <c:v>0.57999999999999996</c:v>
                </c:pt>
                <c:pt idx="28">
                  <c:v>0.57999999999999996</c:v>
                </c:pt>
                <c:pt idx="29">
                  <c:v>0.57999999999999996</c:v>
                </c:pt>
                <c:pt idx="30">
                  <c:v>0.57999999999999996</c:v>
                </c:pt>
                <c:pt idx="31">
                  <c:v>0.57999999999999996</c:v>
                </c:pt>
                <c:pt idx="32">
                  <c:v>0.57999999999999996</c:v>
                </c:pt>
                <c:pt idx="33">
                  <c:v>0.57999999999999996</c:v>
                </c:pt>
                <c:pt idx="34">
                  <c:v>0.57999999999999996</c:v>
                </c:pt>
                <c:pt idx="35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25-47A9-9393-5904F631277F}"/>
            </c:ext>
          </c:extLst>
        </c:ser>
        <c:ser>
          <c:idx val="1"/>
          <c:order val="1"/>
          <c:tx>
            <c:strRef>
              <c:f>'General Retention Metrics'!$A$4</c:f>
              <c:strCache>
                <c:ptCount val="1"/>
                <c:pt idx="0">
                  <c:v>Retention Falls Slowly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'General Retention Metrics'!$C$4:$AL$4</c:f>
              <c:numCache>
                <c:formatCode>0%</c:formatCode>
                <c:ptCount val="36"/>
                <c:pt idx="0">
                  <c:v>0.89</c:v>
                </c:pt>
                <c:pt idx="1">
                  <c:v>0.78</c:v>
                </c:pt>
                <c:pt idx="2">
                  <c:v>0.69</c:v>
                </c:pt>
                <c:pt idx="3">
                  <c:v>0.65</c:v>
                </c:pt>
                <c:pt idx="4">
                  <c:v>0.61</c:v>
                </c:pt>
                <c:pt idx="5">
                  <c:v>0.59</c:v>
                </c:pt>
                <c:pt idx="6">
                  <c:v>0.56999999999999995</c:v>
                </c:pt>
                <c:pt idx="7">
                  <c:v>0.55999999999999994</c:v>
                </c:pt>
                <c:pt idx="8">
                  <c:v>0.54999999999999993</c:v>
                </c:pt>
                <c:pt idx="9">
                  <c:v>0.53999999999999992</c:v>
                </c:pt>
                <c:pt idx="10">
                  <c:v>0.52999999999999992</c:v>
                </c:pt>
                <c:pt idx="11">
                  <c:v>0.51999999999999991</c:v>
                </c:pt>
                <c:pt idx="12">
                  <c:v>0.5099999999999999</c:v>
                </c:pt>
                <c:pt idx="13">
                  <c:v>0.49999999999999989</c:v>
                </c:pt>
                <c:pt idx="14">
                  <c:v>0.48999999999999988</c:v>
                </c:pt>
                <c:pt idx="15">
                  <c:v>0.47999999999999987</c:v>
                </c:pt>
                <c:pt idx="16">
                  <c:v>0.46999999999999986</c:v>
                </c:pt>
                <c:pt idx="17">
                  <c:v>0.45999999999999985</c:v>
                </c:pt>
                <c:pt idx="18">
                  <c:v>0.44999999999999984</c:v>
                </c:pt>
                <c:pt idx="19">
                  <c:v>0.43999999999999984</c:v>
                </c:pt>
                <c:pt idx="20">
                  <c:v>0.42999999999999983</c:v>
                </c:pt>
                <c:pt idx="21">
                  <c:v>0.41999999999999982</c:v>
                </c:pt>
                <c:pt idx="22">
                  <c:v>0.40999999999999981</c:v>
                </c:pt>
                <c:pt idx="23">
                  <c:v>0.3999999999999998</c:v>
                </c:pt>
                <c:pt idx="24">
                  <c:v>0.38999999999999979</c:v>
                </c:pt>
                <c:pt idx="25">
                  <c:v>0.37999999999999978</c:v>
                </c:pt>
                <c:pt idx="26">
                  <c:v>0.36999999999999977</c:v>
                </c:pt>
                <c:pt idx="27">
                  <c:v>0.35999999999999976</c:v>
                </c:pt>
                <c:pt idx="28">
                  <c:v>0.34999999999999976</c:v>
                </c:pt>
                <c:pt idx="29">
                  <c:v>0.33999999999999975</c:v>
                </c:pt>
                <c:pt idx="30">
                  <c:v>0.32999999999999974</c:v>
                </c:pt>
                <c:pt idx="31">
                  <c:v>0.31999999999999973</c:v>
                </c:pt>
                <c:pt idx="32">
                  <c:v>0.30999999999999972</c:v>
                </c:pt>
                <c:pt idx="33">
                  <c:v>0.29999999999999971</c:v>
                </c:pt>
                <c:pt idx="34">
                  <c:v>0.2899999999999997</c:v>
                </c:pt>
                <c:pt idx="35">
                  <c:v>0.27999999999999969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25-47A9-9393-5904F631277F}"/>
            </c:ext>
          </c:extLst>
        </c:ser>
        <c:ser>
          <c:idx val="2"/>
          <c:order val="2"/>
          <c:tx>
            <c:strRef>
              <c:f>'General Retention Metrics'!$A$5</c:f>
              <c:strCache>
                <c:ptCount val="1"/>
                <c:pt idx="0">
                  <c:v>Retention Falls Rapidly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'General Retention Metrics'!$C$5:$AL$5</c:f>
              <c:numCache>
                <c:formatCode>0%</c:formatCode>
                <c:ptCount val="36"/>
                <c:pt idx="0">
                  <c:v>0.86</c:v>
                </c:pt>
                <c:pt idx="1">
                  <c:v>0.72</c:v>
                </c:pt>
                <c:pt idx="2">
                  <c:v>0.66</c:v>
                </c:pt>
                <c:pt idx="3">
                  <c:v>0.6</c:v>
                </c:pt>
                <c:pt idx="4">
                  <c:v>0.55999999999999994</c:v>
                </c:pt>
                <c:pt idx="5">
                  <c:v>0.51999999999999991</c:v>
                </c:pt>
                <c:pt idx="6">
                  <c:v>0.47999999999999993</c:v>
                </c:pt>
                <c:pt idx="7">
                  <c:v>0.43999999999999995</c:v>
                </c:pt>
                <c:pt idx="8">
                  <c:v>0.39999999999999997</c:v>
                </c:pt>
                <c:pt idx="9">
                  <c:v>0.36</c:v>
                </c:pt>
                <c:pt idx="10">
                  <c:v>0.32</c:v>
                </c:pt>
                <c:pt idx="11">
                  <c:v>0.28000000000000003</c:v>
                </c:pt>
                <c:pt idx="12">
                  <c:v>0.24000000000000002</c:v>
                </c:pt>
                <c:pt idx="13">
                  <c:v>0.2</c:v>
                </c:pt>
                <c:pt idx="14">
                  <c:v>0.16</c:v>
                </c:pt>
                <c:pt idx="15">
                  <c:v>0.12</c:v>
                </c:pt>
                <c:pt idx="16">
                  <c:v>7.9999999999999988E-2</c:v>
                </c:pt>
                <c:pt idx="17">
                  <c:v>3.9999999999999987E-2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25-47A9-9393-5904F6312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4756399"/>
        <c:axId val="734758895"/>
      </c:lineChart>
      <c:catAx>
        <c:axId val="734756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758895"/>
        <c:crosses val="autoZero"/>
        <c:auto val="1"/>
        <c:lblAlgn val="ctr"/>
        <c:lblOffset val="100"/>
        <c:noMultiLvlLbl val="0"/>
      </c:catAx>
      <c:valAx>
        <c:axId val="73475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756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Custom Retention Graph Improving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'General Retention Metrics'!$A$8</c:f>
              <c:strCache>
                <c:ptCount val="1"/>
                <c:pt idx="0">
                  <c:v>Cohort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'General Retention Metrics'!$B$8:$AL$8</c:f>
              <c:numCache>
                <c:formatCode>0.00%</c:formatCode>
                <c:ptCount val="37"/>
                <c:pt idx="0" formatCode="0%">
                  <c:v>1</c:v>
                </c:pt>
                <c:pt idx="1">
                  <c:v>0.88</c:v>
                </c:pt>
                <c:pt idx="2">
                  <c:v>0.78</c:v>
                </c:pt>
                <c:pt idx="3">
                  <c:v>0.7</c:v>
                </c:pt>
                <c:pt idx="4">
                  <c:v>0.65</c:v>
                </c:pt>
                <c:pt idx="5">
                  <c:v>0.61</c:v>
                </c:pt>
                <c:pt idx="6">
                  <c:v>0.59</c:v>
                </c:pt>
                <c:pt idx="7">
                  <c:v>0.56000000000000005</c:v>
                </c:pt>
                <c:pt idx="8">
                  <c:v>0.53</c:v>
                </c:pt>
                <c:pt idx="9">
                  <c:v>0.51</c:v>
                </c:pt>
                <c:pt idx="10">
                  <c:v>0.49</c:v>
                </c:pt>
                <c:pt idx="11">
                  <c:v>0.47</c:v>
                </c:pt>
                <c:pt idx="12">
                  <c:v>0.46</c:v>
                </c:pt>
                <c:pt idx="13">
                  <c:v>0.45</c:v>
                </c:pt>
                <c:pt idx="14">
                  <c:v>0.44</c:v>
                </c:pt>
                <c:pt idx="15">
                  <c:v>0.43</c:v>
                </c:pt>
                <c:pt idx="16">
                  <c:v>0.42</c:v>
                </c:pt>
                <c:pt idx="17">
                  <c:v>0.41</c:v>
                </c:pt>
                <c:pt idx="18">
                  <c:v>0.4</c:v>
                </c:pt>
                <c:pt idx="19">
                  <c:v>0.39250000000000002</c:v>
                </c:pt>
                <c:pt idx="20">
                  <c:v>0.38500000000000001</c:v>
                </c:pt>
                <c:pt idx="21">
                  <c:v>0.3775</c:v>
                </c:pt>
                <c:pt idx="22">
                  <c:v>0.37</c:v>
                </c:pt>
                <c:pt idx="23">
                  <c:v>0.36249999999999999</c:v>
                </c:pt>
                <c:pt idx="24">
                  <c:v>0.35499999999999998</c:v>
                </c:pt>
                <c:pt idx="25">
                  <c:v>0.35</c:v>
                </c:pt>
                <c:pt idx="26">
                  <c:v>0.34499999999999997</c:v>
                </c:pt>
                <c:pt idx="27">
                  <c:v>0.33999999999999997</c:v>
                </c:pt>
                <c:pt idx="28">
                  <c:v>0.33499999999999996</c:v>
                </c:pt>
                <c:pt idx="29">
                  <c:v>0.32999999999999996</c:v>
                </c:pt>
                <c:pt idx="30">
                  <c:v>0.32499999999999996</c:v>
                </c:pt>
                <c:pt idx="31">
                  <c:v>0.31999999999999995</c:v>
                </c:pt>
                <c:pt idx="32">
                  <c:v>0.31499999999999995</c:v>
                </c:pt>
                <c:pt idx="33">
                  <c:v>0.30999999999999994</c:v>
                </c:pt>
                <c:pt idx="34">
                  <c:v>0.30499999999999994</c:v>
                </c:pt>
                <c:pt idx="35">
                  <c:v>0.29999999999999993</c:v>
                </c:pt>
                <c:pt idx="36">
                  <c:v>0.29499999999999993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3E-4EE7-9B6A-AC015FB8365C}"/>
            </c:ext>
          </c:extLst>
        </c:ser>
        <c:ser>
          <c:idx val="1"/>
          <c:order val="1"/>
          <c:tx>
            <c:strRef>
              <c:f>'General Retention Metrics'!$A$9</c:f>
              <c:strCache>
                <c:ptCount val="1"/>
                <c:pt idx="0">
                  <c:v>Cohort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'General Retention Metrics'!$B$9:$AL$9</c:f>
              <c:numCache>
                <c:formatCode>0.00%</c:formatCode>
                <c:ptCount val="37"/>
                <c:pt idx="0" formatCode="0%">
                  <c:v>1</c:v>
                </c:pt>
                <c:pt idx="1">
                  <c:v>0.88880000000000003</c:v>
                </c:pt>
                <c:pt idx="2">
                  <c:v>0.78780000000000006</c:v>
                </c:pt>
                <c:pt idx="3">
                  <c:v>0.71049999999999991</c:v>
                </c:pt>
                <c:pt idx="4">
                  <c:v>0.65975000000000006</c:v>
                </c:pt>
                <c:pt idx="5">
                  <c:v>0.61914999999999998</c:v>
                </c:pt>
                <c:pt idx="6">
                  <c:v>0.59884999999999999</c:v>
                </c:pt>
                <c:pt idx="7">
                  <c:v>0.56840000000000002</c:v>
                </c:pt>
                <c:pt idx="8">
                  <c:v>0.54060000000000008</c:v>
                </c:pt>
                <c:pt idx="9">
                  <c:v>0.5202</c:v>
                </c:pt>
                <c:pt idx="10">
                  <c:v>0.49979999999999997</c:v>
                </c:pt>
                <c:pt idx="11">
                  <c:v>0.47939999999999999</c:v>
                </c:pt>
                <c:pt idx="12">
                  <c:v>0.46920000000000001</c:v>
                </c:pt>
                <c:pt idx="13">
                  <c:v>0.46079999999999999</c:v>
                </c:pt>
                <c:pt idx="14">
                  <c:v>0.45056000000000002</c:v>
                </c:pt>
                <c:pt idx="15">
                  <c:v>0.44031999999999999</c:v>
                </c:pt>
                <c:pt idx="16">
                  <c:v>0.43007999999999996</c:v>
                </c:pt>
                <c:pt idx="17">
                  <c:v>0.41983999999999999</c:v>
                </c:pt>
                <c:pt idx="18">
                  <c:v>0.40960000000000002</c:v>
                </c:pt>
                <c:pt idx="19">
                  <c:v>0.40192</c:v>
                </c:pt>
                <c:pt idx="20">
                  <c:v>0.39424000000000003</c:v>
                </c:pt>
                <c:pt idx="21">
                  <c:v>0.38656000000000001</c:v>
                </c:pt>
                <c:pt idx="22">
                  <c:v>0.37887999999999999</c:v>
                </c:pt>
                <c:pt idx="23">
                  <c:v>0.37119999999999997</c:v>
                </c:pt>
                <c:pt idx="24">
                  <c:v>0.36351999999999995</c:v>
                </c:pt>
                <c:pt idx="25">
                  <c:v>0.35909999999999997</c:v>
                </c:pt>
                <c:pt idx="26">
                  <c:v>0.35396999999999995</c:v>
                </c:pt>
                <c:pt idx="27">
                  <c:v>0.34883999999999998</c:v>
                </c:pt>
                <c:pt idx="28">
                  <c:v>0.34370999999999996</c:v>
                </c:pt>
                <c:pt idx="29">
                  <c:v>0.33857999999999994</c:v>
                </c:pt>
                <c:pt idx="30">
                  <c:v>0.33344999999999997</c:v>
                </c:pt>
                <c:pt idx="31">
                  <c:v>0.32895999999999997</c:v>
                </c:pt>
                <c:pt idx="32">
                  <c:v>0.32381999999999994</c:v>
                </c:pt>
                <c:pt idx="33">
                  <c:v>0.31867999999999996</c:v>
                </c:pt>
                <c:pt idx="34">
                  <c:v>0.31353999999999993</c:v>
                </c:pt>
                <c:pt idx="35">
                  <c:v>0.30839999999999995</c:v>
                </c:pt>
                <c:pt idx="36">
                  <c:v>0.30325999999999992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3E-4EE7-9B6A-AC015FB8365C}"/>
            </c:ext>
          </c:extLst>
        </c:ser>
        <c:ser>
          <c:idx val="2"/>
          <c:order val="2"/>
          <c:tx>
            <c:strRef>
              <c:f>'General Retention Metrics'!$A$10</c:f>
              <c:strCache>
                <c:ptCount val="1"/>
                <c:pt idx="0">
                  <c:v>Cohort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'General Retention Metrics'!$B$10:$AL$10</c:f>
              <c:numCache>
                <c:formatCode>0.00%</c:formatCode>
                <c:ptCount val="37"/>
                <c:pt idx="0" formatCode="0%">
                  <c:v>1</c:v>
                </c:pt>
                <c:pt idx="1">
                  <c:v>0.89768800000000004</c:v>
                </c:pt>
                <c:pt idx="2">
                  <c:v>0.79567800000000011</c:v>
                </c:pt>
                <c:pt idx="3">
                  <c:v>0.7211574999999999</c:v>
                </c:pt>
                <c:pt idx="4">
                  <c:v>0.66964625000000011</c:v>
                </c:pt>
                <c:pt idx="5">
                  <c:v>0.62843724999999995</c:v>
                </c:pt>
                <c:pt idx="6">
                  <c:v>0.60783275000000003</c:v>
                </c:pt>
                <c:pt idx="7">
                  <c:v>0.57692600000000005</c:v>
                </c:pt>
                <c:pt idx="8">
                  <c:v>0.55141200000000012</c:v>
                </c:pt>
                <c:pt idx="9">
                  <c:v>0.53060399999999996</c:v>
                </c:pt>
                <c:pt idx="10">
                  <c:v>0.50979599999999992</c:v>
                </c:pt>
                <c:pt idx="11">
                  <c:v>0.48898799999999998</c:v>
                </c:pt>
                <c:pt idx="12">
                  <c:v>0.47858400000000001</c:v>
                </c:pt>
                <c:pt idx="13">
                  <c:v>0.47185919999999998</c:v>
                </c:pt>
                <c:pt idx="14">
                  <c:v>0.46137344000000002</c:v>
                </c:pt>
                <c:pt idx="15">
                  <c:v>0.45088768000000001</c:v>
                </c:pt>
                <c:pt idx="16">
                  <c:v>0.44040191999999995</c:v>
                </c:pt>
                <c:pt idx="17">
                  <c:v>0.42991615999999999</c:v>
                </c:pt>
                <c:pt idx="18">
                  <c:v>0.41943040000000004</c:v>
                </c:pt>
                <c:pt idx="19">
                  <c:v>0.41156608</c:v>
                </c:pt>
                <c:pt idx="20">
                  <c:v>0.40370176000000002</c:v>
                </c:pt>
                <c:pt idx="21">
                  <c:v>0.39583744000000004</c:v>
                </c:pt>
                <c:pt idx="22">
                  <c:v>0.38797312</c:v>
                </c:pt>
                <c:pt idx="23">
                  <c:v>0.38010879999999997</c:v>
                </c:pt>
                <c:pt idx="24">
                  <c:v>0.37224447999999993</c:v>
                </c:pt>
                <c:pt idx="25">
                  <c:v>0.36843659999999995</c:v>
                </c:pt>
                <c:pt idx="26">
                  <c:v>0.36317321999999996</c:v>
                </c:pt>
                <c:pt idx="27">
                  <c:v>0.35790983999999998</c:v>
                </c:pt>
                <c:pt idx="28">
                  <c:v>0.35264645999999994</c:v>
                </c:pt>
                <c:pt idx="29">
                  <c:v>0.34738307999999996</c:v>
                </c:pt>
                <c:pt idx="30">
                  <c:v>0.34211969999999997</c:v>
                </c:pt>
                <c:pt idx="31">
                  <c:v>0.33817087999999995</c:v>
                </c:pt>
                <c:pt idx="32">
                  <c:v>0.33288695999999995</c:v>
                </c:pt>
                <c:pt idx="33">
                  <c:v>0.32760303999999996</c:v>
                </c:pt>
                <c:pt idx="34">
                  <c:v>0.3223191199999999</c:v>
                </c:pt>
                <c:pt idx="35">
                  <c:v>0.31703519999999996</c:v>
                </c:pt>
                <c:pt idx="36">
                  <c:v>0.31175127999999991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3E-4EE7-9B6A-AC015FB8365C}"/>
            </c:ext>
          </c:extLst>
        </c:ser>
        <c:ser>
          <c:idx val="3"/>
          <c:order val="3"/>
          <c:tx>
            <c:strRef>
              <c:f>'General Retention Metrics'!$A$11</c:f>
              <c:strCache>
                <c:ptCount val="1"/>
                <c:pt idx="0">
                  <c:v>Cohort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'General Retention Metrics'!$B$11:$AL$11</c:f>
              <c:numCache>
                <c:formatCode>0.00%</c:formatCode>
                <c:ptCount val="37"/>
                <c:pt idx="0" formatCode="0%">
                  <c:v>1</c:v>
                </c:pt>
                <c:pt idx="1">
                  <c:v>0.90666488000000001</c:v>
                </c:pt>
                <c:pt idx="2">
                  <c:v>0.8036347800000001</c:v>
                </c:pt>
                <c:pt idx="3">
                  <c:v>0.73197486249999988</c:v>
                </c:pt>
                <c:pt idx="4">
                  <c:v>0.67969094375000016</c:v>
                </c:pt>
                <c:pt idx="5">
                  <c:v>0.63786380874999993</c:v>
                </c:pt>
                <c:pt idx="6">
                  <c:v>0.61695024125000009</c:v>
                </c:pt>
                <c:pt idx="7">
                  <c:v>0.5855798900000001</c:v>
                </c:pt>
                <c:pt idx="8">
                  <c:v>0.56244024000000015</c:v>
                </c:pt>
                <c:pt idx="9">
                  <c:v>0.54121607999999999</c:v>
                </c:pt>
                <c:pt idx="10">
                  <c:v>0.51999191999999994</c:v>
                </c:pt>
                <c:pt idx="11">
                  <c:v>0.49876776</c:v>
                </c:pt>
                <c:pt idx="12">
                  <c:v>0.48815568000000004</c:v>
                </c:pt>
                <c:pt idx="13">
                  <c:v>0.4831838208</c:v>
                </c:pt>
                <c:pt idx="14">
                  <c:v>0.47244640256000003</c:v>
                </c:pt>
                <c:pt idx="15">
                  <c:v>0.46170898432000002</c:v>
                </c:pt>
                <c:pt idx="16">
                  <c:v>0.45097156607999994</c:v>
                </c:pt>
                <c:pt idx="17">
                  <c:v>0.44023414783999998</c:v>
                </c:pt>
                <c:pt idx="18">
                  <c:v>0.42949672960000002</c:v>
                </c:pt>
                <c:pt idx="19">
                  <c:v>0.42144366591999999</c:v>
                </c:pt>
                <c:pt idx="20">
                  <c:v>0.41339060224000002</c:v>
                </c:pt>
                <c:pt idx="21">
                  <c:v>0.40533753856000004</c:v>
                </c:pt>
                <c:pt idx="22">
                  <c:v>0.39728447488000002</c:v>
                </c:pt>
                <c:pt idx="23">
                  <c:v>0.38923141119999999</c:v>
                </c:pt>
                <c:pt idx="24">
                  <c:v>0.3811783475199999</c:v>
                </c:pt>
                <c:pt idx="25">
                  <c:v>0.37801595159999996</c:v>
                </c:pt>
                <c:pt idx="26">
                  <c:v>0.37261572371999996</c:v>
                </c:pt>
                <c:pt idx="27">
                  <c:v>0.36721549583999996</c:v>
                </c:pt>
                <c:pt idx="28">
                  <c:v>0.36181526795999996</c:v>
                </c:pt>
                <c:pt idx="29">
                  <c:v>0.35641504007999997</c:v>
                </c:pt>
                <c:pt idx="30">
                  <c:v>0.35101481219999997</c:v>
                </c:pt>
                <c:pt idx="31">
                  <c:v>0.34763966463999996</c:v>
                </c:pt>
                <c:pt idx="32">
                  <c:v>0.34220779487999997</c:v>
                </c:pt>
                <c:pt idx="33">
                  <c:v>0.33677592511999993</c:v>
                </c:pt>
                <c:pt idx="34">
                  <c:v>0.33134405535999989</c:v>
                </c:pt>
                <c:pt idx="35">
                  <c:v>0.32591218559999996</c:v>
                </c:pt>
                <c:pt idx="36">
                  <c:v>0.32048031583999992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3E-4EE7-9B6A-AC015FB8365C}"/>
            </c:ext>
          </c:extLst>
        </c:ser>
        <c:ser>
          <c:idx val="4"/>
          <c:order val="4"/>
          <c:tx>
            <c:strRef>
              <c:f>'General Retention Metrics'!$A$12</c:f>
              <c:strCache>
                <c:ptCount val="1"/>
                <c:pt idx="0">
                  <c:v>Cohort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'General Retention Metrics'!$B$12:$AL$12</c:f>
              <c:numCache>
                <c:formatCode>0.00%</c:formatCode>
                <c:ptCount val="37"/>
                <c:pt idx="0" formatCode="0%">
                  <c:v>1</c:v>
                </c:pt>
                <c:pt idx="1">
                  <c:v>0.91573152879999997</c:v>
                </c:pt>
                <c:pt idx="2">
                  <c:v>0.81167112780000006</c:v>
                </c:pt>
                <c:pt idx="3">
                  <c:v>0.74295448543749987</c:v>
                </c:pt>
                <c:pt idx="4">
                  <c:v>0.68988630790625016</c:v>
                </c:pt>
                <c:pt idx="5">
                  <c:v>0.64743176588124995</c:v>
                </c:pt>
                <c:pt idx="6">
                  <c:v>0.62620449486875007</c:v>
                </c:pt>
                <c:pt idx="7">
                  <c:v>0.59436358835000014</c:v>
                </c:pt>
                <c:pt idx="8">
                  <c:v>0.57368904480000016</c:v>
                </c:pt>
                <c:pt idx="9">
                  <c:v>0.55204040160000001</c:v>
                </c:pt>
                <c:pt idx="10">
                  <c:v>0.53039175839999997</c:v>
                </c:pt>
                <c:pt idx="11">
                  <c:v>0.50874311520000004</c:v>
                </c:pt>
                <c:pt idx="12">
                  <c:v>0.49791879360000002</c:v>
                </c:pt>
                <c:pt idx="13">
                  <c:v>0.4947802324992</c:v>
                </c:pt>
                <c:pt idx="14">
                  <c:v>0.48378511622144005</c:v>
                </c:pt>
                <c:pt idx="15">
                  <c:v>0.47278999994368004</c:v>
                </c:pt>
                <c:pt idx="16">
                  <c:v>0.46179488366591992</c:v>
                </c:pt>
                <c:pt idx="17">
                  <c:v>0.45079976738815997</c:v>
                </c:pt>
                <c:pt idx="18">
                  <c:v>0.43980465111040001</c:v>
                </c:pt>
                <c:pt idx="19">
                  <c:v>0.43155831390207999</c:v>
                </c:pt>
                <c:pt idx="20">
                  <c:v>0.42331197669376003</c:v>
                </c:pt>
                <c:pt idx="21">
                  <c:v>0.41506563948544006</c:v>
                </c:pt>
                <c:pt idx="22">
                  <c:v>0.40681930227712004</c:v>
                </c:pt>
                <c:pt idx="23">
                  <c:v>0.39857296506879997</c:v>
                </c:pt>
                <c:pt idx="24">
                  <c:v>0.39032662786047989</c:v>
                </c:pt>
                <c:pt idx="25">
                  <c:v>0.38784436634159997</c:v>
                </c:pt>
                <c:pt idx="26">
                  <c:v>0.38230373253671995</c:v>
                </c:pt>
                <c:pt idx="27">
                  <c:v>0.37676309873183994</c:v>
                </c:pt>
                <c:pt idx="28">
                  <c:v>0.37122246492695998</c:v>
                </c:pt>
                <c:pt idx="29">
                  <c:v>0.36568183112207997</c:v>
                </c:pt>
                <c:pt idx="30">
                  <c:v>0.36014119731719996</c:v>
                </c:pt>
                <c:pt idx="31">
                  <c:v>0.35737357524991997</c:v>
                </c:pt>
                <c:pt idx="32">
                  <c:v>0.35178961313663998</c:v>
                </c:pt>
                <c:pt idx="33">
                  <c:v>0.34620565102335993</c:v>
                </c:pt>
                <c:pt idx="34">
                  <c:v>0.34062168891007988</c:v>
                </c:pt>
                <c:pt idx="35">
                  <c:v>0.33503772679679994</c:v>
                </c:pt>
                <c:pt idx="36">
                  <c:v>0.32945376468351989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3E-4EE7-9B6A-AC015FB8365C}"/>
            </c:ext>
          </c:extLst>
        </c:ser>
        <c:ser>
          <c:idx val="5"/>
          <c:order val="5"/>
          <c:tx>
            <c:strRef>
              <c:f>'General Retention Metrics'!$A$13</c:f>
              <c:strCache>
                <c:ptCount val="1"/>
                <c:pt idx="0">
                  <c:v>Cohort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'General Retention Metrics'!$B$13:$AL$13</c:f>
              <c:numCache>
                <c:formatCode>0.00%</c:formatCode>
                <c:ptCount val="37"/>
                <c:pt idx="0" formatCode="0%">
                  <c:v>1</c:v>
                </c:pt>
                <c:pt idx="1">
                  <c:v>0.92488884408799998</c:v>
                </c:pt>
                <c:pt idx="2">
                  <c:v>0.81978783907800001</c:v>
                </c:pt>
                <c:pt idx="3">
                  <c:v>0.75409880271906238</c:v>
                </c:pt>
                <c:pt idx="4">
                  <c:v>0.70023460252484393</c:v>
                </c:pt>
                <c:pt idx="5">
                  <c:v>0.65714324236946875</c:v>
                </c:pt>
                <c:pt idx="6">
                  <c:v>0.63559756229178133</c:v>
                </c:pt>
                <c:pt idx="7">
                  <c:v>0.60327904217525019</c:v>
                </c:pt>
                <c:pt idx="8">
                  <c:v>0.5851628256960002</c:v>
                </c:pt>
                <c:pt idx="9">
                  <c:v>0.56308120963200003</c:v>
                </c:pt>
                <c:pt idx="10">
                  <c:v>0.54099959356799998</c:v>
                </c:pt>
                <c:pt idx="11">
                  <c:v>0.51891797750400004</c:v>
                </c:pt>
                <c:pt idx="12">
                  <c:v>0.50787716947200001</c:v>
                </c:pt>
                <c:pt idx="13">
                  <c:v>0.50665495807918082</c:v>
                </c:pt>
                <c:pt idx="14">
                  <c:v>0.49539595901075462</c:v>
                </c:pt>
                <c:pt idx="15">
                  <c:v>0.48413695994232836</c:v>
                </c:pt>
                <c:pt idx="16">
                  <c:v>0.47287796087390199</c:v>
                </c:pt>
                <c:pt idx="17">
                  <c:v>0.46161896180547579</c:v>
                </c:pt>
                <c:pt idx="18">
                  <c:v>0.45035996273704959</c:v>
                </c:pt>
                <c:pt idx="19">
                  <c:v>0.44191571343572994</c:v>
                </c:pt>
                <c:pt idx="20">
                  <c:v>0.43347146413441029</c:v>
                </c:pt>
                <c:pt idx="21">
                  <c:v>0.42502721483309064</c:v>
                </c:pt>
                <c:pt idx="22">
                  <c:v>0.41658296553177093</c:v>
                </c:pt>
                <c:pt idx="23">
                  <c:v>0.40813871623045117</c:v>
                </c:pt>
                <c:pt idx="24">
                  <c:v>0.39969446692913141</c:v>
                </c:pt>
                <c:pt idx="25">
                  <c:v>0.39792831986648158</c:v>
                </c:pt>
                <c:pt idx="26">
                  <c:v>0.39224362958267467</c:v>
                </c:pt>
                <c:pt idx="27">
                  <c:v>0.38655893929886775</c:v>
                </c:pt>
                <c:pt idx="28">
                  <c:v>0.38087424901506095</c:v>
                </c:pt>
                <c:pt idx="29">
                  <c:v>0.37518955873125404</c:v>
                </c:pt>
                <c:pt idx="30">
                  <c:v>0.36950486844744718</c:v>
                </c:pt>
                <c:pt idx="31">
                  <c:v>0.36738003535691771</c:v>
                </c:pt>
                <c:pt idx="32">
                  <c:v>0.36163972230446589</c:v>
                </c:pt>
                <c:pt idx="33">
                  <c:v>0.35589940925201402</c:v>
                </c:pt>
                <c:pt idx="34">
                  <c:v>0.35015909619956209</c:v>
                </c:pt>
                <c:pt idx="35">
                  <c:v>0.34441878314711033</c:v>
                </c:pt>
                <c:pt idx="36">
                  <c:v>0.33867847009465846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3E-4EE7-9B6A-AC015FB8365C}"/>
            </c:ext>
          </c:extLst>
        </c:ser>
        <c:ser>
          <c:idx val="6"/>
          <c:order val="6"/>
          <c:tx>
            <c:strRef>
              <c:f>'General Retention Metrics'!$A$14</c:f>
              <c:strCache>
                <c:ptCount val="1"/>
                <c:pt idx="0">
                  <c:v>Cohort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'General Retention Metrics'!$B$14:$AL$14</c:f>
              <c:numCache>
                <c:formatCode>0.00%</c:formatCode>
                <c:ptCount val="37"/>
                <c:pt idx="0" formatCode="0%">
                  <c:v>1</c:v>
                </c:pt>
                <c:pt idx="1">
                  <c:v>0.93413773252887999</c:v>
                </c:pt>
                <c:pt idx="2">
                  <c:v>0.82798571746878002</c:v>
                </c:pt>
                <c:pt idx="3">
                  <c:v>0.76541028475984829</c:v>
                </c:pt>
                <c:pt idx="4">
                  <c:v>0.71073812156271654</c:v>
                </c:pt>
                <c:pt idx="5">
                  <c:v>0.66700039100501074</c:v>
                </c:pt>
                <c:pt idx="6">
                  <c:v>0.64513152572615806</c:v>
                </c:pt>
                <c:pt idx="7">
                  <c:v>0.61232822780787899</c:v>
                </c:pt>
                <c:pt idx="8">
                  <c:v>0.59686608220992021</c:v>
                </c:pt>
                <c:pt idx="9">
                  <c:v>0.57434283382464002</c:v>
                </c:pt>
                <c:pt idx="10">
                  <c:v>0.55181958543935994</c:v>
                </c:pt>
                <c:pt idx="11">
                  <c:v>0.52929633705408008</c:v>
                </c:pt>
                <c:pt idx="12">
                  <c:v>0.51803471286143998</c:v>
                </c:pt>
                <c:pt idx="13">
                  <c:v>0.51881467707308115</c:v>
                </c:pt>
                <c:pt idx="14">
                  <c:v>0.50728546202701275</c:v>
                </c:pt>
                <c:pt idx="15">
                  <c:v>0.49575624698094423</c:v>
                </c:pt>
                <c:pt idx="16">
                  <c:v>0.48422703193487565</c:v>
                </c:pt>
                <c:pt idx="17">
                  <c:v>0.47269781688880719</c:v>
                </c:pt>
                <c:pt idx="18">
                  <c:v>0.46116860184273878</c:v>
                </c:pt>
                <c:pt idx="19">
                  <c:v>0.45252169055818747</c:v>
                </c:pt>
                <c:pt idx="20">
                  <c:v>0.44387477927363611</c:v>
                </c:pt>
                <c:pt idx="21">
                  <c:v>0.4352278679890848</c:v>
                </c:pt>
                <c:pt idx="22">
                  <c:v>0.42658095670453344</c:v>
                </c:pt>
                <c:pt idx="23">
                  <c:v>0.41793404541998203</c:v>
                </c:pt>
                <c:pt idx="24">
                  <c:v>0.40928713413543055</c:v>
                </c:pt>
                <c:pt idx="25">
                  <c:v>0.40827445618301011</c:v>
                </c:pt>
                <c:pt idx="26">
                  <c:v>0.40244196395182419</c:v>
                </c:pt>
                <c:pt idx="27">
                  <c:v>0.39660947172063832</c:v>
                </c:pt>
                <c:pt idx="28">
                  <c:v>0.39077697948945256</c:v>
                </c:pt>
                <c:pt idx="29">
                  <c:v>0.38494448725826663</c:v>
                </c:pt>
                <c:pt idx="30">
                  <c:v>0.37911199502708082</c:v>
                </c:pt>
                <c:pt idx="31">
                  <c:v>0.37766667634691142</c:v>
                </c:pt>
                <c:pt idx="32">
                  <c:v>0.37176563452899092</c:v>
                </c:pt>
                <c:pt idx="33">
                  <c:v>0.36586459271107041</c:v>
                </c:pt>
                <c:pt idx="34">
                  <c:v>0.35996355089314985</c:v>
                </c:pt>
                <c:pt idx="35">
                  <c:v>0.3540625090752294</c:v>
                </c:pt>
                <c:pt idx="36">
                  <c:v>0.3481614672573089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C3E-4EE7-9B6A-AC015FB83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384224"/>
        <c:axId val="577395456"/>
      </c:lineChart>
      <c:catAx>
        <c:axId val="57738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95456"/>
        <c:crosses val="autoZero"/>
        <c:auto val="1"/>
        <c:lblAlgn val="ctr"/>
        <c:lblOffset val="100"/>
        <c:noMultiLvlLbl val="0"/>
      </c:catAx>
      <c:valAx>
        <c:axId val="577395456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0</xdr:rowOff>
    </xdr:from>
    <xdr:to>
      <xdr:col>3</xdr:col>
      <xdr:colOff>133350</xdr:colOff>
      <xdr:row>42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5DE48E2-0355-42DF-955E-B2870676B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142875</xdr:colOff>
      <xdr:row>29</xdr:row>
      <xdr:rowOff>9525</xdr:rowOff>
    </xdr:from>
    <xdr:to>
      <xdr:col>6</xdr:col>
      <xdr:colOff>1143000</xdr:colOff>
      <xdr:row>42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AF45879-F366-41F9-98E7-01B141A64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1147762</xdr:colOff>
      <xdr:row>29</xdr:row>
      <xdr:rowOff>0</xdr:rowOff>
    </xdr:from>
    <xdr:to>
      <xdr:col>10</xdr:col>
      <xdr:colOff>957262</xdr:colOff>
      <xdr:row>42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86DD41-C36C-4EAD-8EBF-C976D6F55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166685</xdr:colOff>
      <xdr:row>19</xdr:row>
      <xdr:rowOff>66674</xdr:rowOff>
    </xdr:from>
    <xdr:to>
      <xdr:col>5</xdr:col>
      <xdr:colOff>742950</xdr:colOff>
      <xdr:row>42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6F5A54-7BED-4088-8001-1742F2C987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828675</xdr:colOff>
      <xdr:row>19</xdr:row>
      <xdr:rowOff>47625</xdr:rowOff>
    </xdr:from>
    <xdr:to>
      <xdr:col>15</xdr:col>
      <xdr:colOff>104775</xdr:colOff>
      <xdr:row>40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D33EF3-FB46-46B6-8D52-715074736F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637AD-1BCC-EB4F-82BE-0ECBB95ABA7B}">
  <dimension ref="A1:AN28"/>
  <sheetViews>
    <sheetView workbookViewId="0">
      <selection activeCell="D54" sqref="D54"/>
    </sheetView>
  </sheetViews>
  <sheetFormatPr defaultColWidth="11" defaultRowHeight="15.75" x14ac:dyDescent="0.25"/>
  <cols>
    <col min="1" max="1" width="27" customWidth="1"/>
    <col min="2" max="37" width="15.625" customWidth="1"/>
  </cols>
  <sheetData>
    <row r="1" spans="1:40" x14ac:dyDescent="0.25">
      <c r="B1" s="2">
        <v>43831</v>
      </c>
      <c r="C1" s="2">
        <v>43862</v>
      </c>
      <c r="D1" s="2">
        <v>43891</v>
      </c>
      <c r="E1" s="2">
        <v>43922</v>
      </c>
      <c r="F1" s="2">
        <v>43952</v>
      </c>
      <c r="G1" s="2">
        <v>43983</v>
      </c>
      <c r="H1" s="2">
        <v>44013</v>
      </c>
      <c r="I1" s="2">
        <v>44044</v>
      </c>
      <c r="J1" s="2">
        <v>44075</v>
      </c>
      <c r="K1" s="2">
        <v>44105</v>
      </c>
      <c r="L1" s="2">
        <v>44136</v>
      </c>
      <c r="M1" s="2">
        <v>44166</v>
      </c>
      <c r="N1" s="2">
        <v>44197</v>
      </c>
      <c r="O1" s="2">
        <v>44228</v>
      </c>
      <c r="P1" s="2">
        <v>44256</v>
      </c>
      <c r="Q1" s="2">
        <v>44287</v>
      </c>
      <c r="R1" s="2">
        <v>44317</v>
      </c>
      <c r="S1" s="2">
        <v>44348</v>
      </c>
      <c r="T1" s="2">
        <v>44378</v>
      </c>
      <c r="U1" s="2">
        <v>44409</v>
      </c>
      <c r="V1" s="2">
        <v>44440</v>
      </c>
      <c r="W1" s="2">
        <v>44470</v>
      </c>
      <c r="X1" s="2">
        <v>44501</v>
      </c>
      <c r="Y1" s="2">
        <v>44531</v>
      </c>
      <c r="Z1" s="2">
        <v>44562</v>
      </c>
      <c r="AA1" s="2">
        <v>44593</v>
      </c>
      <c r="AB1" s="2">
        <v>44621</v>
      </c>
      <c r="AC1" s="2">
        <v>44652</v>
      </c>
      <c r="AD1" s="2">
        <v>44682</v>
      </c>
      <c r="AE1" s="2">
        <v>44713</v>
      </c>
      <c r="AF1" s="2">
        <v>44743</v>
      </c>
      <c r="AG1" s="2">
        <v>44774</v>
      </c>
      <c r="AH1" s="2">
        <v>44805</v>
      </c>
      <c r="AI1" s="2">
        <v>44835</v>
      </c>
      <c r="AJ1" s="2">
        <v>44866</v>
      </c>
      <c r="AK1" s="2">
        <v>44896</v>
      </c>
      <c r="AL1" s="1"/>
      <c r="AM1" s="1"/>
      <c r="AN1" s="1"/>
    </row>
    <row r="3" spans="1:40" x14ac:dyDescent="0.25">
      <c r="A3" s="3" t="s">
        <v>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spans="1:40" x14ac:dyDescent="0.25">
      <c r="A4" t="s">
        <v>6</v>
      </c>
      <c r="B4" s="8">
        <f>Acquisition!D32</f>
        <v>3208000</v>
      </c>
      <c r="C4" s="8">
        <f>Acquisition!E32</f>
        <v>3078254.4</v>
      </c>
      <c r="D4" s="8">
        <f>Acquisition!F32</f>
        <v>3129030.879096</v>
      </c>
      <c r="E4" s="8">
        <f>Acquisition!G32</f>
        <v>3305164.7786057401</v>
      </c>
      <c r="F4" s="8">
        <f>Acquisition!H32</f>
        <v>3473952.290655192</v>
      </c>
      <c r="G4" s="8">
        <f>Acquisition!I32</f>
        <v>3700803.4301818172</v>
      </c>
      <c r="H4" s="8">
        <f>Acquisition!J32</f>
        <v>3808709.6653204332</v>
      </c>
      <c r="I4" s="8">
        <f>Acquisition!K32</f>
        <v>3716140.2489161612</v>
      </c>
      <c r="J4" s="8">
        <f>Acquisition!L32</f>
        <v>3567856.7076953994</v>
      </c>
      <c r="K4" s="8">
        <f>Acquisition!M32</f>
        <v>3634662.4835754978</v>
      </c>
      <c r="L4" s="8">
        <f>Acquisition!N32</f>
        <v>3652086.5356957349</v>
      </c>
      <c r="M4" s="8">
        <f>Acquisition!O32</f>
        <v>3635222.8203955432</v>
      </c>
      <c r="N4" s="8">
        <f>Acquisition!P32</f>
        <v>4516639.4216360059</v>
      </c>
      <c r="O4" s="8">
        <f>Acquisition!Q32</f>
        <v>4289878.7233651029</v>
      </c>
      <c r="P4" s="8">
        <f>Acquisition!R32</f>
        <v>4327181.2370131547</v>
      </c>
      <c r="Q4" s="8">
        <f>Acquisition!S32</f>
        <v>4538317.2564595714</v>
      </c>
      <c r="R4" s="8">
        <f>Acquisition!T32</f>
        <v>4731609.4804683179</v>
      </c>
      <c r="S4" s="8">
        <f>Acquisition!U32</f>
        <v>4997130.7209504833</v>
      </c>
      <c r="T4" s="8">
        <f>Acquisition!V32</f>
        <v>5105998.2246777108</v>
      </c>
      <c r="U4" s="8">
        <f>Acquisition!W32</f>
        <v>4951553.628755454</v>
      </c>
      <c r="V4" s="8">
        <f>Acquisition!X32</f>
        <v>4724094.1473950986</v>
      </c>
      <c r="W4" s="8">
        <f>Acquisition!Y32</f>
        <v>4783702.7522328105</v>
      </c>
      <c r="X4" s="8">
        <f>Acquisition!Z32</f>
        <v>4777340.0260309577</v>
      </c>
      <c r="Y4" s="8">
        <f>Acquisition!AA32</f>
        <v>4728652.7273192536</v>
      </c>
      <c r="Z4" s="8">
        <f>Acquisition!AB32</f>
        <v>5836387.0557177179</v>
      </c>
      <c r="AA4" s="8">
        <f>Acquisition!AC32</f>
        <v>5514677.2647023508</v>
      </c>
      <c r="AB4" s="8">
        <f>Acquisition!AD32</f>
        <v>5536285.7177470541</v>
      </c>
      <c r="AC4" s="8">
        <f>Acquisition!AE32</f>
        <v>5779248.1908809962</v>
      </c>
      <c r="AD4" s="8">
        <f>Acquisition!AF32</f>
        <v>5997380.1548317065</v>
      </c>
      <c r="AE4" s="8">
        <f>Acquisition!AG32</f>
        <v>6305947.9529822636</v>
      </c>
      <c r="AF4" s="8">
        <f>Acquisition!AH32</f>
        <v>6415954.1277013589</v>
      </c>
      <c r="AG4" s="8">
        <f>Acquisition!AI32</f>
        <v>6195457.3385283062</v>
      </c>
      <c r="AH4" s="8">
        <f>Acquisition!AJ32</f>
        <v>5886703.027838489</v>
      </c>
      <c r="AI4" s="8">
        <f>Acquisition!AK32</f>
        <v>5936992.4957703995</v>
      </c>
      <c r="AJ4" s="8">
        <f>Acquisition!AL32</f>
        <v>5906844.2235941729</v>
      </c>
      <c r="AK4" s="8">
        <f>Acquisition!AM32</f>
        <v>5824208.6042095078</v>
      </c>
    </row>
    <row r="5" spans="1:40" x14ac:dyDescent="0.25">
      <c r="A5" t="s">
        <v>7</v>
      </c>
      <c r="B5" s="8">
        <f>Acquisition!D36</f>
        <v>15600</v>
      </c>
      <c r="C5" s="8">
        <f>Acquisition!E36</f>
        <v>15990.071</v>
      </c>
      <c r="D5" s="8">
        <f>Acquisition!F36</f>
        <v>16440.733405337749</v>
      </c>
      <c r="E5" s="8">
        <f>Acquisition!G36</f>
        <v>16870.452702896408</v>
      </c>
      <c r="F5" s="8">
        <f>Acquisition!H36</f>
        <v>17296.490705537544</v>
      </c>
      <c r="G5" s="8">
        <f>Acquisition!I36</f>
        <v>17720.100395990768</v>
      </c>
      <c r="H5" s="8">
        <f>Acquisition!J36</f>
        <v>18147.119636762895</v>
      </c>
      <c r="I5" s="8">
        <f>Acquisition!K36</f>
        <v>18573.101177031444</v>
      </c>
      <c r="J5" s="8">
        <f>Acquisition!L36</f>
        <v>18989.90662143565</v>
      </c>
      <c r="K5" s="8">
        <f>Acquisition!M36</f>
        <v>19398.117664127989</v>
      </c>
      <c r="L5" s="8">
        <f>Acquisition!N36</f>
        <v>19810.209360881501</v>
      </c>
      <c r="M5" s="8">
        <f>Acquisition!O36</f>
        <v>20223.317627987584</v>
      </c>
      <c r="N5" s="8">
        <f>Acquisition!P36</f>
        <v>20635.453789676132</v>
      </c>
      <c r="O5" s="8">
        <f>Acquisition!Q36</f>
        <v>21098.718090210972</v>
      </c>
      <c r="P5" s="8">
        <f>Acquisition!R36</f>
        <v>21548.836987578456</v>
      </c>
      <c r="Q5" s="8">
        <f>Acquisition!S36</f>
        <v>22001.12595746154</v>
      </c>
      <c r="R5" s="8">
        <f>Acquisition!T36</f>
        <v>22465.667374662578</v>
      </c>
      <c r="S5" s="8">
        <f>Acquisition!U36</f>
        <v>22941.426476706671</v>
      </c>
      <c r="T5" s="8">
        <f>Acquisition!V36</f>
        <v>23432.59270920571</v>
      </c>
      <c r="U5" s="8">
        <f>Acquisition!W36</f>
        <v>23930.080378831306</v>
      </c>
      <c r="V5" s="8">
        <f>Acquisition!X36</f>
        <v>24418.617475464616</v>
      </c>
      <c r="W5" s="8">
        <f>Acquisition!Y36</f>
        <v>24893.969005966923</v>
      </c>
      <c r="X5" s="8">
        <f>Acquisition!Z36</f>
        <v>25372.784728147009</v>
      </c>
      <c r="Y5" s="8">
        <f>Acquisition!AA36</f>
        <v>25851.238355035366</v>
      </c>
      <c r="Z5" s="8">
        <f>Acquisition!AB36</f>
        <v>26326.875056176032</v>
      </c>
      <c r="AA5" s="8">
        <f>Acquisition!AC36</f>
        <v>26866.767245095973</v>
      </c>
      <c r="AB5" s="8">
        <f>Acquisition!AD36</f>
        <v>27388.008094573761</v>
      </c>
      <c r="AC5" s="8">
        <f>Acquisition!AE36</f>
        <v>27910.509792320463</v>
      </c>
      <c r="AD5" s="8">
        <f>Acquisition!AF36</f>
        <v>28447.110889783547</v>
      </c>
      <c r="AE5" s="8">
        <f>Acquisition!AG36</f>
        <v>28996.371421871689</v>
      </c>
      <c r="AF5" s="8">
        <f>Acquisition!AH36</f>
        <v>29563.536850530279</v>
      </c>
      <c r="AG5" s="8">
        <f>Acquisition!AI36</f>
        <v>30137.090861221292</v>
      </c>
      <c r="AH5" s="8">
        <f>Acquisition!AJ36</f>
        <v>30697.86437467342</v>
      </c>
      <c r="AI5" s="8">
        <f>Acquisition!AK36</f>
        <v>31240.738269321486</v>
      </c>
      <c r="AJ5" s="8">
        <f>Acquisition!AL36</f>
        <v>31786.536824781073</v>
      </c>
      <c r="AK5" s="8">
        <f>Acquisition!AM36</f>
        <v>32330.594694533498</v>
      </c>
    </row>
    <row r="6" spans="1:40" x14ac:dyDescent="0.25"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</row>
    <row r="7" spans="1:40" x14ac:dyDescent="0.25">
      <c r="A7" s="3" t="s">
        <v>1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</row>
    <row r="8" spans="1:40" x14ac:dyDescent="0.25">
      <c r="A8" t="s">
        <v>88</v>
      </c>
      <c r="B8" s="8">
        <f>Retention!D4</f>
        <v>98000000</v>
      </c>
      <c r="C8" s="8">
        <f>Retention!E4</f>
        <v>99890710</v>
      </c>
      <c r="D8" s="8">
        <f>Retention!F4</f>
        <v>102387334.05337749</v>
      </c>
      <c r="E8" s="8">
        <f>Retention!G4</f>
        <v>104674527.02896407</v>
      </c>
      <c r="F8" s="8">
        <f>Retention!H4</f>
        <v>106924907.05537546</v>
      </c>
      <c r="G8" s="8">
        <f>Retention!I4</f>
        <v>109151003.95990767</v>
      </c>
      <c r="H8" s="8">
        <f>Retention!J4</f>
        <v>111411196.36762896</v>
      </c>
      <c r="I8" s="8">
        <f>Retention!K4</f>
        <v>113661011.77031444</v>
      </c>
      <c r="J8" s="8">
        <f>Retention!L4</f>
        <v>115819066.21435648</v>
      </c>
      <c r="K8" s="8">
        <f>Retention!M4</f>
        <v>117891176.64127991</v>
      </c>
      <c r="L8" s="8">
        <f>Retention!N4</f>
        <v>120002093.60881501</v>
      </c>
      <c r="M8" s="8">
        <f>Retention!O4</f>
        <v>122123176.27987586</v>
      </c>
      <c r="N8" s="8">
        <f>Retention!P4</f>
        <v>124234537.89676133</v>
      </c>
      <c r="O8" s="8">
        <f>Retention!Q4</f>
        <v>126857180.90210971</v>
      </c>
      <c r="P8" s="8">
        <f>Retention!R4</f>
        <v>129348369.87578456</v>
      </c>
      <c r="Q8" s="8">
        <f>Retention!S4</f>
        <v>131861259.57461537</v>
      </c>
      <c r="R8" s="8">
        <f>Retention!T4</f>
        <v>134496673.74662578</v>
      </c>
      <c r="S8" s="8">
        <f>Retention!U4</f>
        <v>137244264.76706672</v>
      </c>
      <c r="T8" s="8">
        <f>Retention!V4</f>
        <v>140145927.09205711</v>
      </c>
      <c r="U8" s="8">
        <f>Retention!W4</f>
        <v>143110803.78831303</v>
      </c>
      <c r="V8" s="8">
        <f>Retention!X4</f>
        <v>145986174.75464615</v>
      </c>
      <c r="W8" s="8">
        <f>Retention!Y4</f>
        <v>148729690.0596692</v>
      </c>
      <c r="X8" s="8">
        <f>Retention!Z4</f>
        <v>151507847.28147009</v>
      </c>
      <c r="Y8" s="8">
        <f>Retention!AA4</f>
        <v>154282383.55035365</v>
      </c>
      <c r="Z8" s="8">
        <f>Retention!AB4</f>
        <v>157028750.56176031</v>
      </c>
      <c r="AA8" s="8">
        <f>Retention!AC4</f>
        <v>160417672.45095971</v>
      </c>
      <c r="AB8" s="8">
        <f>Retention!AD4</f>
        <v>163620080.9457376</v>
      </c>
      <c r="AC8" s="8">
        <f>Retention!AE4</f>
        <v>166835097.92320463</v>
      </c>
      <c r="AD8" s="8">
        <f>Retention!AF4</f>
        <v>170191108.89783546</v>
      </c>
      <c r="AE8" s="8">
        <f>Retention!AG4</f>
        <v>173673714.21871689</v>
      </c>
      <c r="AF8" s="8">
        <f>Retention!AH4</f>
        <v>177335368.50530279</v>
      </c>
      <c r="AG8" s="8">
        <f>Retention!AI4</f>
        <v>181060908.6122129</v>
      </c>
      <c r="AH8" s="8">
        <f>Retention!AJ4</f>
        <v>184658643.74673417</v>
      </c>
      <c r="AI8" s="8">
        <f>Retention!AK4</f>
        <v>188077382.69321483</v>
      </c>
      <c r="AJ8" s="8">
        <f>Retention!AL4</f>
        <v>191525368.24781072</v>
      </c>
      <c r="AK8" s="8">
        <f>Retention!AM4</f>
        <v>194955946.94533497</v>
      </c>
    </row>
    <row r="9" spans="1:40" x14ac:dyDescent="0.25">
      <c r="A9" t="s">
        <v>17</v>
      </c>
      <c r="B9" s="8">
        <f>Retention!D5</f>
        <v>96000000</v>
      </c>
      <c r="C9" s="8">
        <f>Retention!E5</f>
        <v>98887200</v>
      </c>
      <c r="D9" s="8">
        <f>Retention!F5</f>
        <v>101380586.064</v>
      </c>
      <c r="E9" s="8">
        <f>Retention!G5</f>
        <v>103664778.60574009</v>
      </c>
      <c r="F9" s="8">
        <f>Retention!H5</f>
        <v>105912290.65519199</v>
      </c>
      <c r="G9" s="8">
        <f>Retention!I5</f>
        <v>108135620.12121131</v>
      </c>
      <c r="H9" s="8">
        <f>Retention!J5</f>
        <v>110393110.21362221</v>
      </c>
      <c r="I9" s="8">
        <f>Retention!K5</f>
        <v>112640248.91616127</v>
      </c>
      <c r="J9" s="8">
        <f>Retention!L5</f>
        <v>114795610.26053265</v>
      </c>
      <c r="K9" s="8">
        <f>Retention!M5</f>
        <v>116864967.15099597</v>
      </c>
      <c r="L9" s="8">
        <f>Retention!N5</f>
        <v>118973071.39146976</v>
      </c>
      <c r="M9" s="8">
        <f>Retention!O5</f>
        <v>121091281.58217329</v>
      </c>
      <c r="N9" s="8">
        <f>Retention!P5</f>
        <v>123199710.8180027</v>
      </c>
      <c r="O9" s="8">
        <f>Retention!Q5</f>
        <v>125819361.68255159</v>
      </c>
      <c r="P9" s="8">
        <f>Retention!R5</f>
        <v>128307491.34210335</v>
      </c>
      <c r="Q9" s="8">
        <f>Retention!S5</f>
        <v>130817256.45957097</v>
      </c>
      <c r="R9" s="8">
        <f>Retention!T5</f>
        <v>133449480.46831754</v>
      </c>
      <c r="S9" s="8">
        <f>Retention!U5</f>
        <v>136193813.96698916</v>
      </c>
      <c r="T9" s="8">
        <f>Retention!V5</f>
        <v>139092149.78514042</v>
      </c>
      <c r="U9" s="8">
        <f>Retention!W5</f>
        <v>142053628.7554535</v>
      </c>
      <c r="V9" s="8">
        <f>Retention!X5</f>
        <v>144925529.86013168</v>
      </c>
      <c r="W9" s="8">
        <f>Retention!Y5</f>
        <v>147665504.46562082</v>
      </c>
      <c r="X9" s="8">
        <f>Retention!Z5</f>
        <v>150440052.06191584</v>
      </c>
      <c r="Y9" s="8">
        <f>Retention!AA5</f>
        <v>153210909.27701381</v>
      </c>
      <c r="Z9" s="8">
        <f>Retention!AB5</f>
        <v>155953527.85885897</v>
      </c>
      <c r="AA9" s="8">
        <f>Retention!AC5</f>
        <v>159338632.35117525</v>
      </c>
      <c r="AB9" s="8">
        <f>Retention!AD5</f>
        <v>162537145.16470259</v>
      </c>
      <c r="AC9" s="8">
        <f>Retention!AE5</f>
        <v>165748190.8809959</v>
      </c>
      <c r="AD9" s="8">
        <f>Retention!AF5</f>
        <v>169100154.83170688</v>
      </c>
      <c r="AE9" s="8">
        <f>Retention!AG5</f>
        <v>172578635.32150927</v>
      </c>
      <c r="AF9" s="8">
        <f>Retention!AH5</f>
        <v>176236085.13423899</v>
      </c>
      <c r="AG9" s="8">
        <f>Retention!AI5</f>
        <v>179957338.52830577</v>
      </c>
      <c r="AH9" s="8">
        <f>Retention!AJ5</f>
        <v>183550703.78465217</v>
      </c>
      <c r="AI9" s="8">
        <f>Retention!AK5</f>
        <v>186964991.54079852</v>
      </c>
      <c r="AJ9" s="8">
        <f>Retention!AL5</f>
        <v>190408447.18834534</v>
      </c>
      <c r="AK9" s="8">
        <f>Retention!AM5</f>
        <v>193834416.83802998</v>
      </c>
    </row>
    <row r="10" spans="1:40" x14ac:dyDescent="0.25">
      <c r="A10" t="s">
        <v>18</v>
      </c>
      <c r="B10" s="8">
        <f>Retention!D6</f>
        <v>4000000</v>
      </c>
      <c r="C10" s="8">
        <f>Retention!E6</f>
        <v>4014040</v>
      </c>
      <c r="D10" s="8">
        <f>Retention!F6</f>
        <v>4026991.9575100001</v>
      </c>
      <c r="E10" s="8">
        <f>Retention!G6</f>
        <v>4038993.6928958967</v>
      </c>
      <c r="F10" s="8">
        <f>Retention!H6</f>
        <v>4050465.600733866</v>
      </c>
      <c r="G10" s="8">
        <f>Retention!I6</f>
        <v>4061535.3547854102</v>
      </c>
      <c r="H10" s="8">
        <f>Retention!J6</f>
        <v>4072344.6160269645</v>
      </c>
      <c r="I10" s="8">
        <f>Retention!K6</f>
        <v>4083051.4166126545</v>
      </c>
      <c r="J10" s="8">
        <f>Retention!L6</f>
        <v>4093823.815295333</v>
      </c>
      <c r="K10" s="8">
        <f>Retention!M6</f>
        <v>4104837.9611357655</v>
      </c>
      <c r="L10" s="8">
        <f>Retention!N6</f>
        <v>4116088.8693809598</v>
      </c>
      <c r="M10" s="8">
        <f>Retention!O6</f>
        <v>4127578.7908102712</v>
      </c>
      <c r="N10" s="8">
        <f>Retention!P6</f>
        <v>4139308.315034504</v>
      </c>
      <c r="O10" s="8">
        <f>Retention!Q6</f>
        <v>4151276.8782325159</v>
      </c>
      <c r="P10" s="8">
        <f>Retention!R6</f>
        <v>4163514.1347248382</v>
      </c>
      <c r="Q10" s="8">
        <f>Retention!S6</f>
        <v>4176012.4601776339</v>
      </c>
      <c r="R10" s="8">
        <f>Retention!T6</f>
        <v>4188773.1132329614</v>
      </c>
      <c r="S10" s="8">
        <f>Retention!U6</f>
        <v>4201803.2003102656</v>
      </c>
      <c r="T10" s="8">
        <f>Retention!V6</f>
        <v>4215109.2276667561</v>
      </c>
      <c r="U10" s="8">
        <f>Retention!W6</f>
        <v>4228700.1314380951</v>
      </c>
      <c r="V10" s="8">
        <f>Retention!X6</f>
        <v>4242579.5780578172</v>
      </c>
      <c r="W10" s="8">
        <f>Retention!Y6</f>
        <v>4256742.3761935867</v>
      </c>
      <c r="X10" s="8">
        <f>Retention!Z6</f>
        <v>4271180.8782170471</v>
      </c>
      <c r="Y10" s="8">
        <f>Retention!AA6</f>
        <v>4285897.0933593726</v>
      </c>
      <c r="Z10" s="8">
        <f>Retention!AB6</f>
        <v>4300890.8116052933</v>
      </c>
      <c r="AA10" s="8">
        <f>Retention!AC6</f>
        <v>4316160.3991378751</v>
      </c>
      <c r="AB10" s="8">
        <f>Retention!AD6</f>
        <v>4331743.1241400307</v>
      </c>
      <c r="AC10" s="8">
        <f>Retention!AE6</f>
        <v>4347628.1688348837</v>
      </c>
      <c r="AD10" s="8">
        <f>Retention!AF6</f>
        <v>4363816.2645144295</v>
      </c>
      <c r="AE10" s="8">
        <f>Retention!AG6</f>
        <v>4380315.5888305036</v>
      </c>
      <c r="AF10" s="8">
        <f>Retention!AH6</f>
        <v>4397133.48425519</v>
      </c>
      <c r="AG10" s="8">
        <f>Retention!AI6</f>
        <v>4414280.3356284974</v>
      </c>
      <c r="AH10" s="8">
        <f>Retention!AJ6</f>
        <v>4431759.8483280055</v>
      </c>
      <c r="AI10" s="8">
        <f>Retention!AK6</f>
        <v>4449564.6096653165</v>
      </c>
      <c r="AJ10" s="8">
        <f>Retention!AL6</f>
        <v>4467684.2378615225</v>
      </c>
      <c r="AK10" s="8">
        <f>Retention!AM6</f>
        <v>4486120.429219896</v>
      </c>
    </row>
    <row r="11" spans="1:40" x14ac:dyDescent="0.25"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</row>
    <row r="12" spans="1:40" x14ac:dyDescent="0.25">
      <c r="A12" s="3" t="s">
        <v>2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</row>
    <row r="13" spans="1:40" x14ac:dyDescent="0.25">
      <c r="A13" t="s">
        <v>82</v>
      </c>
      <c r="B13" s="14">
        <f>Monetization!D8</f>
        <v>387558714.23999995</v>
      </c>
      <c r="C13" s="14">
        <f>Monetization!E8</f>
        <v>345505037.30611199</v>
      </c>
      <c r="D13" s="14">
        <f>Monetization!F8</f>
        <v>317960608.93952596</v>
      </c>
      <c r="E13" s="14">
        <f>Monetization!G8</f>
        <v>324854177.89760488</v>
      </c>
      <c r="F13" s="14">
        <f>Monetization!H8</f>
        <v>368526193.37308812</v>
      </c>
      <c r="G13" s="14">
        <f>Monetization!I8</f>
        <v>413841691.56882697</v>
      </c>
      <c r="H13" s="14">
        <f>Monetization!J8</f>
        <v>422265765.13690531</v>
      </c>
      <c r="I13" s="14">
        <f>Monetization!K8</f>
        <v>391223439.76789522</v>
      </c>
      <c r="J13" s="14">
        <f>Monetization!L8</f>
        <v>358448227.24553478</v>
      </c>
      <c r="K13" s="14">
        <f>Monetization!M8</f>
        <v>344641193.20680964</v>
      </c>
      <c r="L13" s="14">
        <f>Monetization!N8</f>
        <v>330143270.10563719</v>
      </c>
      <c r="M13" s="14">
        <f>Monetization!O8</f>
        <v>314898460.85081488</v>
      </c>
      <c r="N13" s="14">
        <f>Monetization!P8</f>
        <v>493111242.30625618</v>
      </c>
      <c r="O13" s="14">
        <f>Monetization!Q8</f>
        <v>437271930.4938882</v>
      </c>
      <c r="P13" s="14">
        <f>Monetization!R8</f>
        <v>401242689.01279604</v>
      </c>
      <c r="Q13" s="14">
        <f>Monetization!S8</f>
        <v>409316246.49242347</v>
      </c>
      <c r="R13" s="14">
        <f>Monetization!T8</f>
        <v>464148517.99949908</v>
      </c>
      <c r="S13" s="14">
        <f>Monetization!U8</f>
        <v>521428651.11453432</v>
      </c>
      <c r="T13" s="14">
        <f>Monetization!V8</f>
        <v>532530643.47844398</v>
      </c>
      <c r="U13" s="14">
        <f>Monetization!W8</f>
        <v>493906205.76332879</v>
      </c>
      <c r="V13" s="14">
        <f>Monetization!X8</f>
        <v>452919635.29695207</v>
      </c>
      <c r="W13" s="14">
        <f>Monetization!Y8</f>
        <v>435794742.81295776</v>
      </c>
      <c r="X13" s="14">
        <f>Monetization!Z8</f>
        <v>417714223.05285043</v>
      </c>
      <c r="Y13" s="14">
        <f>Monetization!AA8</f>
        <v>398617217.2072435</v>
      </c>
      <c r="Z13" s="14">
        <f>Monetization!AB8</f>
        <v>624479967.91072607</v>
      </c>
      <c r="AA13" s="14">
        <f>Monetization!AC8</f>
        <v>553926590.72130644</v>
      </c>
      <c r="AB13" s="14">
        <f>Monetization!AD8</f>
        <v>508382851.07019061</v>
      </c>
      <c r="AC13" s="14">
        <f>Monetization!AE8</f>
        <v>518663994.89981127</v>
      </c>
      <c r="AD13" s="14">
        <f>Monetization!AF8</f>
        <v>588147989.17570353</v>
      </c>
      <c r="AE13" s="14">
        <f>Monetization!AG8</f>
        <v>660673835.95123506</v>
      </c>
      <c r="AF13" s="14">
        <f>Monetization!AH8</f>
        <v>674624070.67491257</v>
      </c>
      <c r="AG13" s="14">
        <f>Monetization!AI8</f>
        <v>625540798.49809456</v>
      </c>
      <c r="AH13" s="14">
        <f>Monetization!AJ8</f>
        <v>573459022.05393708</v>
      </c>
      <c r="AI13" s="14">
        <f>Monetization!AK8</f>
        <v>551575189.81519878</v>
      </c>
      <c r="AJ13" s="14">
        <f>Monetization!AL8</f>
        <v>528470154.06720489</v>
      </c>
      <c r="AK13" s="14">
        <f>Monetization!AM8</f>
        <v>504075042.20957297</v>
      </c>
    </row>
    <row r="14" spans="1:40" x14ac:dyDescent="0.25">
      <c r="A14" t="s">
        <v>8</v>
      </c>
      <c r="B14" s="14">
        <f>Monetization!D22</f>
        <v>86703264</v>
      </c>
      <c r="C14" s="14">
        <f>Monetization!E22</f>
        <v>101480197.329252</v>
      </c>
      <c r="D14" s="14">
        <f>Monetization!F22</f>
        <v>116323018.35540183</v>
      </c>
      <c r="E14" s="14">
        <f>Monetization!G22</f>
        <v>131235085.46377724</v>
      </c>
      <c r="F14" s="14">
        <f>Monetization!H22</f>
        <v>146215272.77227476</v>
      </c>
      <c r="G14" s="14">
        <f>Monetization!I22</f>
        <v>175925287.41236484</v>
      </c>
      <c r="H14" s="14">
        <f>Monetization!J22</f>
        <v>176387821.19766667</v>
      </c>
      <c r="I14" s="14">
        <f>Monetization!K22</f>
        <v>162115423.08569518</v>
      </c>
      <c r="J14" s="14">
        <f>Monetization!L22</f>
        <v>147774166.60088754</v>
      </c>
      <c r="K14" s="14">
        <f>Monetization!M22</f>
        <v>103725439.50840019</v>
      </c>
      <c r="L14" s="14">
        <f>Monetization!N22</f>
        <v>104014985.52841884</v>
      </c>
      <c r="M14" s="14">
        <f>Monetization!O22</f>
        <v>149015099.34124213</v>
      </c>
      <c r="N14" s="14">
        <f>Monetization!P22</f>
        <v>89667580.569822341</v>
      </c>
      <c r="O14" s="14">
        <f>Monetization!Q22</f>
        <v>104920556.19506592</v>
      </c>
      <c r="P14" s="14">
        <f>Monetization!R22</f>
        <v>120269158.85311586</v>
      </c>
      <c r="Q14" s="14">
        <f>Monetization!S22</f>
        <v>135716248.86874795</v>
      </c>
      <c r="R14" s="14">
        <f>Monetization!T22</f>
        <v>151264915.21116954</v>
      </c>
      <c r="S14" s="14">
        <f>Monetization!U22</f>
        <v>182092718.63520387</v>
      </c>
      <c r="T14" s="14">
        <f>Monetization!V22</f>
        <v>182679845.67812571</v>
      </c>
      <c r="U14" s="14">
        <f>Monetization!W22</f>
        <v>168006151.29108953</v>
      </c>
      <c r="V14" s="14">
        <f>Monetization!X22</f>
        <v>153242725.54296914</v>
      </c>
      <c r="W14" s="14">
        <f>Monetization!Y22</f>
        <v>107633758.13106959</v>
      </c>
      <c r="X14" s="14">
        <f>Monetization!Z22</f>
        <v>108004606.75265618</v>
      </c>
      <c r="Y14" s="14">
        <f>Monetization!AA22</f>
        <v>154832069.21779057</v>
      </c>
      <c r="Z14" s="14">
        <f>Monetization!AB22</f>
        <v>93229064.621378094</v>
      </c>
      <c r="AA14" s="14">
        <f>Monetization!AC22</f>
        <v>109159926.72832878</v>
      </c>
      <c r="AB14" s="14">
        <f>Monetization!AD22</f>
        <v>125211691.26244466</v>
      </c>
      <c r="AC14" s="14">
        <f>Monetization!AE22</f>
        <v>141387646.9702675</v>
      </c>
      <c r="AD14" s="14">
        <f>Monetization!AF22</f>
        <v>157691361.19789812</v>
      </c>
      <c r="AE14" s="14">
        <f>Monetization!AG22</f>
        <v>189956166.51982421</v>
      </c>
      <c r="AF14" s="14">
        <f>Monetization!AH22</f>
        <v>190696910.49915108</v>
      </c>
      <c r="AG14" s="14">
        <f>Monetization!AI22</f>
        <v>175497689.99378902</v>
      </c>
      <c r="AH14" s="14">
        <f>Monetization!AJ22</f>
        <v>160184325.94795138</v>
      </c>
      <c r="AI14" s="14">
        <f>Monetization!AK22</f>
        <v>112585642.79411037</v>
      </c>
      <c r="AJ14" s="14">
        <f>Monetization!AL22</f>
        <v>113050234.81634137</v>
      </c>
      <c r="AK14" s="14">
        <f>Monetization!AM22</f>
        <v>162175398.2691381</v>
      </c>
    </row>
    <row r="15" spans="1:40" x14ac:dyDescent="0.25">
      <c r="A15" t="s">
        <v>9</v>
      </c>
      <c r="B15" s="14">
        <f>Monetization!D25</f>
        <v>489095058.23999995</v>
      </c>
      <c r="C15" s="14">
        <f>Monetization!E25</f>
        <v>462192322.54496402</v>
      </c>
      <c r="D15" s="14">
        <f>Monetization!F25</f>
        <v>452943287.44396096</v>
      </c>
      <c r="E15" s="14">
        <f>Monetization!G25</f>
        <v>475153475.6793167</v>
      </c>
      <c r="F15" s="14">
        <f>Monetization!H25</f>
        <v>537449946.3708173</v>
      </c>
      <c r="G15" s="14">
        <f>Monetization!I25</f>
        <v>612949532.1260525</v>
      </c>
      <c r="H15" s="14">
        <f>Monetization!J25</f>
        <v>625687246.07445073</v>
      </c>
      <c r="I15" s="14">
        <f>Monetization!K25</f>
        <v>580889809.31611824</v>
      </c>
      <c r="J15" s="14">
        <f>Monetization!L25</f>
        <v>537775934.97719121</v>
      </c>
      <c r="K15" s="14">
        <f>Monetization!M25</f>
        <v>480489361.99090666</v>
      </c>
      <c r="L15" s="14">
        <f>Monetization!N25</f>
        <v>470485640.10870802</v>
      </c>
      <c r="M15" s="14">
        <f>Monetization!O25</f>
        <v>500873473.4374578</v>
      </c>
      <c r="N15" s="14">
        <f>Monetization!P25</f>
        <v>620524631.380844</v>
      </c>
      <c r="O15" s="14">
        <f>Monetization!Q25</f>
        <v>580684734.09158516</v>
      </c>
      <c r="P15" s="14">
        <f>Monetization!R25</f>
        <v>560757024.80378318</v>
      </c>
      <c r="Q15" s="14">
        <f>Monetization!S25</f>
        <v>585067339.50166667</v>
      </c>
      <c r="R15" s="14">
        <f>Monetization!T25</f>
        <v>656271577.40076542</v>
      </c>
      <c r="S15" s="14">
        <f>Monetization!U25</f>
        <v>745249014.68528032</v>
      </c>
      <c r="T15" s="14">
        <f>Monetization!V25</f>
        <v>757826577.78320575</v>
      </c>
      <c r="U15" s="14">
        <f>Monetization!W25</f>
        <v>705390016.01245785</v>
      </c>
      <c r="V15" s="14">
        <f>Monetization!X25</f>
        <v>650462012.17960739</v>
      </c>
      <c r="W15" s="14">
        <f>Monetization!Y25</f>
        <v>588560516.56260204</v>
      </c>
      <c r="X15" s="14">
        <f>Monetization!Z25</f>
        <v>571682102.58861077</v>
      </c>
      <c r="Y15" s="14">
        <f>Monetization!AA25</f>
        <v>600235344.78269184</v>
      </c>
      <c r="Z15" s="14">
        <f>Monetization!AB25</f>
        <v>765510622.23745668</v>
      </c>
      <c r="AA15" s="14">
        <f>Monetization!AC25</f>
        <v>711847660.99904609</v>
      </c>
      <c r="AB15" s="14">
        <f>Monetization!AD25</f>
        <v>683318999.59693396</v>
      </c>
      <c r="AC15" s="14">
        <f>Monetization!AE25</f>
        <v>710781688.31959081</v>
      </c>
      <c r="AD15" s="14">
        <f>Monetization!AF25</f>
        <v>797612940.97005451</v>
      </c>
      <c r="AE15" s="14">
        <f>Monetization!AG25</f>
        <v>903500828.01133108</v>
      </c>
      <c r="AF15" s="14">
        <f>Monetization!AH25</f>
        <v>919308182.73255539</v>
      </c>
      <c r="AG15" s="14">
        <f>Monetization!AI25</f>
        <v>856103699.62727928</v>
      </c>
      <c r="AH15" s="14">
        <f>Monetization!AJ25</f>
        <v>789732845.46412802</v>
      </c>
      <c r="AI15" s="14">
        <f>Monetization!AK25</f>
        <v>721283366.76581275</v>
      </c>
      <c r="AJ15" s="14">
        <f>Monetization!AL25</f>
        <v>699670713.93495524</v>
      </c>
      <c r="AK15" s="14">
        <f>Monetization!AM25</f>
        <v>725414177.82725251</v>
      </c>
    </row>
    <row r="16" spans="1:40" x14ac:dyDescent="0.25"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</row>
    <row r="17" spans="1:37" x14ac:dyDescent="0.25">
      <c r="A17" s="3" t="s">
        <v>3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</row>
    <row r="18" spans="1:37" x14ac:dyDescent="0.25">
      <c r="A18" t="str">
        <f>Costs!A4</f>
        <v>Total Server Costs</v>
      </c>
      <c r="B18" s="14">
        <f>Costs!D4</f>
        <v>3300000</v>
      </c>
      <c r="C18" s="14">
        <f>Costs!E4</f>
        <v>3401904</v>
      </c>
      <c r="D18" s="14">
        <f>Costs!F4</f>
        <v>3503699.1957510002</v>
      </c>
      <c r="E18" s="14">
        <f>Costs!G4</f>
        <v>3605399.3692895896</v>
      </c>
      <c r="F18" s="14">
        <f>Costs!H4</f>
        <v>3707046.5600733869</v>
      </c>
      <c r="G18" s="14">
        <f>Costs!I4</f>
        <v>3808653.5354785412</v>
      </c>
      <c r="H18" s="14">
        <f>Costs!J4</f>
        <v>3910234.4616026962</v>
      </c>
      <c r="I18" s="14">
        <f>Costs!K4</f>
        <v>4011805.1416612654</v>
      </c>
      <c r="J18" s="14">
        <f>Costs!L4</f>
        <v>4113382.3815295333</v>
      </c>
      <c r="K18" s="14">
        <f>Costs!M4</f>
        <v>4214983.7961135767</v>
      </c>
      <c r="L18" s="14">
        <f>Costs!N4</f>
        <v>4316608.886938096</v>
      </c>
      <c r="M18" s="14">
        <f>Costs!O4</f>
        <v>4418257.8790810276</v>
      </c>
      <c r="N18" s="14">
        <f>Costs!P4</f>
        <v>4519930.8315034509</v>
      </c>
      <c r="O18" s="14">
        <f>Costs!Q4</f>
        <v>4621627.6878232518</v>
      </c>
      <c r="P18" s="14">
        <f>Costs!R4</f>
        <v>4723351.4134724839</v>
      </c>
      <c r="Q18" s="14">
        <f>Costs!S4</f>
        <v>4825101.2460177634</v>
      </c>
      <c r="R18" s="14">
        <f>Costs!T4</f>
        <v>4926877.3113232963</v>
      </c>
      <c r="S18" s="14">
        <f>Costs!U4</f>
        <v>5028680.3200310264</v>
      </c>
      <c r="T18" s="14">
        <f>Costs!V4</f>
        <v>5130510.9227666752</v>
      </c>
      <c r="U18" s="14">
        <f>Costs!W4</f>
        <v>5232370.0131438095</v>
      </c>
      <c r="V18" s="14">
        <f>Costs!X4</f>
        <v>5334257.9578057816</v>
      </c>
      <c r="W18" s="14">
        <f>Costs!Y4</f>
        <v>5436174.237619359</v>
      </c>
      <c r="X18" s="14">
        <f>Costs!Z4</f>
        <v>5538118.0878217043</v>
      </c>
      <c r="Y18" s="14">
        <f>Costs!AA4</f>
        <v>5640089.7093359372</v>
      </c>
      <c r="Z18" s="14">
        <f>Costs!AB4</f>
        <v>5742089.0811605295</v>
      </c>
      <c r="AA18" s="14">
        <f>Costs!AC4</f>
        <v>5844116.0399137875</v>
      </c>
      <c r="AB18" s="14">
        <f>Costs!AD4</f>
        <v>5946174.3124140035</v>
      </c>
      <c r="AC18" s="14">
        <f>Costs!AE4</f>
        <v>6048262.8168834886</v>
      </c>
      <c r="AD18" s="14">
        <f>Costs!AF4</f>
        <v>6150381.6264514429</v>
      </c>
      <c r="AE18" s="14">
        <f>Costs!AG4</f>
        <v>6252531.5588830505</v>
      </c>
      <c r="AF18" s="14">
        <f>Costs!AH4</f>
        <v>6354713.3484255187</v>
      </c>
      <c r="AG18" s="14">
        <f>Costs!AI4</f>
        <v>6456928.0335628502</v>
      </c>
      <c r="AH18" s="14">
        <f>Costs!AJ4</f>
        <v>6559175.9848328009</v>
      </c>
      <c r="AI18" s="14">
        <f>Costs!AK4</f>
        <v>6661456.4609665312</v>
      </c>
      <c r="AJ18" s="14">
        <f>Costs!AL4</f>
        <v>6763768.4237861522</v>
      </c>
      <c r="AK18" s="14">
        <f>Costs!AM4</f>
        <v>6866112.0429219892</v>
      </c>
    </row>
    <row r="19" spans="1:37" x14ac:dyDescent="0.25">
      <c r="A19" t="str">
        <f>Costs!A8</f>
        <v>Total Software Development Team Cost</v>
      </c>
      <c r="B19" s="14">
        <f>Costs!D8</f>
        <v>280000000</v>
      </c>
      <c r="C19" s="14">
        <f>Costs!E8</f>
        <v>280070000</v>
      </c>
      <c r="D19" s="14">
        <f>Costs!F8</f>
        <v>280140000</v>
      </c>
      <c r="E19" s="14">
        <f>Costs!G8</f>
        <v>280210000</v>
      </c>
      <c r="F19" s="14">
        <f>Costs!H8</f>
        <v>280280000</v>
      </c>
      <c r="G19" s="14">
        <f>Costs!I8</f>
        <v>280350000</v>
      </c>
      <c r="H19" s="14">
        <f>Costs!J8</f>
        <v>280420000</v>
      </c>
      <c r="I19" s="14">
        <f>Costs!K8</f>
        <v>280490000</v>
      </c>
      <c r="J19" s="14">
        <f>Costs!L8</f>
        <v>280560000</v>
      </c>
      <c r="K19" s="14">
        <f>Costs!M8</f>
        <v>280630000</v>
      </c>
      <c r="L19" s="14">
        <f>Costs!N8</f>
        <v>280700000</v>
      </c>
      <c r="M19" s="14">
        <f>Costs!O8</f>
        <v>280770000</v>
      </c>
      <c r="N19" s="14">
        <f>Costs!P8</f>
        <v>280840000</v>
      </c>
      <c r="O19" s="14">
        <f>Costs!Q8</f>
        <v>280910000</v>
      </c>
      <c r="P19" s="14">
        <f>Costs!R8</f>
        <v>280980000</v>
      </c>
      <c r="Q19" s="14">
        <f>Costs!S8</f>
        <v>281050000</v>
      </c>
      <c r="R19" s="14">
        <f>Costs!T8</f>
        <v>281120000</v>
      </c>
      <c r="S19" s="14">
        <f>Costs!U8</f>
        <v>281190000</v>
      </c>
      <c r="T19" s="14">
        <f>Costs!V8</f>
        <v>281260000</v>
      </c>
      <c r="U19" s="14">
        <f>Costs!W8</f>
        <v>281330000</v>
      </c>
      <c r="V19" s="14">
        <f>Costs!X8</f>
        <v>281400000</v>
      </c>
      <c r="W19" s="14">
        <f>Costs!Y8</f>
        <v>281470000</v>
      </c>
      <c r="X19" s="14">
        <f>Costs!Z8</f>
        <v>281540000</v>
      </c>
      <c r="Y19" s="14">
        <f>Costs!AA8</f>
        <v>281610000</v>
      </c>
      <c r="Z19" s="14">
        <f>Costs!AB8</f>
        <v>281680000</v>
      </c>
      <c r="AA19" s="14">
        <f>Costs!AC8</f>
        <v>281750000</v>
      </c>
      <c r="AB19" s="14">
        <f>Costs!AD8</f>
        <v>281820000</v>
      </c>
      <c r="AC19" s="14">
        <f>Costs!AE8</f>
        <v>281890000</v>
      </c>
      <c r="AD19" s="14">
        <f>Costs!AF8</f>
        <v>281960000</v>
      </c>
      <c r="AE19" s="14">
        <f>Costs!AG8</f>
        <v>282030000</v>
      </c>
      <c r="AF19" s="14">
        <f>Costs!AH8</f>
        <v>282100000</v>
      </c>
      <c r="AG19" s="14">
        <f>Costs!AI8</f>
        <v>282170000</v>
      </c>
      <c r="AH19" s="14">
        <f>Costs!AJ8</f>
        <v>282240000</v>
      </c>
      <c r="AI19" s="14">
        <f>Costs!AK8</f>
        <v>282310000</v>
      </c>
      <c r="AJ19" s="14">
        <f>Costs!AL8</f>
        <v>282380000</v>
      </c>
      <c r="AK19" s="14">
        <f>Costs!AM8</f>
        <v>282450000</v>
      </c>
    </row>
    <row r="20" spans="1:37" x14ac:dyDescent="0.25">
      <c r="A20" t="str">
        <f>Costs!A12</f>
        <v>Total Design Team Cost</v>
      </c>
      <c r="B20" s="14">
        <f>Costs!D12</f>
        <v>30000000</v>
      </c>
      <c r="C20" s="14">
        <f>Costs!E12</f>
        <v>30000000</v>
      </c>
      <c r="D20" s="14">
        <f>Costs!F12</f>
        <v>30000000</v>
      </c>
      <c r="E20" s="14">
        <f>Costs!G12</f>
        <v>30000000</v>
      </c>
      <c r="F20" s="14">
        <f>Costs!H12</f>
        <v>30000000</v>
      </c>
      <c r="G20" s="14">
        <f>Costs!I12</f>
        <v>30000000</v>
      </c>
      <c r="H20" s="14">
        <f>Costs!J12</f>
        <v>30000000</v>
      </c>
      <c r="I20" s="14">
        <f>Costs!K12</f>
        <v>30000000</v>
      </c>
      <c r="J20" s="14">
        <f>Costs!L12</f>
        <v>30000000</v>
      </c>
      <c r="K20" s="14">
        <f>Costs!M12</f>
        <v>30000000</v>
      </c>
      <c r="L20" s="14">
        <f>Costs!N12</f>
        <v>30000000</v>
      </c>
      <c r="M20" s="14">
        <f>Costs!O12</f>
        <v>30000000</v>
      </c>
      <c r="N20" s="14">
        <f>Costs!P12</f>
        <v>30000000</v>
      </c>
      <c r="O20" s="14">
        <f>Costs!Q12</f>
        <v>30000000</v>
      </c>
      <c r="P20" s="14">
        <f>Costs!R12</f>
        <v>30000000</v>
      </c>
      <c r="Q20" s="14">
        <f>Costs!S12</f>
        <v>30000000</v>
      </c>
      <c r="R20" s="14">
        <f>Costs!T12</f>
        <v>30000000</v>
      </c>
      <c r="S20" s="14">
        <f>Costs!U12</f>
        <v>30000000</v>
      </c>
      <c r="T20" s="14">
        <f>Costs!V12</f>
        <v>30000000</v>
      </c>
      <c r="U20" s="14">
        <f>Costs!W12</f>
        <v>30000000</v>
      </c>
      <c r="V20" s="14">
        <f>Costs!X12</f>
        <v>30000000</v>
      </c>
      <c r="W20" s="14">
        <f>Costs!Y12</f>
        <v>30000000</v>
      </c>
      <c r="X20" s="14">
        <f>Costs!Z12</f>
        <v>30000000</v>
      </c>
      <c r="Y20" s="14">
        <f>Costs!AA12</f>
        <v>30000000</v>
      </c>
      <c r="Z20" s="14">
        <f>Costs!AB12</f>
        <v>30000000</v>
      </c>
      <c r="AA20" s="14">
        <f>Costs!AC12</f>
        <v>30000000</v>
      </c>
      <c r="AB20" s="14">
        <f>Costs!AD12</f>
        <v>30000000</v>
      </c>
      <c r="AC20" s="14">
        <f>Costs!AE12</f>
        <v>30000000</v>
      </c>
      <c r="AD20" s="14">
        <f>Costs!AF12</f>
        <v>30000000</v>
      </c>
      <c r="AE20" s="14">
        <f>Costs!AG12</f>
        <v>30000000</v>
      </c>
      <c r="AF20" s="14">
        <f>Costs!AH12</f>
        <v>30000000</v>
      </c>
      <c r="AG20" s="14">
        <f>Costs!AI12</f>
        <v>30000000</v>
      </c>
      <c r="AH20" s="14">
        <f>Costs!AJ12</f>
        <v>30000000</v>
      </c>
      <c r="AI20" s="14">
        <f>Costs!AK12</f>
        <v>30000000</v>
      </c>
      <c r="AJ20" s="14">
        <f>Costs!AL12</f>
        <v>30000000</v>
      </c>
      <c r="AK20" s="14">
        <f>Costs!AM12</f>
        <v>30000000</v>
      </c>
    </row>
    <row r="21" spans="1:37" x14ac:dyDescent="0.25">
      <c r="A21" t="str">
        <f>Costs!A16</f>
        <v>Total Marketing Team Cost</v>
      </c>
      <c r="B21" s="14">
        <f>Costs!D16</f>
        <v>30000000</v>
      </c>
      <c r="C21" s="14">
        <f>Costs!E16</f>
        <v>30000000</v>
      </c>
      <c r="D21" s="14">
        <f>Costs!F16</f>
        <v>30000000</v>
      </c>
      <c r="E21" s="14">
        <f>Costs!G16</f>
        <v>30000000</v>
      </c>
      <c r="F21" s="14">
        <f>Costs!H16</f>
        <v>30000000</v>
      </c>
      <c r="G21" s="14">
        <f>Costs!I16</f>
        <v>30000000</v>
      </c>
      <c r="H21" s="14">
        <f>Costs!J16</f>
        <v>30000000</v>
      </c>
      <c r="I21" s="14">
        <f>Costs!K16</f>
        <v>30000000</v>
      </c>
      <c r="J21" s="14">
        <f>Costs!L16</f>
        <v>30000000</v>
      </c>
      <c r="K21" s="14">
        <f>Costs!M16</f>
        <v>30000000</v>
      </c>
      <c r="L21" s="14">
        <f>Costs!N16</f>
        <v>30000000</v>
      </c>
      <c r="M21" s="14">
        <f>Costs!O16</f>
        <v>30000000</v>
      </c>
      <c r="N21" s="14">
        <f>Costs!P16</f>
        <v>30000000</v>
      </c>
      <c r="O21" s="14">
        <f>Costs!Q16</f>
        <v>30000000</v>
      </c>
      <c r="P21" s="14">
        <f>Costs!R16</f>
        <v>30000000</v>
      </c>
      <c r="Q21" s="14">
        <f>Costs!S16</f>
        <v>30000000</v>
      </c>
      <c r="R21" s="14">
        <f>Costs!T16</f>
        <v>30000000</v>
      </c>
      <c r="S21" s="14">
        <f>Costs!U16</f>
        <v>30000000</v>
      </c>
      <c r="T21" s="14">
        <f>Costs!V16</f>
        <v>30000000</v>
      </c>
      <c r="U21" s="14">
        <f>Costs!W16</f>
        <v>30000000</v>
      </c>
      <c r="V21" s="14">
        <f>Costs!X16</f>
        <v>30000000</v>
      </c>
      <c r="W21" s="14">
        <f>Costs!Y16</f>
        <v>30000000</v>
      </c>
      <c r="X21" s="14">
        <f>Costs!Z16</f>
        <v>30000000</v>
      </c>
      <c r="Y21" s="14">
        <f>Costs!AA16</f>
        <v>30000000</v>
      </c>
      <c r="Z21" s="14">
        <f>Costs!AB16</f>
        <v>30000000</v>
      </c>
      <c r="AA21" s="14">
        <f>Costs!AC16</f>
        <v>30000000</v>
      </c>
      <c r="AB21" s="14">
        <f>Costs!AD16</f>
        <v>30000000</v>
      </c>
      <c r="AC21" s="14">
        <f>Costs!AE16</f>
        <v>30000000</v>
      </c>
      <c r="AD21" s="14">
        <f>Costs!AF16</f>
        <v>30000000</v>
      </c>
      <c r="AE21" s="14">
        <f>Costs!AG16</f>
        <v>30000000</v>
      </c>
      <c r="AF21" s="14">
        <f>Costs!AH16</f>
        <v>30000000</v>
      </c>
      <c r="AG21" s="14">
        <f>Costs!AI16</f>
        <v>30000000</v>
      </c>
      <c r="AH21" s="14">
        <f>Costs!AJ16</f>
        <v>30000000</v>
      </c>
      <c r="AI21" s="14">
        <f>Costs!AK16</f>
        <v>30000000</v>
      </c>
      <c r="AJ21" s="14">
        <f>Costs!AL16</f>
        <v>30000000</v>
      </c>
      <c r="AK21" s="14">
        <f>Costs!AM16</f>
        <v>30000000</v>
      </c>
    </row>
    <row r="22" spans="1:37" x14ac:dyDescent="0.25">
      <c r="A22" t="str">
        <f>Costs!A20</f>
        <v>Total Support Team Costs</v>
      </c>
      <c r="B22" s="14">
        <f>Costs!D20</f>
        <v>8000000</v>
      </c>
      <c r="C22" s="14">
        <f>Costs!E20</f>
        <v>8020000</v>
      </c>
      <c r="D22" s="14">
        <f>Costs!F20</f>
        <v>8040000</v>
      </c>
      <c r="E22" s="14">
        <f>Costs!G20</f>
        <v>8060000</v>
      </c>
      <c r="F22" s="14">
        <f>Costs!H20</f>
        <v>8080000</v>
      </c>
      <c r="G22" s="14">
        <f>Costs!I20</f>
        <v>8100000</v>
      </c>
      <c r="H22" s="14">
        <f>Costs!J20</f>
        <v>8120000</v>
      </c>
      <c r="I22" s="14">
        <f>Costs!K20</f>
        <v>8140000</v>
      </c>
      <c r="J22" s="14">
        <f>Costs!L20</f>
        <v>8160000</v>
      </c>
      <c r="K22" s="14">
        <f>Costs!M20</f>
        <v>8180000</v>
      </c>
      <c r="L22" s="14">
        <f>Costs!N20</f>
        <v>8200000</v>
      </c>
      <c r="M22" s="14">
        <f>Costs!O20</f>
        <v>8220000</v>
      </c>
      <c r="N22" s="14">
        <f>Costs!P20</f>
        <v>8240000</v>
      </c>
      <c r="O22" s="14">
        <f>Costs!Q20</f>
        <v>8260000</v>
      </c>
      <c r="P22" s="14">
        <f>Costs!R20</f>
        <v>8280000</v>
      </c>
      <c r="Q22" s="14">
        <f>Costs!S20</f>
        <v>8300000</v>
      </c>
      <c r="R22" s="14">
        <f>Costs!T20</f>
        <v>8320000</v>
      </c>
      <c r="S22" s="14">
        <f>Costs!U20</f>
        <v>8340000</v>
      </c>
      <c r="T22" s="14">
        <f>Costs!V20</f>
        <v>8360000</v>
      </c>
      <c r="U22" s="14">
        <f>Costs!W20</f>
        <v>8380000</v>
      </c>
      <c r="V22" s="14">
        <f>Costs!X20</f>
        <v>8400000</v>
      </c>
      <c r="W22" s="14">
        <f>Costs!Y20</f>
        <v>8420000</v>
      </c>
      <c r="X22" s="14">
        <f>Costs!Z20</f>
        <v>8440000</v>
      </c>
      <c r="Y22" s="14">
        <f>Costs!AA20</f>
        <v>8460000</v>
      </c>
      <c r="Z22" s="14">
        <f>Costs!AB20</f>
        <v>8480000</v>
      </c>
      <c r="AA22" s="14">
        <f>Costs!AC20</f>
        <v>8500000</v>
      </c>
      <c r="AB22" s="14">
        <f>Costs!AD20</f>
        <v>8520000</v>
      </c>
      <c r="AC22" s="14">
        <f>Costs!AE20</f>
        <v>8540000</v>
      </c>
      <c r="AD22" s="14">
        <f>Costs!AF20</f>
        <v>8560000</v>
      </c>
      <c r="AE22" s="14">
        <f>Costs!AG20</f>
        <v>8580000</v>
      </c>
      <c r="AF22" s="14">
        <f>Costs!AH20</f>
        <v>8600000</v>
      </c>
      <c r="AG22" s="14">
        <f>Costs!AI20</f>
        <v>8620000</v>
      </c>
      <c r="AH22" s="14">
        <f>Costs!AJ20</f>
        <v>8640000</v>
      </c>
      <c r="AI22" s="14">
        <f>Costs!AK20</f>
        <v>8660000</v>
      </c>
      <c r="AJ22" s="14">
        <f>Costs!AL20</f>
        <v>8680000</v>
      </c>
      <c r="AK22" s="14">
        <f>Costs!AM20</f>
        <v>8700000</v>
      </c>
    </row>
    <row r="23" spans="1:37" x14ac:dyDescent="0.25">
      <c r="A23" t="str">
        <f>Costs!A29</f>
        <v>Total Advertisement Cost</v>
      </c>
      <c r="B23" s="14">
        <f>Costs!D29</f>
        <v>12500000</v>
      </c>
      <c r="C23" s="14">
        <f>Costs!E29</f>
        <v>12500000</v>
      </c>
      <c r="D23" s="14">
        <f>Costs!F29</f>
        <v>12500000</v>
      </c>
      <c r="E23" s="14">
        <f>Costs!G29</f>
        <v>12500000</v>
      </c>
      <c r="F23" s="14">
        <f>Costs!H29</f>
        <v>12500000</v>
      </c>
      <c r="G23" s="14">
        <f>Costs!I29</f>
        <v>12500000</v>
      </c>
      <c r="H23" s="14">
        <f>Costs!J29</f>
        <v>12500000</v>
      </c>
      <c r="I23" s="14">
        <f>Costs!K29</f>
        <v>12500000</v>
      </c>
      <c r="J23" s="14">
        <f>Costs!L29</f>
        <v>12500000</v>
      </c>
      <c r="K23" s="14">
        <f>Costs!M29</f>
        <v>12500000</v>
      </c>
      <c r="L23" s="14">
        <f>Costs!N29</f>
        <v>12500000</v>
      </c>
      <c r="M23" s="14">
        <f>Costs!O29</f>
        <v>12500000</v>
      </c>
      <c r="N23" s="14">
        <f>Costs!P29</f>
        <v>12500000</v>
      </c>
      <c r="O23" s="14">
        <f>Costs!Q29</f>
        <v>12500000</v>
      </c>
      <c r="P23" s="14">
        <f>Costs!R29</f>
        <v>12500000</v>
      </c>
      <c r="Q23" s="14">
        <f>Costs!S29</f>
        <v>12500000</v>
      </c>
      <c r="R23" s="14">
        <f>Costs!T29</f>
        <v>12500000</v>
      </c>
      <c r="S23" s="14">
        <f>Costs!U29</f>
        <v>12500000</v>
      </c>
      <c r="T23" s="14">
        <f>Costs!V29</f>
        <v>12500000</v>
      </c>
      <c r="U23" s="14">
        <f>Costs!W29</f>
        <v>12500000</v>
      </c>
      <c r="V23" s="14">
        <f>Costs!X29</f>
        <v>12500000</v>
      </c>
      <c r="W23" s="14">
        <f>Costs!Y29</f>
        <v>12500000</v>
      </c>
      <c r="X23" s="14">
        <f>Costs!Z29</f>
        <v>12500000</v>
      </c>
      <c r="Y23" s="14">
        <f>Costs!AA29</f>
        <v>12500000</v>
      </c>
      <c r="Z23" s="14">
        <f>Costs!AB29</f>
        <v>12500000</v>
      </c>
      <c r="AA23" s="14">
        <f>Costs!AC29</f>
        <v>12500000</v>
      </c>
      <c r="AB23" s="14">
        <f>Costs!AD29</f>
        <v>12500000</v>
      </c>
      <c r="AC23" s="14">
        <f>Costs!AE29</f>
        <v>12500000</v>
      </c>
      <c r="AD23" s="14">
        <f>Costs!AF29</f>
        <v>12500000</v>
      </c>
      <c r="AE23" s="14">
        <f>Costs!AG29</f>
        <v>12500000</v>
      </c>
      <c r="AF23" s="14">
        <f>Costs!AH29</f>
        <v>12500000</v>
      </c>
      <c r="AG23" s="14">
        <f>Costs!AI29</f>
        <v>12500000</v>
      </c>
      <c r="AH23" s="14">
        <f>Costs!AJ29</f>
        <v>12500000</v>
      </c>
      <c r="AI23" s="14">
        <f>Costs!AK29</f>
        <v>12500000</v>
      </c>
      <c r="AJ23" s="14">
        <f>Costs!AL29</f>
        <v>12500000</v>
      </c>
      <c r="AK23" s="14">
        <f>Costs!AM29</f>
        <v>12500000</v>
      </c>
    </row>
    <row r="24" spans="1:37" x14ac:dyDescent="0.25">
      <c r="A24" t="str">
        <f>Costs!A33</f>
        <v>Total Host Referal Costs</v>
      </c>
      <c r="B24" s="14">
        <f>Costs!D33</f>
        <v>47850</v>
      </c>
      <c r="C24" s="14">
        <f>Costs!E33</f>
        <v>115519.25</v>
      </c>
      <c r="D24" s="14">
        <f>Costs!F33</f>
        <v>187610.5</v>
      </c>
      <c r="E24" s="14">
        <f>Costs!G33</f>
        <v>264123.75</v>
      </c>
      <c r="F24" s="14">
        <f>Costs!H33</f>
        <v>345059</v>
      </c>
      <c r="G24" s="14">
        <f>Costs!I33</f>
        <v>430416.25</v>
      </c>
      <c r="H24" s="14">
        <f>Costs!J33</f>
        <v>520195.5</v>
      </c>
      <c r="I24" s="14">
        <f>Costs!K33</f>
        <v>614396.75</v>
      </c>
      <c r="J24" s="14">
        <f>Costs!L33</f>
        <v>713020</v>
      </c>
      <c r="K24" s="14">
        <f>Costs!M33</f>
        <v>816065.25</v>
      </c>
      <c r="L24" s="14">
        <f>Costs!N33</f>
        <v>923532.5</v>
      </c>
      <c r="M24" s="14">
        <f>Costs!O33</f>
        <v>1035421.75</v>
      </c>
      <c r="N24" s="14">
        <f>Costs!P33</f>
        <v>1151733</v>
      </c>
      <c r="O24" s="14">
        <f>Costs!Q33</f>
        <v>1272466.25</v>
      </c>
      <c r="P24" s="14">
        <f>Costs!R33</f>
        <v>1397621.5</v>
      </c>
      <c r="Q24" s="14">
        <f>Costs!S33</f>
        <v>1527198.75</v>
      </c>
      <c r="R24" s="14">
        <f>Costs!T33</f>
        <v>1661198</v>
      </c>
      <c r="S24" s="14">
        <f>Costs!U33</f>
        <v>1799619.25</v>
      </c>
      <c r="T24" s="14">
        <f>Costs!V33</f>
        <v>1942462.5</v>
      </c>
      <c r="U24" s="14">
        <f>Costs!W33</f>
        <v>2089727.75</v>
      </c>
      <c r="V24" s="14">
        <f>Costs!X33</f>
        <v>2241415</v>
      </c>
      <c r="W24" s="14">
        <f>Costs!Y33</f>
        <v>2397524.25</v>
      </c>
      <c r="X24" s="14">
        <f>Costs!Z33</f>
        <v>2558055.5</v>
      </c>
      <c r="Y24" s="14">
        <f>Costs!AA33</f>
        <v>2723008.75</v>
      </c>
      <c r="Z24" s="14">
        <f>Costs!AB33</f>
        <v>2892384</v>
      </c>
      <c r="AA24" s="14">
        <f>Costs!AC33</f>
        <v>3066181.25</v>
      </c>
      <c r="AB24" s="14">
        <f>Costs!AD33</f>
        <v>3244400.5</v>
      </c>
      <c r="AC24" s="14">
        <f>Costs!AE33</f>
        <v>3427041.75</v>
      </c>
      <c r="AD24" s="14">
        <f>Costs!AF33</f>
        <v>3614105</v>
      </c>
      <c r="AE24" s="14">
        <f>Costs!AG33</f>
        <v>3805590.25</v>
      </c>
      <c r="AF24" s="14">
        <f>Costs!AH33</f>
        <v>4001497.5</v>
      </c>
      <c r="AG24" s="14">
        <f>Costs!AI33</f>
        <v>4201826.75</v>
      </c>
      <c r="AH24" s="14">
        <f>Costs!AJ33</f>
        <v>4406578</v>
      </c>
      <c r="AI24" s="14">
        <f>Costs!AK33</f>
        <v>4615751.25</v>
      </c>
      <c r="AJ24" s="14">
        <f>Costs!AL33</f>
        <v>4829346.5</v>
      </c>
      <c r="AK24" s="14">
        <f>Costs!AM33</f>
        <v>5047363.75</v>
      </c>
    </row>
    <row r="25" spans="1:37" x14ac:dyDescent="0.25">
      <c r="A25" t="str">
        <f>Costs!A35</f>
        <v>Advertisement Filming Costs</v>
      </c>
      <c r="B25" s="14">
        <f>Costs!D35</f>
        <v>1000000</v>
      </c>
      <c r="C25" s="14">
        <f>Costs!E35</f>
        <v>1000000</v>
      </c>
      <c r="D25" s="14">
        <f>Costs!F35</f>
        <v>1000000</v>
      </c>
      <c r="E25" s="14">
        <f>Costs!G35</f>
        <v>1000000</v>
      </c>
      <c r="F25" s="14">
        <f>Costs!H35</f>
        <v>1000000</v>
      </c>
      <c r="G25" s="14">
        <f>Costs!I35</f>
        <v>1000000</v>
      </c>
      <c r="H25" s="14">
        <f>Costs!J35</f>
        <v>1000000</v>
      </c>
      <c r="I25" s="14">
        <f>Costs!K35</f>
        <v>1000000</v>
      </c>
      <c r="J25" s="14">
        <f>Costs!L35</f>
        <v>1000000</v>
      </c>
      <c r="K25" s="14">
        <f>Costs!M35</f>
        <v>1000000</v>
      </c>
      <c r="L25" s="14">
        <f>Costs!N35</f>
        <v>1000000</v>
      </c>
      <c r="M25" s="14">
        <f>Costs!O35</f>
        <v>1000000</v>
      </c>
      <c r="N25" s="14">
        <f>Costs!P35</f>
        <v>1000000</v>
      </c>
      <c r="O25" s="14">
        <f>Costs!Q35</f>
        <v>1000000</v>
      </c>
      <c r="P25" s="14">
        <f>Costs!R35</f>
        <v>1000000</v>
      </c>
      <c r="Q25" s="14">
        <f>Costs!S35</f>
        <v>1000000</v>
      </c>
      <c r="R25" s="14">
        <f>Costs!T35</f>
        <v>1000000</v>
      </c>
      <c r="S25" s="14">
        <f>Costs!U35</f>
        <v>1000000</v>
      </c>
      <c r="T25" s="14">
        <f>Costs!V35</f>
        <v>1000000</v>
      </c>
      <c r="U25" s="14">
        <f>Costs!W35</f>
        <v>1000000</v>
      </c>
      <c r="V25" s="14">
        <f>Costs!X35</f>
        <v>1000000</v>
      </c>
      <c r="W25" s="14">
        <f>Costs!Y35</f>
        <v>1000000</v>
      </c>
      <c r="X25" s="14">
        <f>Costs!Z35</f>
        <v>1000000</v>
      </c>
      <c r="Y25" s="14">
        <f>Costs!AA35</f>
        <v>1000000</v>
      </c>
      <c r="Z25" s="14">
        <f>Costs!AB35</f>
        <v>1000000</v>
      </c>
      <c r="AA25" s="14">
        <f>Costs!AC35</f>
        <v>1000000</v>
      </c>
      <c r="AB25" s="14">
        <f>Costs!AD35</f>
        <v>1000000</v>
      </c>
      <c r="AC25" s="14">
        <f>Costs!AE35</f>
        <v>1000000</v>
      </c>
      <c r="AD25" s="14">
        <f>Costs!AF35</f>
        <v>1000000</v>
      </c>
      <c r="AE25" s="14">
        <f>Costs!AG35</f>
        <v>1000000</v>
      </c>
      <c r="AF25" s="14">
        <f>Costs!AH35</f>
        <v>1000000</v>
      </c>
      <c r="AG25" s="14">
        <f>Costs!AI35</f>
        <v>1000000</v>
      </c>
      <c r="AH25" s="14">
        <f>Costs!AJ35</f>
        <v>1000000</v>
      </c>
      <c r="AI25" s="14">
        <f>Costs!AK35</f>
        <v>1000000</v>
      </c>
      <c r="AJ25" s="14">
        <f>Costs!AL35</f>
        <v>1000000</v>
      </c>
      <c r="AK25" s="14">
        <f>Costs!AM35</f>
        <v>1000000</v>
      </c>
    </row>
    <row r="26" spans="1:37" x14ac:dyDescent="0.25">
      <c r="A26" t="str">
        <f>Costs!A37</f>
        <v>Host Photography Costs</v>
      </c>
      <c r="B26" s="14">
        <f>Costs!D37</f>
        <v>3000000</v>
      </c>
      <c r="C26" s="14">
        <f>Costs!E37</f>
        <v>3000000</v>
      </c>
      <c r="D26" s="14">
        <f>Costs!F37</f>
        <v>3000000</v>
      </c>
      <c r="E26" s="14">
        <f>Costs!G37</f>
        <v>3000000</v>
      </c>
      <c r="F26" s="14">
        <f>Costs!H37</f>
        <v>3000000</v>
      </c>
      <c r="G26" s="14">
        <f>Costs!I37</f>
        <v>3000000</v>
      </c>
      <c r="H26" s="14">
        <f>Costs!J37</f>
        <v>3000000</v>
      </c>
      <c r="I26" s="14">
        <f>Costs!K37</f>
        <v>3000000</v>
      </c>
      <c r="J26" s="14">
        <f>Costs!L37</f>
        <v>3000000</v>
      </c>
      <c r="K26" s="14">
        <f>Costs!M37</f>
        <v>3000000</v>
      </c>
      <c r="L26" s="14">
        <f>Costs!N37</f>
        <v>3000000</v>
      </c>
      <c r="M26" s="14">
        <f>Costs!O37</f>
        <v>3000000</v>
      </c>
      <c r="N26" s="14">
        <f>Costs!P37</f>
        <v>3000000</v>
      </c>
      <c r="O26" s="14">
        <f>Costs!Q37</f>
        <v>3000000</v>
      </c>
      <c r="P26" s="14">
        <f>Costs!R37</f>
        <v>3000000</v>
      </c>
      <c r="Q26" s="14">
        <f>Costs!S37</f>
        <v>3000000</v>
      </c>
      <c r="R26" s="14">
        <f>Costs!T37</f>
        <v>3000000</v>
      </c>
      <c r="S26" s="14">
        <f>Costs!U37</f>
        <v>3000000</v>
      </c>
      <c r="T26" s="14">
        <f>Costs!V37</f>
        <v>3000000</v>
      </c>
      <c r="U26" s="14">
        <f>Costs!W37</f>
        <v>3000000</v>
      </c>
      <c r="V26" s="14">
        <f>Costs!X37</f>
        <v>3000000</v>
      </c>
      <c r="W26" s="14">
        <f>Costs!Y37</f>
        <v>3000000</v>
      </c>
      <c r="X26" s="14">
        <f>Costs!Z37</f>
        <v>3000000</v>
      </c>
      <c r="Y26" s="14">
        <f>Costs!AA37</f>
        <v>3000000</v>
      </c>
      <c r="Z26" s="14">
        <f>Costs!AB37</f>
        <v>3000000</v>
      </c>
      <c r="AA26" s="14">
        <f>Costs!AC37</f>
        <v>3000000</v>
      </c>
      <c r="AB26" s="14">
        <f>Costs!AD37</f>
        <v>3000000</v>
      </c>
      <c r="AC26" s="14">
        <f>Costs!AE37</f>
        <v>3000000</v>
      </c>
      <c r="AD26" s="14">
        <f>Costs!AF37</f>
        <v>3000000</v>
      </c>
      <c r="AE26" s="14">
        <f>Costs!AG37</f>
        <v>3000000</v>
      </c>
      <c r="AF26" s="14">
        <f>Costs!AH37</f>
        <v>3000000</v>
      </c>
      <c r="AG26" s="14">
        <f>Costs!AI37</f>
        <v>3000000</v>
      </c>
      <c r="AH26" s="14">
        <f>Costs!AJ37</f>
        <v>3000000</v>
      </c>
      <c r="AI26" s="14">
        <f>Costs!AK37</f>
        <v>3000000</v>
      </c>
      <c r="AJ26" s="14">
        <f>Costs!AL37</f>
        <v>3000000</v>
      </c>
      <c r="AK26" s="14">
        <f>Costs!AM37</f>
        <v>3000000</v>
      </c>
    </row>
    <row r="27" spans="1:37" x14ac:dyDescent="0.25"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</row>
    <row r="28" spans="1:37" x14ac:dyDescent="0.25">
      <c r="A28" t="s">
        <v>9</v>
      </c>
      <c r="B28" s="14">
        <f>Costs!D40</f>
        <v>369847850</v>
      </c>
      <c r="C28" s="14">
        <f>Costs!E40</f>
        <v>370107423.25</v>
      </c>
      <c r="D28" s="14">
        <f>Costs!F40</f>
        <v>370371309.69575101</v>
      </c>
      <c r="E28" s="14">
        <f>Costs!G40</f>
        <v>370639523.11928958</v>
      </c>
      <c r="F28" s="14">
        <f>Costs!H40</f>
        <v>370912105.56007338</v>
      </c>
      <c r="G28" s="14">
        <f>Costs!I40</f>
        <v>371189069.78547853</v>
      </c>
      <c r="H28" s="14">
        <f>Costs!J40</f>
        <v>371470429.96160269</v>
      </c>
      <c r="I28" s="14">
        <f>Costs!K40</f>
        <v>371756201.89166129</v>
      </c>
      <c r="J28" s="14">
        <f>Costs!L40</f>
        <v>372046402.38152951</v>
      </c>
      <c r="K28" s="14">
        <f>Costs!M40</f>
        <v>372341049.04611355</v>
      </c>
      <c r="L28" s="14">
        <f>Costs!N40</f>
        <v>372640141.3869381</v>
      </c>
      <c r="M28" s="14">
        <f>Costs!O40</f>
        <v>372943679.62908101</v>
      </c>
      <c r="N28" s="14">
        <f>Costs!P40</f>
        <v>373251663.83150345</v>
      </c>
      <c r="O28" s="14">
        <f>Costs!Q40</f>
        <v>373564093.93782324</v>
      </c>
      <c r="P28" s="14">
        <f>Costs!R40</f>
        <v>373880972.91347247</v>
      </c>
      <c r="Q28" s="14">
        <f>Costs!S40</f>
        <v>374202299.99601775</v>
      </c>
      <c r="R28" s="14">
        <f>Costs!T40</f>
        <v>374528075.31132329</v>
      </c>
      <c r="S28" s="14">
        <f>Costs!U40</f>
        <v>374858299.57003105</v>
      </c>
      <c r="T28" s="14">
        <f>Costs!V40</f>
        <v>375192973.42276669</v>
      </c>
      <c r="U28" s="14">
        <f>Costs!W40</f>
        <v>375532097.76314384</v>
      </c>
      <c r="V28" s="14">
        <f>Costs!X40</f>
        <v>375875672.95780575</v>
      </c>
      <c r="W28" s="14">
        <f>Costs!Y40</f>
        <v>376223698.48761934</v>
      </c>
      <c r="X28" s="14">
        <f>Costs!Z40</f>
        <v>376576173.58782172</v>
      </c>
      <c r="Y28" s="14">
        <f>Costs!AA40</f>
        <v>376933098.45933592</v>
      </c>
      <c r="Z28" s="14">
        <f>Costs!AB40</f>
        <v>377294473.08116055</v>
      </c>
      <c r="AA28" s="14">
        <f>Costs!AC40</f>
        <v>377660297.28991377</v>
      </c>
      <c r="AB28" s="14">
        <f>Costs!AD40</f>
        <v>378030574.81241399</v>
      </c>
      <c r="AC28" s="14">
        <f>Costs!AE40</f>
        <v>378405304.5668835</v>
      </c>
      <c r="AD28" s="14">
        <f>Costs!AF40</f>
        <v>378784486.62645143</v>
      </c>
      <c r="AE28" s="14">
        <f>Costs!AG40</f>
        <v>379168121.80888307</v>
      </c>
      <c r="AF28" s="14">
        <f>Costs!AH40</f>
        <v>379556210.84842551</v>
      </c>
      <c r="AG28" s="14">
        <f>Costs!AI40</f>
        <v>379948754.78356284</v>
      </c>
      <c r="AH28" s="14">
        <f>Costs!AJ40</f>
        <v>380345753.98483282</v>
      </c>
      <c r="AI28" s="14">
        <f>Costs!AK40</f>
        <v>380747207.71096653</v>
      </c>
      <c r="AJ28" s="14">
        <f>Costs!AL40</f>
        <v>381153114.92378616</v>
      </c>
      <c r="AK28" s="14">
        <f>Costs!AM40</f>
        <v>381563475.79292196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2CC32-299C-DC4E-A535-C5027AD4ED62}">
  <dimension ref="A1:AM37"/>
  <sheetViews>
    <sheetView topLeftCell="A10" workbookViewId="0">
      <selection activeCell="D12" sqref="D12:AM12"/>
    </sheetView>
  </sheetViews>
  <sheetFormatPr defaultColWidth="11" defaultRowHeight="15.75" x14ac:dyDescent="0.25"/>
  <cols>
    <col min="1" max="1" width="37.125" customWidth="1"/>
    <col min="2" max="2" width="63.875" customWidth="1"/>
    <col min="3" max="3" width="25.75" customWidth="1"/>
    <col min="4" max="21" width="11.375" bestFit="1" customWidth="1"/>
    <col min="22" max="34" width="12.375" bestFit="1" customWidth="1"/>
    <col min="35" max="39" width="13.5" bestFit="1" customWidth="1"/>
  </cols>
  <sheetData>
    <row r="1" spans="1:39" x14ac:dyDescent="0.25">
      <c r="A1" s="4" t="s">
        <v>4</v>
      </c>
      <c r="B1" s="4" t="s">
        <v>5</v>
      </c>
      <c r="C1" s="4" t="s">
        <v>115</v>
      </c>
      <c r="D1" s="2">
        <v>43831</v>
      </c>
      <c r="E1" s="2">
        <v>43862</v>
      </c>
      <c r="F1" s="2">
        <v>43891</v>
      </c>
      <c r="G1" s="2">
        <v>43922</v>
      </c>
      <c r="H1" s="2">
        <v>43952</v>
      </c>
      <c r="I1" s="2">
        <v>43983</v>
      </c>
      <c r="J1" s="2">
        <v>44013</v>
      </c>
      <c r="K1" s="2">
        <v>44044</v>
      </c>
      <c r="L1" s="2">
        <v>44075</v>
      </c>
      <c r="M1" s="2">
        <v>44105</v>
      </c>
      <c r="N1" s="2">
        <v>44136</v>
      </c>
      <c r="O1" s="2">
        <v>44166</v>
      </c>
      <c r="P1" s="2">
        <v>44197</v>
      </c>
      <c r="Q1" s="2">
        <v>44228</v>
      </c>
      <c r="R1" s="2">
        <v>44256</v>
      </c>
      <c r="S1" s="2">
        <v>44287</v>
      </c>
      <c r="T1" s="2">
        <v>44317</v>
      </c>
      <c r="U1" s="2">
        <v>44348</v>
      </c>
      <c r="V1" s="2">
        <v>44378</v>
      </c>
      <c r="W1" s="2">
        <v>44409</v>
      </c>
      <c r="X1" s="2">
        <v>44440</v>
      </c>
      <c r="Y1" s="2">
        <v>44470</v>
      </c>
      <c r="Z1" s="2">
        <v>44501</v>
      </c>
      <c r="AA1" s="2">
        <v>44531</v>
      </c>
      <c r="AB1" s="2">
        <v>44562</v>
      </c>
      <c r="AC1" s="2">
        <v>44593</v>
      </c>
      <c r="AD1" s="2">
        <v>44621</v>
      </c>
      <c r="AE1" s="2">
        <v>44652</v>
      </c>
      <c r="AF1" s="2">
        <v>44682</v>
      </c>
      <c r="AG1" s="2">
        <v>44713</v>
      </c>
      <c r="AH1" s="2">
        <v>44743</v>
      </c>
      <c r="AI1" s="2">
        <v>44774</v>
      </c>
      <c r="AJ1" s="2">
        <v>44805</v>
      </c>
      <c r="AK1" s="2">
        <v>44835</v>
      </c>
      <c r="AL1" s="2">
        <v>44866</v>
      </c>
      <c r="AM1" s="2">
        <v>44896</v>
      </c>
    </row>
    <row r="3" spans="1:39" x14ac:dyDescent="0.25">
      <c r="A3" s="5" t="s">
        <v>10</v>
      </c>
    </row>
    <row r="4" spans="1:39" x14ac:dyDescent="0.25">
      <c r="A4" s="5" t="s">
        <v>25</v>
      </c>
    </row>
    <row r="5" spans="1:39" x14ac:dyDescent="0.25">
      <c r="A5" t="s">
        <v>22</v>
      </c>
      <c r="C5" s="26" t="s">
        <v>116</v>
      </c>
      <c r="D5">
        <v>41000000</v>
      </c>
      <c r="E5">
        <f t="shared" ref="E5:AM5" si="0">D5+1000000</f>
        <v>42000000</v>
      </c>
      <c r="F5">
        <f t="shared" si="0"/>
        <v>43000000</v>
      </c>
      <c r="G5">
        <f t="shared" si="0"/>
        <v>44000000</v>
      </c>
      <c r="H5">
        <f t="shared" si="0"/>
        <v>45000000</v>
      </c>
      <c r="I5">
        <f t="shared" si="0"/>
        <v>46000000</v>
      </c>
      <c r="J5">
        <f t="shared" si="0"/>
        <v>47000000</v>
      </c>
      <c r="K5">
        <f t="shared" si="0"/>
        <v>48000000</v>
      </c>
      <c r="L5">
        <f t="shared" si="0"/>
        <v>49000000</v>
      </c>
      <c r="M5">
        <f t="shared" si="0"/>
        <v>50000000</v>
      </c>
      <c r="N5">
        <f t="shared" si="0"/>
        <v>51000000</v>
      </c>
      <c r="O5">
        <f t="shared" si="0"/>
        <v>52000000</v>
      </c>
      <c r="P5">
        <f t="shared" si="0"/>
        <v>53000000</v>
      </c>
      <c r="Q5">
        <f t="shared" si="0"/>
        <v>54000000</v>
      </c>
      <c r="R5">
        <f t="shared" si="0"/>
        <v>55000000</v>
      </c>
      <c r="S5">
        <f t="shared" si="0"/>
        <v>56000000</v>
      </c>
      <c r="T5">
        <f t="shared" si="0"/>
        <v>57000000</v>
      </c>
      <c r="U5">
        <f t="shared" si="0"/>
        <v>58000000</v>
      </c>
      <c r="V5">
        <f t="shared" si="0"/>
        <v>59000000</v>
      </c>
      <c r="W5">
        <f t="shared" si="0"/>
        <v>60000000</v>
      </c>
      <c r="X5">
        <f t="shared" si="0"/>
        <v>61000000</v>
      </c>
      <c r="Y5">
        <f t="shared" si="0"/>
        <v>62000000</v>
      </c>
      <c r="Z5">
        <f t="shared" si="0"/>
        <v>63000000</v>
      </c>
      <c r="AA5">
        <f t="shared" si="0"/>
        <v>64000000</v>
      </c>
      <c r="AB5">
        <f t="shared" si="0"/>
        <v>65000000</v>
      </c>
      <c r="AC5">
        <f t="shared" si="0"/>
        <v>66000000</v>
      </c>
      <c r="AD5">
        <f t="shared" si="0"/>
        <v>67000000</v>
      </c>
      <c r="AE5">
        <f t="shared" si="0"/>
        <v>68000000</v>
      </c>
      <c r="AF5">
        <f t="shared" si="0"/>
        <v>69000000</v>
      </c>
      <c r="AG5">
        <f t="shared" si="0"/>
        <v>70000000</v>
      </c>
      <c r="AH5">
        <f t="shared" si="0"/>
        <v>71000000</v>
      </c>
      <c r="AI5">
        <f t="shared" si="0"/>
        <v>72000000</v>
      </c>
      <c r="AJ5">
        <f t="shared" si="0"/>
        <v>73000000</v>
      </c>
      <c r="AK5">
        <f t="shared" si="0"/>
        <v>74000000</v>
      </c>
      <c r="AL5">
        <f t="shared" si="0"/>
        <v>75000000</v>
      </c>
      <c r="AM5">
        <f t="shared" si="0"/>
        <v>76000000</v>
      </c>
    </row>
    <row r="6" spans="1:39" x14ac:dyDescent="0.25">
      <c r="A6" t="s">
        <v>23</v>
      </c>
      <c r="C6" s="26" t="s">
        <v>116</v>
      </c>
      <c r="D6">
        <v>14000000</v>
      </c>
      <c r="E6">
        <f t="shared" ref="E6:AM6" si="1">D6+1000000</f>
        <v>15000000</v>
      </c>
      <c r="F6">
        <f t="shared" si="1"/>
        <v>16000000</v>
      </c>
      <c r="G6">
        <f t="shared" si="1"/>
        <v>17000000</v>
      </c>
      <c r="H6">
        <f t="shared" si="1"/>
        <v>18000000</v>
      </c>
      <c r="I6">
        <f t="shared" si="1"/>
        <v>19000000</v>
      </c>
      <c r="J6">
        <f t="shared" si="1"/>
        <v>20000000</v>
      </c>
      <c r="K6">
        <f t="shared" si="1"/>
        <v>21000000</v>
      </c>
      <c r="L6">
        <f t="shared" si="1"/>
        <v>22000000</v>
      </c>
      <c r="M6">
        <f t="shared" si="1"/>
        <v>23000000</v>
      </c>
      <c r="N6">
        <f t="shared" si="1"/>
        <v>24000000</v>
      </c>
      <c r="O6">
        <f t="shared" si="1"/>
        <v>25000000</v>
      </c>
      <c r="P6">
        <f t="shared" si="1"/>
        <v>26000000</v>
      </c>
      <c r="Q6">
        <f t="shared" si="1"/>
        <v>27000000</v>
      </c>
      <c r="R6">
        <f t="shared" si="1"/>
        <v>28000000</v>
      </c>
      <c r="S6">
        <f t="shared" si="1"/>
        <v>29000000</v>
      </c>
      <c r="T6">
        <f t="shared" si="1"/>
        <v>30000000</v>
      </c>
      <c r="U6">
        <f t="shared" si="1"/>
        <v>31000000</v>
      </c>
      <c r="V6">
        <f t="shared" si="1"/>
        <v>32000000</v>
      </c>
      <c r="W6">
        <f t="shared" si="1"/>
        <v>33000000</v>
      </c>
      <c r="X6">
        <f t="shared" si="1"/>
        <v>34000000</v>
      </c>
      <c r="Y6">
        <f t="shared" si="1"/>
        <v>35000000</v>
      </c>
      <c r="Z6">
        <f t="shared" si="1"/>
        <v>36000000</v>
      </c>
      <c r="AA6">
        <f t="shared" si="1"/>
        <v>37000000</v>
      </c>
      <c r="AB6">
        <f t="shared" si="1"/>
        <v>38000000</v>
      </c>
      <c r="AC6">
        <f t="shared" si="1"/>
        <v>39000000</v>
      </c>
      <c r="AD6">
        <f t="shared" si="1"/>
        <v>40000000</v>
      </c>
      <c r="AE6">
        <f t="shared" si="1"/>
        <v>41000000</v>
      </c>
      <c r="AF6">
        <f t="shared" si="1"/>
        <v>42000000</v>
      </c>
      <c r="AG6">
        <f t="shared" si="1"/>
        <v>43000000</v>
      </c>
      <c r="AH6">
        <f t="shared" si="1"/>
        <v>44000000</v>
      </c>
      <c r="AI6">
        <f t="shared" si="1"/>
        <v>45000000</v>
      </c>
      <c r="AJ6">
        <f t="shared" si="1"/>
        <v>46000000</v>
      </c>
      <c r="AK6">
        <f t="shared" si="1"/>
        <v>47000000</v>
      </c>
      <c r="AL6">
        <f t="shared" si="1"/>
        <v>48000000</v>
      </c>
      <c r="AM6">
        <f t="shared" si="1"/>
        <v>49000000</v>
      </c>
    </row>
    <row r="7" spans="1:39" x14ac:dyDescent="0.25">
      <c r="A7" t="s">
        <v>83</v>
      </c>
      <c r="C7" s="27" t="s">
        <v>117</v>
      </c>
      <c r="D7">
        <v>2000000</v>
      </c>
      <c r="E7">
        <v>2000000</v>
      </c>
      <c r="F7">
        <v>2000000</v>
      </c>
      <c r="G7">
        <v>2000000</v>
      </c>
      <c r="H7">
        <v>2000000</v>
      </c>
      <c r="I7">
        <v>2000000</v>
      </c>
      <c r="J7">
        <v>2000000</v>
      </c>
      <c r="K7">
        <v>2000000</v>
      </c>
      <c r="L7">
        <v>2000000</v>
      </c>
      <c r="M7">
        <v>2000000</v>
      </c>
      <c r="N7">
        <v>2000000</v>
      </c>
      <c r="O7">
        <v>2000000</v>
      </c>
      <c r="P7">
        <v>2000000</v>
      </c>
      <c r="Q7">
        <v>2000000</v>
      </c>
      <c r="R7">
        <v>2000000</v>
      </c>
      <c r="S7">
        <v>2000000</v>
      </c>
      <c r="T7">
        <v>2000000</v>
      </c>
      <c r="U7">
        <v>2000000</v>
      </c>
      <c r="V7">
        <v>2000000</v>
      </c>
      <c r="W7">
        <v>2000000</v>
      </c>
      <c r="X7">
        <v>2000000</v>
      </c>
      <c r="Y7">
        <v>2000000</v>
      </c>
      <c r="Z7">
        <v>2000000</v>
      </c>
      <c r="AA7">
        <v>2000000</v>
      </c>
      <c r="AB7">
        <v>2000000</v>
      </c>
      <c r="AC7">
        <v>2000000</v>
      </c>
      <c r="AD7">
        <v>2000000</v>
      </c>
      <c r="AE7">
        <v>2000000</v>
      </c>
      <c r="AF7">
        <v>2000000</v>
      </c>
      <c r="AG7">
        <v>2000000</v>
      </c>
      <c r="AH7">
        <v>2000000</v>
      </c>
      <c r="AI7">
        <v>2000000</v>
      </c>
      <c r="AJ7">
        <v>2000000</v>
      </c>
      <c r="AK7">
        <v>2000000</v>
      </c>
      <c r="AL7">
        <v>2000000</v>
      </c>
      <c r="AM7">
        <v>2000000</v>
      </c>
    </row>
    <row r="8" spans="1:39" x14ac:dyDescent="0.25">
      <c r="A8" t="s">
        <v>24</v>
      </c>
      <c r="C8" s="27" t="s">
        <v>117</v>
      </c>
      <c r="D8">
        <v>500000</v>
      </c>
      <c r="E8">
        <v>500000</v>
      </c>
      <c r="F8">
        <v>500000</v>
      </c>
      <c r="G8">
        <v>500000</v>
      </c>
      <c r="H8">
        <v>500000</v>
      </c>
      <c r="I8">
        <v>500000</v>
      </c>
      <c r="J8">
        <v>500000</v>
      </c>
      <c r="K8">
        <v>500000</v>
      </c>
      <c r="L8">
        <v>500000</v>
      </c>
      <c r="M8">
        <v>500000</v>
      </c>
      <c r="N8">
        <v>500000</v>
      </c>
      <c r="O8">
        <v>500000</v>
      </c>
      <c r="P8">
        <v>500000</v>
      </c>
      <c r="Q8">
        <v>500000</v>
      </c>
      <c r="R8">
        <v>500000</v>
      </c>
      <c r="S8">
        <v>500000</v>
      </c>
      <c r="T8">
        <v>500000</v>
      </c>
      <c r="U8">
        <v>500000</v>
      </c>
      <c r="V8">
        <v>500000</v>
      </c>
      <c r="W8">
        <v>500000</v>
      </c>
      <c r="X8">
        <v>500000</v>
      </c>
      <c r="Y8">
        <v>500000</v>
      </c>
      <c r="Z8">
        <v>500000</v>
      </c>
      <c r="AA8">
        <v>500000</v>
      </c>
      <c r="AB8">
        <v>500000</v>
      </c>
      <c r="AC8">
        <v>500000</v>
      </c>
      <c r="AD8">
        <v>500000</v>
      </c>
      <c r="AE8">
        <v>500000</v>
      </c>
      <c r="AF8">
        <v>500000</v>
      </c>
      <c r="AG8">
        <v>500000</v>
      </c>
      <c r="AH8">
        <v>500000</v>
      </c>
      <c r="AI8">
        <v>500000</v>
      </c>
      <c r="AJ8">
        <v>500000</v>
      </c>
      <c r="AK8">
        <v>500000</v>
      </c>
      <c r="AL8">
        <v>500000</v>
      </c>
      <c r="AM8">
        <v>500000</v>
      </c>
    </row>
    <row r="9" spans="1:39" x14ac:dyDescent="0.25">
      <c r="A9" t="s">
        <v>118</v>
      </c>
      <c r="C9" s="26" t="s">
        <v>116</v>
      </c>
      <c r="D9">
        <v>500000</v>
      </c>
      <c r="E9">
        <f t="shared" ref="E9:AM9" si="2">D9+10000</f>
        <v>510000</v>
      </c>
      <c r="F9">
        <f t="shared" si="2"/>
        <v>520000</v>
      </c>
      <c r="G9">
        <f t="shared" si="2"/>
        <v>530000</v>
      </c>
      <c r="H9">
        <f t="shared" si="2"/>
        <v>540000</v>
      </c>
      <c r="I9">
        <f t="shared" si="2"/>
        <v>550000</v>
      </c>
      <c r="J9">
        <f t="shared" si="2"/>
        <v>560000</v>
      </c>
      <c r="K9">
        <f t="shared" si="2"/>
        <v>570000</v>
      </c>
      <c r="L9">
        <f t="shared" si="2"/>
        <v>580000</v>
      </c>
      <c r="M9">
        <f t="shared" si="2"/>
        <v>590000</v>
      </c>
      <c r="N9">
        <f t="shared" si="2"/>
        <v>600000</v>
      </c>
      <c r="O9">
        <f t="shared" si="2"/>
        <v>610000</v>
      </c>
      <c r="P9">
        <f t="shared" si="2"/>
        <v>620000</v>
      </c>
      <c r="Q9">
        <f t="shared" si="2"/>
        <v>630000</v>
      </c>
      <c r="R9">
        <f t="shared" si="2"/>
        <v>640000</v>
      </c>
      <c r="S9">
        <f t="shared" si="2"/>
        <v>650000</v>
      </c>
      <c r="T9">
        <f t="shared" si="2"/>
        <v>660000</v>
      </c>
      <c r="U9">
        <f t="shared" si="2"/>
        <v>670000</v>
      </c>
      <c r="V9">
        <f t="shared" si="2"/>
        <v>680000</v>
      </c>
      <c r="W9">
        <f t="shared" si="2"/>
        <v>690000</v>
      </c>
      <c r="X9">
        <f t="shared" si="2"/>
        <v>700000</v>
      </c>
      <c r="Y9">
        <f t="shared" si="2"/>
        <v>710000</v>
      </c>
      <c r="Z9">
        <f t="shared" si="2"/>
        <v>720000</v>
      </c>
      <c r="AA9">
        <f t="shared" si="2"/>
        <v>730000</v>
      </c>
      <c r="AB9">
        <f t="shared" si="2"/>
        <v>740000</v>
      </c>
      <c r="AC9">
        <f t="shared" si="2"/>
        <v>750000</v>
      </c>
      <c r="AD9">
        <f t="shared" si="2"/>
        <v>760000</v>
      </c>
      <c r="AE9">
        <f t="shared" si="2"/>
        <v>770000</v>
      </c>
      <c r="AF9">
        <f t="shared" si="2"/>
        <v>780000</v>
      </c>
      <c r="AG9">
        <f t="shared" si="2"/>
        <v>790000</v>
      </c>
      <c r="AH9">
        <f t="shared" si="2"/>
        <v>800000</v>
      </c>
      <c r="AI9">
        <f t="shared" si="2"/>
        <v>810000</v>
      </c>
      <c r="AJ9">
        <f t="shared" si="2"/>
        <v>820000</v>
      </c>
      <c r="AK9">
        <f t="shared" si="2"/>
        <v>830000</v>
      </c>
      <c r="AL9">
        <f t="shared" si="2"/>
        <v>840000</v>
      </c>
      <c r="AM9">
        <f t="shared" si="2"/>
        <v>850000</v>
      </c>
    </row>
    <row r="10" spans="1:39" s="5" customFormat="1" x14ac:dyDescent="0.25">
      <c r="A10" s="5" t="s">
        <v>26</v>
      </c>
      <c r="B10" s="6" t="s">
        <v>89</v>
      </c>
      <c r="C10" s="6"/>
      <c r="D10" s="5">
        <f t="shared" ref="D10:AM10" si="3">SUM(D5,D6,D7,D8,D9)</f>
        <v>58000000</v>
      </c>
      <c r="E10" s="5">
        <f t="shared" si="3"/>
        <v>60010000</v>
      </c>
      <c r="F10" s="5">
        <f t="shared" si="3"/>
        <v>62020000</v>
      </c>
      <c r="G10" s="5">
        <f t="shared" si="3"/>
        <v>64030000</v>
      </c>
      <c r="H10" s="5">
        <f t="shared" si="3"/>
        <v>66040000</v>
      </c>
      <c r="I10" s="5">
        <f t="shared" si="3"/>
        <v>68050000</v>
      </c>
      <c r="J10" s="5">
        <f t="shared" si="3"/>
        <v>70060000</v>
      </c>
      <c r="K10" s="5">
        <f t="shared" si="3"/>
        <v>72070000</v>
      </c>
      <c r="L10" s="5">
        <f t="shared" si="3"/>
        <v>74080000</v>
      </c>
      <c r="M10" s="5">
        <f t="shared" si="3"/>
        <v>76090000</v>
      </c>
      <c r="N10" s="5">
        <f t="shared" si="3"/>
        <v>78100000</v>
      </c>
      <c r="O10" s="5">
        <f t="shared" si="3"/>
        <v>80110000</v>
      </c>
      <c r="P10" s="5">
        <f t="shared" si="3"/>
        <v>82120000</v>
      </c>
      <c r="Q10" s="5">
        <f t="shared" si="3"/>
        <v>84130000</v>
      </c>
      <c r="R10" s="5">
        <f t="shared" si="3"/>
        <v>86140000</v>
      </c>
      <c r="S10" s="5">
        <f t="shared" si="3"/>
        <v>88150000</v>
      </c>
      <c r="T10" s="5">
        <f t="shared" si="3"/>
        <v>90160000</v>
      </c>
      <c r="U10" s="5">
        <f t="shared" si="3"/>
        <v>92170000</v>
      </c>
      <c r="V10" s="5">
        <f t="shared" si="3"/>
        <v>94180000</v>
      </c>
      <c r="W10" s="5">
        <f t="shared" si="3"/>
        <v>96190000</v>
      </c>
      <c r="X10" s="5">
        <f t="shared" si="3"/>
        <v>98200000</v>
      </c>
      <c r="Y10" s="5">
        <f t="shared" si="3"/>
        <v>100210000</v>
      </c>
      <c r="Z10" s="5">
        <f t="shared" si="3"/>
        <v>102220000</v>
      </c>
      <c r="AA10" s="5">
        <f t="shared" si="3"/>
        <v>104230000</v>
      </c>
      <c r="AB10" s="5">
        <f t="shared" si="3"/>
        <v>106240000</v>
      </c>
      <c r="AC10" s="5">
        <f t="shared" si="3"/>
        <v>108250000</v>
      </c>
      <c r="AD10" s="5">
        <f t="shared" si="3"/>
        <v>110260000</v>
      </c>
      <c r="AE10" s="5">
        <f t="shared" si="3"/>
        <v>112270000</v>
      </c>
      <c r="AF10" s="5">
        <f t="shared" si="3"/>
        <v>114280000</v>
      </c>
      <c r="AG10" s="5">
        <f t="shared" si="3"/>
        <v>116290000</v>
      </c>
      <c r="AH10" s="5">
        <f t="shared" si="3"/>
        <v>118300000</v>
      </c>
      <c r="AI10" s="5">
        <f t="shared" si="3"/>
        <v>120310000</v>
      </c>
      <c r="AJ10" s="5">
        <f t="shared" si="3"/>
        <v>122320000</v>
      </c>
      <c r="AK10" s="5">
        <f t="shared" si="3"/>
        <v>124330000</v>
      </c>
      <c r="AL10" s="5">
        <f t="shared" si="3"/>
        <v>126340000</v>
      </c>
      <c r="AM10" s="5">
        <f t="shared" si="3"/>
        <v>128350000</v>
      </c>
    </row>
    <row r="11" spans="1:39" s="6" customFormat="1" x14ac:dyDescent="0.25"/>
    <row r="12" spans="1:39" s="6" customFormat="1" x14ac:dyDescent="0.25">
      <c r="A12" s="6" t="s">
        <v>34</v>
      </c>
      <c r="C12" s="27" t="s">
        <v>119</v>
      </c>
      <c r="D12" s="20">
        <v>5.1999999999999998E-2</v>
      </c>
      <c r="E12" s="20">
        <v>4.8000000000000001E-2</v>
      </c>
      <c r="F12" s="20">
        <v>4.8000000000000001E-2</v>
      </c>
      <c r="G12" s="20">
        <v>0.05</v>
      </c>
      <c r="H12" s="20">
        <v>5.0999999999999997E-2</v>
      </c>
      <c r="I12" s="20">
        <v>5.1999999999999998E-2</v>
      </c>
      <c r="J12" s="20">
        <v>5.1999999999999998E-2</v>
      </c>
      <c r="K12" s="20">
        <v>0.05</v>
      </c>
      <c r="L12" s="20">
        <v>4.7E-2</v>
      </c>
      <c r="M12" s="20">
        <v>4.7E-2</v>
      </c>
      <c r="N12" s="20">
        <v>4.5999999999999999E-2</v>
      </c>
      <c r="O12" s="20">
        <v>4.4999999999999998E-2</v>
      </c>
      <c r="P12" s="20">
        <v>5.1999999999999998E-2</v>
      </c>
      <c r="Q12" s="20">
        <v>4.8000000000000001E-2</v>
      </c>
      <c r="R12" s="20">
        <v>4.8000000000000001E-2</v>
      </c>
      <c r="S12" s="20">
        <v>0.05</v>
      </c>
      <c r="T12" s="20">
        <v>5.0999999999999997E-2</v>
      </c>
      <c r="U12" s="20">
        <v>5.1999999999999998E-2</v>
      </c>
      <c r="V12" s="20">
        <v>5.1999999999999998E-2</v>
      </c>
      <c r="W12" s="20">
        <v>0.05</v>
      </c>
      <c r="X12" s="20">
        <v>4.7E-2</v>
      </c>
      <c r="Y12" s="20">
        <v>4.7E-2</v>
      </c>
      <c r="Z12" s="20">
        <v>4.5999999999999999E-2</v>
      </c>
      <c r="AA12" s="20">
        <v>4.4999999999999998E-2</v>
      </c>
      <c r="AB12" s="20">
        <v>5.1999999999999998E-2</v>
      </c>
      <c r="AC12" s="20">
        <v>4.8000000000000001E-2</v>
      </c>
      <c r="AD12" s="20">
        <v>4.8000000000000001E-2</v>
      </c>
      <c r="AE12" s="20">
        <v>0.05</v>
      </c>
      <c r="AF12" s="20">
        <v>5.0999999999999997E-2</v>
      </c>
      <c r="AG12" s="20">
        <v>5.1999999999999998E-2</v>
      </c>
      <c r="AH12" s="20">
        <v>5.1999999999999998E-2</v>
      </c>
      <c r="AI12" s="20">
        <v>0.05</v>
      </c>
      <c r="AJ12" s="20">
        <v>4.7E-2</v>
      </c>
      <c r="AK12" s="20">
        <v>4.7E-2</v>
      </c>
      <c r="AL12" s="20">
        <v>4.5999999999999999E-2</v>
      </c>
      <c r="AM12" s="20">
        <v>4.4999999999999998E-2</v>
      </c>
    </row>
    <row r="13" spans="1:39" s="5" customFormat="1" x14ac:dyDescent="0.25">
      <c r="A13" s="5" t="s">
        <v>27</v>
      </c>
      <c r="B13" s="6" t="s">
        <v>35</v>
      </c>
      <c r="C13" s="6"/>
      <c r="D13" s="5">
        <f t="shared" ref="D13:AM13" si="4">D10*D12</f>
        <v>3016000</v>
      </c>
      <c r="E13" s="5">
        <f t="shared" si="4"/>
        <v>2880480</v>
      </c>
      <c r="F13" s="5">
        <f t="shared" si="4"/>
        <v>2976960</v>
      </c>
      <c r="G13" s="5">
        <f t="shared" si="4"/>
        <v>3201500</v>
      </c>
      <c r="H13" s="5">
        <f t="shared" si="4"/>
        <v>3368040</v>
      </c>
      <c r="I13" s="5">
        <f t="shared" si="4"/>
        <v>3538600</v>
      </c>
      <c r="J13" s="5">
        <f t="shared" si="4"/>
        <v>3643120</v>
      </c>
      <c r="K13" s="5">
        <f t="shared" si="4"/>
        <v>3603500</v>
      </c>
      <c r="L13" s="5">
        <f t="shared" si="4"/>
        <v>3481760</v>
      </c>
      <c r="M13" s="5">
        <f t="shared" si="4"/>
        <v>3576230</v>
      </c>
      <c r="N13" s="5">
        <f t="shared" si="4"/>
        <v>3592600</v>
      </c>
      <c r="O13" s="5">
        <f t="shared" si="4"/>
        <v>3604950</v>
      </c>
      <c r="P13" s="5">
        <f t="shared" si="4"/>
        <v>4270240</v>
      </c>
      <c r="Q13" s="5">
        <f t="shared" si="4"/>
        <v>4038240</v>
      </c>
      <c r="R13" s="5">
        <f t="shared" si="4"/>
        <v>4134720</v>
      </c>
      <c r="S13" s="5">
        <f t="shared" si="4"/>
        <v>4407500</v>
      </c>
      <c r="T13" s="5">
        <f t="shared" si="4"/>
        <v>4598160</v>
      </c>
      <c r="U13" s="5">
        <f t="shared" si="4"/>
        <v>4792840</v>
      </c>
      <c r="V13" s="5">
        <f t="shared" si="4"/>
        <v>4897360</v>
      </c>
      <c r="W13" s="5">
        <f t="shared" si="4"/>
        <v>4809500</v>
      </c>
      <c r="X13" s="5">
        <f t="shared" si="4"/>
        <v>4615400</v>
      </c>
      <c r="Y13" s="5">
        <f t="shared" si="4"/>
        <v>4709870</v>
      </c>
      <c r="Z13" s="5">
        <f t="shared" si="4"/>
        <v>4702120</v>
      </c>
      <c r="AA13" s="5">
        <f t="shared" si="4"/>
        <v>4690350</v>
      </c>
      <c r="AB13" s="5">
        <f t="shared" si="4"/>
        <v>5524480</v>
      </c>
      <c r="AC13" s="5">
        <f t="shared" si="4"/>
        <v>5196000</v>
      </c>
      <c r="AD13" s="5">
        <f t="shared" si="4"/>
        <v>5292480</v>
      </c>
      <c r="AE13" s="5">
        <f t="shared" si="4"/>
        <v>5613500</v>
      </c>
      <c r="AF13" s="5">
        <f t="shared" si="4"/>
        <v>5828280</v>
      </c>
      <c r="AG13" s="5">
        <f t="shared" si="4"/>
        <v>6047080</v>
      </c>
      <c r="AH13" s="5">
        <f t="shared" si="4"/>
        <v>6151600</v>
      </c>
      <c r="AI13" s="5">
        <f t="shared" si="4"/>
        <v>6015500</v>
      </c>
      <c r="AJ13" s="5">
        <f t="shared" si="4"/>
        <v>5749040</v>
      </c>
      <c r="AK13" s="5">
        <f t="shared" si="4"/>
        <v>5843510</v>
      </c>
      <c r="AL13" s="5">
        <f t="shared" si="4"/>
        <v>5811640</v>
      </c>
      <c r="AM13" s="5">
        <f t="shared" si="4"/>
        <v>5775750</v>
      </c>
    </row>
    <row r="14" spans="1:39" s="5" customFormat="1" x14ac:dyDescent="0.25">
      <c r="B14" s="6"/>
      <c r="C14" s="6"/>
    </row>
    <row r="15" spans="1:39" s="6" customFormat="1" x14ac:dyDescent="0.25">
      <c r="A15" s="6" t="s">
        <v>29</v>
      </c>
      <c r="C15" s="27" t="s">
        <v>117</v>
      </c>
      <c r="D15" s="19">
        <v>1E-4</v>
      </c>
      <c r="E15" s="19">
        <v>1E-4</v>
      </c>
      <c r="F15" s="19">
        <v>1E-4</v>
      </c>
      <c r="G15" s="19">
        <v>1E-4</v>
      </c>
      <c r="H15" s="19">
        <v>1E-4</v>
      </c>
      <c r="I15" s="19">
        <v>1E-4</v>
      </c>
      <c r="J15" s="19">
        <v>1E-4</v>
      </c>
      <c r="K15" s="19">
        <v>1E-4</v>
      </c>
      <c r="L15" s="19">
        <v>1E-4</v>
      </c>
      <c r="M15" s="19">
        <v>1E-4</v>
      </c>
      <c r="N15" s="19">
        <v>1E-4</v>
      </c>
      <c r="O15" s="19">
        <v>1E-4</v>
      </c>
      <c r="P15" s="19">
        <v>1E-4</v>
      </c>
      <c r="Q15" s="19">
        <v>1E-4</v>
      </c>
      <c r="R15" s="19">
        <v>1E-4</v>
      </c>
      <c r="S15" s="19">
        <v>1E-4</v>
      </c>
      <c r="T15" s="19">
        <v>1E-4</v>
      </c>
      <c r="U15" s="19">
        <v>1E-4</v>
      </c>
      <c r="V15" s="19">
        <v>1E-4</v>
      </c>
      <c r="W15" s="19">
        <v>1E-4</v>
      </c>
      <c r="X15" s="19">
        <v>1E-4</v>
      </c>
      <c r="Y15" s="19">
        <v>1E-4</v>
      </c>
      <c r="Z15" s="19">
        <v>1E-4</v>
      </c>
      <c r="AA15" s="19">
        <v>1E-4</v>
      </c>
      <c r="AB15" s="19">
        <v>1E-4</v>
      </c>
      <c r="AC15" s="19">
        <v>1E-4</v>
      </c>
      <c r="AD15" s="19">
        <v>1E-4</v>
      </c>
      <c r="AE15" s="19">
        <v>1E-4</v>
      </c>
      <c r="AF15" s="19">
        <v>1E-4</v>
      </c>
      <c r="AG15" s="19">
        <v>1E-4</v>
      </c>
      <c r="AH15" s="19">
        <v>1E-4</v>
      </c>
      <c r="AI15" s="19">
        <v>1E-4</v>
      </c>
      <c r="AJ15" s="19">
        <v>1E-4</v>
      </c>
      <c r="AK15" s="19">
        <v>1E-4</v>
      </c>
      <c r="AL15" s="19">
        <v>1E-4</v>
      </c>
      <c r="AM15" s="19">
        <v>1E-4</v>
      </c>
    </row>
    <row r="16" spans="1:39" s="5" customFormat="1" x14ac:dyDescent="0.25">
      <c r="A16" s="5" t="s">
        <v>28</v>
      </c>
      <c r="B16" s="6" t="s">
        <v>36</v>
      </c>
      <c r="C16" s="6"/>
      <c r="D16" s="18">
        <f t="shared" ref="D16:AM16" si="5">D10*D15</f>
        <v>5800</v>
      </c>
      <c r="E16" s="18">
        <f t="shared" si="5"/>
        <v>6001</v>
      </c>
      <c r="F16" s="18">
        <f t="shared" si="5"/>
        <v>6202</v>
      </c>
      <c r="G16" s="18">
        <f t="shared" si="5"/>
        <v>6403</v>
      </c>
      <c r="H16" s="18">
        <f t="shared" si="5"/>
        <v>6604</v>
      </c>
      <c r="I16" s="18">
        <f t="shared" si="5"/>
        <v>6805</v>
      </c>
      <c r="J16" s="18">
        <f t="shared" si="5"/>
        <v>7006</v>
      </c>
      <c r="K16" s="18">
        <f t="shared" si="5"/>
        <v>7207</v>
      </c>
      <c r="L16" s="18">
        <f t="shared" si="5"/>
        <v>7408</v>
      </c>
      <c r="M16" s="18">
        <f t="shared" si="5"/>
        <v>7609</v>
      </c>
      <c r="N16" s="18">
        <f t="shared" si="5"/>
        <v>7810</v>
      </c>
      <c r="O16" s="18">
        <f t="shared" si="5"/>
        <v>8011</v>
      </c>
      <c r="P16" s="18">
        <f t="shared" si="5"/>
        <v>8212</v>
      </c>
      <c r="Q16" s="18">
        <f t="shared" si="5"/>
        <v>8413</v>
      </c>
      <c r="R16" s="18">
        <f t="shared" si="5"/>
        <v>8614</v>
      </c>
      <c r="S16" s="18">
        <f t="shared" si="5"/>
        <v>8815</v>
      </c>
      <c r="T16" s="18">
        <f t="shared" si="5"/>
        <v>9016</v>
      </c>
      <c r="U16" s="18">
        <f t="shared" si="5"/>
        <v>9217</v>
      </c>
      <c r="V16" s="18">
        <f t="shared" si="5"/>
        <v>9418</v>
      </c>
      <c r="W16" s="18">
        <f t="shared" si="5"/>
        <v>9619</v>
      </c>
      <c r="X16" s="18">
        <f t="shared" si="5"/>
        <v>9820</v>
      </c>
      <c r="Y16" s="18">
        <f t="shared" si="5"/>
        <v>10021</v>
      </c>
      <c r="Z16" s="18">
        <f t="shared" si="5"/>
        <v>10222</v>
      </c>
      <c r="AA16" s="18">
        <f t="shared" si="5"/>
        <v>10423</v>
      </c>
      <c r="AB16" s="18">
        <f t="shared" si="5"/>
        <v>10624</v>
      </c>
      <c r="AC16" s="18">
        <f t="shared" si="5"/>
        <v>10825</v>
      </c>
      <c r="AD16" s="18">
        <f t="shared" si="5"/>
        <v>11026</v>
      </c>
      <c r="AE16" s="18">
        <f t="shared" si="5"/>
        <v>11227</v>
      </c>
      <c r="AF16" s="18">
        <f t="shared" si="5"/>
        <v>11428</v>
      </c>
      <c r="AG16" s="18">
        <f t="shared" si="5"/>
        <v>11629</v>
      </c>
      <c r="AH16" s="18">
        <f t="shared" si="5"/>
        <v>11830</v>
      </c>
      <c r="AI16" s="18">
        <f t="shared" si="5"/>
        <v>12031</v>
      </c>
      <c r="AJ16" s="18">
        <f t="shared" si="5"/>
        <v>12232</v>
      </c>
      <c r="AK16" s="18">
        <f t="shared" si="5"/>
        <v>12433</v>
      </c>
      <c r="AL16" s="18">
        <f t="shared" si="5"/>
        <v>12634</v>
      </c>
      <c r="AM16" s="18">
        <f t="shared" si="5"/>
        <v>12835</v>
      </c>
    </row>
    <row r="17" spans="1:39" s="5" customFormat="1" x14ac:dyDescent="0.25">
      <c r="B17" s="6"/>
      <c r="C17" s="6"/>
    </row>
    <row r="18" spans="1:39" s="6" customFormat="1" x14ac:dyDescent="0.25"/>
    <row r="19" spans="1:39" s="6" customFormat="1" x14ac:dyDescent="0.25">
      <c r="A19" s="5" t="s">
        <v>13</v>
      </c>
    </row>
    <row r="20" spans="1:39" x14ac:dyDescent="0.25">
      <c r="A20" t="s">
        <v>32</v>
      </c>
      <c r="C20" s="27" t="s">
        <v>120</v>
      </c>
      <c r="D20">
        <v>8.0000000000000002E-3</v>
      </c>
      <c r="E20">
        <v>8.0000000000000002E-3</v>
      </c>
      <c r="F20">
        <v>6.0000000000000001E-3</v>
      </c>
      <c r="G20">
        <v>4.0000000000000001E-3</v>
      </c>
      <c r="H20">
        <v>4.0000000000000001E-3</v>
      </c>
      <c r="I20">
        <v>6.0000000000000001E-3</v>
      </c>
      <c r="J20">
        <v>6.0000000000000001E-3</v>
      </c>
      <c r="K20">
        <v>4.0000000000000001E-3</v>
      </c>
      <c r="L20">
        <v>3.0000000000000001E-3</v>
      </c>
      <c r="M20">
        <v>2E-3</v>
      </c>
      <c r="N20">
        <v>2E-3</v>
      </c>
      <c r="O20">
        <v>1E-3</v>
      </c>
      <c r="P20">
        <v>8.0000000000000002E-3</v>
      </c>
      <c r="Q20">
        <v>8.0000000000000002E-3</v>
      </c>
      <c r="R20">
        <v>6.0000000000000001E-3</v>
      </c>
      <c r="S20">
        <v>4.0000000000000001E-3</v>
      </c>
      <c r="T20">
        <v>4.0000000000000001E-3</v>
      </c>
      <c r="U20">
        <v>6.0000000000000001E-3</v>
      </c>
      <c r="V20">
        <v>6.0000000000000001E-3</v>
      </c>
      <c r="W20">
        <v>4.0000000000000001E-3</v>
      </c>
      <c r="X20">
        <v>3.0000000000000001E-3</v>
      </c>
      <c r="Y20">
        <v>2E-3</v>
      </c>
      <c r="Z20">
        <v>2E-3</v>
      </c>
      <c r="AA20">
        <v>1E-3</v>
      </c>
      <c r="AB20">
        <v>8.0000000000000002E-3</v>
      </c>
      <c r="AC20">
        <v>8.0000000000000002E-3</v>
      </c>
      <c r="AD20">
        <v>6.0000000000000001E-3</v>
      </c>
      <c r="AE20">
        <v>4.0000000000000001E-3</v>
      </c>
      <c r="AF20">
        <v>4.0000000000000001E-3</v>
      </c>
      <c r="AG20">
        <v>6.0000000000000001E-3</v>
      </c>
      <c r="AH20">
        <v>6.0000000000000001E-3</v>
      </c>
      <c r="AI20">
        <v>4.0000000000000001E-3</v>
      </c>
      <c r="AJ20">
        <v>3.0000000000000001E-3</v>
      </c>
      <c r="AK20">
        <v>2E-3</v>
      </c>
      <c r="AL20">
        <v>2E-3</v>
      </c>
      <c r="AM20">
        <v>1E-3</v>
      </c>
    </row>
    <row r="21" spans="1:39" s="6" customFormat="1" x14ac:dyDescent="0.25">
      <c r="A21" s="6" t="s">
        <v>31</v>
      </c>
      <c r="C21" s="27" t="s">
        <v>117</v>
      </c>
      <c r="D21" s="7">
        <v>0.25</v>
      </c>
      <c r="E21" s="7">
        <v>0.25</v>
      </c>
      <c r="F21" s="7">
        <v>0.25</v>
      </c>
      <c r="G21" s="7">
        <v>0.25</v>
      </c>
      <c r="H21" s="7">
        <v>0.25</v>
      </c>
      <c r="I21" s="7">
        <v>0.25</v>
      </c>
      <c r="J21" s="7">
        <v>0.25</v>
      </c>
      <c r="K21" s="7">
        <v>0.25</v>
      </c>
      <c r="L21" s="7">
        <v>0.25</v>
      </c>
      <c r="M21" s="7">
        <v>0.25</v>
      </c>
      <c r="N21" s="7">
        <v>0.25</v>
      </c>
      <c r="O21" s="7">
        <v>0.25</v>
      </c>
      <c r="P21" s="7">
        <v>0.25</v>
      </c>
      <c r="Q21" s="7">
        <v>0.25</v>
      </c>
      <c r="R21" s="7">
        <v>0.25</v>
      </c>
      <c r="S21" s="7">
        <v>0.25</v>
      </c>
      <c r="T21" s="7">
        <v>0.25</v>
      </c>
      <c r="U21" s="7">
        <v>0.25</v>
      </c>
      <c r="V21" s="7">
        <v>0.25</v>
      </c>
      <c r="W21" s="7">
        <v>0.25</v>
      </c>
      <c r="X21" s="7">
        <v>0.25</v>
      </c>
      <c r="Y21" s="7">
        <v>0.25</v>
      </c>
      <c r="Z21" s="7">
        <v>0.25</v>
      </c>
      <c r="AA21" s="7">
        <v>0.25</v>
      </c>
      <c r="AB21" s="7">
        <v>0.25</v>
      </c>
      <c r="AC21" s="7">
        <v>0.25</v>
      </c>
      <c r="AD21" s="7">
        <v>0.25</v>
      </c>
      <c r="AE21" s="7">
        <v>0.25</v>
      </c>
      <c r="AF21" s="7">
        <v>0.25</v>
      </c>
      <c r="AG21" s="7">
        <v>0.25</v>
      </c>
      <c r="AH21" s="7">
        <v>0.25</v>
      </c>
      <c r="AI21" s="7">
        <v>0.25</v>
      </c>
      <c r="AJ21" s="7">
        <v>0.25</v>
      </c>
      <c r="AK21" s="7">
        <v>0.25</v>
      </c>
      <c r="AL21" s="7">
        <v>0.25</v>
      </c>
      <c r="AM21" s="7">
        <v>0.25</v>
      </c>
    </row>
    <row r="22" spans="1:39" s="5" customFormat="1" x14ac:dyDescent="0.25">
      <c r="A22" s="5" t="s">
        <v>39</v>
      </c>
      <c r="B22" s="6" t="s">
        <v>90</v>
      </c>
      <c r="C22" s="6"/>
      <c r="D22" s="18">
        <f>D20*D21*Retention!D5</f>
        <v>192000</v>
      </c>
      <c r="E22" s="18">
        <f>E20*E21*Retention!E5</f>
        <v>197774.4</v>
      </c>
      <c r="F22" s="18">
        <f>F20*F21*Retention!F5</f>
        <v>152070.87909599999</v>
      </c>
      <c r="G22" s="18">
        <f>G20*G21*Retention!G5</f>
        <v>103664.77860574008</v>
      </c>
      <c r="H22" s="18">
        <f>H20*H21*Retention!H5</f>
        <v>105912.29065519199</v>
      </c>
      <c r="I22" s="18">
        <f>I20*I21*Retention!I5</f>
        <v>162203.43018181695</v>
      </c>
      <c r="J22" s="18">
        <f>J20*J21*Retention!J5</f>
        <v>165589.66532043333</v>
      </c>
      <c r="K22" s="18">
        <f>K20*K21*Retention!K5</f>
        <v>112640.24891616128</v>
      </c>
      <c r="L22" s="18">
        <f>L20*L21*Retention!L5</f>
        <v>86096.707695399484</v>
      </c>
      <c r="M22" s="18">
        <f>M20*M21*Retention!M5</f>
        <v>58432.483575497987</v>
      </c>
      <c r="N22" s="18">
        <f>N20*N21*Retention!N5</f>
        <v>59486.535695734885</v>
      </c>
      <c r="O22" s="18">
        <f>O20*O21*Retention!O5</f>
        <v>30272.820395543324</v>
      </c>
      <c r="P22" s="18">
        <f>P20*P21*Retention!P5</f>
        <v>246399.4216360054</v>
      </c>
      <c r="Q22" s="18">
        <f>Q20*Q21*Retention!Q5</f>
        <v>251638.72336510319</v>
      </c>
      <c r="R22" s="18">
        <f>R20*R21*Retention!R5</f>
        <v>192461.23701315501</v>
      </c>
      <c r="S22" s="18">
        <f>S20*S21*Retention!S5</f>
        <v>130817.25645957097</v>
      </c>
      <c r="T22" s="18">
        <f>T20*T21*Retention!T5</f>
        <v>133449.48046831755</v>
      </c>
      <c r="U22" s="18">
        <f>U20*U21*Retention!U5</f>
        <v>204290.72095048375</v>
      </c>
      <c r="V22" s="18">
        <f>V20*V21*Retention!V5</f>
        <v>208638.22467771065</v>
      </c>
      <c r="W22" s="18">
        <f>W20*W21*Retention!W5</f>
        <v>142053.62875545351</v>
      </c>
      <c r="X22" s="18">
        <f>X20*X21*Retention!X5</f>
        <v>108694.14739509876</v>
      </c>
      <c r="Y22" s="18">
        <f>Y20*Y21*Retention!Y5</f>
        <v>73832.75223281041</v>
      </c>
      <c r="Z22" s="18">
        <f>Z20*Z21*Retention!Z5</f>
        <v>75220.026030957917</v>
      </c>
      <c r="AA22" s="18">
        <f>AA20*AA21*Retention!AA5</f>
        <v>38302.727319253456</v>
      </c>
      <c r="AB22" s="18">
        <f>AB20*AB21*Retention!AB5</f>
        <v>311907.05571771797</v>
      </c>
      <c r="AC22" s="18">
        <f>AC20*AC21*Retention!AC5</f>
        <v>318677.26470235048</v>
      </c>
      <c r="AD22" s="18">
        <f>AD20*AD21*Retention!AD5</f>
        <v>243805.71774705389</v>
      </c>
      <c r="AE22" s="18">
        <f>AE20*AE21*Retention!AE5</f>
        <v>165748.19088099591</v>
      </c>
      <c r="AF22" s="18">
        <f>AF20*AF21*Retention!AF5</f>
        <v>169100.1548317069</v>
      </c>
      <c r="AG22" s="18">
        <f>AG20*AG21*Retention!AG5</f>
        <v>258867.9529822639</v>
      </c>
      <c r="AH22" s="18">
        <f>AH20*AH21*Retention!AH5</f>
        <v>264354.12770135846</v>
      </c>
      <c r="AI22" s="18">
        <f>AI20*AI21*Retention!AI5</f>
        <v>179957.33852830579</v>
      </c>
      <c r="AJ22" s="18">
        <f>AJ20*AJ21*Retention!AJ5</f>
        <v>137663.02783848913</v>
      </c>
      <c r="AK22" s="18">
        <f>AK20*AK21*Retention!AK5</f>
        <v>93482.495770399255</v>
      </c>
      <c r="AL22" s="18">
        <f>AL20*AL21*Retention!AL5</f>
        <v>95204.223594172669</v>
      </c>
      <c r="AM22" s="18">
        <f>AM20*AM21*Retention!AM5</f>
        <v>48458.604209507495</v>
      </c>
    </row>
    <row r="23" spans="1:39" s="6" customFormat="1" x14ac:dyDescent="0.25"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</row>
    <row r="24" spans="1:39" x14ac:dyDescent="0.25">
      <c r="A24" t="s">
        <v>33</v>
      </c>
      <c r="C24" s="27" t="s">
        <v>117</v>
      </c>
      <c r="D24">
        <v>1E-3</v>
      </c>
      <c r="E24">
        <v>1E-3</v>
      </c>
      <c r="F24">
        <v>1E-3</v>
      </c>
      <c r="G24">
        <v>1E-3</v>
      </c>
      <c r="H24">
        <v>1E-3</v>
      </c>
      <c r="I24">
        <v>1E-3</v>
      </c>
      <c r="J24">
        <v>1E-3</v>
      </c>
      <c r="K24">
        <v>1E-3</v>
      </c>
      <c r="L24">
        <v>1E-3</v>
      </c>
      <c r="M24">
        <v>1E-3</v>
      </c>
      <c r="N24">
        <v>1E-3</v>
      </c>
      <c r="O24">
        <v>1E-3</v>
      </c>
      <c r="P24">
        <v>1E-3</v>
      </c>
      <c r="Q24">
        <v>1E-3</v>
      </c>
      <c r="R24">
        <v>1E-3</v>
      </c>
      <c r="S24">
        <v>1E-3</v>
      </c>
      <c r="T24">
        <v>1E-3</v>
      </c>
      <c r="U24">
        <v>1E-3</v>
      </c>
      <c r="V24">
        <v>1E-3</v>
      </c>
      <c r="W24">
        <v>1E-3</v>
      </c>
      <c r="X24">
        <v>1E-3</v>
      </c>
      <c r="Y24">
        <v>1E-3</v>
      </c>
      <c r="Z24">
        <v>1E-3</v>
      </c>
      <c r="AA24">
        <v>1E-3</v>
      </c>
      <c r="AB24">
        <v>1E-3</v>
      </c>
      <c r="AC24">
        <v>1E-3</v>
      </c>
      <c r="AD24">
        <v>1E-3</v>
      </c>
      <c r="AE24">
        <v>1E-3</v>
      </c>
      <c r="AF24">
        <v>1E-3</v>
      </c>
      <c r="AG24">
        <v>1E-3</v>
      </c>
      <c r="AH24">
        <v>1E-3</v>
      </c>
      <c r="AI24">
        <v>1E-3</v>
      </c>
      <c r="AJ24">
        <v>1E-3</v>
      </c>
      <c r="AK24">
        <v>1E-3</v>
      </c>
      <c r="AL24">
        <v>1E-3</v>
      </c>
      <c r="AM24">
        <v>1E-3</v>
      </c>
    </row>
    <row r="25" spans="1:39" s="6" customFormat="1" x14ac:dyDescent="0.25">
      <c r="A25" s="6" t="s">
        <v>30</v>
      </c>
      <c r="C25" s="27" t="s">
        <v>117</v>
      </c>
      <c r="D25" s="10">
        <v>0.1</v>
      </c>
      <c r="E25" s="10">
        <v>0.1</v>
      </c>
      <c r="F25" s="10">
        <v>0.1</v>
      </c>
      <c r="G25" s="10">
        <v>0.1</v>
      </c>
      <c r="H25" s="10">
        <v>0.1</v>
      </c>
      <c r="I25" s="10">
        <v>0.1</v>
      </c>
      <c r="J25" s="10">
        <v>0.1</v>
      </c>
      <c r="K25" s="10">
        <v>0.1</v>
      </c>
      <c r="L25" s="10">
        <v>0.1</v>
      </c>
      <c r="M25" s="10">
        <v>0.1</v>
      </c>
      <c r="N25" s="10">
        <v>0.1</v>
      </c>
      <c r="O25" s="10">
        <v>0.1</v>
      </c>
      <c r="P25" s="10">
        <v>0.1</v>
      </c>
      <c r="Q25" s="10">
        <v>0.1</v>
      </c>
      <c r="R25" s="10">
        <v>0.1</v>
      </c>
      <c r="S25" s="10">
        <v>0.1</v>
      </c>
      <c r="T25" s="10">
        <v>0.1</v>
      </c>
      <c r="U25" s="10">
        <v>0.1</v>
      </c>
      <c r="V25" s="10">
        <v>0.1</v>
      </c>
      <c r="W25" s="10">
        <v>0.1</v>
      </c>
      <c r="X25" s="10">
        <v>0.1</v>
      </c>
      <c r="Y25" s="10">
        <v>0.1</v>
      </c>
      <c r="Z25" s="10">
        <v>0.1</v>
      </c>
      <c r="AA25" s="10">
        <v>0.1</v>
      </c>
      <c r="AB25" s="10">
        <v>0.1</v>
      </c>
      <c r="AC25" s="10">
        <v>0.1</v>
      </c>
      <c r="AD25" s="10">
        <v>0.1</v>
      </c>
      <c r="AE25" s="10">
        <v>0.1</v>
      </c>
      <c r="AF25" s="10">
        <v>0.1</v>
      </c>
      <c r="AG25" s="10">
        <v>0.1</v>
      </c>
      <c r="AH25" s="10">
        <v>0.1</v>
      </c>
      <c r="AI25" s="10">
        <v>0.1</v>
      </c>
      <c r="AJ25" s="10">
        <v>0.1</v>
      </c>
      <c r="AK25" s="10">
        <v>0.1</v>
      </c>
      <c r="AL25" s="10">
        <v>0.1</v>
      </c>
      <c r="AM25" s="10">
        <v>0.1</v>
      </c>
    </row>
    <row r="26" spans="1:39" s="5" customFormat="1" x14ac:dyDescent="0.25">
      <c r="A26" s="5" t="s">
        <v>40</v>
      </c>
      <c r="B26" s="6" t="s">
        <v>91</v>
      </c>
      <c r="C26" s="6"/>
      <c r="D26" s="18">
        <f>D24*D25*Retention!D4</f>
        <v>9800</v>
      </c>
      <c r="E26" s="18">
        <f>E24*E25*Retention!E4</f>
        <v>9989.0709999999999</v>
      </c>
      <c r="F26" s="18">
        <f>F24*F25*Retention!F4</f>
        <v>10238.733405337751</v>
      </c>
      <c r="G26" s="18">
        <f>G24*G25*Retention!G4</f>
        <v>10467.452702896408</v>
      </c>
      <c r="H26" s="18">
        <f>H24*H25*Retention!H4</f>
        <v>10692.490705537546</v>
      </c>
      <c r="I26" s="18">
        <f>I24*I25*Retention!I4</f>
        <v>10915.100395990767</v>
      </c>
      <c r="J26" s="18">
        <f>J24*J25*Retention!J4</f>
        <v>11141.119636762896</v>
      </c>
      <c r="K26" s="18">
        <f>K24*K25*Retention!K4</f>
        <v>11366.101177031445</v>
      </c>
      <c r="L26" s="18">
        <f>L24*L25*Retention!L4</f>
        <v>11581.906621435648</v>
      </c>
      <c r="M26" s="18">
        <f>M24*M25*Retention!M4</f>
        <v>11789.117664127991</v>
      </c>
      <c r="N26" s="18">
        <f>N24*N25*Retention!N4</f>
        <v>12000.209360881501</v>
      </c>
      <c r="O26" s="18">
        <f>O24*O25*Retention!O4</f>
        <v>12212.317627987586</v>
      </c>
      <c r="P26" s="18">
        <f>P24*P25*Retention!P4</f>
        <v>12423.453789676134</v>
      </c>
      <c r="Q26" s="18">
        <f>Q24*Q25*Retention!Q4</f>
        <v>12685.718090210972</v>
      </c>
      <c r="R26" s="18">
        <f>R24*R25*Retention!R4</f>
        <v>12934.836987578457</v>
      </c>
      <c r="S26" s="18">
        <f>S24*S25*Retention!S4</f>
        <v>13186.125957461538</v>
      </c>
      <c r="T26" s="18">
        <f>T24*T25*Retention!T4</f>
        <v>13449.667374662578</v>
      </c>
      <c r="U26" s="18">
        <f>U24*U25*Retention!U4</f>
        <v>13724.426476706672</v>
      </c>
      <c r="V26" s="18">
        <f>V24*V25*Retention!V4</f>
        <v>14014.592709205712</v>
      </c>
      <c r="W26" s="18">
        <f>W24*W25*Retention!W4</f>
        <v>14311.080378831304</v>
      </c>
      <c r="X26" s="18">
        <f>X24*X25*Retention!X4</f>
        <v>14598.617475464616</v>
      </c>
      <c r="Y26" s="18">
        <f>Y24*Y25*Retention!Y4</f>
        <v>14872.969005966921</v>
      </c>
      <c r="Z26" s="18">
        <f>Z24*Z25*Retention!Z4</f>
        <v>15150.784728147009</v>
      </c>
      <c r="AA26" s="18">
        <f>AA24*AA25*Retention!AA4</f>
        <v>15428.238355035366</v>
      </c>
      <c r="AB26" s="18">
        <f>AB24*AB25*Retention!AB4</f>
        <v>15702.875056176032</v>
      </c>
      <c r="AC26" s="18">
        <f>AC24*AC25*Retention!AC4</f>
        <v>16041.767245095973</v>
      </c>
      <c r="AD26" s="18">
        <f>AD24*AD25*Retention!AD4</f>
        <v>16362.008094573761</v>
      </c>
      <c r="AE26" s="18">
        <f>AE24*AE25*Retention!AE4</f>
        <v>16683.509792320463</v>
      </c>
      <c r="AF26" s="18">
        <f>AF24*AF25*Retention!AF4</f>
        <v>17019.110889783547</v>
      </c>
      <c r="AG26" s="18">
        <f>AG24*AG25*Retention!AG4</f>
        <v>17367.371421871689</v>
      </c>
      <c r="AH26" s="18">
        <f>AH24*AH25*Retention!AH4</f>
        <v>17733.536850530279</v>
      </c>
      <c r="AI26" s="18">
        <f>AI24*AI25*Retention!AI4</f>
        <v>18106.090861221292</v>
      </c>
      <c r="AJ26" s="18">
        <f>AJ24*AJ25*Retention!AJ4</f>
        <v>18465.86437467342</v>
      </c>
      <c r="AK26" s="18">
        <f>AK24*AK25*Retention!AK4</f>
        <v>18807.738269321486</v>
      </c>
      <c r="AL26" s="18">
        <f>AL24*AL25*Retention!AL4</f>
        <v>19152.536824781073</v>
      </c>
      <c r="AM26" s="18">
        <f>AM24*AM25*Retention!AM4</f>
        <v>19495.594694533498</v>
      </c>
    </row>
    <row r="27" spans="1:39" s="6" customFormat="1" x14ac:dyDescent="0.25"/>
    <row r="28" spans="1:39" s="6" customFormat="1" x14ac:dyDescent="0.25">
      <c r="A28" s="5" t="s">
        <v>14</v>
      </c>
    </row>
    <row r="29" spans="1:39" s="6" customFormat="1" x14ac:dyDescent="0.25">
      <c r="A29" s="5"/>
    </row>
    <row r="30" spans="1:39" s="6" customFormat="1" x14ac:dyDescent="0.25">
      <c r="A30" s="5" t="s">
        <v>41</v>
      </c>
      <c r="B30" s="6" t="s">
        <v>92</v>
      </c>
      <c r="D30" s="6">
        <f>D13</f>
        <v>3016000</v>
      </c>
      <c r="E30" s="6">
        <f t="shared" ref="E30:H30" si="6">E13</f>
        <v>2880480</v>
      </c>
      <c r="F30" s="6">
        <f t="shared" si="6"/>
        <v>2976960</v>
      </c>
      <c r="G30" s="6">
        <f t="shared" si="6"/>
        <v>3201500</v>
      </c>
      <c r="H30" s="6">
        <f t="shared" si="6"/>
        <v>3368040</v>
      </c>
      <c r="I30" s="6">
        <f t="shared" ref="I30:AM30" si="7">I13</f>
        <v>3538600</v>
      </c>
      <c r="J30" s="6">
        <f t="shared" si="7"/>
        <v>3643120</v>
      </c>
      <c r="K30" s="6">
        <f t="shared" si="7"/>
        <v>3603500</v>
      </c>
      <c r="L30" s="6">
        <f t="shared" si="7"/>
        <v>3481760</v>
      </c>
      <c r="M30" s="6">
        <f t="shared" si="7"/>
        <v>3576230</v>
      </c>
      <c r="N30" s="6">
        <f t="shared" si="7"/>
        <v>3592600</v>
      </c>
      <c r="O30" s="6">
        <f t="shared" si="7"/>
        <v>3604950</v>
      </c>
      <c r="P30" s="6">
        <f t="shared" si="7"/>
        <v>4270240</v>
      </c>
      <c r="Q30" s="6">
        <f t="shared" si="7"/>
        <v>4038240</v>
      </c>
      <c r="R30" s="6">
        <f t="shared" si="7"/>
        <v>4134720</v>
      </c>
      <c r="S30" s="6">
        <f t="shared" si="7"/>
        <v>4407500</v>
      </c>
      <c r="T30" s="6">
        <f t="shared" si="7"/>
        <v>4598160</v>
      </c>
      <c r="U30" s="6">
        <f t="shared" si="7"/>
        <v>4792840</v>
      </c>
      <c r="V30" s="6">
        <f t="shared" si="7"/>
        <v>4897360</v>
      </c>
      <c r="W30" s="6">
        <f t="shared" si="7"/>
        <v>4809500</v>
      </c>
      <c r="X30" s="6">
        <f t="shared" si="7"/>
        <v>4615400</v>
      </c>
      <c r="Y30" s="6">
        <f t="shared" si="7"/>
        <v>4709870</v>
      </c>
      <c r="Z30" s="6">
        <f t="shared" si="7"/>
        <v>4702120</v>
      </c>
      <c r="AA30" s="6">
        <f t="shared" si="7"/>
        <v>4690350</v>
      </c>
      <c r="AB30" s="6">
        <f t="shared" si="7"/>
        <v>5524480</v>
      </c>
      <c r="AC30" s="6">
        <f t="shared" si="7"/>
        <v>5196000</v>
      </c>
      <c r="AD30" s="6">
        <f t="shared" si="7"/>
        <v>5292480</v>
      </c>
      <c r="AE30" s="6">
        <f t="shared" si="7"/>
        <v>5613500</v>
      </c>
      <c r="AF30" s="6">
        <f t="shared" si="7"/>
        <v>5828280</v>
      </c>
      <c r="AG30" s="6">
        <f t="shared" si="7"/>
        <v>6047080</v>
      </c>
      <c r="AH30" s="6">
        <f t="shared" si="7"/>
        <v>6151600</v>
      </c>
      <c r="AI30" s="6">
        <f t="shared" si="7"/>
        <v>6015500</v>
      </c>
      <c r="AJ30" s="6">
        <f t="shared" si="7"/>
        <v>5749040</v>
      </c>
      <c r="AK30" s="6">
        <f t="shared" si="7"/>
        <v>5843510</v>
      </c>
      <c r="AL30" s="6">
        <f t="shared" si="7"/>
        <v>5811640</v>
      </c>
      <c r="AM30" s="6">
        <f t="shared" si="7"/>
        <v>5775750</v>
      </c>
    </row>
    <row r="31" spans="1:39" s="6" customFormat="1" x14ac:dyDescent="0.25">
      <c r="A31" s="5" t="s">
        <v>42</v>
      </c>
      <c r="B31" s="6" t="s">
        <v>94</v>
      </c>
      <c r="D31" s="9">
        <f>D22</f>
        <v>192000</v>
      </c>
      <c r="E31" s="9">
        <f t="shared" ref="E31:H31" si="8">E22</f>
        <v>197774.4</v>
      </c>
      <c r="F31" s="9">
        <f t="shared" si="8"/>
        <v>152070.87909599999</v>
      </c>
      <c r="G31" s="9">
        <f t="shared" si="8"/>
        <v>103664.77860574008</v>
      </c>
      <c r="H31" s="9">
        <f t="shared" si="8"/>
        <v>105912.29065519199</v>
      </c>
      <c r="I31" s="9">
        <f t="shared" ref="I31:AM31" si="9">I22</f>
        <v>162203.43018181695</v>
      </c>
      <c r="J31" s="9">
        <f t="shared" si="9"/>
        <v>165589.66532043333</v>
      </c>
      <c r="K31" s="9">
        <f t="shared" si="9"/>
        <v>112640.24891616128</v>
      </c>
      <c r="L31" s="9">
        <f t="shared" si="9"/>
        <v>86096.707695399484</v>
      </c>
      <c r="M31" s="9">
        <f t="shared" si="9"/>
        <v>58432.483575497987</v>
      </c>
      <c r="N31" s="9">
        <f t="shared" si="9"/>
        <v>59486.535695734885</v>
      </c>
      <c r="O31" s="9">
        <f t="shared" si="9"/>
        <v>30272.820395543324</v>
      </c>
      <c r="P31" s="9">
        <f t="shared" si="9"/>
        <v>246399.4216360054</v>
      </c>
      <c r="Q31" s="9">
        <f t="shared" si="9"/>
        <v>251638.72336510319</v>
      </c>
      <c r="R31" s="9">
        <f t="shared" si="9"/>
        <v>192461.23701315501</v>
      </c>
      <c r="S31" s="9">
        <f t="shared" si="9"/>
        <v>130817.25645957097</v>
      </c>
      <c r="T31" s="9">
        <f t="shared" si="9"/>
        <v>133449.48046831755</v>
      </c>
      <c r="U31" s="9">
        <f t="shared" si="9"/>
        <v>204290.72095048375</v>
      </c>
      <c r="V31" s="9">
        <f t="shared" si="9"/>
        <v>208638.22467771065</v>
      </c>
      <c r="W31" s="9">
        <f t="shared" si="9"/>
        <v>142053.62875545351</v>
      </c>
      <c r="X31" s="9">
        <f t="shared" si="9"/>
        <v>108694.14739509876</v>
      </c>
      <c r="Y31" s="9">
        <f t="shared" si="9"/>
        <v>73832.75223281041</v>
      </c>
      <c r="Z31" s="9">
        <f t="shared" si="9"/>
        <v>75220.026030957917</v>
      </c>
      <c r="AA31" s="9">
        <f t="shared" si="9"/>
        <v>38302.727319253456</v>
      </c>
      <c r="AB31" s="9">
        <f t="shared" si="9"/>
        <v>311907.05571771797</v>
      </c>
      <c r="AC31" s="9">
        <f t="shared" si="9"/>
        <v>318677.26470235048</v>
      </c>
      <c r="AD31" s="9">
        <f t="shared" si="9"/>
        <v>243805.71774705389</v>
      </c>
      <c r="AE31" s="9">
        <f t="shared" si="9"/>
        <v>165748.19088099591</v>
      </c>
      <c r="AF31" s="9">
        <f t="shared" si="9"/>
        <v>169100.1548317069</v>
      </c>
      <c r="AG31" s="9">
        <f t="shared" si="9"/>
        <v>258867.9529822639</v>
      </c>
      <c r="AH31" s="9">
        <f t="shared" si="9"/>
        <v>264354.12770135846</v>
      </c>
      <c r="AI31" s="9">
        <f t="shared" si="9"/>
        <v>179957.33852830579</v>
      </c>
      <c r="AJ31" s="9">
        <f t="shared" si="9"/>
        <v>137663.02783848913</v>
      </c>
      <c r="AK31" s="9">
        <f t="shared" si="9"/>
        <v>93482.495770399255</v>
      </c>
      <c r="AL31" s="9">
        <f t="shared" si="9"/>
        <v>95204.223594172669</v>
      </c>
      <c r="AM31" s="9">
        <f t="shared" si="9"/>
        <v>48458.604209507495</v>
      </c>
    </row>
    <row r="32" spans="1:39" s="5" customFormat="1" x14ac:dyDescent="0.25">
      <c r="A32" s="5" t="s">
        <v>46</v>
      </c>
      <c r="B32" s="6" t="s">
        <v>95</v>
      </c>
      <c r="C32" s="6"/>
      <c r="D32" s="18">
        <f>D30+D31</f>
        <v>3208000</v>
      </c>
      <c r="E32" s="18">
        <f t="shared" ref="E32:H32" si="10">E30+E31</f>
        <v>3078254.4</v>
      </c>
      <c r="F32" s="18">
        <f t="shared" si="10"/>
        <v>3129030.879096</v>
      </c>
      <c r="G32" s="18">
        <f t="shared" si="10"/>
        <v>3305164.7786057401</v>
      </c>
      <c r="H32" s="18">
        <f t="shared" si="10"/>
        <v>3473952.290655192</v>
      </c>
      <c r="I32" s="18">
        <f t="shared" ref="I32:AM32" si="11">I30+I31</f>
        <v>3700803.4301818172</v>
      </c>
      <c r="J32" s="18">
        <f t="shared" si="11"/>
        <v>3808709.6653204332</v>
      </c>
      <c r="K32" s="18">
        <f t="shared" si="11"/>
        <v>3716140.2489161612</v>
      </c>
      <c r="L32" s="18">
        <f t="shared" si="11"/>
        <v>3567856.7076953994</v>
      </c>
      <c r="M32" s="18">
        <f t="shared" si="11"/>
        <v>3634662.4835754978</v>
      </c>
      <c r="N32" s="18">
        <f t="shared" si="11"/>
        <v>3652086.5356957349</v>
      </c>
      <c r="O32" s="18">
        <f t="shared" si="11"/>
        <v>3635222.8203955432</v>
      </c>
      <c r="P32" s="18">
        <f t="shared" si="11"/>
        <v>4516639.4216360059</v>
      </c>
      <c r="Q32" s="18">
        <f t="shared" si="11"/>
        <v>4289878.7233651029</v>
      </c>
      <c r="R32" s="18">
        <f t="shared" si="11"/>
        <v>4327181.2370131547</v>
      </c>
      <c r="S32" s="18">
        <f t="shared" si="11"/>
        <v>4538317.2564595714</v>
      </c>
      <c r="T32" s="18">
        <f t="shared" si="11"/>
        <v>4731609.4804683179</v>
      </c>
      <c r="U32" s="18">
        <f t="shared" si="11"/>
        <v>4997130.7209504833</v>
      </c>
      <c r="V32" s="18">
        <f t="shared" si="11"/>
        <v>5105998.2246777108</v>
      </c>
      <c r="W32" s="18">
        <f t="shared" si="11"/>
        <v>4951553.628755454</v>
      </c>
      <c r="X32" s="18">
        <f t="shared" si="11"/>
        <v>4724094.1473950986</v>
      </c>
      <c r="Y32" s="18">
        <f t="shared" si="11"/>
        <v>4783702.7522328105</v>
      </c>
      <c r="Z32" s="18">
        <f t="shared" si="11"/>
        <v>4777340.0260309577</v>
      </c>
      <c r="AA32" s="18">
        <f t="shared" si="11"/>
        <v>4728652.7273192536</v>
      </c>
      <c r="AB32" s="18">
        <f t="shared" si="11"/>
        <v>5836387.0557177179</v>
      </c>
      <c r="AC32" s="18">
        <f t="shared" si="11"/>
        <v>5514677.2647023508</v>
      </c>
      <c r="AD32" s="18">
        <f t="shared" si="11"/>
        <v>5536285.7177470541</v>
      </c>
      <c r="AE32" s="18">
        <f t="shared" si="11"/>
        <v>5779248.1908809962</v>
      </c>
      <c r="AF32" s="18">
        <f t="shared" si="11"/>
        <v>5997380.1548317065</v>
      </c>
      <c r="AG32" s="18">
        <f t="shared" si="11"/>
        <v>6305947.9529822636</v>
      </c>
      <c r="AH32" s="18">
        <f t="shared" si="11"/>
        <v>6415954.1277013589</v>
      </c>
      <c r="AI32" s="18">
        <f t="shared" si="11"/>
        <v>6195457.3385283062</v>
      </c>
      <c r="AJ32" s="18">
        <f t="shared" si="11"/>
        <v>5886703.027838489</v>
      </c>
      <c r="AK32" s="18">
        <f t="shared" si="11"/>
        <v>5936992.4957703995</v>
      </c>
      <c r="AL32" s="18">
        <f t="shared" si="11"/>
        <v>5906844.2235941729</v>
      </c>
      <c r="AM32" s="18">
        <f t="shared" si="11"/>
        <v>5824208.6042095078</v>
      </c>
    </row>
    <row r="33" spans="1:39" s="6" customFormat="1" x14ac:dyDescent="0.25"/>
    <row r="34" spans="1:39" s="6" customFormat="1" x14ac:dyDescent="0.25">
      <c r="A34" s="5" t="s">
        <v>43</v>
      </c>
      <c r="B34" s="6" t="s">
        <v>93</v>
      </c>
      <c r="D34" s="9">
        <f>D16</f>
        <v>5800</v>
      </c>
      <c r="E34" s="9">
        <f t="shared" ref="E34:H34" si="12">E16</f>
        <v>6001</v>
      </c>
      <c r="F34" s="9">
        <f t="shared" si="12"/>
        <v>6202</v>
      </c>
      <c r="G34" s="9">
        <f t="shared" si="12"/>
        <v>6403</v>
      </c>
      <c r="H34" s="9">
        <f t="shared" si="12"/>
        <v>6604</v>
      </c>
      <c r="I34" s="9">
        <f t="shared" ref="I34:AM34" si="13">I16</f>
        <v>6805</v>
      </c>
      <c r="J34" s="9">
        <f t="shared" si="13"/>
        <v>7006</v>
      </c>
      <c r="K34" s="9">
        <f t="shared" si="13"/>
        <v>7207</v>
      </c>
      <c r="L34" s="9">
        <f t="shared" si="13"/>
        <v>7408</v>
      </c>
      <c r="M34" s="9">
        <f t="shared" si="13"/>
        <v>7609</v>
      </c>
      <c r="N34" s="9">
        <f t="shared" si="13"/>
        <v>7810</v>
      </c>
      <c r="O34" s="9">
        <f t="shared" si="13"/>
        <v>8011</v>
      </c>
      <c r="P34" s="9">
        <f t="shared" si="13"/>
        <v>8212</v>
      </c>
      <c r="Q34" s="9">
        <f t="shared" si="13"/>
        <v>8413</v>
      </c>
      <c r="R34" s="9">
        <f t="shared" si="13"/>
        <v>8614</v>
      </c>
      <c r="S34" s="9">
        <f t="shared" si="13"/>
        <v>8815</v>
      </c>
      <c r="T34" s="9">
        <f t="shared" si="13"/>
        <v>9016</v>
      </c>
      <c r="U34" s="9">
        <f t="shared" si="13"/>
        <v>9217</v>
      </c>
      <c r="V34" s="9">
        <f t="shared" si="13"/>
        <v>9418</v>
      </c>
      <c r="W34" s="9">
        <f t="shared" si="13"/>
        <v>9619</v>
      </c>
      <c r="X34" s="9">
        <f t="shared" si="13"/>
        <v>9820</v>
      </c>
      <c r="Y34" s="9">
        <f t="shared" si="13"/>
        <v>10021</v>
      </c>
      <c r="Z34" s="9">
        <f t="shared" si="13"/>
        <v>10222</v>
      </c>
      <c r="AA34" s="9">
        <f t="shared" si="13"/>
        <v>10423</v>
      </c>
      <c r="AB34" s="9">
        <f t="shared" si="13"/>
        <v>10624</v>
      </c>
      <c r="AC34" s="9">
        <f t="shared" si="13"/>
        <v>10825</v>
      </c>
      <c r="AD34" s="9">
        <f t="shared" si="13"/>
        <v>11026</v>
      </c>
      <c r="AE34" s="9">
        <f t="shared" si="13"/>
        <v>11227</v>
      </c>
      <c r="AF34" s="9">
        <f t="shared" si="13"/>
        <v>11428</v>
      </c>
      <c r="AG34" s="9">
        <f t="shared" si="13"/>
        <v>11629</v>
      </c>
      <c r="AH34" s="9">
        <f t="shared" si="13"/>
        <v>11830</v>
      </c>
      <c r="AI34" s="9">
        <f t="shared" si="13"/>
        <v>12031</v>
      </c>
      <c r="AJ34" s="9">
        <f t="shared" si="13"/>
        <v>12232</v>
      </c>
      <c r="AK34" s="9">
        <f t="shared" si="13"/>
        <v>12433</v>
      </c>
      <c r="AL34" s="9">
        <f t="shared" si="13"/>
        <v>12634</v>
      </c>
      <c r="AM34" s="9">
        <f t="shared" si="13"/>
        <v>12835</v>
      </c>
    </row>
    <row r="35" spans="1:39" s="6" customFormat="1" x14ac:dyDescent="0.25">
      <c r="A35" s="5" t="s">
        <v>44</v>
      </c>
      <c r="B35" s="6" t="s">
        <v>40</v>
      </c>
      <c r="D35" s="9">
        <f>D26</f>
        <v>9800</v>
      </c>
      <c r="E35" s="9">
        <f t="shared" ref="E35:H35" si="14">E26</f>
        <v>9989.0709999999999</v>
      </c>
      <c r="F35" s="9">
        <f t="shared" si="14"/>
        <v>10238.733405337751</v>
      </c>
      <c r="G35" s="9">
        <f t="shared" si="14"/>
        <v>10467.452702896408</v>
      </c>
      <c r="H35" s="9">
        <f t="shared" si="14"/>
        <v>10692.490705537546</v>
      </c>
      <c r="I35" s="9">
        <f t="shared" ref="I35:AM35" si="15">I26</f>
        <v>10915.100395990767</v>
      </c>
      <c r="J35" s="9">
        <f t="shared" si="15"/>
        <v>11141.119636762896</v>
      </c>
      <c r="K35" s="9">
        <f t="shared" si="15"/>
        <v>11366.101177031445</v>
      </c>
      <c r="L35" s="9">
        <f t="shared" si="15"/>
        <v>11581.906621435648</v>
      </c>
      <c r="M35" s="9">
        <f t="shared" si="15"/>
        <v>11789.117664127991</v>
      </c>
      <c r="N35" s="9">
        <f t="shared" si="15"/>
        <v>12000.209360881501</v>
      </c>
      <c r="O35" s="9">
        <f t="shared" si="15"/>
        <v>12212.317627987586</v>
      </c>
      <c r="P35" s="9">
        <f t="shared" si="15"/>
        <v>12423.453789676134</v>
      </c>
      <c r="Q35" s="9">
        <f t="shared" si="15"/>
        <v>12685.718090210972</v>
      </c>
      <c r="R35" s="9">
        <f t="shared" si="15"/>
        <v>12934.836987578457</v>
      </c>
      <c r="S35" s="9">
        <f t="shared" si="15"/>
        <v>13186.125957461538</v>
      </c>
      <c r="T35" s="9">
        <f t="shared" si="15"/>
        <v>13449.667374662578</v>
      </c>
      <c r="U35" s="9">
        <f t="shared" si="15"/>
        <v>13724.426476706672</v>
      </c>
      <c r="V35" s="9">
        <f t="shared" si="15"/>
        <v>14014.592709205712</v>
      </c>
      <c r="W35" s="9">
        <f t="shared" si="15"/>
        <v>14311.080378831304</v>
      </c>
      <c r="X35" s="9">
        <f t="shared" si="15"/>
        <v>14598.617475464616</v>
      </c>
      <c r="Y35" s="9">
        <f t="shared" si="15"/>
        <v>14872.969005966921</v>
      </c>
      <c r="Z35" s="9">
        <f t="shared" si="15"/>
        <v>15150.784728147009</v>
      </c>
      <c r="AA35" s="9">
        <f t="shared" si="15"/>
        <v>15428.238355035366</v>
      </c>
      <c r="AB35" s="9">
        <f t="shared" si="15"/>
        <v>15702.875056176032</v>
      </c>
      <c r="AC35" s="9">
        <f t="shared" si="15"/>
        <v>16041.767245095973</v>
      </c>
      <c r="AD35" s="9">
        <f t="shared" si="15"/>
        <v>16362.008094573761</v>
      </c>
      <c r="AE35" s="9">
        <f t="shared" si="15"/>
        <v>16683.509792320463</v>
      </c>
      <c r="AF35" s="9">
        <f t="shared" si="15"/>
        <v>17019.110889783547</v>
      </c>
      <c r="AG35" s="9">
        <f t="shared" si="15"/>
        <v>17367.371421871689</v>
      </c>
      <c r="AH35" s="9">
        <f t="shared" si="15"/>
        <v>17733.536850530279</v>
      </c>
      <c r="AI35" s="9">
        <f t="shared" si="15"/>
        <v>18106.090861221292</v>
      </c>
      <c r="AJ35" s="9">
        <f t="shared" si="15"/>
        <v>18465.86437467342</v>
      </c>
      <c r="AK35" s="9">
        <f t="shared" si="15"/>
        <v>18807.738269321486</v>
      </c>
      <c r="AL35" s="9">
        <f t="shared" si="15"/>
        <v>19152.536824781073</v>
      </c>
      <c r="AM35" s="9">
        <f t="shared" si="15"/>
        <v>19495.594694533498</v>
      </c>
    </row>
    <row r="36" spans="1:39" s="5" customFormat="1" x14ac:dyDescent="0.25">
      <c r="A36" s="5" t="s">
        <v>45</v>
      </c>
      <c r="B36" s="6" t="s">
        <v>96</v>
      </c>
      <c r="C36" s="6"/>
      <c r="D36" s="18">
        <f>D34+D35</f>
        <v>15600</v>
      </c>
      <c r="E36" s="18">
        <f t="shared" ref="E36:H36" si="16">E34+E35</f>
        <v>15990.071</v>
      </c>
      <c r="F36" s="18">
        <f t="shared" si="16"/>
        <v>16440.733405337749</v>
      </c>
      <c r="G36" s="18">
        <f t="shared" si="16"/>
        <v>16870.452702896408</v>
      </c>
      <c r="H36" s="18">
        <f t="shared" si="16"/>
        <v>17296.490705537544</v>
      </c>
      <c r="I36" s="18">
        <f t="shared" ref="I36:AM36" si="17">I34+I35</f>
        <v>17720.100395990768</v>
      </c>
      <c r="J36" s="18">
        <f t="shared" si="17"/>
        <v>18147.119636762895</v>
      </c>
      <c r="K36" s="18">
        <f t="shared" si="17"/>
        <v>18573.101177031444</v>
      </c>
      <c r="L36" s="18">
        <f t="shared" si="17"/>
        <v>18989.90662143565</v>
      </c>
      <c r="M36" s="18">
        <f t="shared" si="17"/>
        <v>19398.117664127989</v>
      </c>
      <c r="N36" s="18">
        <f t="shared" si="17"/>
        <v>19810.209360881501</v>
      </c>
      <c r="O36" s="18">
        <f t="shared" si="17"/>
        <v>20223.317627987584</v>
      </c>
      <c r="P36" s="18">
        <f t="shared" si="17"/>
        <v>20635.453789676132</v>
      </c>
      <c r="Q36" s="18">
        <f t="shared" si="17"/>
        <v>21098.718090210972</v>
      </c>
      <c r="R36" s="18">
        <f t="shared" si="17"/>
        <v>21548.836987578456</v>
      </c>
      <c r="S36" s="18">
        <f t="shared" si="17"/>
        <v>22001.12595746154</v>
      </c>
      <c r="T36" s="18">
        <f t="shared" si="17"/>
        <v>22465.667374662578</v>
      </c>
      <c r="U36" s="18">
        <f t="shared" si="17"/>
        <v>22941.426476706671</v>
      </c>
      <c r="V36" s="18">
        <f t="shared" si="17"/>
        <v>23432.59270920571</v>
      </c>
      <c r="W36" s="18">
        <f t="shared" si="17"/>
        <v>23930.080378831306</v>
      </c>
      <c r="X36" s="18">
        <f t="shared" si="17"/>
        <v>24418.617475464616</v>
      </c>
      <c r="Y36" s="18">
        <f t="shared" si="17"/>
        <v>24893.969005966923</v>
      </c>
      <c r="Z36" s="18">
        <f t="shared" si="17"/>
        <v>25372.784728147009</v>
      </c>
      <c r="AA36" s="18">
        <f t="shared" si="17"/>
        <v>25851.238355035366</v>
      </c>
      <c r="AB36" s="18">
        <f t="shared" si="17"/>
        <v>26326.875056176032</v>
      </c>
      <c r="AC36" s="18">
        <f t="shared" si="17"/>
        <v>26866.767245095973</v>
      </c>
      <c r="AD36" s="18">
        <f t="shared" si="17"/>
        <v>27388.008094573761</v>
      </c>
      <c r="AE36" s="18">
        <f t="shared" si="17"/>
        <v>27910.509792320463</v>
      </c>
      <c r="AF36" s="18">
        <f t="shared" si="17"/>
        <v>28447.110889783547</v>
      </c>
      <c r="AG36" s="18">
        <f t="shared" si="17"/>
        <v>28996.371421871689</v>
      </c>
      <c r="AH36" s="18">
        <f t="shared" si="17"/>
        <v>29563.536850530279</v>
      </c>
      <c r="AI36" s="18">
        <f t="shared" si="17"/>
        <v>30137.090861221292</v>
      </c>
      <c r="AJ36" s="18">
        <f t="shared" si="17"/>
        <v>30697.86437467342</v>
      </c>
      <c r="AK36" s="18">
        <f t="shared" si="17"/>
        <v>31240.738269321486</v>
      </c>
      <c r="AL36" s="18">
        <f t="shared" si="17"/>
        <v>31786.536824781073</v>
      </c>
      <c r="AM36" s="18">
        <f t="shared" si="17"/>
        <v>32330.594694533498</v>
      </c>
    </row>
    <row r="37" spans="1:39" s="6" customFormat="1" x14ac:dyDescent="0.25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E8621-1409-404B-ACCF-E8CEDFE27F29}">
  <dimension ref="A1:AM22"/>
  <sheetViews>
    <sheetView tabSelected="1" workbookViewId="0">
      <selection activeCell="D8" sqref="D8"/>
    </sheetView>
  </sheetViews>
  <sheetFormatPr defaultColWidth="11" defaultRowHeight="15.75" x14ac:dyDescent="0.25"/>
  <cols>
    <col min="1" max="1" width="29.125" customWidth="1"/>
    <col min="2" max="2" width="69" customWidth="1"/>
    <col min="3" max="3" width="20.125" customWidth="1"/>
  </cols>
  <sheetData>
    <row r="1" spans="1:39" x14ac:dyDescent="0.25">
      <c r="A1" s="4" t="s">
        <v>4</v>
      </c>
      <c r="B1" s="4" t="s">
        <v>5</v>
      </c>
      <c r="C1" s="4"/>
      <c r="D1" s="2">
        <v>43831</v>
      </c>
      <c r="E1" s="2">
        <v>43862</v>
      </c>
      <c r="F1" s="2">
        <v>43891</v>
      </c>
      <c r="G1" s="2">
        <v>43922</v>
      </c>
      <c r="H1" s="2">
        <v>43952</v>
      </c>
      <c r="I1" s="2">
        <v>43983</v>
      </c>
      <c r="J1" s="2">
        <v>44013</v>
      </c>
      <c r="K1" s="2">
        <v>44044</v>
      </c>
      <c r="L1" s="2">
        <v>44075</v>
      </c>
      <c r="M1" s="2">
        <v>44105</v>
      </c>
      <c r="N1" s="2">
        <v>44136</v>
      </c>
      <c r="O1" s="2">
        <v>44166</v>
      </c>
      <c r="P1" s="2">
        <v>44197</v>
      </c>
      <c r="Q1" s="2">
        <v>44228</v>
      </c>
      <c r="R1" s="2">
        <v>44256</v>
      </c>
      <c r="S1" s="2">
        <v>44287</v>
      </c>
      <c r="T1" s="2">
        <v>44317</v>
      </c>
      <c r="U1" s="2">
        <v>44348</v>
      </c>
      <c r="V1" s="2">
        <v>44378</v>
      </c>
      <c r="W1" s="2">
        <v>44409</v>
      </c>
      <c r="X1" s="2">
        <v>44440</v>
      </c>
      <c r="Y1" s="2">
        <v>44470</v>
      </c>
      <c r="Z1" s="2">
        <v>44501</v>
      </c>
      <c r="AA1" s="2">
        <v>44531</v>
      </c>
      <c r="AB1" s="2">
        <v>44562</v>
      </c>
      <c r="AC1" s="2">
        <v>44593</v>
      </c>
      <c r="AD1" s="2">
        <v>44621</v>
      </c>
      <c r="AE1" s="2">
        <v>44652</v>
      </c>
      <c r="AF1" s="2">
        <v>44682</v>
      </c>
      <c r="AG1" s="2">
        <v>44713</v>
      </c>
      <c r="AH1" s="2">
        <v>44743</v>
      </c>
      <c r="AI1" s="2">
        <v>44774</v>
      </c>
      <c r="AJ1" s="2">
        <v>44805</v>
      </c>
      <c r="AK1" s="2">
        <v>44835</v>
      </c>
      <c r="AL1" s="2">
        <v>44866</v>
      </c>
      <c r="AM1" s="2">
        <v>44896</v>
      </c>
    </row>
    <row r="2" spans="1:39" x14ac:dyDescent="0.25">
      <c r="A2" s="5" t="s">
        <v>11</v>
      </c>
    </row>
    <row r="3" spans="1:39" s="5" customFormat="1" x14ac:dyDescent="0.25"/>
    <row r="4" spans="1:39" s="6" customFormat="1" x14ac:dyDescent="0.25">
      <c r="A4" s="5" t="s">
        <v>50</v>
      </c>
      <c r="D4" s="9">
        <v>98000000</v>
      </c>
      <c r="E4" s="9">
        <f>D22</f>
        <v>99890710</v>
      </c>
      <c r="F4" s="9">
        <f>E22</f>
        <v>102387334.05337749</v>
      </c>
      <c r="G4" s="9">
        <f t="shared" ref="G4:AM4" si="0">F22</f>
        <v>104674527.02896407</v>
      </c>
      <c r="H4" s="9">
        <f t="shared" si="0"/>
        <v>106924907.05537546</v>
      </c>
      <c r="I4" s="9">
        <f t="shared" si="0"/>
        <v>109151003.95990767</v>
      </c>
      <c r="J4" s="9">
        <f t="shared" si="0"/>
        <v>111411196.36762896</v>
      </c>
      <c r="K4" s="9">
        <f t="shared" si="0"/>
        <v>113661011.77031444</v>
      </c>
      <c r="L4" s="9">
        <f t="shared" si="0"/>
        <v>115819066.21435648</v>
      </c>
      <c r="M4" s="9">
        <f t="shared" si="0"/>
        <v>117891176.64127991</v>
      </c>
      <c r="N4" s="9">
        <f t="shared" si="0"/>
        <v>120002093.60881501</v>
      </c>
      <c r="O4" s="9">
        <f t="shared" si="0"/>
        <v>122123176.27987586</v>
      </c>
      <c r="P4" s="9">
        <f t="shared" si="0"/>
        <v>124234537.89676133</v>
      </c>
      <c r="Q4" s="9">
        <f t="shared" si="0"/>
        <v>126857180.90210971</v>
      </c>
      <c r="R4" s="9">
        <f t="shared" si="0"/>
        <v>129348369.87578456</v>
      </c>
      <c r="S4" s="9">
        <f t="shared" si="0"/>
        <v>131861259.57461537</v>
      </c>
      <c r="T4" s="9">
        <f t="shared" si="0"/>
        <v>134496673.74662578</v>
      </c>
      <c r="U4" s="9">
        <f t="shared" si="0"/>
        <v>137244264.76706672</v>
      </c>
      <c r="V4" s="9">
        <f t="shared" si="0"/>
        <v>140145927.09205711</v>
      </c>
      <c r="W4" s="9">
        <f t="shared" si="0"/>
        <v>143110803.78831303</v>
      </c>
      <c r="X4" s="9">
        <f t="shared" si="0"/>
        <v>145986174.75464615</v>
      </c>
      <c r="Y4" s="9">
        <f t="shared" si="0"/>
        <v>148729690.0596692</v>
      </c>
      <c r="Z4" s="9">
        <f t="shared" si="0"/>
        <v>151507847.28147009</v>
      </c>
      <c r="AA4" s="9">
        <f t="shared" si="0"/>
        <v>154282383.55035365</v>
      </c>
      <c r="AB4" s="9">
        <f t="shared" si="0"/>
        <v>157028750.56176031</v>
      </c>
      <c r="AC4" s="9">
        <f t="shared" si="0"/>
        <v>160417672.45095971</v>
      </c>
      <c r="AD4" s="9">
        <f t="shared" si="0"/>
        <v>163620080.9457376</v>
      </c>
      <c r="AE4" s="9">
        <f t="shared" si="0"/>
        <v>166835097.92320463</v>
      </c>
      <c r="AF4" s="9">
        <f t="shared" si="0"/>
        <v>170191108.89783546</v>
      </c>
      <c r="AG4" s="9">
        <f t="shared" si="0"/>
        <v>173673714.21871689</v>
      </c>
      <c r="AH4" s="9">
        <f t="shared" si="0"/>
        <v>177335368.50530279</v>
      </c>
      <c r="AI4" s="9">
        <f t="shared" si="0"/>
        <v>181060908.6122129</v>
      </c>
      <c r="AJ4" s="9">
        <f t="shared" si="0"/>
        <v>184658643.74673417</v>
      </c>
      <c r="AK4" s="9">
        <f t="shared" si="0"/>
        <v>188077382.69321483</v>
      </c>
      <c r="AL4" s="9">
        <f t="shared" si="0"/>
        <v>191525368.24781072</v>
      </c>
      <c r="AM4" s="9">
        <f t="shared" si="0"/>
        <v>194955946.94533497</v>
      </c>
    </row>
    <row r="5" spans="1:39" s="5" customFormat="1" x14ac:dyDescent="0.25">
      <c r="A5" s="5" t="s">
        <v>37</v>
      </c>
      <c r="B5" s="6"/>
      <c r="C5" s="6"/>
      <c r="D5" s="9">
        <v>96000000</v>
      </c>
      <c r="E5" s="9">
        <f>D17</f>
        <v>98887200</v>
      </c>
      <c r="F5" s="9">
        <f t="shared" ref="F5:AM5" si="1">E17</f>
        <v>101380586.064</v>
      </c>
      <c r="G5" s="9">
        <f t="shared" si="1"/>
        <v>103664778.60574009</v>
      </c>
      <c r="H5" s="9">
        <f t="shared" si="1"/>
        <v>105912290.65519199</v>
      </c>
      <c r="I5" s="9">
        <f t="shared" si="1"/>
        <v>108135620.12121131</v>
      </c>
      <c r="J5" s="9">
        <f t="shared" si="1"/>
        <v>110393110.21362221</v>
      </c>
      <c r="K5" s="9">
        <f t="shared" si="1"/>
        <v>112640248.91616127</v>
      </c>
      <c r="L5" s="9">
        <f t="shared" si="1"/>
        <v>114795610.26053265</v>
      </c>
      <c r="M5" s="9">
        <f t="shared" si="1"/>
        <v>116864967.15099597</v>
      </c>
      <c r="N5" s="9">
        <f t="shared" si="1"/>
        <v>118973071.39146976</v>
      </c>
      <c r="O5" s="9">
        <f t="shared" si="1"/>
        <v>121091281.58217329</v>
      </c>
      <c r="P5" s="9">
        <f t="shared" si="1"/>
        <v>123199710.8180027</v>
      </c>
      <c r="Q5" s="9">
        <f t="shared" si="1"/>
        <v>125819361.68255159</v>
      </c>
      <c r="R5" s="9">
        <f t="shared" si="1"/>
        <v>128307491.34210335</v>
      </c>
      <c r="S5" s="9">
        <f t="shared" si="1"/>
        <v>130817256.45957097</v>
      </c>
      <c r="T5" s="9">
        <f t="shared" si="1"/>
        <v>133449480.46831754</v>
      </c>
      <c r="U5" s="9">
        <f t="shared" si="1"/>
        <v>136193813.96698916</v>
      </c>
      <c r="V5" s="9">
        <f t="shared" si="1"/>
        <v>139092149.78514042</v>
      </c>
      <c r="W5" s="9">
        <f t="shared" si="1"/>
        <v>142053628.7554535</v>
      </c>
      <c r="X5" s="9">
        <f t="shared" si="1"/>
        <v>144925529.86013168</v>
      </c>
      <c r="Y5" s="9">
        <f t="shared" si="1"/>
        <v>147665504.46562082</v>
      </c>
      <c r="Z5" s="9">
        <f t="shared" si="1"/>
        <v>150440052.06191584</v>
      </c>
      <c r="AA5" s="9">
        <f t="shared" si="1"/>
        <v>153210909.27701381</v>
      </c>
      <c r="AB5" s="9">
        <f t="shared" si="1"/>
        <v>155953527.85885897</v>
      </c>
      <c r="AC5" s="9">
        <f t="shared" si="1"/>
        <v>159338632.35117525</v>
      </c>
      <c r="AD5" s="9">
        <f t="shared" si="1"/>
        <v>162537145.16470259</v>
      </c>
      <c r="AE5" s="9">
        <f t="shared" si="1"/>
        <v>165748190.8809959</v>
      </c>
      <c r="AF5" s="9">
        <f t="shared" si="1"/>
        <v>169100154.83170688</v>
      </c>
      <c r="AG5" s="9">
        <f t="shared" si="1"/>
        <v>172578635.32150927</v>
      </c>
      <c r="AH5" s="9">
        <f t="shared" si="1"/>
        <v>176236085.13423899</v>
      </c>
      <c r="AI5" s="9">
        <f t="shared" si="1"/>
        <v>179957338.52830577</v>
      </c>
      <c r="AJ5" s="9">
        <f t="shared" si="1"/>
        <v>183550703.78465217</v>
      </c>
      <c r="AK5" s="9">
        <f t="shared" si="1"/>
        <v>186964991.54079852</v>
      </c>
      <c r="AL5" s="9">
        <f t="shared" si="1"/>
        <v>190408447.18834534</v>
      </c>
      <c r="AM5" s="9">
        <f t="shared" si="1"/>
        <v>193834416.83802998</v>
      </c>
    </row>
    <row r="6" spans="1:39" s="5" customFormat="1" x14ac:dyDescent="0.25">
      <c r="A6" s="5" t="s">
        <v>38</v>
      </c>
      <c r="B6" s="6"/>
      <c r="C6" s="6"/>
      <c r="D6" s="9">
        <v>4000000</v>
      </c>
      <c r="E6" s="9">
        <f>D19</f>
        <v>4014040</v>
      </c>
      <c r="F6" s="9">
        <f>E19</f>
        <v>4026991.9575100001</v>
      </c>
      <c r="G6" s="9">
        <f t="shared" ref="G6:AM6" si="2">F19</f>
        <v>4038993.6928958967</v>
      </c>
      <c r="H6" s="9">
        <f t="shared" si="2"/>
        <v>4050465.600733866</v>
      </c>
      <c r="I6" s="9">
        <f t="shared" si="2"/>
        <v>4061535.3547854102</v>
      </c>
      <c r="J6" s="9">
        <f t="shared" si="2"/>
        <v>4072344.6160269645</v>
      </c>
      <c r="K6" s="9">
        <f t="shared" si="2"/>
        <v>4083051.4166126545</v>
      </c>
      <c r="L6" s="9">
        <f t="shared" si="2"/>
        <v>4093823.815295333</v>
      </c>
      <c r="M6" s="9">
        <f t="shared" si="2"/>
        <v>4104837.9611357655</v>
      </c>
      <c r="N6" s="9">
        <f t="shared" si="2"/>
        <v>4116088.8693809598</v>
      </c>
      <c r="O6" s="9">
        <f t="shared" si="2"/>
        <v>4127578.7908102712</v>
      </c>
      <c r="P6" s="9">
        <f t="shared" si="2"/>
        <v>4139308.315034504</v>
      </c>
      <c r="Q6" s="9">
        <f t="shared" si="2"/>
        <v>4151276.8782325159</v>
      </c>
      <c r="R6" s="9">
        <f t="shared" si="2"/>
        <v>4163514.1347248382</v>
      </c>
      <c r="S6" s="9">
        <f t="shared" si="2"/>
        <v>4176012.4601776339</v>
      </c>
      <c r="T6" s="9">
        <f t="shared" si="2"/>
        <v>4188773.1132329614</v>
      </c>
      <c r="U6" s="9">
        <f t="shared" si="2"/>
        <v>4201803.2003102656</v>
      </c>
      <c r="V6" s="9">
        <f t="shared" si="2"/>
        <v>4215109.2276667561</v>
      </c>
      <c r="W6" s="9">
        <f t="shared" si="2"/>
        <v>4228700.1314380951</v>
      </c>
      <c r="X6" s="9">
        <f t="shared" si="2"/>
        <v>4242579.5780578172</v>
      </c>
      <c r="Y6" s="9">
        <f t="shared" si="2"/>
        <v>4256742.3761935867</v>
      </c>
      <c r="Z6" s="9">
        <f t="shared" si="2"/>
        <v>4271180.8782170471</v>
      </c>
      <c r="AA6" s="9">
        <f t="shared" si="2"/>
        <v>4285897.0933593726</v>
      </c>
      <c r="AB6" s="9">
        <f t="shared" si="2"/>
        <v>4300890.8116052933</v>
      </c>
      <c r="AC6" s="9">
        <f t="shared" si="2"/>
        <v>4316160.3991378751</v>
      </c>
      <c r="AD6" s="9">
        <f t="shared" si="2"/>
        <v>4331743.1241400307</v>
      </c>
      <c r="AE6" s="9">
        <f t="shared" si="2"/>
        <v>4347628.1688348837</v>
      </c>
      <c r="AF6" s="9">
        <f t="shared" si="2"/>
        <v>4363816.2645144295</v>
      </c>
      <c r="AG6" s="9">
        <f t="shared" si="2"/>
        <v>4380315.5888305036</v>
      </c>
      <c r="AH6" s="9">
        <f t="shared" si="2"/>
        <v>4397133.48425519</v>
      </c>
      <c r="AI6" s="9">
        <f t="shared" si="2"/>
        <v>4414280.3356284974</v>
      </c>
      <c r="AJ6" s="9">
        <f t="shared" si="2"/>
        <v>4431759.8483280055</v>
      </c>
      <c r="AK6" s="9">
        <f t="shared" si="2"/>
        <v>4449564.6096653165</v>
      </c>
      <c r="AL6" s="9">
        <f t="shared" si="2"/>
        <v>4467684.2378615225</v>
      </c>
      <c r="AM6" s="9">
        <f t="shared" si="2"/>
        <v>4486120.429219896</v>
      </c>
    </row>
    <row r="7" spans="1:39" s="5" customFormat="1" x14ac:dyDescent="0.25"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</row>
    <row r="8" spans="1:39" s="5" customFormat="1" x14ac:dyDescent="0.25">
      <c r="A8" s="6" t="s">
        <v>134</v>
      </c>
      <c r="B8" s="6" t="s">
        <v>133</v>
      </c>
      <c r="C8" s="6"/>
      <c r="D8" s="9">
        <f>Acquisition!D32</f>
        <v>3208000</v>
      </c>
      <c r="E8" s="9">
        <f>Acquisition!E32</f>
        <v>3078254.4</v>
      </c>
      <c r="F8" s="9">
        <f>Acquisition!F32</f>
        <v>3129030.879096</v>
      </c>
      <c r="G8" s="9">
        <f>Acquisition!G32</f>
        <v>3305164.7786057401</v>
      </c>
      <c r="H8" s="9">
        <f>Acquisition!H32</f>
        <v>3473952.290655192</v>
      </c>
      <c r="I8" s="9">
        <f>Acquisition!I32</f>
        <v>3700803.4301818172</v>
      </c>
      <c r="J8" s="9">
        <f>Acquisition!J32</f>
        <v>3808709.6653204332</v>
      </c>
      <c r="K8" s="9">
        <f>Acquisition!K32</f>
        <v>3716140.2489161612</v>
      </c>
      <c r="L8" s="9">
        <f>Acquisition!L32</f>
        <v>3567856.7076953994</v>
      </c>
      <c r="M8" s="9">
        <f>Acquisition!M32</f>
        <v>3634662.4835754978</v>
      </c>
      <c r="N8" s="9">
        <f>Acquisition!N32</f>
        <v>3652086.5356957349</v>
      </c>
      <c r="O8" s="9">
        <f>Acquisition!O32</f>
        <v>3635222.8203955432</v>
      </c>
      <c r="P8" s="9">
        <f>Acquisition!P32</f>
        <v>4516639.4216360059</v>
      </c>
      <c r="Q8" s="9">
        <f>Acquisition!Q32</f>
        <v>4289878.7233651029</v>
      </c>
      <c r="R8" s="9">
        <f>Acquisition!R32</f>
        <v>4327181.2370131547</v>
      </c>
      <c r="S8" s="9">
        <f>Acquisition!S32</f>
        <v>4538317.2564595714</v>
      </c>
      <c r="T8" s="9">
        <f>Acquisition!T32</f>
        <v>4731609.4804683179</v>
      </c>
      <c r="U8" s="9">
        <f>Acquisition!U32</f>
        <v>4997130.7209504833</v>
      </c>
      <c r="V8" s="9">
        <f>Acquisition!V32</f>
        <v>5105998.2246777108</v>
      </c>
      <c r="W8" s="9">
        <f>Acquisition!W32</f>
        <v>4951553.628755454</v>
      </c>
      <c r="X8" s="9">
        <f>Acquisition!X32</f>
        <v>4724094.1473950986</v>
      </c>
      <c r="Y8" s="9">
        <f>Acquisition!Y32</f>
        <v>4783702.7522328105</v>
      </c>
      <c r="Z8" s="9">
        <f>Acquisition!Z32</f>
        <v>4777340.0260309577</v>
      </c>
      <c r="AA8" s="9">
        <f>Acquisition!AA32</f>
        <v>4728652.7273192536</v>
      </c>
      <c r="AB8" s="9">
        <f>Acquisition!AB32</f>
        <v>5836387.0557177179</v>
      </c>
      <c r="AC8" s="9">
        <f>Acquisition!AC32</f>
        <v>5514677.2647023508</v>
      </c>
      <c r="AD8" s="9">
        <f>Acquisition!AD32</f>
        <v>5536285.7177470541</v>
      </c>
      <c r="AE8" s="9">
        <f>Acquisition!AE32</f>
        <v>5779248.1908809962</v>
      </c>
      <c r="AF8" s="9">
        <f>Acquisition!AF32</f>
        <v>5997380.1548317065</v>
      </c>
      <c r="AG8" s="9">
        <f>Acquisition!AG32</f>
        <v>6305947.9529822636</v>
      </c>
      <c r="AH8" s="9">
        <f>Acquisition!AH32</f>
        <v>6415954.1277013589</v>
      </c>
      <c r="AI8" s="9">
        <f>Acquisition!AI32</f>
        <v>6195457.3385283062</v>
      </c>
      <c r="AJ8" s="9">
        <f>Acquisition!AJ32</f>
        <v>5886703.027838489</v>
      </c>
      <c r="AK8" s="9">
        <f>Acquisition!AK32</f>
        <v>5936992.4957703995</v>
      </c>
      <c r="AL8" s="9">
        <f>Acquisition!AL32</f>
        <v>5906844.2235941729</v>
      </c>
      <c r="AM8" s="9">
        <f>Acquisition!AM32</f>
        <v>5824208.6042095078</v>
      </c>
    </row>
    <row r="9" spans="1:39" s="5" customFormat="1" x14ac:dyDescent="0.25">
      <c r="A9" s="5" t="s">
        <v>137</v>
      </c>
      <c r="B9" s="6" t="s">
        <v>147</v>
      </c>
      <c r="C9" s="6"/>
      <c r="D9" s="18">
        <f>SUMPRODUCT($D8:D8, 'General Retention Metrics'!C18:'General Retention Metrics'!$C18)</f>
        <v>2887200</v>
      </c>
      <c r="E9" s="18">
        <f>SUMPRODUCT($D8:E8, 'General Retention Metrics'!D18:'General Retention Metrics'!$C18)</f>
        <v>5380586.0640000002</v>
      </c>
      <c r="F9" s="18">
        <f>SUMPRODUCT($D8:F8, 'General Retention Metrics'!E18:'General Retention Metrics'!$C18)</f>
        <v>7664778.6057400797</v>
      </c>
      <c r="G9" s="18">
        <f>SUMPRODUCT($D8:G8, 'General Retention Metrics'!F18:'General Retention Metrics'!$C18)</f>
        <v>9912290.655191984</v>
      </c>
      <c r="H9" s="18">
        <f>SUMPRODUCT($D8:H8, 'General Retention Metrics'!G18:'General Retention Metrics'!$C18)</f>
        <v>12135620.121211307</v>
      </c>
      <c r="I9" s="18">
        <f>SUMPRODUCT($D8:I8, 'General Retention Metrics'!H18:'General Retention Metrics'!$C18)</f>
        <v>14393110.213622216</v>
      </c>
      <c r="J9" s="18">
        <f>SUMPRODUCT($D8:J8, 'General Retention Metrics'!I18:'General Retention Metrics'!$C18)</f>
        <v>16640248.916161273</v>
      </c>
      <c r="K9" s="18">
        <f>SUMPRODUCT($D8:K8, 'General Retention Metrics'!J18:'General Retention Metrics'!$C18)</f>
        <v>18795610.260532647</v>
      </c>
      <c r="L9" s="18">
        <f>SUMPRODUCT($D8:L8, 'General Retention Metrics'!K18:'General Retention Metrics'!$C18)</f>
        <v>20864967.150995977</v>
      </c>
      <c r="M9" s="18">
        <f>SUMPRODUCT($D8:M8, 'General Retention Metrics'!L18:'General Retention Metrics'!$C18)</f>
        <v>22973071.391469765</v>
      </c>
      <c r="N9" s="18">
        <f>SUMPRODUCT($D8:N8, 'General Retention Metrics'!M18:'General Retention Metrics'!$C18)</f>
        <v>25091281.582173292</v>
      </c>
      <c r="O9" s="18">
        <f>SUMPRODUCT($D8:O8, 'General Retention Metrics'!N18:'General Retention Metrics'!$C18)</f>
        <v>27199710.818002708</v>
      </c>
      <c r="P9" s="18">
        <f>SUMPRODUCT($D8:P8, 'General Retention Metrics'!O18:'General Retention Metrics'!$C18)</f>
        <v>29819361.682551593</v>
      </c>
      <c r="Q9" s="18">
        <f>SUMPRODUCT($D8:Q8, 'General Retention Metrics'!P18:'General Retention Metrics'!$C18)</f>
        <v>32307491.342103351</v>
      </c>
      <c r="R9" s="18">
        <f>SUMPRODUCT($D8:R8, 'General Retention Metrics'!Q18:'General Retention Metrics'!$C18)</f>
        <v>34817256.459570982</v>
      </c>
      <c r="S9" s="18">
        <f>SUMPRODUCT($D8:S8, 'General Retention Metrics'!R18:'General Retention Metrics'!$C18)</f>
        <v>37449480.468317531</v>
      </c>
      <c r="T9" s="18">
        <f>SUMPRODUCT($D8:T8, 'General Retention Metrics'!S18:'General Retention Metrics'!$C18)</f>
        <v>40193813.966989152</v>
      </c>
      <c r="U9" s="18">
        <f>SUMPRODUCT($D8:U8, 'General Retention Metrics'!T18:'General Retention Metrics'!$C18)</f>
        <v>43092149.785140432</v>
      </c>
      <c r="V9" s="18">
        <f>SUMPRODUCT($D8:V8, 'General Retention Metrics'!U18:'General Retention Metrics'!$C18)</f>
        <v>46053628.755453505</v>
      </c>
      <c r="W9" s="18">
        <f>SUMPRODUCT($D8:W8, 'General Retention Metrics'!V18:'General Retention Metrics'!$C18)</f>
        <v>48925529.860131666</v>
      </c>
      <c r="X9" s="18">
        <f>SUMPRODUCT($D8:X8, 'General Retention Metrics'!W18:'General Retention Metrics'!$C18)</f>
        <v>51665504.465620823</v>
      </c>
      <c r="Y9" s="18">
        <f>SUMPRODUCT($D8:Y8, 'General Retention Metrics'!X18:'General Retention Metrics'!$C18)</f>
        <v>54440052.061915852</v>
      </c>
      <c r="Z9" s="18">
        <f>SUMPRODUCT($D8:Z8, 'General Retention Metrics'!Y18:'General Retention Metrics'!$C18)</f>
        <v>57210909.277013808</v>
      </c>
      <c r="AA9" s="18">
        <f>SUMPRODUCT($D8:AA8, 'General Retention Metrics'!Z18:'General Retention Metrics'!$C18)</f>
        <v>59953527.858858973</v>
      </c>
      <c r="AB9" s="18">
        <f>SUMPRODUCT($D8:AB8, 'General Retention Metrics'!AA18:'General Retention Metrics'!$C18)</f>
        <v>63338632.351175249</v>
      </c>
      <c r="AC9" s="18">
        <f>SUMPRODUCT($D8:AC8, 'General Retention Metrics'!AB18:'General Retention Metrics'!$C18)</f>
        <v>66537145.164702609</v>
      </c>
      <c r="AD9" s="18">
        <f>SUMPRODUCT($D8:AD8, 'General Retention Metrics'!AC18:'General Retention Metrics'!$C18)</f>
        <v>69748190.880995899</v>
      </c>
      <c r="AE9" s="18">
        <f>SUMPRODUCT($D8:AE8, 'General Retention Metrics'!AD18:'General Retention Metrics'!$C18)</f>
        <v>73100154.831706882</v>
      </c>
      <c r="AF9" s="18">
        <f>SUMPRODUCT($D8:AF8, 'General Retention Metrics'!AE18:'General Retention Metrics'!$C18)</f>
        <v>76578635.321509272</v>
      </c>
      <c r="AG9" s="18">
        <f>SUMPRODUCT($D8:AG8, 'General Retention Metrics'!AF18:'General Retention Metrics'!$C18)</f>
        <v>80236085.134238988</v>
      </c>
      <c r="AH9" s="18">
        <f>SUMPRODUCT($D8:AH8, 'General Retention Metrics'!AG18:'General Retention Metrics'!$C18)</f>
        <v>83957338.528305769</v>
      </c>
      <c r="AI9" s="18">
        <f>SUMPRODUCT($D8:AI8, 'General Retention Metrics'!AH18:'General Retention Metrics'!$C18)</f>
        <v>87550703.784652188</v>
      </c>
      <c r="AJ9" s="18">
        <f>SUMPRODUCT($D8:AJ8, 'General Retention Metrics'!AI18:'General Retention Metrics'!$C18)</f>
        <v>90964991.540798515</v>
      </c>
      <c r="AK9" s="18">
        <f>SUMPRODUCT($D8:AK8, 'General Retention Metrics'!AJ18:'General Retention Metrics'!$C18)</f>
        <v>94408447.188345343</v>
      </c>
      <c r="AL9" s="18">
        <f>SUMPRODUCT($D8:AL8, 'General Retention Metrics'!AK18:'General Retention Metrics'!$C18)</f>
        <v>97834416.838029966</v>
      </c>
      <c r="AM9" s="18">
        <f>SUMPRODUCT($D8:AM8, 'General Retention Metrics'!AL18:'General Retention Metrics'!$C18)</f>
        <v>101212457.82847148</v>
      </c>
    </row>
    <row r="10" spans="1:39" s="5" customFormat="1" x14ac:dyDescent="0.25">
      <c r="B10" s="6"/>
      <c r="C10" s="6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</row>
    <row r="11" spans="1:39" s="5" customFormat="1" x14ac:dyDescent="0.25"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</row>
    <row r="12" spans="1:39" s="6" customFormat="1" x14ac:dyDescent="0.25">
      <c r="A12" s="6" t="s">
        <v>135</v>
      </c>
      <c r="D12" s="9">
        <f>Acquisition!D36</f>
        <v>15600</v>
      </c>
      <c r="E12" s="9">
        <f>Acquisition!E36</f>
        <v>15990.071</v>
      </c>
      <c r="F12" s="9">
        <f>Acquisition!F36</f>
        <v>16440.733405337749</v>
      </c>
      <c r="G12" s="9">
        <f>Acquisition!G36</f>
        <v>16870.452702896408</v>
      </c>
      <c r="H12" s="9">
        <f>Acquisition!H36</f>
        <v>17296.490705537544</v>
      </c>
      <c r="I12" s="9">
        <f>Acquisition!I36</f>
        <v>17720.100395990768</v>
      </c>
      <c r="J12" s="9">
        <f>Acquisition!J36</f>
        <v>18147.119636762895</v>
      </c>
      <c r="K12" s="9">
        <f>Acquisition!K36</f>
        <v>18573.101177031444</v>
      </c>
      <c r="L12" s="9">
        <f>Acquisition!L36</f>
        <v>18989.90662143565</v>
      </c>
      <c r="M12" s="9">
        <f>Acquisition!M36</f>
        <v>19398.117664127989</v>
      </c>
      <c r="N12" s="9">
        <f>Acquisition!N36</f>
        <v>19810.209360881501</v>
      </c>
      <c r="O12" s="9">
        <f>Acquisition!O36</f>
        <v>20223.317627987584</v>
      </c>
      <c r="P12" s="9">
        <f>Acquisition!P36</f>
        <v>20635.453789676132</v>
      </c>
      <c r="Q12" s="9">
        <f>Acquisition!Q36</f>
        <v>21098.718090210972</v>
      </c>
      <c r="R12" s="9">
        <f>Acquisition!R36</f>
        <v>21548.836987578456</v>
      </c>
      <c r="S12" s="9">
        <f>Acquisition!S36</f>
        <v>22001.12595746154</v>
      </c>
      <c r="T12" s="9">
        <f>Acquisition!T36</f>
        <v>22465.667374662578</v>
      </c>
      <c r="U12" s="9">
        <f>Acquisition!U36</f>
        <v>22941.426476706671</v>
      </c>
      <c r="V12" s="9">
        <f>Acquisition!V36</f>
        <v>23432.59270920571</v>
      </c>
      <c r="W12" s="9">
        <f>Acquisition!W36</f>
        <v>23930.080378831306</v>
      </c>
      <c r="X12" s="9">
        <f>Acquisition!X36</f>
        <v>24418.617475464616</v>
      </c>
      <c r="Y12" s="9">
        <f>Acquisition!Y36</f>
        <v>24893.969005966923</v>
      </c>
      <c r="Z12" s="9">
        <f>Acquisition!Z36</f>
        <v>25372.784728147009</v>
      </c>
      <c r="AA12" s="9">
        <f>Acquisition!AA36</f>
        <v>25851.238355035366</v>
      </c>
      <c r="AB12" s="9">
        <f>Acquisition!AB36</f>
        <v>26326.875056176032</v>
      </c>
      <c r="AC12" s="9">
        <f>Acquisition!AC36</f>
        <v>26866.767245095973</v>
      </c>
      <c r="AD12" s="9">
        <f>Acquisition!AD36</f>
        <v>27388.008094573761</v>
      </c>
      <c r="AE12" s="9">
        <f>Acquisition!AE36</f>
        <v>27910.509792320463</v>
      </c>
      <c r="AF12" s="9">
        <f>Acquisition!AF36</f>
        <v>28447.110889783547</v>
      </c>
      <c r="AG12" s="9">
        <f>Acquisition!AG36</f>
        <v>28996.371421871689</v>
      </c>
      <c r="AH12" s="9">
        <f>Acquisition!AH36</f>
        <v>29563.536850530279</v>
      </c>
      <c r="AI12" s="9">
        <f>Acquisition!AI36</f>
        <v>30137.090861221292</v>
      </c>
      <c r="AJ12" s="9">
        <f>Acquisition!AJ36</f>
        <v>30697.86437467342</v>
      </c>
      <c r="AK12" s="9">
        <f>Acquisition!AK36</f>
        <v>31240.738269321486</v>
      </c>
      <c r="AL12" s="9">
        <f>Acquisition!AL36</f>
        <v>31786.536824781073</v>
      </c>
      <c r="AM12" s="9">
        <f>Acquisition!AM36</f>
        <v>32330.594694533498</v>
      </c>
    </row>
    <row r="13" spans="1:39" s="5" customFormat="1" x14ac:dyDescent="0.25">
      <c r="A13" s="5" t="s">
        <v>136</v>
      </c>
      <c r="B13" s="6" t="s">
        <v>147</v>
      </c>
      <c r="C13" s="6"/>
      <c r="D13" s="18">
        <f>SUMPRODUCT($D12:D12, 'General Retention Metrics'!C18:'General Retention Metrics'!$C18)</f>
        <v>14040</v>
      </c>
      <c r="E13" s="18">
        <f>SUMPRODUCT($D12:E12, 'General Retention Metrics'!D18:'General Retention Metrics'!$C18)</f>
        <v>26991.95751</v>
      </c>
      <c r="F13" s="18">
        <f>SUMPRODUCT($D12:F12, 'General Retention Metrics'!E18:'General Retention Metrics'!$C18)</f>
        <v>38993.692895896558</v>
      </c>
      <c r="G13" s="18">
        <f>SUMPRODUCT($D12:G12, 'General Retention Metrics'!F18:'General Retention Metrics'!$C18)</f>
        <v>50465.600733866115</v>
      </c>
      <c r="H13" s="18">
        <f>SUMPRODUCT($D12:H12, 'General Retention Metrics'!G18:'General Retention Metrics'!$C18)</f>
        <v>61535.354785410142</v>
      </c>
      <c r="I13" s="18">
        <f>SUMPRODUCT($D12:I12, 'General Retention Metrics'!H18:'General Retention Metrics'!$C18)</f>
        <v>72344.616026964504</v>
      </c>
      <c r="J13" s="18">
        <f>SUMPRODUCT($D12:J12, 'General Retention Metrics'!I18:'General Retention Metrics'!$C18)</f>
        <v>83051.416612654604</v>
      </c>
      <c r="K13" s="18">
        <f>SUMPRODUCT($D12:K12, 'General Retention Metrics'!J18:'General Retention Metrics'!$C18)</f>
        <v>93823.815295332839</v>
      </c>
      <c r="L13" s="18">
        <f>SUMPRODUCT($D12:L12, 'General Retention Metrics'!K18:'General Retention Metrics'!$C18)</f>
        <v>104837.96113576551</v>
      </c>
      <c r="M13" s="18">
        <f>SUMPRODUCT($D12:M12, 'General Retention Metrics'!L18:'General Retention Metrics'!$C18)</f>
        <v>116088.86938095975</v>
      </c>
      <c r="N13" s="18">
        <f>SUMPRODUCT($D12:N12, 'General Retention Metrics'!M18:'General Retention Metrics'!$C18)</f>
        <v>127578.79081027102</v>
      </c>
      <c r="O13" s="18">
        <f>SUMPRODUCT($D12:O12, 'General Retention Metrics'!N18:'General Retention Metrics'!$C18)</f>
        <v>139308.31503450382</v>
      </c>
      <c r="P13" s="18">
        <f>SUMPRODUCT($D12:P12, 'General Retention Metrics'!O18:'General Retention Metrics'!$C18)</f>
        <v>151276.87823251597</v>
      </c>
      <c r="Q13" s="18">
        <f>SUMPRODUCT($D12:Q12, 'General Retention Metrics'!P18:'General Retention Metrics'!$C18)</f>
        <v>163514.13472483834</v>
      </c>
      <c r="R13" s="18">
        <f>SUMPRODUCT($D12:R12, 'General Retention Metrics'!Q18:'General Retention Metrics'!$C18)</f>
        <v>176012.46017763385</v>
      </c>
      <c r="S13" s="18">
        <f>SUMPRODUCT($D12:S12, 'General Retention Metrics'!R18:'General Retention Metrics'!$C18)</f>
        <v>188773.11323296154</v>
      </c>
      <c r="T13" s="18">
        <f>SUMPRODUCT($D12:T12, 'General Retention Metrics'!S18:'General Retention Metrics'!$C18)</f>
        <v>201803.20031026582</v>
      </c>
      <c r="U13" s="18">
        <f>SUMPRODUCT($D12:U12, 'General Retention Metrics'!T18:'General Retention Metrics'!$C18)</f>
        <v>215109.2276667557</v>
      </c>
      <c r="V13" s="18">
        <f>SUMPRODUCT($D12:V12, 'General Retention Metrics'!U18:'General Retention Metrics'!$C18)</f>
        <v>228700.13143809501</v>
      </c>
      <c r="W13" s="18">
        <f>SUMPRODUCT($D12:W12, 'General Retention Metrics'!V18:'General Retention Metrics'!$C18)</f>
        <v>242579.57805781715</v>
      </c>
      <c r="X13" s="18">
        <f>SUMPRODUCT($D12:X12, 'General Retention Metrics'!W18:'General Retention Metrics'!$C18)</f>
        <v>256742.37619358662</v>
      </c>
      <c r="Y13" s="18">
        <f>SUMPRODUCT($D12:Y12, 'General Retention Metrics'!X18:'General Retention Metrics'!$C18)</f>
        <v>271180.87821704743</v>
      </c>
      <c r="Z13" s="18">
        <f>SUMPRODUCT($D12:Z12, 'General Retention Metrics'!Y18:'General Retention Metrics'!$C18)</f>
        <v>285897.09335937269</v>
      </c>
      <c r="AA13" s="18">
        <f>SUMPRODUCT($D12:AA12, 'General Retention Metrics'!Z18:'General Retention Metrics'!$C18)</f>
        <v>300890.81160529319</v>
      </c>
      <c r="AB13" s="18">
        <f>SUMPRODUCT($D12:AB12, 'General Retention Metrics'!AA18:'General Retention Metrics'!$C18)</f>
        <v>316160.3991378753</v>
      </c>
      <c r="AC13" s="18">
        <f>SUMPRODUCT($D12:AC12, 'General Retention Metrics'!AB18:'General Retention Metrics'!$C18)</f>
        <v>331743.12414003094</v>
      </c>
      <c r="AD13" s="18">
        <f>SUMPRODUCT($D12:AD12, 'General Retention Metrics'!AC18:'General Retention Metrics'!$C18)</f>
        <v>347628.16883488372</v>
      </c>
      <c r="AE13" s="18">
        <f>SUMPRODUCT($D12:AE12, 'General Retention Metrics'!AD18:'General Retention Metrics'!$C18)</f>
        <v>363816.26451442961</v>
      </c>
      <c r="AF13" s="18">
        <f>SUMPRODUCT($D12:AF12, 'General Retention Metrics'!AE18:'General Retention Metrics'!$C18)</f>
        <v>380315.58883050404</v>
      </c>
      <c r="AG13" s="18">
        <f>SUMPRODUCT($D12:AG12, 'General Retention Metrics'!AF18:'General Retention Metrics'!$C18)</f>
        <v>397133.4842551896</v>
      </c>
      <c r="AH13" s="18">
        <f>SUMPRODUCT($D12:AH12, 'General Retention Metrics'!AG18:'General Retention Metrics'!$C18)</f>
        <v>414280.33562849718</v>
      </c>
      <c r="AI13" s="18">
        <f>SUMPRODUCT($D12:AI12, 'General Retention Metrics'!AH18:'General Retention Metrics'!$C18)</f>
        <v>431759.84832800552</v>
      </c>
      <c r="AJ13" s="18">
        <f>SUMPRODUCT($D12:AJ12, 'General Retention Metrics'!AI18:'General Retention Metrics'!$C18)</f>
        <v>449564.60966531612</v>
      </c>
      <c r="AK13" s="18">
        <f>SUMPRODUCT($D12:AK12, 'General Retention Metrics'!AJ18:'General Retention Metrics'!$C18)</f>
        <v>467684.23786152259</v>
      </c>
      <c r="AL13" s="18">
        <f>SUMPRODUCT($D12:AL12, 'General Retention Metrics'!AK18:'General Retention Metrics'!$C18)</f>
        <v>486120.42921989562</v>
      </c>
      <c r="AM13" s="18">
        <f>SUMPRODUCT($D12:AM12, 'General Retention Metrics'!AL18:'General Retention Metrics'!$C18)</f>
        <v>504872.17414272507</v>
      </c>
    </row>
    <row r="14" spans="1:39" s="5" customFormat="1" x14ac:dyDescent="0.25"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</row>
    <row r="15" spans="1:39" s="5" customFormat="1" x14ac:dyDescent="0.25"/>
    <row r="16" spans="1:39" s="5" customFormat="1" x14ac:dyDescent="0.25">
      <c r="A16" s="5" t="s">
        <v>12</v>
      </c>
    </row>
    <row r="17" spans="1:39" s="5" customFormat="1" x14ac:dyDescent="0.25">
      <c r="A17" s="5" t="s">
        <v>48</v>
      </c>
      <c r="B17" s="6"/>
      <c r="C17" s="6"/>
      <c r="D17" s="18">
        <f t="shared" ref="D17:AM17" si="3">$D5+D9</f>
        <v>98887200</v>
      </c>
      <c r="E17" s="18">
        <f t="shared" si="3"/>
        <v>101380586.064</v>
      </c>
      <c r="F17" s="18">
        <f t="shared" si="3"/>
        <v>103664778.60574009</v>
      </c>
      <c r="G17" s="18">
        <f t="shared" si="3"/>
        <v>105912290.65519199</v>
      </c>
      <c r="H17" s="18">
        <f t="shared" si="3"/>
        <v>108135620.12121131</v>
      </c>
      <c r="I17" s="18">
        <f t="shared" si="3"/>
        <v>110393110.21362221</v>
      </c>
      <c r="J17" s="18">
        <f t="shared" si="3"/>
        <v>112640248.91616127</v>
      </c>
      <c r="K17" s="18">
        <f t="shared" si="3"/>
        <v>114795610.26053265</v>
      </c>
      <c r="L17" s="18">
        <f t="shared" si="3"/>
        <v>116864967.15099597</v>
      </c>
      <c r="M17" s="18">
        <f t="shared" si="3"/>
        <v>118973071.39146976</v>
      </c>
      <c r="N17" s="18">
        <f t="shared" si="3"/>
        <v>121091281.58217329</v>
      </c>
      <c r="O17" s="18">
        <f t="shared" si="3"/>
        <v>123199710.8180027</v>
      </c>
      <c r="P17" s="18">
        <f t="shared" si="3"/>
        <v>125819361.68255159</v>
      </c>
      <c r="Q17" s="18">
        <f t="shared" si="3"/>
        <v>128307491.34210335</v>
      </c>
      <c r="R17" s="18">
        <f t="shared" si="3"/>
        <v>130817256.45957097</v>
      </c>
      <c r="S17" s="18">
        <f t="shared" si="3"/>
        <v>133449480.46831754</v>
      </c>
      <c r="T17" s="18">
        <f t="shared" si="3"/>
        <v>136193813.96698916</v>
      </c>
      <c r="U17" s="18">
        <f t="shared" si="3"/>
        <v>139092149.78514042</v>
      </c>
      <c r="V17" s="18">
        <f t="shared" si="3"/>
        <v>142053628.7554535</v>
      </c>
      <c r="W17" s="18">
        <f t="shared" si="3"/>
        <v>144925529.86013168</v>
      </c>
      <c r="X17" s="18">
        <f t="shared" si="3"/>
        <v>147665504.46562082</v>
      </c>
      <c r="Y17" s="18">
        <f t="shared" si="3"/>
        <v>150440052.06191584</v>
      </c>
      <c r="Z17" s="18">
        <f t="shared" si="3"/>
        <v>153210909.27701381</v>
      </c>
      <c r="AA17" s="18">
        <f t="shared" si="3"/>
        <v>155953527.85885897</v>
      </c>
      <c r="AB17" s="18">
        <f t="shared" si="3"/>
        <v>159338632.35117525</v>
      </c>
      <c r="AC17" s="18">
        <f t="shared" si="3"/>
        <v>162537145.16470259</v>
      </c>
      <c r="AD17" s="18">
        <f t="shared" si="3"/>
        <v>165748190.8809959</v>
      </c>
      <c r="AE17" s="18">
        <f t="shared" si="3"/>
        <v>169100154.83170688</v>
      </c>
      <c r="AF17" s="18">
        <f t="shared" si="3"/>
        <v>172578635.32150927</v>
      </c>
      <c r="AG17" s="18">
        <f t="shared" si="3"/>
        <v>176236085.13423899</v>
      </c>
      <c r="AH17" s="18">
        <f t="shared" si="3"/>
        <v>179957338.52830577</v>
      </c>
      <c r="AI17" s="18">
        <f t="shared" si="3"/>
        <v>183550703.78465217</v>
      </c>
      <c r="AJ17" s="18">
        <f t="shared" si="3"/>
        <v>186964991.54079852</v>
      </c>
      <c r="AK17" s="18">
        <f t="shared" si="3"/>
        <v>190408447.18834534</v>
      </c>
      <c r="AL17" s="18">
        <f t="shared" si="3"/>
        <v>193834416.83802998</v>
      </c>
      <c r="AM17" s="18">
        <f t="shared" si="3"/>
        <v>197212457.82847148</v>
      </c>
    </row>
    <row r="18" spans="1:39" s="5" customFormat="1" x14ac:dyDescent="0.25">
      <c r="B18" s="6"/>
      <c r="C18" s="6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</row>
    <row r="19" spans="1:39" s="6" customFormat="1" x14ac:dyDescent="0.25">
      <c r="A19" s="5" t="s">
        <v>47</v>
      </c>
      <c r="D19" s="18">
        <f t="shared" ref="D19:AM19" si="4">$D6+D13</f>
        <v>4014040</v>
      </c>
      <c r="E19" s="18">
        <f t="shared" si="4"/>
        <v>4026991.9575100001</v>
      </c>
      <c r="F19" s="18">
        <f t="shared" si="4"/>
        <v>4038993.6928958967</v>
      </c>
      <c r="G19" s="18">
        <f t="shared" si="4"/>
        <v>4050465.600733866</v>
      </c>
      <c r="H19" s="18">
        <f t="shared" si="4"/>
        <v>4061535.3547854102</v>
      </c>
      <c r="I19" s="18">
        <f t="shared" si="4"/>
        <v>4072344.6160269645</v>
      </c>
      <c r="J19" s="18">
        <f t="shared" si="4"/>
        <v>4083051.4166126545</v>
      </c>
      <c r="K19" s="18">
        <f t="shared" si="4"/>
        <v>4093823.815295333</v>
      </c>
      <c r="L19" s="18">
        <f t="shared" si="4"/>
        <v>4104837.9611357655</v>
      </c>
      <c r="M19" s="18">
        <f t="shared" si="4"/>
        <v>4116088.8693809598</v>
      </c>
      <c r="N19" s="18">
        <f t="shared" si="4"/>
        <v>4127578.7908102712</v>
      </c>
      <c r="O19" s="18">
        <f t="shared" si="4"/>
        <v>4139308.315034504</v>
      </c>
      <c r="P19" s="18">
        <f t="shared" si="4"/>
        <v>4151276.8782325159</v>
      </c>
      <c r="Q19" s="18">
        <f t="shared" si="4"/>
        <v>4163514.1347248382</v>
      </c>
      <c r="R19" s="18">
        <f t="shared" si="4"/>
        <v>4176012.4601776339</v>
      </c>
      <c r="S19" s="18">
        <f t="shared" si="4"/>
        <v>4188773.1132329614</v>
      </c>
      <c r="T19" s="18">
        <f t="shared" si="4"/>
        <v>4201803.2003102656</v>
      </c>
      <c r="U19" s="18">
        <f t="shared" si="4"/>
        <v>4215109.2276667561</v>
      </c>
      <c r="V19" s="18">
        <f t="shared" si="4"/>
        <v>4228700.1314380951</v>
      </c>
      <c r="W19" s="18">
        <f t="shared" si="4"/>
        <v>4242579.5780578172</v>
      </c>
      <c r="X19" s="18">
        <f t="shared" si="4"/>
        <v>4256742.3761935867</v>
      </c>
      <c r="Y19" s="18">
        <f t="shared" si="4"/>
        <v>4271180.8782170471</v>
      </c>
      <c r="Z19" s="18">
        <f t="shared" si="4"/>
        <v>4285897.0933593726</v>
      </c>
      <c r="AA19" s="18">
        <f t="shared" si="4"/>
        <v>4300890.8116052933</v>
      </c>
      <c r="AB19" s="18">
        <f t="shared" si="4"/>
        <v>4316160.3991378751</v>
      </c>
      <c r="AC19" s="18">
        <f t="shared" si="4"/>
        <v>4331743.1241400307</v>
      </c>
      <c r="AD19" s="18">
        <f t="shared" si="4"/>
        <v>4347628.1688348837</v>
      </c>
      <c r="AE19" s="18">
        <f t="shared" si="4"/>
        <v>4363816.2645144295</v>
      </c>
      <c r="AF19" s="18">
        <f t="shared" si="4"/>
        <v>4380315.5888305036</v>
      </c>
      <c r="AG19" s="18">
        <f t="shared" si="4"/>
        <v>4397133.48425519</v>
      </c>
      <c r="AH19" s="18">
        <f t="shared" si="4"/>
        <v>4414280.3356284974</v>
      </c>
      <c r="AI19" s="18">
        <f t="shared" si="4"/>
        <v>4431759.8483280055</v>
      </c>
      <c r="AJ19" s="18">
        <f t="shared" si="4"/>
        <v>4449564.6096653165</v>
      </c>
      <c r="AK19" s="18">
        <f t="shared" si="4"/>
        <v>4467684.2378615225</v>
      </c>
      <c r="AL19" s="18">
        <f t="shared" si="4"/>
        <v>4486120.429219896</v>
      </c>
      <c r="AM19" s="18">
        <f t="shared" si="4"/>
        <v>4504872.1741427248</v>
      </c>
    </row>
    <row r="20" spans="1:39" s="6" customFormat="1" x14ac:dyDescent="0.25"/>
    <row r="21" spans="1:39" s="6" customFormat="1" x14ac:dyDescent="0.25">
      <c r="A21" s="6" t="s">
        <v>51</v>
      </c>
      <c r="C21" s="27" t="s">
        <v>117</v>
      </c>
      <c r="D21" s="7">
        <v>0.75</v>
      </c>
      <c r="E21" s="7">
        <v>0.75</v>
      </c>
      <c r="F21" s="7">
        <v>0.75</v>
      </c>
      <c r="G21" s="7">
        <v>0.75</v>
      </c>
      <c r="H21" s="7">
        <v>0.75</v>
      </c>
      <c r="I21" s="7">
        <v>0.75</v>
      </c>
      <c r="J21" s="7">
        <v>0.75</v>
      </c>
      <c r="K21" s="7">
        <v>0.75</v>
      </c>
      <c r="L21" s="7">
        <v>0.75</v>
      </c>
      <c r="M21" s="7">
        <v>0.75</v>
      </c>
      <c r="N21" s="7">
        <v>0.75</v>
      </c>
      <c r="O21" s="7">
        <v>0.75</v>
      </c>
      <c r="P21" s="7">
        <v>0.75</v>
      </c>
      <c r="Q21" s="7">
        <v>0.75</v>
      </c>
      <c r="R21" s="7">
        <v>0.75</v>
      </c>
      <c r="S21" s="7">
        <v>0.75</v>
      </c>
      <c r="T21" s="7">
        <v>0.75</v>
      </c>
      <c r="U21" s="7">
        <v>0.75</v>
      </c>
      <c r="V21" s="7">
        <v>0.75</v>
      </c>
      <c r="W21" s="7">
        <v>0.75</v>
      </c>
      <c r="X21" s="7">
        <v>0.75</v>
      </c>
      <c r="Y21" s="7">
        <v>0.75</v>
      </c>
      <c r="Z21" s="7">
        <v>0.75</v>
      </c>
      <c r="AA21" s="7">
        <v>0.75</v>
      </c>
      <c r="AB21" s="7">
        <v>0.75</v>
      </c>
      <c r="AC21" s="7">
        <v>0.75</v>
      </c>
      <c r="AD21" s="7">
        <v>0.75</v>
      </c>
      <c r="AE21" s="7">
        <v>0.75</v>
      </c>
      <c r="AF21" s="7">
        <v>0.75</v>
      </c>
      <c r="AG21" s="7">
        <v>0.75</v>
      </c>
      <c r="AH21" s="7">
        <v>0.75</v>
      </c>
      <c r="AI21" s="7">
        <v>0.75</v>
      </c>
      <c r="AJ21" s="7">
        <v>0.75</v>
      </c>
      <c r="AK21" s="7">
        <v>0.75</v>
      </c>
      <c r="AL21" s="7">
        <v>0.75</v>
      </c>
      <c r="AM21" s="7">
        <v>0.75</v>
      </c>
    </row>
    <row r="22" spans="1:39" s="6" customFormat="1" x14ac:dyDescent="0.25">
      <c r="A22" s="5" t="s">
        <v>49</v>
      </c>
      <c r="B22" s="6" t="s">
        <v>52</v>
      </c>
      <c r="D22" s="9">
        <f t="shared" ref="D22:AM22" si="5">D17+D19-D19*D21</f>
        <v>99890710</v>
      </c>
      <c r="E22" s="9">
        <f t="shared" si="5"/>
        <v>102387334.05337749</v>
      </c>
      <c r="F22" s="9">
        <f t="shared" si="5"/>
        <v>104674527.02896407</v>
      </c>
      <c r="G22" s="9">
        <f t="shared" si="5"/>
        <v>106924907.05537546</v>
      </c>
      <c r="H22" s="9">
        <f t="shared" si="5"/>
        <v>109151003.95990767</v>
      </c>
      <c r="I22" s="9">
        <f t="shared" si="5"/>
        <v>111411196.36762896</v>
      </c>
      <c r="J22" s="9">
        <f t="shared" si="5"/>
        <v>113661011.77031444</v>
      </c>
      <c r="K22" s="9">
        <f t="shared" si="5"/>
        <v>115819066.21435648</v>
      </c>
      <c r="L22" s="9">
        <f t="shared" si="5"/>
        <v>117891176.64127991</v>
      </c>
      <c r="M22" s="9">
        <f t="shared" si="5"/>
        <v>120002093.60881501</v>
      </c>
      <c r="N22" s="9">
        <f t="shared" si="5"/>
        <v>122123176.27987586</v>
      </c>
      <c r="O22" s="9">
        <f t="shared" si="5"/>
        <v>124234537.89676133</v>
      </c>
      <c r="P22" s="9">
        <f t="shared" si="5"/>
        <v>126857180.90210971</v>
      </c>
      <c r="Q22" s="9">
        <f t="shared" si="5"/>
        <v>129348369.87578456</v>
      </c>
      <c r="R22" s="9">
        <f t="shared" si="5"/>
        <v>131861259.57461537</v>
      </c>
      <c r="S22" s="9">
        <f t="shared" si="5"/>
        <v>134496673.74662578</v>
      </c>
      <c r="T22" s="9">
        <f t="shared" si="5"/>
        <v>137244264.76706672</v>
      </c>
      <c r="U22" s="9">
        <f t="shared" si="5"/>
        <v>140145927.09205711</v>
      </c>
      <c r="V22" s="9">
        <f t="shared" si="5"/>
        <v>143110803.78831303</v>
      </c>
      <c r="W22" s="9">
        <f t="shared" si="5"/>
        <v>145986174.75464615</v>
      </c>
      <c r="X22" s="9">
        <f t="shared" si="5"/>
        <v>148729690.0596692</v>
      </c>
      <c r="Y22" s="9">
        <f t="shared" si="5"/>
        <v>151507847.28147009</v>
      </c>
      <c r="Z22" s="9">
        <f t="shared" si="5"/>
        <v>154282383.55035365</v>
      </c>
      <c r="AA22" s="9">
        <f t="shared" si="5"/>
        <v>157028750.56176031</v>
      </c>
      <c r="AB22" s="9">
        <f t="shared" si="5"/>
        <v>160417672.45095971</v>
      </c>
      <c r="AC22" s="9">
        <f t="shared" si="5"/>
        <v>163620080.9457376</v>
      </c>
      <c r="AD22" s="9">
        <f t="shared" si="5"/>
        <v>166835097.92320463</v>
      </c>
      <c r="AE22" s="9">
        <f t="shared" si="5"/>
        <v>170191108.89783546</v>
      </c>
      <c r="AF22" s="9">
        <f t="shared" si="5"/>
        <v>173673714.21871689</v>
      </c>
      <c r="AG22" s="9">
        <f t="shared" si="5"/>
        <v>177335368.50530279</v>
      </c>
      <c r="AH22" s="9">
        <f t="shared" si="5"/>
        <v>181060908.6122129</v>
      </c>
      <c r="AI22" s="9">
        <f t="shared" si="5"/>
        <v>184658643.74673417</v>
      </c>
      <c r="AJ22" s="9">
        <f t="shared" si="5"/>
        <v>188077382.69321483</v>
      </c>
      <c r="AK22" s="9">
        <f t="shared" si="5"/>
        <v>191525368.24781072</v>
      </c>
      <c r="AL22" s="9">
        <f t="shared" si="5"/>
        <v>194955946.94533497</v>
      </c>
      <c r="AM22" s="9">
        <f t="shared" si="5"/>
        <v>198338675.87200716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EC866-5F9E-5D4E-B79D-CBCF7745CF3E}">
  <dimension ref="A1:AN25"/>
  <sheetViews>
    <sheetView topLeftCell="D1" workbookViewId="0">
      <selection activeCell="R37" sqref="R37"/>
    </sheetView>
  </sheetViews>
  <sheetFormatPr defaultColWidth="11" defaultRowHeight="15.75" x14ac:dyDescent="0.25"/>
  <cols>
    <col min="1" max="1" width="29.125" customWidth="1"/>
    <col min="2" max="2" width="58.625" customWidth="1"/>
    <col min="3" max="3" width="30" customWidth="1"/>
    <col min="4" max="39" width="15.625" customWidth="1"/>
  </cols>
  <sheetData>
    <row r="1" spans="1:40" x14ac:dyDescent="0.25">
      <c r="A1" s="4" t="s">
        <v>4</v>
      </c>
      <c r="B1" s="4" t="s">
        <v>5</v>
      </c>
      <c r="C1" s="4"/>
      <c r="D1" s="2">
        <v>43831</v>
      </c>
      <c r="E1" s="2">
        <v>43862</v>
      </c>
      <c r="F1" s="2">
        <v>43891</v>
      </c>
      <c r="G1" s="2">
        <v>43922</v>
      </c>
      <c r="H1" s="2">
        <v>43952</v>
      </c>
      <c r="I1" s="2">
        <v>43983</v>
      </c>
      <c r="J1" s="2">
        <v>44013</v>
      </c>
      <c r="K1" s="2">
        <v>44044</v>
      </c>
      <c r="L1" s="2">
        <v>44075</v>
      </c>
      <c r="M1" s="2">
        <v>44105</v>
      </c>
      <c r="N1" s="2">
        <v>44136</v>
      </c>
      <c r="O1" s="2">
        <v>44166</v>
      </c>
      <c r="P1" s="2">
        <v>44197</v>
      </c>
      <c r="Q1" s="2">
        <v>44228</v>
      </c>
      <c r="R1" s="2">
        <v>44256</v>
      </c>
      <c r="S1" s="2">
        <v>44287</v>
      </c>
      <c r="T1" s="2">
        <v>44317</v>
      </c>
      <c r="U1" s="2">
        <v>44348</v>
      </c>
      <c r="V1" s="2">
        <v>44378</v>
      </c>
      <c r="W1" s="2">
        <v>44409</v>
      </c>
      <c r="X1" s="2">
        <v>44440</v>
      </c>
      <c r="Y1" s="2">
        <v>44470</v>
      </c>
      <c r="Z1" s="2">
        <v>44501</v>
      </c>
      <c r="AA1" s="2">
        <v>44531</v>
      </c>
      <c r="AB1" s="2">
        <v>44562</v>
      </c>
      <c r="AC1" s="2">
        <v>44593</v>
      </c>
      <c r="AD1" s="2">
        <v>44621</v>
      </c>
      <c r="AE1" s="2">
        <v>44652</v>
      </c>
      <c r="AF1" s="2">
        <v>44682</v>
      </c>
      <c r="AG1" s="2">
        <v>44713</v>
      </c>
      <c r="AH1" s="2">
        <v>44743</v>
      </c>
      <c r="AI1" s="2">
        <v>44774</v>
      </c>
      <c r="AJ1" s="2">
        <v>44805</v>
      </c>
      <c r="AK1" s="2">
        <v>44835</v>
      </c>
      <c r="AL1" s="2">
        <v>44866</v>
      </c>
      <c r="AM1" s="2">
        <v>44896</v>
      </c>
    </row>
    <row r="2" spans="1:40" x14ac:dyDescent="0.25">
      <c r="A2" s="5" t="s">
        <v>54</v>
      </c>
    </row>
    <row r="3" spans="1:40" x14ac:dyDescent="0.25">
      <c r="A3" t="s">
        <v>53</v>
      </c>
      <c r="B3" t="s">
        <v>97</v>
      </c>
      <c r="D3" s="8">
        <f>Retention!D17</f>
        <v>98887200</v>
      </c>
      <c r="E3" s="8">
        <f>Retention!E17</f>
        <v>101380586.064</v>
      </c>
      <c r="F3" s="8">
        <f>Retention!F17</f>
        <v>103664778.60574009</v>
      </c>
      <c r="G3" s="8">
        <f>Retention!G17</f>
        <v>105912290.65519199</v>
      </c>
      <c r="H3" s="8">
        <f>Retention!H17</f>
        <v>108135620.12121131</v>
      </c>
      <c r="I3" s="8">
        <f>Retention!I17</f>
        <v>110393110.21362221</v>
      </c>
      <c r="J3" s="8">
        <f>Retention!J17</f>
        <v>112640248.91616127</v>
      </c>
      <c r="K3" s="8">
        <f>Retention!K17</f>
        <v>114795610.26053265</v>
      </c>
      <c r="L3" s="8">
        <f>Retention!L17</f>
        <v>116864967.15099597</v>
      </c>
      <c r="M3" s="8">
        <f>Retention!M17</f>
        <v>118973071.39146976</v>
      </c>
      <c r="N3" s="8">
        <f>Retention!N17</f>
        <v>121091281.58217329</v>
      </c>
      <c r="O3" s="8">
        <f>Retention!O17</f>
        <v>123199710.8180027</v>
      </c>
      <c r="P3" s="8">
        <f>Retention!P17</f>
        <v>125819361.68255159</v>
      </c>
      <c r="Q3" s="8">
        <f>Retention!Q17</f>
        <v>128307491.34210335</v>
      </c>
      <c r="R3" s="8">
        <f>Retention!R17</f>
        <v>130817256.45957097</v>
      </c>
      <c r="S3" s="8">
        <f>Retention!S17</f>
        <v>133449480.46831754</v>
      </c>
      <c r="T3" s="8">
        <f>Retention!T17</f>
        <v>136193813.96698916</v>
      </c>
      <c r="U3" s="8">
        <f>Retention!U17</f>
        <v>139092149.78514042</v>
      </c>
      <c r="V3" s="8">
        <f>Retention!V17</f>
        <v>142053628.7554535</v>
      </c>
      <c r="W3" s="8">
        <f>Retention!W17</f>
        <v>144925529.86013168</v>
      </c>
      <c r="X3" s="8">
        <f>Retention!X17</f>
        <v>147665504.46562082</v>
      </c>
      <c r="Y3" s="8">
        <f>Retention!Y17</f>
        <v>150440052.06191584</v>
      </c>
      <c r="Z3" s="8">
        <f>Retention!Z17</f>
        <v>153210909.27701381</v>
      </c>
      <c r="AA3" s="8">
        <f>Retention!AA17</f>
        <v>155953527.85885897</v>
      </c>
      <c r="AB3" s="8">
        <f>Retention!AB17</f>
        <v>159338632.35117525</v>
      </c>
      <c r="AC3" s="8">
        <f>Retention!AC17</f>
        <v>162537145.16470259</v>
      </c>
      <c r="AD3" s="8">
        <f>Retention!AD17</f>
        <v>165748190.8809959</v>
      </c>
      <c r="AE3" s="8">
        <f>Retention!AE17</f>
        <v>169100154.83170688</v>
      </c>
      <c r="AF3" s="8">
        <f>Retention!AF17</f>
        <v>172578635.32150927</v>
      </c>
      <c r="AG3" s="8">
        <f>Retention!AG17</f>
        <v>176236085.13423899</v>
      </c>
      <c r="AH3" s="8">
        <f>Retention!AH17</f>
        <v>179957338.52830577</v>
      </c>
      <c r="AI3" s="8">
        <f>Retention!AI17</f>
        <v>183550703.78465217</v>
      </c>
      <c r="AJ3" s="8">
        <f>Retention!AJ17</f>
        <v>186964991.54079852</v>
      </c>
      <c r="AK3" s="8">
        <f>Retention!AK17</f>
        <v>190408447.18834534</v>
      </c>
      <c r="AL3" s="8">
        <f>Retention!AL17</f>
        <v>193834416.83802998</v>
      </c>
      <c r="AM3" s="8">
        <f>Retention!AM17</f>
        <v>197212457.82847148</v>
      </c>
    </row>
    <row r="4" spans="1:40" x14ac:dyDescent="0.25"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</row>
    <row r="5" spans="1:40" x14ac:dyDescent="0.25">
      <c r="A5" t="s">
        <v>59</v>
      </c>
      <c r="C5" s="27" t="s">
        <v>117</v>
      </c>
      <c r="D5" s="14">
        <v>120</v>
      </c>
      <c r="E5" s="14">
        <v>120</v>
      </c>
      <c r="F5" s="14">
        <v>120</v>
      </c>
      <c r="G5" s="14">
        <v>120</v>
      </c>
      <c r="H5" s="14">
        <v>120</v>
      </c>
      <c r="I5" s="14">
        <v>120</v>
      </c>
      <c r="J5" s="14">
        <v>120</v>
      </c>
      <c r="K5" s="14">
        <v>120</v>
      </c>
      <c r="L5" s="14">
        <v>120</v>
      </c>
      <c r="M5" s="14">
        <v>120</v>
      </c>
      <c r="N5" s="14">
        <v>120</v>
      </c>
      <c r="O5" s="14">
        <v>120</v>
      </c>
      <c r="P5" s="14">
        <v>120</v>
      </c>
      <c r="Q5" s="14">
        <v>120</v>
      </c>
      <c r="R5" s="14">
        <v>120</v>
      </c>
      <c r="S5" s="14">
        <v>120</v>
      </c>
      <c r="T5" s="14">
        <v>120</v>
      </c>
      <c r="U5" s="14">
        <v>120</v>
      </c>
      <c r="V5" s="14">
        <v>120</v>
      </c>
      <c r="W5" s="14">
        <v>120</v>
      </c>
      <c r="X5" s="14">
        <v>120</v>
      </c>
      <c r="Y5" s="14">
        <v>120</v>
      </c>
      <c r="Z5" s="14">
        <v>120</v>
      </c>
      <c r="AA5" s="14">
        <v>120</v>
      </c>
      <c r="AB5" s="14">
        <v>120</v>
      </c>
      <c r="AC5" s="14">
        <v>120</v>
      </c>
      <c r="AD5" s="14">
        <v>120</v>
      </c>
      <c r="AE5" s="14">
        <v>120</v>
      </c>
      <c r="AF5" s="14">
        <v>120</v>
      </c>
      <c r="AG5" s="14">
        <v>120</v>
      </c>
      <c r="AH5" s="14">
        <v>120</v>
      </c>
      <c r="AI5" s="14">
        <v>120</v>
      </c>
      <c r="AJ5" s="14">
        <v>120</v>
      </c>
      <c r="AK5" s="14">
        <v>120</v>
      </c>
      <c r="AL5" s="14">
        <v>120</v>
      </c>
      <c r="AM5" s="14">
        <v>120</v>
      </c>
    </row>
    <row r="6" spans="1:40" x14ac:dyDescent="0.25">
      <c r="A6" t="s">
        <v>60</v>
      </c>
      <c r="C6" s="27" t="s">
        <v>117</v>
      </c>
      <c r="D6" s="20">
        <v>0.14199999999999999</v>
      </c>
      <c r="E6" s="20">
        <v>0.14199999999999999</v>
      </c>
      <c r="F6" s="20">
        <v>0.14199999999999999</v>
      </c>
      <c r="G6" s="20">
        <v>0.14199999999999999</v>
      </c>
      <c r="H6" s="20">
        <v>0.14199999999999999</v>
      </c>
      <c r="I6" s="20">
        <v>0.14199999999999999</v>
      </c>
      <c r="J6" s="20">
        <v>0.14199999999999999</v>
      </c>
      <c r="K6" s="20">
        <v>0.14199999999999999</v>
      </c>
      <c r="L6" s="20">
        <v>0.14199999999999999</v>
      </c>
      <c r="M6" s="20">
        <v>0.14199999999999999</v>
      </c>
      <c r="N6" s="20">
        <v>0.14199999999999999</v>
      </c>
      <c r="O6" s="20">
        <v>0.14199999999999999</v>
      </c>
      <c r="P6" s="20">
        <v>0.14199999999999999</v>
      </c>
      <c r="Q6" s="20">
        <v>0.14199999999999999</v>
      </c>
      <c r="R6" s="20">
        <v>0.14199999999999999</v>
      </c>
      <c r="S6" s="20">
        <v>0.14199999999999999</v>
      </c>
      <c r="T6" s="20">
        <v>0.14199999999999999</v>
      </c>
      <c r="U6" s="20">
        <v>0.14199999999999999</v>
      </c>
      <c r="V6" s="20">
        <v>0.14199999999999999</v>
      </c>
      <c r="W6" s="20">
        <v>0.14199999999999999</v>
      </c>
      <c r="X6" s="20">
        <v>0.14199999999999999</v>
      </c>
      <c r="Y6" s="20">
        <v>0.14199999999999999</v>
      </c>
      <c r="Z6" s="20">
        <v>0.14199999999999999</v>
      </c>
      <c r="AA6" s="20">
        <v>0.14199999999999999</v>
      </c>
      <c r="AB6" s="20">
        <v>0.14199999999999999</v>
      </c>
      <c r="AC6" s="20">
        <v>0.14199999999999999</v>
      </c>
      <c r="AD6" s="20">
        <v>0.14199999999999999</v>
      </c>
      <c r="AE6" s="20">
        <v>0.14199999999999999</v>
      </c>
      <c r="AF6" s="20">
        <v>0.14199999999999999</v>
      </c>
      <c r="AG6" s="20">
        <v>0.14199999999999999</v>
      </c>
      <c r="AH6" s="20">
        <v>0.14199999999999999</v>
      </c>
      <c r="AI6" s="20">
        <v>0.14199999999999999</v>
      </c>
      <c r="AJ6" s="20">
        <v>0.14199999999999999</v>
      </c>
      <c r="AK6" s="20">
        <v>0.14199999999999999</v>
      </c>
      <c r="AL6" s="20">
        <v>0.14199999999999999</v>
      </c>
      <c r="AM6" s="20">
        <v>0.14199999999999999</v>
      </c>
    </row>
    <row r="7" spans="1:40" x14ac:dyDescent="0.25">
      <c r="A7" t="s">
        <v>98</v>
      </c>
      <c r="C7" s="27" t="s">
        <v>125</v>
      </c>
      <c r="D7" s="31">
        <v>0.23</v>
      </c>
      <c r="E7" s="31">
        <v>0.2</v>
      </c>
      <c r="F7" s="31">
        <v>0.18</v>
      </c>
      <c r="G7" s="31">
        <v>0.18</v>
      </c>
      <c r="H7" s="31">
        <v>0.2</v>
      </c>
      <c r="I7" s="31">
        <v>0.22</v>
      </c>
      <c r="J7" s="31">
        <v>0.22</v>
      </c>
      <c r="K7" s="31">
        <v>0.2</v>
      </c>
      <c r="L7" s="31">
        <v>0.18</v>
      </c>
      <c r="M7" s="31">
        <v>0.17</v>
      </c>
      <c r="N7" s="31">
        <v>0.16</v>
      </c>
      <c r="O7" s="31">
        <v>0.15</v>
      </c>
      <c r="P7" s="31">
        <v>0.23</v>
      </c>
      <c r="Q7" s="31">
        <v>0.2</v>
      </c>
      <c r="R7" s="31">
        <v>0.18</v>
      </c>
      <c r="S7" s="31">
        <v>0.18</v>
      </c>
      <c r="T7" s="31">
        <v>0.2</v>
      </c>
      <c r="U7" s="31">
        <v>0.22</v>
      </c>
      <c r="V7" s="31">
        <v>0.22</v>
      </c>
      <c r="W7" s="31">
        <v>0.2</v>
      </c>
      <c r="X7" s="31">
        <v>0.18</v>
      </c>
      <c r="Y7" s="31">
        <v>0.17</v>
      </c>
      <c r="Z7" s="31">
        <v>0.16</v>
      </c>
      <c r="AA7" s="31">
        <v>0.15</v>
      </c>
      <c r="AB7" s="31">
        <v>0.23</v>
      </c>
      <c r="AC7" s="31">
        <v>0.2</v>
      </c>
      <c r="AD7" s="31">
        <v>0.18</v>
      </c>
      <c r="AE7" s="31">
        <v>0.18</v>
      </c>
      <c r="AF7" s="31">
        <v>0.2</v>
      </c>
      <c r="AG7" s="31">
        <v>0.22</v>
      </c>
      <c r="AH7" s="31">
        <v>0.22</v>
      </c>
      <c r="AI7" s="31">
        <v>0.2</v>
      </c>
      <c r="AJ7" s="31">
        <v>0.18</v>
      </c>
      <c r="AK7" s="31">
        <v>0.17</v>
      </c>
      <c r="AL7" s="31">
        <v>0.16</v>
      </c>
      <c r="AM7" s="31">
        <v>0.15</v>
      </c>
      <c r="AN7" s="21"/>
    </row>
    <row r="8" spans="1:40" x14ac:dyDescent="0.25">
      <c r="A8" s="5" t="s">
        <v>103</v>
      </c>
      <c r="B8" t="s">
        <v>99</v>
      </c>
      <c r="D8" s="12">
        <f>D3*D5*D6*D7</f>
        <v>387558714.23999995</v>
      </c>
      <c r="E8" s="12">
        <f t="shared" ref="E8:AM8" si="0">E3*E5*E6*E7</f>
        <v>345505037.30611199</v>
      </c>
      <c r="F8" s="12">
        <f t="shared" si="0"/>
        <v>317960608.93952596</v>
      </c>
      <c r="G8" s="12">
        <f t="shared" si="0"/>
        <v>324854177.89760488</v>
      </c>
      <c r="H8" s="12">
        <f t="shared" si="0"/>
        <v>368526193.37308812</v>
      </c>
      <c r="I8" s="12">
        <f t="shared" si="0"/>
        <v>413841691.56882697</v>
      </c>
      <c r="J8" s="12">
        <f t="shared" si="0"/>
        <v>422265765.13690531</v>
      </c>
      <c r="K8" s="12">
        <f t="shared" si="0"/>
        <v>391223439.76789522</v>
      </c>
      <c r="L8" s="12">
        <f t="shared" si="0"/>
        <v>358448227.24553478</v>
      </c>
      <c r="M8" s="12">
        <f t="shared" si="0"/>
        <v>344641193.20680964</v>
      </c>
      <c r="N8" s="12">
        <f t="shared" si="0"/>
        <v>330143270.10563719</v>
      </c>
      <c r="O8" s="12">
        <f t="shared" si="0"/>
        <v>314898460.85081488</v>
      </c>
      <c r="P8" s="12">
        <f t="shared" si="0"/>
        <v>493111242.30625618</v>
      </c>
      <c r="Q8" s="12">
        <f t="shared" si="0"/>
        <v>437271930.4938882</v>
      </c>
      <c r="R8" s="12">
        <f t="shared" si="0"/>
        <v>401242689.01279604</v>
      </c>
      <c r="S8" s="12">
        <f t="shared" si="0"/>
        <v>409316246.49242347</v>
      </c>
      <c r="T8" s="12">
        <f t="shared" si="0"/>
        <v>464148517.99949908</v>
      </c>
      <c r="U8" s="12">
        <f t="shared" si="0"/>
        <v>521428651.11453432</v>
      </c>
      <c r="V8" s="12">
        <f t="shared" si="0"/>
        <v>532530643.47844398</v>
      </c>
      <c r="W8" s="12">
        <f t="shared" si="0"/>
        <v>493906205.76332879</v>
      </c>
      <c r="X8" s="12">
        <f t="shared" si="0"/>
        <v>452919635.29695207</v>
      </c>
      <c r="Y8" s="12">
        <f t="shared" si="0"/>
        <v>435794742.81295776</v>
      </c>
      <c r="Z8" s="12">
        <f t="shared" si="0"/>
        <v>417714223.05285043</v>
      </c>
      <c r="AA8" s="12">
        <f t="shared" si="0"/>
        <v>398617217.2072435</v>
      </c>
      <c r="AB8" s="12">
        <f t="shared" si="0"/>
        <v>624479967.91072607</v>
      </c>
      <c r="AC8" s="12">
        <f t="shared" si="0"/>
        <v>553926590.72130644</v>
      </c>
      <c r="AD8" s="12">
        <f t="shared" si="0"/>
        <v>508382851.07019061</v>
      </c>
      <c r="AE8" s="12">
        <f t="shared" si="0"/>
        <v>518663994.89981127</v>
      </c>
      <c r="AF8" s="12">
        <f t="shared" si="0"/>
        <v>588147989.17570353</v>
      </c>
      <c r="AG8" s="12">
        <f t="shared" si="0"/>
        <v>660673835.95123506</v>
      </c>
      <c r="AH8" s="12">
        <f t="shared" si="0"/>
        <v>674624070.67491257</v>
      </c>
      <c r="AI8" s="12">
        <f t="shared" si="0"/>
        <v>625540798.49809456</v>
      </c>
      <c r="AJ8" s="12">
        <f t="shared" si="0"/>
        <v>573459022.05393708</v>
      </c>
      <c r="AK8" s="12">
        <f t="shared" si="0"/>
        <v>551575189.81519878</v>
      </c>
      <c r="AL8" s="12">
        <f t="shared" si="0"/>
        <v>528470154.06720489</v>
      </c>
      <c r="AM8" s="12">
        <f t="shared" si="0"/>
        <v>504075042.20957297</v>
      </c>
    </row>
    <row r="10" spans="1:40" x14ac:dyDescent="0.25">
      <c r="A10" t="s">
        <v>61</v>
      </c>
      <c r="C10" s="27" t="s">
        <v>117</v>
      </c>
      <c r="D10" s="14">
        <v>15</v>
      </c>
      <c r="E10" s="14">
        <v>15</v>
      </c>
      <c r="F10" s="14">
        <v>15</v>
      </c>
      <c r="G10" s="14">
        <v>15</v>
      </c>
      <c r="H10" s="14">
        <v>15</v>
      </c>
      <c r="I10" s="14">
        <v>15</v>
      </c>
      <c r="J10" s="14">
        <v>15</v>
      </c>
      <c r="K10" s="14">
        <v>15</v>
      </c>
      <c r="L10" s="14">
        <v>15</v>
      </c>
      <c r="M10" s="14">
        <v>15</v>
      </c>
      <c r="N10" s="14">
        <v>15</v>
      </c>
      <c r="O10" s="14">
        <v>15</v>
      </c>
      <c r="P10" s="14">
        <v>15</v>
      </c>
      <c r="Q10" s="14">
        <v>15</v>
      </c>
      <c r="R10" s="14">
        <v>15</v>
      </c>
      <c r="S10" s="14">
        <v>15</v>
      </c>
      <c r="T10" s="14">
        <v>15</v>
      </c>
      <c r="U10" s="14">
        <v>15</v>
      </c>
      <c r="V10" s="14">
        <v>15</v>
      </c>
      <c r="W10" s="14">
        <v>15</v>
      </c>
      <c r="X10" s="14">
        <v>15</v>
      </c>
      <c r="Y10" s="14">
        <v>15</v>
      </c>
      <c r="Z10" s="14">
        <v>15</v>
      </c>
      <c r="AA10" s="14">
        <v>15</v>
      </c>
      <c r="AB10" s="14">
        <v>15</v>
      </c>
      <c r="AC10" s="14">
        <v>15</v>
      </c>
      <c r="AD10" s="14">
        <v>15</v>
      </c>
      <c r="AE10" s="14">
        <v>15</v>
      </c>
      <c r="AF10" s="14">
        <v>15</v>
      </c>
      <c r="AG10" s="14">
        <v>15</v>
      </c>
      <c r="AH10" s="14">
        <v>15</v>
      </c>
      <c r="AI10" s="14">
        <v>15</v>
      </c>
      <c r="AJ10" s="14">
        <v>15</v>
      </c>
      <c r="AK10" s="14">
        <v>15</v>
      </c>
      <c r="AL10" s="14">
        <v>15</v>
      </c>
      <c r="AM10" s="14">
        <v>15</v>
      </c>
    </row>
    <row r="11" spans="1:40" x14ac:dyDescent="0.25">
      <c r="A11" t="s">
        <v>62</v>
      </c>
      <c r="C11" s="27" t="s">
        <v>117</v>
      </c>
      <c r="D11" s="10">
        <v>0.2</v>
      </c>
      <c r="E11" s="10">
        <v>0.2</v>
      </c>
      <c r="F11" s="10">
        <v>0.2</v>
      </c>
      <c r="G11" s="10">
        <v>0.2</v>
      </c>
      <c r="H11" s="10">
        <v>0.2</v>
      </c>
      <c r="I11" s="10">
        <v>0.2</v>
      </c>
      <c r="J11" s="10">
        <v>0.2</v>
      </c>
      <c r="K11" s="10">
        <v>0.2</v>
      </c>
      <c r="L11" s="10">
        <v>0.2</v>
      </c>
      <c r="M11" s="10">
        <v>0.2</v>
      </c>
      <c r="N11" s="10">
        <v>0.2</v>
      </c>
      <c r="O11" s="10">
        <v>0.2</v>
      </c>
      <c r="P11" s="10">
        <v>0.2</v>
      </c>
      <c r="Q11" s="10">
        <v>0.2</v>
      </c>
      <c r="R11" s="10">
        <v>0.2</v>
      </c>
      <c r="S11" s="10">
        <v>0.2</v>
      </c>
      <c r="T11" s="10">
        <v>0.2</v>
      </c>
      <c r="U11" s="10">
        <v>0.2</v>
      </c>
      <c r="V11" s="10">
        <v>0.2</v>
      </c>
      <c r="W11" s="10">
        <v>0.2</v>
      </c>
      <c r="X11" s="10">
        <v>0.2</v>
      </c>
      <c r="Y11" s="10">
        <v>0.2</v>
      </c>
      <c r="Z11" s="10">
        <v>0.2</v>
      </c>
      <c r="AA11" s="10">
        <v>0.2</v>
      </c>
      <c r="AB11" s="10">
        <v>0.2</v>
      </c>
      <c r="AC11" s="10">
        <v>0.2</v>
      </c>
      <c r="AD11" s="10">
        <v>0.2</v>
      </c>
      <c r="AE11" s="10">
        <v>0.2</v>
      </c>
      <c r="AF11" s="10">
        <v>0.2</v>
      </c>
      <c r="AG11" s="10">
        <v>0.2</v>
      </c>
      <c r="AH11" s="10">
        <v>0.2</v>
      </c>
      <c r="AI11" s="10">
        <v>0.2</v>
      </c>
      <c r="AJ11" s="10">
        <v>0.2</v>
      </c>
      <c r="AK11" s="10">
        <v>0.2</v>
      </c>
      <c r="AL11" s="10">
        <v>0.2</v>
      </c>
      <c r="AM11" s="10">
        <v>0.2</v>
      </c>
    </row>
    <row r="12" spans="1:40" x14ac:dyDescent="0.25">
      <c r="A12" t="s">
        <v>64</v>
      </c>
      <c r="C12" s="26" t="s">
        <v>121</v>
      </c>
      <c r="D12">
        <v>0.05</v>
      </c>
      <c r="E12">
        <v>0.05</v>
      </c>
      <c r="F12">
        <v>0.06</v>
      </c>
      <c r="G12">
        <v>0.06</v>
      </c>
      <c r="H12">
        <v>7.0000000000000007E-2</v>
      </c>
      <c r="I12">
        <v>7.0000000000000007E-2</v>
      </c>
      <c r="J12">
        <v>0.08</v>
      </c>
      <c r="K12">
        <v>0.08</v>
      </c>
      <c r="L12">
        <v>0.09</v>
      </c>
      <c r="M12">
        <v>0.09</v>
      </c>
      <c r="N12">
        <v>0.1</v>
      </c>
      <c r="O12">
        <v>0.1</v>
      </c>
      <c r="P12">
        <v>0.1</v>
      </c>
      <c r="Q12">
        <v>0.1</v>
      </c>
      <c r="R12">
        <v>0.1</v>
      </c>
      <c r="S12">
        <v>0.1</v>
      </c>
      <c r="T12">
        <v>0.1</v>
      </c>
      <c r="U12">
        <v>0.1</v>
      </c>
      <c r="V12">
        <v>0.1</v>
      </c>
      <c r="W12">
        <v>0.1</v>
      </c>
      <c r="X12">
        <v>0.1</v>
      </c>
      <c r="Y12">
        <v>0.1</v>
      </c>
      <c r="Z12">
        <v>0.1</v>
      </c>
      <c r="AA12">
        <v>0.1</v>
      </c>
      <c r="AB12">
        <v>0.1</v>
      </c>
      <c r="AC12">
        <v>0.1</v>
      </c>
      <c r="AD12">
        <v>0.1</v>
      </c>
      <c r="AE12">
        <v>0.1</v>
      </c>
      <c r="AF12">
        <v>0.1</v>
      </c>
      <c r="AG12">
        <v>0.1</v>
      </c>
      <c r="AH12">
        <v>0.1</v>
      </c>
      <c r="AI12">
        <v>0.1</v>
      </c>
      <c r="AJ12">
        <v>0.1</v>
      </c>
      <c r="AK12">
        <v>0.1</v>
      </c>
      <c r="AL12">
        <v>0.1</v>
      </c>
      <c r="AM12">
        <v>0.1</v>
      </c>
    </row>
    <row r="13" spans="1:40" x14ac:dyDescent="0.25">
      <c r="A13" s="5" t="s">
        <v>65</v>
      </c>
      <c r="B13" t="s">
        <v>101</v>
      </c>
      <c r="D13" s="14">
        <f>D3*D10*D11*D12</f>
        <v>14833080</v>
      </c>
      <c r="E13" s="14">
        <f t="shared" ref="E13:AM13" si="1">E3*E10*E11*E12</f>
        <v>15207087.909600003</v>
      </c>
      <c r="F13" s="14">
        <f t="shared" si="1"/>
        <v>18659660.149033215</v>
      </c>
      <c r="G13" s="14">
        <f t="shared" si="1"/>
        <v>19064212.317934558</v>
      </c>
      <c r="H13" s="14">
        <f t="shared" si="1"/>
        <v>22708480.225454379</v>
      </c>
      <c r="I13" s="14">
        <f t="shared" si="1"/>
        <v>23182553.14486067</v>
      </c>
      <c r="J13" s="14">
        <f t="shared" si="1"/>
        <v>27033659.739878707</v>
      </c>
      <c r="K13" s="14">
        <f t="shared" si="1"/>
        <v>27550946.462527838</v>
      </c>
      <c r="L13" s="14">
        <f t="shared" si="1"/>
        <v>31553541.13076891</v>
      </c>
      <c r="M13" s="14">
        <f t="shared" si="1"/>
        <v>32122729.27569684</v>
      </c>
      <c r="N13" s="14">
        <f t="shared" si="1"/>
        <v>36327384.474651985</v>
      </c>
      <c r="O13" s="14">
        <f t="shared" si="1"/>
        <v>36959913.245400809</v>
      </c>
      <c r="P13" s="14">
        <f t="shared" si="1"/>
        <v>37745808.504765481</v>
      </c>
      <c r="Q13" s="14">
        <f t="shared" si="1"/>
        <v>38492247.402631007</v>
      </c>
      <c r="R13" s="14">
        <f t="shared" si="1"/>
        <v>39245176.9378713</v>
      </c>
      <c r="S13" s="14">
        <f t="shared" si="1"/>
        <v>40034844.140495263</v>
      </c>
      <c r="T13" s="14">
        <f t="shared" si="1"/>
        <v>40858144.190096758</v>
      </c>
      <c r="U13" s="14">
        <f t="shared" si="1"/>
        <v>41727644.935542136</v>
      </c>
      <c r="V13" s="14">
        <f t="shared" si="1"/>
        <v>42616088.626636058</v>
      </c>
      <c r="W13" s="14">
        <f t="shared" si="1"/>
        <v>43477658.958039507</v>
      </c>
      <c r="X13" s="14">
        <f t="shared" si="1"/>
        <v>44299651.339686245</v>
      </c>
      <c r="Y13" s="14">
        <f t="shared" si="1"/>
        <v>45132015.618574761</v>
      </c>
      <c r="Z13" s="14">
        <f t="shared" si="1"/>
        <v>45963272.783104151</v>
      </c>
      <c r="AA13" s="14">
        <f t="shared" si="1"/>
        <v>46786058.357657701</v>
      </c>
      <c r="AB13" s="14">
        <f t="shared" si="1"/>
        <v>47801589.705352575</v>
      </c>
      <c r="AC13" s="14">
        <f t="shared" si="1"/>
        <v>48761143.54941079</v>
      </c>
      <c r="AD13" s="14">
        <f t="shared" si="1"/>
        <v>49724457.264298774</v>
      </c>
      <c r="AE13" s="14">
        <f t="shared" si="1"/>
        <v>50730046.449512064</v>
      </c>
      <c r="AF13" s="14">
        <f t="shared" si="1"/>
        <v>51773590.596452788</v>
      </c>
      <c r="AG13" s="14">
        <f t="shared" si="1"/>
        <v>52870825.540271699</v>
      </c>
      <c r="AH13" s="14">
        <f t="shared" si="1"/>
        <v>53987201.558491737</v>
      </c>
      <c r="AI13" s="14">
        <f t="shared" si="1"/>
        <v>55065211.135395661</v>
      </c>
      <c r="AJ13" s="14">
        <f t="shared" si="1"/>
        <v>56089497.462239556</v>
      </c>
      <c r="AK13" s="14">
        <f t="shared" si="1"/>
        <v>57122534.15650361</v>
      </c>
      <c r="AL13" s="14">
        <f t="shared" si="1"/>
        <v>58150325.051408999</v>
      </c>
      <c r="AM13" s="14">
        <f t="shared" si="1"/>
        <v>59163737.348541439</v>
      </c>
    </row>
    <row r="15" spans="1:40" x14ac:dyDescent="0.25">
      <c r="A15" s="5" t="s">
        <v>66</v>
      </c>
      <c r="B15" t="s">
        <v>102</v>
      </c>
      <c r="D15" s="12">
        <f>D8+D13</f>
        <v>402391794.23999995</v>
      </c>
      <c r="E15" s="12">
        <f t="shared" ref="E15:AM15" si="2">E8+E13</f>
        <v>360712125.21571201</v>
      </c>
      <c r="F15" s="12">
        <f t="shared" si="2"/>
        <v>336620269.08855915</v>
      </c>
      <c r="G15" s="12">
        <f t="shared" si="2"/>
        <v>343918390.21553946</v>
      </c>
      <c r="H15" s="12">
        <f t="shared" si="2"/>
        <v>391234673.59854251</v>
      </c>
      <c r="I15" s="12">
        <f t="shared" si="2"/>
        <v>437024244.71368766</v>
      </c>
      <c r="J15" s="12">
        <f t="shared" si="2"/>
        <v>449299424.87678403</v>
      </c>
      <c r="K15" s="12">
        <f t="shared" si="2"/>
        <v>418774386.23042303</v>
      </c>
      <c r="L15" s="12">
        <f t="shared" si="2"/>
        <v>390001768.37630367</v>
      </c>
      <c r="M15" s="12">
        <f t="shared" si="2"/>
        <v>376763922.48250645</v>
      </c>
      <c r="N15" s="12">
        <f t="shared" si="2"/>
        <v>366470654.58028919</v>
      </c>
      <c r="O15" s="12">
        <f t="shared" si="2"/>
        <v>351858374.09621567</v>
      </c>
      <c r="P15" s="12">
        <f t="shared" si="2"/>
        <v>530857050.81102169</v>
      </c>
      <c r="Q15" s="12">
        <f t="shared" si="2"/>
        <v>475764177.89651918</v>
      </c>
      <c r="R15" s="12">
        <f t="shared" si="2"/>
        <v>440487865.95066732</v>
      </c>
      <c r="S15" s="12">
        <f t="shared" si="2"/>
        <v>449351090.63291872</v>
      </c>
      <c r="T15" s="12">
        <f t="shared" si="2"/>
        <v>505006662.18959582</v>
      </c>
      <c r="U15" s="12">
        <f t="shared" si="2"/>
        <v>563156296.05007648</v>
      </c>
      <c r="V15" s="12">
        <f t="shared" si="2"/>
        <v>575146732.10508001</v>
      </c>
      <c r="W15" s="12">
        <f t="shared" si="2"/>
        <v>537383864.72136831</v>
      </c>
      <c r="X15" s="12">
        <f t="shared" si="2"/>
        <v>497219286.63663828</v>
      </c>
      <c r="Y15" s="12">
        <f t="shared" si="2"/>
        <v>480926758.4315325</v>
      </c>
      <c r="Z15" s="12">
        <f t="shared" si="2"/>
        <v>463677495.83595455</v>
      </c>
      <c r="AA15" s="12">
        <f t="shared" si="2"/>
        <v>445403275.56490123</v>
      </c>
      <c r="AB15" s="12">
        <f t="shared" si="2"/>
        <v>672281557.61607862</v>
      </c>
      <c r="AC15" s="12">
        <f t="shared" si="2"/>
        <v>602687734.27071726</v>
      </c>
      <c r="AD15" s="12">
        <f t="shared" si="2"/>
        <v>558107308.33448935</v>
      </c>
      <c r="AE15" s="12">
        <f t="shared" si="2"/>
        <v>569394041.34932327</v>
      </c>
      <c r="AF15" s="12">
        <f t="shared" si="2"/>
        <v>639921579.77215636</v>
      </c>
      <c r="AG15" s="12">
        <f t="shared" si="2"/>
        <v>713544661.49150681</v>
      </c>
      <c r="AH15" s="12">
        <f t="shared" si="2"/>
        <v>728611272.23340428</v>
      </c>
      <c r="AI15" s="12">
        <f t="shared" si="2"/>
        <v>680606009.6334902</v>
      </c>
      <c r="AJ15" s="12">
        <f t="shared" si="2"/>
        <v>629548519.51617658</v>
      </c>
      <c r="AK15" s="12">
        <f t="shared" si="2"/>
        <v>608697723.97170234</v>
      </c>
      <c r="AL15" s="12">
        <f t="shared" si="2"/>
        <v>586620479.11861384</v>
      </c>
      <c r="AM15" s="12">
        <f t="shared" si="2"/>
        <v>563238779.55811441</v>
      </c>
    </row>
    <row r="17" spans="1:39" x14ac:dyDescent="0.25">
      <c r="A17" t="s">
        <v>55</v>
      </c>
    </row>
    <row r="18" spans="1:39" x14ac:dyDescent="0.25">
      <c r="A18" t="s">
        <v>56</v>
      </c>
      <c r="B18" t="s">
        <v>97</v>
      </c>
      <c r="D18" s="8">
        <f>Retention!D19</f>
        <v>4014040</v>
      </c>
      <c r="E18" s="8">
        <f>Retention!E19</f>
        <v>4026991.9575100001</v>
      </c>
      <c r="F18" s="8">
        <f>Retention!F19</f>
        <v>4038993.6928958967</v>
      </c>
      <c r="G18" s="8">
        <f>Retention!G19</f>
        <v>4050465.600733866</v>
      </c>
      <c r="H18" s="8">
        <f>Retention!H19</f>
        <v>4061535.3547854102</v>
      </c>
      <c r="I18" s="8">
        <f>Retention!I19</f>
        <v>4072344.6160269645</v>
      </c>
      <c r="J18" s="8">
        <f>Retention!J19</f>
        <v>4083051.4166126545</v>
      </c>
      <c r="K18" s="8">
        <f>Retention!K19</f>
        <v>4093823.815295333</v>
      </c>
      <c r="L18" s="8">
        <f>Retention!L19</f>
        <v>4104837.9611357655</v>
      </c>
      <c r="M18" s="8">
        <f>Retention!M19</f>
        <v>4116088.8693809598</v>
      </c>
      <c r="N18" s="8">
        <f>Retention!N19</f>
        <v>4127578.7908102712</v>
      </c>
      <c r="O18" s="8">
        <f>Retention!O19</f>
        <v>4139308.315034504</v>
      </c>
      <c r="P18" s="8">
        <f>Retention!P19</f>
        <v>4151276.8782325159</v>
      </c>
      <c r="Q18" s="8">
        <f>Retention!Q19</f>
        <v>4163514.1347248382</v>
      </c>
      <c r="R18" s="8">
        <f>Retention!R19</f>
        <v>4176012.4601776339</v>
      </c>
      <c r="S18" s="8">
        <f>Retention!S19</f>
        <v>4188773.1132329614</v>
      </c>
      <c r="T18" s="8">
        <f>Retention!T19</f>
        <v>4201803.2003102656</v>
      </c>
      <c r="U18" s="8">
        <f>Retention!U19</f>
        <v>4215109.2276667561</v>
      </c>
      <c r="V18" s="8">
        <f>Retention!V19</f>
        <v>4228700.1314380951</v>
      </c>
      <c r="W18" s="8">
        <f>Retention!W19</f>
        <v>4242579.5780578172</v>
      </c>
      <c r="X18" s="8">
        <f>Retention!X19</f>
        <v>4256742.3761935867</v>
      </c>
      <c r="Y18" s="8">
        <f>Retention!Y19</f>
        <v>4271180.8782170471</v>
      </c>
      <c r="Z18" s="8">
        <f>Retention!Z19</f>
        <v>4285897.0933593726</v>
      </c>
      <c r="AA18" s="8">
        <f>Retention!AA19</f>
        <v>4300890.8116052933</v>
      </c>
      <c r="AB18" s="8">
        <f>Retention!AB19</f>
        <v>4316160.3991378751</v>
      </c>
      <c r="AC18" s="8">
        <f>Retention!AC19</f>
        <v>4331743.1241400307</v>
      </c>
      <c r="AD18" s="8">
        <f>Retention!AD19</f>
        <v>4347628.1688348837</v>
      </c>
      <c r="AE18" s="8">
        <f>Retention!AE19</f>
        <v>4363816.2645144295</v>
      </c>
      <c r="AF18" s="8">
        <f>Retention!AF19</f>
        <v>4380315.5888305036</v>
      </c>
      <c r="AG18" s="8">
        <f>Retention!AG19</f>
        <v>4397133.48425519</v>
      </c>
      <c r="AH18" s="8">
        <f>Retention!AH19</f>
        <v>4414280.3356284974</v>
      </c>
      <c r="AI18" s="8">
        <f>Retention!AI19</f>
        <v>4431759.8483280055</v>
      </c>
      <c r="AJ18" s="8">
        <f>Retention!AJ19</f>
        <v>4449564.6096653165</v>
      </c>
      <c r="AK18" s="8">
        <f>Retention!AK19</f>
        <v>4467684.2378615225</v>
      </c>
      <c r="AL18" s="8">
        <f>Retention!AL19</f>
        <v>4486120.429219896</v>
      </c>
      <c r="AM18" s="8">
        <f>Retention!AM19</f>
        <v>4504872.1741427248</v>
      </c>
    </row>
    <row r="19" spans="1:39" x14ac:dyDescent="0.25">
      <c r="A19" t="s">
        <v>57</v>
      </c>
      <c r="C19" s="27" t="s">
        <v>117</v>
      </c>
      <c r="D19" s="14">
        <v>120</v>
      </c>
      <c r="E19" s="14">
        <v>120</v>
      </c>
      <c r="F19" s="14">
        <v>120</v>
      </c>
      <c r="G19" s="14">
        <v>120</v>
      </c>
      <c r="H19" s="14">
        <v>120</v>
      </c>
      <c r="I19" s="14">
        <v>120</v>
      </c>
      <c r="J19" s="14">
        <v>120</v>
      </c>
      <c r="K19" s="14">
        <v>120</v>
      </c>
      <c r="L19" s="14">
        <v>120</v>
      </c>
      <c r="M19" s="14">
        <v>120</v>
      </c>
      <c r="N19" s="14">
        <v>120</v>
      </c>
      <c r="O19" s="14">
        <v>120</v>
      </c>
      <c r="P19" s="14">
        <v>120</v>
      </c>
      <c r="Q19" s="14">
        <v>120</v>
      </c>
      <c r="R19" s="14">
        <v>120</v>
      </c>
      <c r="S19" s="14">
        <v>120</v>
      </c>
      <c r="T19" s="14">
        <v>120</v>
      </c>
      <c r="U19" s="14">
        <v>120</v>
      </c>
      <c r="V19" s="14">
        <v>120</v>
      </c>
      <c r="W19" s="14">
        <v>120</v>
      </c>
      <c r="X19" s="14">
        <v>120</v>
      </c>
      <c r="Y19" s="14">
        <v>120</v>
      </c>
      <c r="Z19" s="14">
        <v>120</v>
      </c>
      <c r="AA19" s="14">
        <v>120</v>
      </c>
      <c r="AB19" s="14">
        <v>120</v>
      </c>
      <c r="AC19" s="14">
        <v>120</v>
      </c>
      <c r="AD19" s="14">
        <v>120</v>
      </c>
      <c r="AE19" s="14">
        <v>120</v>
      </c>
      <c r="AF19" s="14">
        <v>120</v>
      </c>
      <c r="AG19" s="14">
        <v>120</v>
      </c>
      <c r="AH19" s="14">
        <v>120</v>
      </c>
      <c r="AI19" s="14">
        <v>120</v>
      </c>
      <c r="AJ19" s="14">
        <v>120</v>
      </c>
      <c r="AK19" s="14">
        <v>120</v>
      </c>
      <c r="AL19" s="14">
        <v>120</v>
      </c>
      <c r="AM19" s="14">
        <v>120</v>
      </c>
    </row>
    <row r="20" spans="1:39" x14ac:dyDescent="0.25">
      <c r="A20" t="s">
        <v>63</v>
      </c>
      <c r="C20" s="27" t="s">
        <v>117</v>
      </c>
      <c r="D20" s="10">
        <v>0.03</v>
      </c>
      <c r="E20" s="10">
        <v>0.03</v>
      </c>
      <c r="F20" s="10">
        <v>0.03</v>
      </c>
      <c r="G20" s="10">
        <v>0.03</v>
      </c>
      <c r="H20" s="10">
        <v>0.03</v>
      </c>
      <c r="I20" s="10">
        <v>0.03</v>
      </c>
      <c r="J20" s="10">
        <v>0.03</v>
      </c>
      <c r="K20" s="10">
        <v>0.03</v>
      </c>
      <c r="L20" s="10">
        <v>0.03</v>
      </c>
      <c r="M20" s="10">
        <v>0.03</v>
      </c>
      <c r="N20" s="10">
        <v>0.03</v>
      </c>
      <c r="O20" s="10">
        <v>0.03</v>
      </c>
      <c r="P20" s="10">
        <v>0.03</v>
      </c>
      <c r="Q20" s="10">
        <v>0.03</v>
      </c>
      <c r="R20" s="10">
        <v>0.03</v>
      </c>
      <c r="S20" s="10">
        <v>0.03</v>
      </c>
      <c r="T20" s="10">
        <v>0.03</v>
      </c>
      <c r="U20" s="10">
        <v>0.03</v>
      </c>
      <c r="V20" s="10">
        <v>0.03</v>
      </c>
      <c r="W20" s="10">
        <v>0.03</v>
      </c>
      <c r="X20" s="10">
        <v>0.03</v>
      </c>
      <c r="Y20" s="10">
        <v>0.03</v>
      </c>
      <c r="Z20" s="10">
        <v>0.03</v>
      </c>
      <c r="AA20" s="10">
        <v>0.03</v>
      </c>
      <c r="AB20" s="10">
        <v>0.03</v>
      </c>
      <c r="AC20" s="10">
        <v>0.03</v>
      </c>
      <c r="AD20" s="10">
        <v>0.03</v>
      </c>
      <c r="AE20" s="10">
        <v>0.03</v>
      </c>
      <c r="AF20" s="10">
        <v>0.03</v>
      </c>
      <c r="AG20" s="10">
        <v>0.03</v>
      </c>
      <c r="AH20" s="10">
        <v>0.03</v>
      </c>
      <c r="AI20" s="10">
        <v>0.03</v>
      </c>
      <c r="AJ20" s="10">
        <v>0.03</v>
      </c>
      <c r="AK20" s="10">
        <v>0.03</v>
      </c>
      <c r="AL20" s="10">
        <v>0.03</v>
      </c>
      <c r="AM20" s="10">
        <v>0.03</v>
      </c>
    </row>
    <row r="21" spans="1:39" x14ac:dyDescent="0.25">
      <c r="A21" t="s">
        <v>58</v>
      </c>
      <c r="C21" s="27" t="s">
        <v>125</v>
      </c>
      <c r="D21" s="21">
        <v>6</v>
      </c>
      <c r="E21" s="21">
        <v>7</v>
      </c>
      <c r="F21" s="21">
        <v>8</v>
      </c>
      <c r="G21" s="21">
        <v>9</v>
      </c>
      <c r="H21" s="21">
        <v>10</v>
      </c>
      <c r="I21" s="21">
        <v>12</v>
      </c>
      <c r="J21" s="21">
        <v>12</v>
      </c>
      <c r="K21" s="21">
        <v>11</v>
      </c>
      <c r="L21" s="21">
        <v>10</v>
      </c>
      <c r="M21" s="21">
        <v>7</v>
      </c>
      <c r="N21" s="21">
        <v>7</v>
      </c>
      <c r="O21" s="21">
        <v>10</v>
      </c>
      <c r="P21" s="21">
        <v>6</v>
      </c>
      <c r="Q21" s="21">
        <v>7</v>
      </c>
      <c r="R21" s="21">
        <v>8</v>
      </c>
      <c r="S21" s="21">
        <v>9</v>
      </c>
      <c r="T21" s="21">
        <v>10</v>
      </c>
      <c r="U21" s="21">
        <v>12</v>
      </c>
      <c r="V21" s="21">
        <v>12</v>
      </c>
      <c r="W21" s="21">
        <v>11</v>
      </c>
      <c r="X21" s="21">
        <v>10</v>
      </c>
      <c r="Y21" s="21">
        <v>7</v>
      </c>
      <c r="Z21" s="21">
        <v>7</v>
      </c>
      <c r="AA21" s="21">
        <v>10</v>
      </c>
      <c r="AB21" s="21">
        <v>6</v>
      </c>
      <c r="AC21" s="21">
        <v>7</v>
      </c>
      <c r="AD21" s="21">
        <v>8</v>
      </c>
      <c r="AE21" s="21">
        <v>9</v>
      </c>
      <c r="AF21" s="21">
        <v>10</v>
      </c>
      <c r="AG21" s="21">
        <v>12</v>
      </c>
      <c r="AH21" s="21">
        <v>12</v>
      </c>
      <c r="AI21" s="21">
        <v>11</v>
      </c>
      <c r="AJ21" s="21">
        <v>10</v>
      </c>
      <c r="AK21" s="21">
        <v>7</v>
      </c>
      <c r="AL21" s="21">
        <v>7</v>
      </c>
      <c r="AM21" s="21">
        <v>10</v>
      </c>
    </row>
    <row r="22" spans="1:39" x14ac:dyDescent="0.25">
      <c r="A22" s="5" t="s">
        <v>8</v>
      </c>
      <c r="B22" t="s">
        <v>100</v>
      </c>
      <c r="D22" s="14">
        <f>D18*D19*D20*D21</f>
        <v>86703264</v>
      </c>
      <c r="E22" s="14">
        <f t="shared" ref="E22:AM22" si="3">E18*E19*E20*E21</f>
        <v>101480197.329252</v>
      </c>
      <c r="F22" s="14">
        <f t="shared" si="3"/>
        <v>116323018.35540183</v>
      </c>
      <c r="G22" s="14">
        <f t="shared" si="3"/>
        <v>131235085.46377724</v>
      </c>
      <c r="H22" s="14">
        <f t="shared" si="3"/>
        <v>146215272.77227476</v>
      </c>
      <c r="I22" s="14">
        <f t="shared" si="3"/>
        <v>175925287.41236484</v>
      </c>
      <c r="J22" s="14">
        <f t="shared" si="3"/>
        <v>176387821.19766667</v>
      </c>
      <c r="K22" s="14">
        <f t="shared" si="3"/>
        <v>162115423.08569518</v>
      </c>
      <c r="L22" s="14">
        <f t="shared" si="3"/>
        <v>147774166.60088754</v>
      </c>
      <c r="M22" s="14">
        <f t="shared" si="3"/>
        <v>103725439.50840019</v>
      </c>
      <c r="N22" s="14">
        <f t="shared" si="3"/>
        <v>104014985.52841884</v>
      </c>
      <c r="O22" s="14">
        <f t="shared" si="3"/>
        <v>149015099.34124213</v>
      </c>
      <c r="P22" s="14">
        <f t="shared" si="3"/>
        <v>89667580.569822341</v>
      </c>
      <c r="Q22" s="14">
        <f t="shared" si="3"/>
        <v>104920556.19506592</v>
      </c>
      <c r="R22" s="14">
        <f t="shared" si="3"/>
        <v>120269158.85311586</v>
      </c>
      <c r="S22" s="14">
        <f t="shared" si="3"/>
        <v>135716248.86874795</v>
      </c>
      <c r="T22" s="14">
        <f t="shared" si="3"/>
        <v>151264915.21116954</v>
      </c>
      <c r="U22" s="14">
        <f t="shared" si="3"/>
        <v>182092718.63520387</v>
      </c>
      <c r="V22" s="14">
        <f t="shared" si="3"/>
        <v>182679845.67812571</v>
      </c>
      <c r="W22" s="14">
        <f t="shared" si="3"/>
        <v>168006151.29108953</v>
      </c>
      <c r="X22" s="14">
        <f t="shared" si="3"/>
        <v>153242725.54296914</v>
      </c>
      <c r="Y22" s="14">
        <f t="shared" si="3"/>
        <v>107633758.13106959</v>
      </c>
      <c r="Z22" s="14">
        <f t="shared" si="3"/>
        <v>108004606.75265618</v>
      </c>
      <c r="AA22" s="14">
        <f t="shared" si="3"/>
        <v>154832069.21779057</v>
      </c>
      <c r="AB22" s="14">
        <f t="shared" si="3"/>
        <v>93229064.621378094</v>
      </c>
      <c r="AC22" s="14">
        <f t="shared" si="3"/>
        <v>109159926.72832878</v>
      </c>
      <c r="AD22" s="14">
        <f t="shared" si="3"/>
        <v>125211691.26244466</v>
      </c>
      <c r="AE22" s="14">
        <f t="shared" si="3"/>
        <v>141387646.9702675</v>
      </c>
      <c r="AF22" s="14">
        <f t="shared" si="3"/>
        <v>157691361.19789812</v>
      </c>
      <c r="AG22" s="14">
        <f t="shared" si="3"/>
        <v>189956166.51982421</v>
      </c>
      <c r="AH22" s="14">
        <f t="shared" si="3"/>
        <v>190696910.49915108</v>
      </c>
      <c r="AI22" s="14">
        <f t="shared" si="3"/>
        <v>175497689.99378902</v>
      </c>
      <c r="AJ22" s="14">
        <f t="shared" si="3"/>
        <v>160184325.94795138</v>
      </c>
      <c r="AK22" s="14">
        <f t="shared" si="3"/>
        <v>112585642.79411037</v>
      </c>
      <c r="AL22" s="14">
        <f t="shared" si="3"/>
        <v>113050234.81634137</v>
      </c>
      <c r="AM22" s="14">
        <f t="shared" si="3"/>
        <v>162175398.2691381</v>
      </c>
    </row>
    <row r="24" spans="1:39" ht="15" customHeight="1" x14ac:dyDescent="0.25"/>
    <row r="25" spans="1:39" s="5" customFormat="1" x14ac:dyDescent="0.25">
      <c r="A25" s="5" t="s">
        <v>15</v>
      </c>
      <c r="B25" s="6" t="s">
        <v>104</v>
      </c>
      <c r="C25" s="6"/>
      <c r="D25" s="13">
        <f>D15+D22</f>
        <v>489095058.23999995</v>
      </c>
      <c r="E25" s="13">
        <f t="shared" ref="E25:AM25" si="4">E15+E22</f>
        <v>462192322.54496402</v>
      </c>
      <c r="F25" s="13">
        <f t="shared" si="4"/>
        <v>452943287.44396096</v>
      </c>
      <c r="G25" s="13">
        <f t="shared" si="4"/>
        <v>475153475.6793167</v>
      </c>
      <c r="H25" s="13">
        <f t="shared" si="4"/>
        <v>537449946.3708173</v>
      </c>
      <c r="I25" s="13">
        <f t="shared" si="4"/>
        <v>612949532.1260525</v>
      </c>
      <c r="J25" s="13">
        <f t="shared" si="4"/>
        <v>625687246.07445073</v>
      </c>
      <c r="K25" s="13">
        <f t="shared" si="4"/>
        <v>580889809.31611824</v>
      </c>
      <c r="L25" s="13">
        <f t="shared" si="4"/>
        <v>537775934.97719121</v>
      </c>
      <c r="M25" s="13">
        <f t="shared" si="4"/>
        <v>480489361.99090666</v>
      </c>
      <c r="N25" s="13">
        <f t="shared" si="4"/>
        <v>470485640.10870802</v>
      </c>
      <c r="O25" s="13">
        <f t="shared" si="4"/>
        <v>500873473.4374578</v>
      </c>
      <c r="P25" s="13">
        <f t="shared" si="4"/>
        <v>620524631.380844</v>
      </c>
      <c r="Q25" s="13">
        <f t="shared" si="4"/>
        <v>580684734.09158516</v>
      </c>
      <c r="R25" s="13">
        <f t="shared" si="4"/>
        <v>560757024.80378318</v>
      </c>
      <c r="S25" s="13">
        <f t="shared" si="4"/>
        <v>585067339.50166667</v>
      </c>
      <c r="T25" s="13">
        <f t="shared" si="4"/>
        <v>656271577.40076542</v>
      </c>
      <c r="U25" s="13">
        <f t="shared" si="4"/>
        <v>745249014.68528032</v>
      </c>
      <c r="V25" s="13">
        <f t="shared" si="4"/>
        <v>757826577.78320575</v>
      </c>
      <c r="W25" s="13">
        <f t="shared" si="4"/>
        <v>705390016.01245785</v>
      </c>
      <c r="X25" s="13">
        <f t="shared" si="4"/>
        <v>650462012.17960739</v>
      </c>
      <c r="Y25" s="13">
        <f t="shared" si="4"/>
        <v>588560516.56260204</v>
      </c>
      <c r="Z25" s="13">
        <f t="shared" si="4"/>
        <v>571682102.58861077</v>
      </c>
      <c r="AA25" s="13">
        <f t="shared" si="4"/>
        <v>600235344.78269184</v>
      </c>
      <c r="AB25" s="13">
        <f t="shared" si="4"/>
        <v>765510622.23745668</v>
      </c>
      <c r="AC25" s="13">
        <f t="shared" si="4"/>
        <v>711847660.99904609</v>
      </c>
      <c r="AD25" s="13">
        <f t="shared" si="4"/>
        <v>683318999.59693396</v>
      </c>
      <c r="AE25" s="13">
        <f t="shared" si="4"/>
        <v>710781688.31959081</v>
      </c>
      <c r="AF25" s="13">
        <f t="shared" si="4"/>
        <v>797612940.97005451</v>
      </c>
      <c r="AG25" s="13">
        <f t="shared" si="4"/>
        <v>903500828.01133108</v>
      </c>
      <c r="AH25" s="13">
        <f t="shared" si="4"/>
        <v>919308182.73255539</v>
      </c>
      <c r="AI25" s="13">
        <f t="shared" si="4"/>
        <v>856103699.62727928</v>
      </c>
      <c r="AJ25" s="13">
        <f t="shared" si="4"/>
        <v>789732845.46412802</v>
      </c>
      <c r="AK25" s="13">
        <f t="shared" si="4"/>
        <v>721283366.76581275</v>
      </c>
      <c r="AL25" s="13">
        <f t="shared" si="4"/>
        <v>699670713.93495524</v>
      </c>
      <c r="AM25" s="13">
        <f t="shared" si="4"/>
        <v>725414177.82725251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234FE-F9BD-3448-ABEC-8AF49E2E4FBF}">
  <dimension ref="A1:AN50"/>
  <sheetViews>
    <sheetView workbookViewId="0">
      <selection activeCell="D4" sqref="D4"/>
    </sheetView>
  </sheetViews>
  <sheetFormatPr defaultColWidth="11" defaultRowHeight="15.75" x14ac:dyDescent="0.25"/>
  <cols>
    <col min="1" max="1" width="35.125" customWidth="1"/>
    <col min="2" max="3" width="61" style="6" customWidth="1"/>
    <col min="4" max="39" width="15.625" customWidth="1"/>
  </cols>
  <sheetData>
    <row r="1" spans="1:40" x14ac:dyDescent="0.25">
      <c r="A1" s="4" t="s">
        <v>4</v>
      </c>
      <c r="B1" s="25" t="s">
        <v>5</v>
      </c>
      <c r="C1" s="25"/>
      <c r="D1" s="2">
        <v>43831</v>
      </c>
      <c r="E1" s="2">
        <v>43862</v>
      </c>
      <c r="F1" s="2">
        <v>43891</v>
      </c>
      <c r="G1" s="2">
        <v>43922</v>
      </c>
      <c r="H1" s="2">
        <v>43952</v>
      </c>
      <c r="I1" s="2">
        <v>43983</v>
      </c>
      <c r="J1" s="2">
        <v>44013</v>
      </c>
      <c r="K1" s="2">
        <v>44044</v>
      </c>
      <c r="L1" s="2">
        <v>44075</v>
      </c>
      <c r="M1" s="2">
        <v>44105</v>
      </c>
      <c r="N1" s="2">
        <v>44136</v>
      </c>
      <c r="O1" s="2">
        <v>44166</v>
      </c>
      <c r="P1" s="2">
        <v>44197</v>
      </c>
      <c r="Q1" s="2">
        <v>44228</v>
      </c>
      <c r="R1" s="2">
        <v>44256</v>
      </c>
      <c r="S1" s="2">
        <v>44287</v>
      </c>
      <c r="T1" s="2">
        <v>44317</v>
      </c>
      <c r="U1" s="2">
        <v>44348</v>
      </c>
      <c r="V1" s="2">
        <v>44378</v>
      </c>
      <c r="W1" s="2">
        <v>44409</v>
      </c>
      <c r="X1" s="2">
        <v>44440</v>
      </c>
      <c r="Y1" s="2">
        <v>44470</v>
      </c>
      <c r="Z1" s="2">
        <v>44501</v>
      </c>
      <c r="AA1" s="2">
        <v>44531</v>
      </c>
      <c r="AB1" s="2">
        <v>44562</v>
      </c>
      <c r="AC1" s="2">
        <v>44593</v>
      </c>
      <c r="AD1" s="2">
        <v>44621</v>
      </c>
      <c r="AE1" s="2">
        <v>44652</v>
      </c>
      <c r="AF1" s="2">
        <v>44682</v>
      </c>
      <c r="AG1" s="2">
        <v>44713</v>
      </c>
      <c r="AH1" s="2">
        <v>44743</v>
      </c>
      <c r="AI1" s="2">
        <v>44774</v>
      </c>
      <c r="AJ1" s="2">
        <v>44805</v>
      </c>
      <c r="AK1" s="2">
        <v>44835</v>
      </c>
      <c r="AL1" s="2">
        <v>44866</v>
      </c>
      <c r="AM1" s="2">
        <v>44896</v>
      </c>
    </row>
    <row r="2" spans="1:40" x14ac:dyDescent="0.25">
      <c r="A2" t="s">
        <v>67</v>
      </c>
      <c r="D2" s="11">
        <v>0.1</v>
      </c>
      <c r="E2" s="11">
        <v>0.1</v>
      </c>
      <c r="F2" s="11">
        <v>0.1</v>
      </c>
      <c r="G2" s="11">
        <v>0.1</v>
      </c>
      <c r="H2" s="11">
        <v>0.1</v>
      </c>
      <c r="I2" s="11">
        <v>0.1</v>
      </c>
      <c r="J2" s="11">
        <v>0.1</v>
      </c>
      <c r="K2" s="11">
        <v>0.1</v>
      </c>
      <c r="L2" s="11">
        <v>0.1</v>
      </c>
      <c r="M2" s="11">
        <v>0.1</v>
      </c>
      <c r="N2" s="11">
        <v>0.1</v>
      </c>
      <c r="O2" s="11">
        <v>0.1</v>
      </c>
      <c r="P2" s="11">
        <v>0.1</v>
      </c>
      <c r="Q2" s="11">
        <v>0.1</v>
      </c>
      <c r="R2" s="11">
        <v>0.1</v>
      </c>
      <c r="S2" s="11">
        <v>0.1</v>
      </c>
      <c r="T2" s="11">
        <v>0.1</v>
      </c>
      <c r="U2" s="11">
        <v>0.1</v>
      </c>
      <c r="V2" s="11">
        <v>0.1</v>
      </c>
      <c r="W2" s="11">
        <v>0.1</v>
      </c>
      <c r="X2" s="11">
        <v>0.1</v>
      </c>
      <c r="Y2" s="11">
        <v>0.1</v>
      </c>
      <c r="Z2" s="11">
        <v>0.1</v>
      </c>
      <c r="AA2" s="11">
        <v>0.1</v>
      </c>
      <c r="AB2" s="11">
        <v>0.1</v>
      </c>
      <c r="AC2" s="11">
        <v>0.1</v>
      </c>
      <c r="AD2" s="11">
        <v>0.1</v>
      </c>
      <c r="AE2" s="11">
        <v>0.1</v>
      </c>
      <c r="AF2" s="11">
        <v>0.1</v>
      </c>
      <c r="AG2" s="11">
        <v>0.1</v>
      </c>
      <c r="AH2" s="11">
        <v>0.1</v>
      </c>
      <c r="AI2" s="11">
        <v>0.1</v>
      </c>
      <c r="AJ2" s="11">
        <v>0.1</v>
      </c>
      <c r="AK2" s="11">
        <v>0.1</v>
      </c>
      <c r="AL2" s="11">
        <v>0.1</v>
      </c>
      <c r="AM2" s="11">
        <v>0.1</v>
      </c>
      <c r="AN2" s="11"/>
    </row>
    <row r="3" spans="1:40" x14ac:dyDescent="0.25">
      <c r="A3" t="s">
        <v>68</v>
      </c>
      <c r="D3" s="11">
        <v>0.05</v>
      </c>
      <c r="E3" s="11">
        <v>0.05</v>
      </c>
      <c r="F3" s="11">
        <v>0.05</v>
      </c>
      <c r="G3" s="11">
        <v>0.05</v>
      </c>
      <c r="H3" s="11">
        <v>0.05</v>
      </c>
      <c r="I3" s="11">
        <v>0.05</v>
      </c>
      <c r="J3" s="11">
        <v>0.05</v>
      </c>
      <c r="K3" s="11">
        <v>0.05</v>
      </c>
      <c r="L3" s="11">
        <v>0.05</v>
      </c>
      <c r="M3" s="11">
        <v>0.05</v>
      </c>
      <c r="N3" s="11">
        <v>0.05</v>
      </c>
      <c r="O3" s="11">
        <v>0.05</v>
      </c>
      <c r="P3" s="11">
        <v>0.05</v>
      </c>
      <c r="Q3" s="11">
        <v>0.05</v>
      </c>
      <c r="R3" s="11">
        <v>0.05</v>
      </c>
      <c r="S3" s="11">
        <v>0.05</v>
      </c>
      <c r="T3" s="11">
        <v>0.05</v>
      </c>
      <c r="U3" s="11">
        <v>0.05</v>
      </c>
      <c r="V3" s="11">
        <v>0.05</v>
      </c>
      <c r="W3" s="11">
        <v>0.05</v>
      </c>
      <c r="X3" s="11">
        <v>0.05</v>
      </c>
      <c r="Y3" s="11">
        <v>0.05</v>
      </c>
      <c r="Z3" s="11">
        <v>0.05</v>
      </c>
      <c r="AA3" s="11">
        <v>0.05</v>
      </c>
      <c r="AB3" s="11">
        <v>0.05</v>
      </c>
      <c r="AC3" s="11">
        <v>0.05</v>
      </c>
      <c r="AD3" s="11">
        <v>0.05</v>
      </c>
      <c r="AE3" s="11">
        <v>0.05</v>
      </c>
      <c r="AF3" s="11">
        <v>0.05</v>
      </c>
      <c r="AG3" s="11">
        <v>0.05</v>
      </c>
      <c r="AH3" s="11">
        <v>0.05</v>
      </c>
      <c r="AI3" s="11">
        <v>0.05</v>
      </c>
      <c r="AJ3" s="11">
        <v>0.05</v>
      </c>
      <c r="AK3" s="11">
        <v>0.05</v>
      </c>
      <c r="AL3" s="11">
        <v>0.05</v>
      </c>
      <c r="AM3" s="11">
        <v>0.05</v>
      </c>
    </row>
    <row r="4" spans="1:40" x14ac:dyDescent="0.25">
      <c r="A4" s="5" t="s">
        <v>84</v>
      </c>
      <c r="D4" s="15">
        <f>D2*Retention!D6+D3*Acquisition!D10</f>
        <v>3300000</v>
      </c>
      <c r="E4" s="15">
        <f>E2*Retention!E6+E3*Acquisition!E10</f>
        <v>3401904</v>
      </c>
      <c r="F4" s="15">
        <f>F2*Retention!F6+F3*Acquisition!F10</f>
        <v>3503699.1957510002</v>
      </c>
      <c r="G4" s="15">
        <f>G2*Retention!G6+G3*Acquisition!G10</f>
        <v>3605399.3692895896</v>
      </c>
      <c r="H4" s="15">
        <f>H2*Retention!H6+H3*Acquisition!H10</f>
        <v>3707046.5600733869</v>
      </c>
      <c r="I4" s="15">
        <f>I2*Retention!I6+I3*Acquisition!I10</f>
        <v>3808653.5354785412</v>
      </c>
      <c r="J4" s="15">
        <f>J2*Retention!J6+J3*Acquisition!J10</f>
        <v>3910234.4616026962</v>
      </c>
      <c r="K4" s="15">
        <f>K2*Retention!K6+K3*Acquisition!K10</f>
        <v>4011805.1416612654</v>
      </c>
      <c r="L4" s="15">
        <f>L2*Retention!L6+L3*Acquisition!L10</f>
        <v>4113382.3815295333</v>
      </c>
      <c r="M4" s="15">
        <f>M2*Retention!M6+M3*Acquisition!M10</f>
        <v>4214983.7961135767</v>
      </c>
      <c r="N4" s="15">
        <f>N2*Retention!N6+N3*Acquisition!N10</f>
        <v>4316608.886938096</v>
      </c>
      <c r="O4" s="15">
        <f>O2*Retention!O6+O3*Acquisition!O10</f>
        <v>4418257.8790810276</v>
      </c>
      <c r="P4" s="15">
        <f>P2*Retention!P6+P3*Acquisition!P10</f>
        <v>4519930.8315034509</v>
      </c>
      <c r="Q4" s="15">
        <f>Q2*Retention!Q6+Q3*Acquisition!Q10</f>
        <v>4621627.6878232518</v>
      </c>
      <c r="R4" s="15">
        <f>R2*Retention!R6+R3*Acquisition!R10</f>
        <v>4723351.4134724839</v>
      </c>
      <c r="S4" s="15">
        <f>S2*Retention!S6+S3*Acquisition!S10</f>
        <v>4825101.2460177634</v>
      </c>
      <c r="T4" s="15">
        <f>T2*Retention!T6+T3*Acquisition!T10</f>
        <v>4926877.3113232963</v>
      </c>
      <c r="U4" s="15">
        <f>U2*Retention!U6+U3*Acquisition!U10</f>
        <v>5028680.3200310264</v>
      </c>
      <c r="V4" s="15">
        <f>V2*Retention!V6+V3*Acquisition!V10</f>
        <v>5130510.9227666752</v>
      </c>
      <c r="W4" s="15">
        <f>W2*Retention!W6+W3*Acquisition!W10</f>
        <v>5232370.0131438095</v>
      </c>
      <c r="X4" s="15">
        <f>X2*Retention!X6+X3*Acquisition!X10</f>
        <v>5334257.9578057816</v>
      </c>
      <c r="Y4" s="15">
        <f>Y2*Retention!Y6+Y3*Acquisition!Y10</f>
        <v>5436174.237619359</v>
      </c>
      <c r="Z4" s="15">
        <f>Z2*Retention!Z6+Z3*Acquisition!Z10</f>
        <v>5538118.0878217043</v>
      </c>
      <c r="AA4" s="15">
        <f>AA2*Retention!AA6+AA3*Acquisition!AA10</f>
        <v>5640089.7093359372</v>
      </c>
      <c r="AB4" s="15">
        <f>AB2*Retention!AB6+AB3*Acquisition!AB10</f>
        <v>5742089.0811605295</v>
      </c>
      <c r="AC4" s="15">
        <f>AC2*Retention!AC6+AC3*Acquisition!AC10</f>
        <v>5844116.0399137875</v>
      </c>
      <c r="AD4" s="15">
        <f>AD2*Retention!AD6+AD3*Acquisition!AD10</f>
        <v>5946174.3124140035</v>
      </c>
      <c r="AE4" s="15">
        <f>AE2*Retention!AE6+AE3*Acquisition!AE10</f>
        <v>6048262.8168834886</v>
      </c>
      <c r="AF4" s="15">
        <f>AF2*Retention!AF6+AF3*Acquisition!AF10</f>
        <v>6150381.6264514429</v>
      </c>
      <c r="AG4" s="15">
        <f>AG2*Retention!AG6+AG3*Acquisition!AG10</f>
        <v>6252531.5588830505</v>
      </c>
      <c r="AH4" s="15">
        <f>AH2*Retention!AH6+AH3*Acquisition!AH10</f>
        <v>6354713.3484255187</v>
      </c>
      <c r="AI4" s="15">
        <f>AI2*Retention!AI6+AI3*Acquisition!AI10</f>
        <v>6456928.0335628502</v>
      </c>
      <c r="AJ4" s="15">
        <f>AJ2*Retention!AJ6+AJ3*Acquisition!AJ10</f>
        <v>6559175.9848328009</v>
      </c>
      <c r="AK4" s="15">
        <f>AK2*Retention!AK6+AK3*Acquisition!AK10</f>
        <v>6661456.4609665312</v>
      </c>
      <c r="AL4" s="15">
        <f>AL2*Retention!AL6+AL3*Acquisition!AL10</f>
        <v>6763768.4237861522</v>
      </c>
      <c r="AM4" s="15">
        <f>AM2*Retention!AM6+AM3*Acquisition!AM10</f>
        <v>6866112.0429219892</v>
      </c>
    </row>
    <row r="5" spans="1:40" x14ac:dyDescent="0.25"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</row>
    <row r="6" spans="1:40" x14ac:dyDescent="0.25">
      <c r="A6" t="s">
        <v>69</v>
      </c>
      <c r="C6" s="30" t="s">
        <v>126</v>
      </c>
      <c r="D6">
        <v>8000</v>
      </c>
      <c r="E6">
        <f>D6+2</f>
        <v>8002</v>
      </c>
      <c r="F6">
        <f t="shared" ref="F6:AM6" si="0">E6+2</f>
        <v>8004</v>
      </c>
      <c r="G6">
        <f t="shared" si="0"/>
        <v>8006</v>
      </c>
      <c r="H6">
        <f t="shared" si="0"/>
        <v>8008</v>
      </c>
      <c r="I6">
        <f t="shared" si="0"/>
        <v>8010</v>
      </c>
      <c r="J6">
        <f t="shared" si="0"/>
        <v>8012</v>
      </c>
      <c r="K6">
        <f t="shared" si="0"/>
        <v>8014</v>
      </c>
      <c r="L6">
        <f t="shared" si="0"/>
        <v>8016</v>
      </c>
      <c r="M6">
        <f t="shared" si="0"/>
        <v>8018</v>
      </c>
      <c r="N6">
        <f t="shared" si="0"/>
        <v>8020</v>
      </c>
      <c r="O6">
        <f t="shared" si="0"/>
        <v>8022</v>
      </c>
      <c r="P6">
        <f t="shared" si="0"/>
        <v>8024</v>
      </c>
      <c r="Q6">
        <f t="shared" si="0"/>
        <v>8026</v>
      </c>
      <c r="R6">
        <f t="shared" si="0"/>
        <v>8028</v>
      </c>
      <c r="S6">
        <f t="shared" si="0"/>
        <v>8030</v>
      </c>
      <c r="T6">
        <f t="shared" si="0"/>
        <v>8032</v>
      </c>
      <c r="U6">
        <f t="shared" si="0"/>
        <v>8034</v>
      </c>
      <c r="V6">
        <f t="shared" si="0"/>
        <v>8036</v>
      </c>
      <c r="W6">
        <f t="shared" si="0"/>
        <v>8038</v>
      </c>
      <c r="X6">
        <f t="shared" si="0"/>
        <v>8040</v>
      </c>
      <c r="Y6">
        <f t="shared" si="0"/>
        <v>8042</v>
      </c>
      <c r="Z6">
        <f t="shared" si="0"/>
        <v>8044</v>
      </c>
      <c r="AA6">
        <f t="shared" si="0"/>
        <v>8046</v>
      </c>
      <c r="AB6">
        <f t="shared" si="0"/>
        <v>8048</v>
      </c>
      <c r="AC6">
        <f t="shared" si="0"/>
        <v>8050</v>
      </c>
      <c r="AD6">
        <f t="shared" si="0"/>
        <v>8052</v>
      </c>
      <c r="AE6">
        <f t="shared" si="0"/>
        <v>8054</v>
      </c>
      <c r="AF6">
        <f t="shared" si="0"/>
        <v>8056</v>
      </c>
      <c r="AG6">
        <f t="shared" si="0"/>
        <v>8058</v>
      </c>
      <c r="AH6">
        <f t="shared" si="0"/>
        <v>8060</v>
      </c>
      <c r="AI6">
        <f t="shared" si="0"/>
        <v>8062</v>
      </c>
      <c r="AJ6">
        <f t="shared" si="0"/>
        <v>8064</v>
      </c>
      <c r="AK6">
        <f t="shared" si="0"/>
        <v>8066</v>
      </c>
      <c r="AL6">
        <f t="shared" si="0"/>
        <v>8068</v>
      </c>
      <c r="AM6">
        <f t="shared" si="0"/>
        <v>8070</v>
      </c>
    </row>
    <row r="7" spans="1:40" x14ac:dyDescent="0.25">
      <c r="A7" t="s">
        <v>70</v>
      </c>
      <c r="C7" s="27" t="s">
        <v>117</v>
      </c>
      <c r="D7" s="14">
        <v>35000</v>
      </c>
      <c r="E7" s="14">
        <v>35000</v>
      </c>
      <c r="F7" s="14">
        <v>35000</v>
      </c>
      <c r="G7" s="14">
        <v>35000</v>
      </c>
      <c r="H7" s="14">
        <v>35000</v>
      </c>
      <c r="I7" s="14">
        <v>35000</v>
      </c>
      <c r="J7" s="14">
        <v>35000</v>
      </c>
      <c r="K7" s="14">
        <v>35000</v>
      </c>
      <c r="L7" s="14">
        <v>35000</v>
      </c>
      <c r="M7" s="14">
        <v>35000</v>
      </c>
      <c r="N7" s="14">
        <v>35000</v>
      </c>
      <c r="O7" s="14">
        <v>35000</v>
      </c>
      <c r="P7" s="14">
        <v>35000</v>
      </c>
      <c r="Q7" s="14">
        <v>35000</v>
      </c>
      <c r="R7" s="14">
        <v>35000</v>
      </c>
      <c r="S7" s="14">
        <v>35000</v>
      </c>
      <c r="T7" s="14">
        <v>35000</v>
      </c>
      <c r="U7" s="14">
        <v>35000</v>
      </c>
      <c r="V7" s="14">
        <v>35000</v>
      </c>
      <c r="W7" s="14">
        <v>35000</v>
      </c>
      <c r="X7" s="14">
        <v>35000</v>
      </c>
      <c r="Y7" s="14">
        <v>35000</v>
      </c>
      <c r="Z7" s="14">
        <v>35000</v>
      </c>
      <c r="AA7" s="14">
        <v>35000</v>
      </c>
      <c r="AB7" s="14">
        <v>35000</v>
      </c>
      <c r="AC7" s="14">
        <v>35000</v>
      </c>
      <c r="AD7" s="14">
        <v>35000</v>
      </c>
      <c r="AE7" s="14">
        <v>35000</v>
      </c>
      <c r="AF7" s="14">
        <v>35000</v>
      </c>
      <c r="AG7" s="14">
        <v>35000</v>
      </c>
      <c r="AH7" s="14">
        <v>35000</v>
      </c>
      <c r="AI7" s="14">
        <v>35000</v>
      </c>
      <c r="AJ7" s="14">
        <v>35000</v>
      </c>
      <c r="AK7" s="14">
        <v>35000</v>
      </c>
      <c r="AL7" s="14">
        <v>35000</v>
      </c>
      <c r="AM7" s="14">
        <v>35000</v>
      </c>
    </row>
    <row r="8" spans="1:40" s="5" customFormat="1" x14ac:dyDescent="0.25">
      <c r="A8" s="5" t="s">
        <v>71</v>
      </c>
      <c r="B8" s="6" t="s">
        <v>105</v>
      </c>
      <c r="C8" s="6"/>
      <c r="D8" s="15">
        <f>D6*D7</f>
        <v>280000000</v>
      </c>
      <c r="E8" s="15">
        <f t="shared" ref="E8:AM8" si="1">E6*E7</f>
        <v>280070000</v>
      </c>
      <c r="F8" s="15">
        <f t="shared" si="1"/>
        <v>280140000</v>
      </c>
      <c r="G8" s="15">
        <f t="shared" si="1"/>
        <v>280210000</v>
      </c>
      <c r="H8" s="15">
        <f t="shared" si="1"/>
        <v>280280000</v>
      </c>
      <c r="I8" s="15">
        <f t="shared" si="1"/>
        <v>280350000</v>
      </c>
      <c r="J8" s="15">
        <f t="shared" si="1"/>
        <v>280420000</v>
      </c>
      <c r="K8" s="15">
        <f t="shared" si="1"/>
        <v>280490000</v>
      </c>
      <c r="L8" s="15">
        <f t="shared" si="1"/>
        <v>280560000</v>
      </c>
      <c r="M8" s="15">
        <f t="shared" si="1"/>
        <v>280630000</v>
      </c>
      <c r="N8" s="15">
        <f t="shared" si="1"/>
        <v>280700000</v>
      </c>
      <c r="O8" s="15">
        <f t="shared" si="1"/>
        <v>280770000</v>
      </c>
      <c r="P8" s="15">
        <f t="shared" si="1"/>
        <v>280840000</v>
      </c>
      <c r="Q8" s="15">
        <f t="shared" si="1"/>
        <v>280910000</v>
      </c>
      <c r="R8" s="15">
        <f t="shared" si="1"/>
        <v>280980000</v>
      </c>
      <c r="S8" s="15">
        <f t="shared" si="1"/>
        <v>281050000</v>
      </c>
      <c r="T8" s="15">
        <f t="shared" si="1"/>
        <v>281120000</v>
      </c>
      <c r="U8" s="15">
        <f t="shared" si="1"/>
        <v>281190000</v>
      </c>
      <c r="V8" s="15">
        <f t="shared" si="1"/>
        <v>281260000</v>
      </c>
      <c r="W8" s="15">
        <f t="shared" si="1"/>
        <v>281330000</v>
      </c>
      <c r="X8" s="15">
        <f t="shared" si="1"/>
        <v>281400000</v>
      </c>
      <c r="Y8" s="15">
        <f t="shared" si="1"/>
        <v>281470000</v>
      </c>
      <c r="Z8" s="15">
        <f t="shared" si="1"/>
        <v>281540000</v>
      </c>
      <c r="AA8" s="15">
        <f t="shared" si="1"/>
        <v>281610000</v>
      </c>
      <c r="AB8" s="15">
        <f t="shared" si="1"/>
        <v>281680000</v>
      </c>
      <c r="AC8" s="15">
        <f t="shared" si="1"/>
        <v>281750000</v>
      </c>
      <c r="AD8" s="15">
        <f t="shared" si="1"/>
        <v>281820000</v>
      </c>
      <c r="AE8" s="15">
        <f t="shared" si="1"/>
        <v>281890000</v>
      </c>
      <c r="AF8" s="15">
        <f t="shared" si="1"/>
        <v>281960000</v>
      </c>
      <c r="AG8" s="15">
        <f t="shared" si="1"/>
        <v>282030000</v>
      </c>
      <c r="AH8" s="15">
        <f t="shared" si="1"/>
        <v>282100000</v>
      </c>
      <c r="AI8" s="15">
        <f t="shared" si="1"/>
        <v>282170000</v>
      </c>
      <c r="AJ8" s="15">
        <f t="shared" si="1"/>
        <v>282240000</v>
      </c>
      <c r="AK8" s="15">
        <f t="shared" si="1"/>
        <v>282310000</v>
      </c>
      <c r="AL8" s="15">
        <f t="shared" si="1"/>
        <v>282380000</v>
      </c>
      <c r="AM8" s="15">
        <f t="shared" si="1"/>
        <v>282450000</v>
      </c>
    </row>
    <row r="9" spans="1:40" s="5" customFormat="1" x14ac:dyDescent="0.25">
      <c r="A9"/>
      <c r="B9" s="6"/>
      <c r="C9" s="6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</row>
    <row r="10" spans="1:40" s="5" customFormat="1" x14ac:dyDescent="0.25">
      <c r="A10" t="s">
        <v>74</v>
      </c>
      <c r="B10" s="22"/>
      <c r="C10" s="29" t="s">
        <v>117</v>
      </c>
      <c r="D10" s="22">
        <v>1000</v>
      </c>
      <c r="E10" s="22">
        <v>1000</v>
      </c>
      <c r="F10" s="22">
        <v>1000</v>
      </c>
      <c r="G10" s="22">
        <v>1000</v>
      </c>
      <c r="H10" s="22">
        <v>1000</v>
      </c>
      <c r="I10" s="22">
        <v>1000</v>
      </c>
      <c r="J10" s="22">
        <v>1000</v>
      </c>
      <c r="K10" s="22">
        <v>1000</v>
      </c>
      <c r="L10" s="22">
        <v>1000</v>
      </c>
      <c r="M10" s="22">
        <v>1000</v>
      </c>
      <c r="N10" s="22">
        <v>1000</v>
      </c>
      <c r="O10" s="22">
        <v>1000</v>
      </c>
      <c r="P10" s="22">
        <v>1000</v>
      </c>
      <c r="Q10" s="22">
        <v>1000</v>
      </c>
      <c r="R10" s="22">
        <v>1000</v>
      </c>
      <c r="S10" s="22">
        <v>1000</v>
      </c>
      <c r="T10" s="22">
        <v>1000</v>
      </c>
      <c r="U10" s="22">
        <v>1000</v>
      </c>
      <c r="V10" s="22">
        <v>1000</v>
      </c>
      <c r="W10" s="22">
        <v>1000</v>
      </c>
      <c r="X10" s="22">
        <v>1000</v>
      </c>
      <c r="Y10" s="22">
        <v>1000</v>
      </c>
      <c r="Z10" s="22">
        <v>1000</v>
      </c>
      <c r="AA10" s="22">
        <v>1000</v>
      </c>
      <c r="AB10" s="22">
        <v>1000</v>
      </c>
      <c r="AC10" s="22">
        <v>1000</v>
      </c>
      <c r="AD10" s="22">
        <v>1000</v>
      </c>
      <c r="AE10" s="22">
        <v>1000</v>
      </c>
      <c r="AF10" s="22">
        <v>1000</v>
      </c>
      <c r="AG10" s="22">
        <v>1000</v>
      </c>
      <c r="AH10" s="22">
        <v>1000</v>
      </c>
      <c r="AI10" s="22">
        <v>1000</v>
      </c>
      <c r="AJ10" s="22">
        <v>1000</v>
      </c>
      <c r="AK10" s="22">
        <v>1000</v>
      </c>
      <c r="AL10" s="22">
        <v>1000</v>
      </c>
      <c r="AM10" s="22">
        <v>1000</v>
      </c>
    </row>
    <row r="11" spans="1:40" x14ac:dyDescent="0.25">
      <c r="A11" t="s">
        <v>75</v>
      </c>
      <c r="B11" s="22"/>
      <c r="C11" s="29" t="s">
        <v>117</v>
      </c>
      <c r="D11" s="23">
        <v>30000</v>
      </c>
      <c r="E11" s="23">
        <v>30000</v>
      </c>
      <c r="F11" s="23">
        <v>30000</v>
      </c>
      <c r="G11" s="23">
        <v>30000</v>
      </c>
      <c r="H11" s="23">
        <v>30000</v>
      </c>
      <c r="I11" s="23">
        <v>30000</v>
      </c>
      <c r="J11" s="23">
        <v>30000</v>
      </c>
      <c r="K11" s="23">
        <v>30000</v>
      </c>
      <c r="L11" s="23">
        <v>30000</v>
      </c>
      <c r="M11" s="23">
        <v>30000</v>
      </c>
      <c r="N11" s="23">
        <v>30000</v>
      </c>
      <c r="O11" s="23">
        <v>30000</v>
      </c>
      <c r="P11" s="23">
        <v>30000</v>
      </c>
      <c r="Q11" s="23">
        <v>30000</v>
      </c>
      <c r="R11" s="23">
        <v>30000</v>
      </c>
      <c r="S11" s="23">
        <v>30000</v>
      </c>
      <c r="T11" s="23">
        <v>30000</v>
      </c>
      <c r="U11" s="23">
        <v>30000</v>
      </c>
      <c r="V11" s="23">
        <v>30000</v>
      </c>
      <c r="W11" s="23">
        <v>30000</v>
      </c>
      <c r="X11" s="23">
        <v>30000</v>
      </c>
      <c r="Y11" s="23">
        <v>30000</v>
      </c>
      <c r="Z11" s="23">
        <v>30000</v>
      </c>
      <c r="AA11" s="23">
        <v>30000</v>
      </c>
      <c r="AB11" s="23">
        <v>30000</v>
      </c>
      <c r="AC11" s="23">
        <v>30000</v>
      </c>
      <c r="AD11" s="23">
        <v>30000</v>
      </c>
      <c r="AE11" s="23">
        <v>30000</v>
      </c>
      <c r="AF11" s="23">
        <v>30000</v>
      </c>
      <c r="AG11" s="23">
        <v>30000</v>
      </c>
      <c r="AH11" s="23">
        <v>30000</v>
      </c>
      <c r="AI11" s="23">
        <v>30000</v>
      </c>
      <c r="AJ11" s="23">
        <v>30000</v>
      </c>
      <c r="AK11" s="23">
        <v>30000</v>
      </c>
      <c r="AL11" s="23">
        <v>30000</v>
      </c>
      <c r="AM11" s="23">
        <v>30000</v>
      </c>
    </row>
    <row r="12" spans="1:40" x14ac:dyDescent="0.25">
      <c r="A12" s="5" t="s">
        <v>85</v>
      </c>
      <c r="B12" s="22" t="s">
        <v>106</v>
      </c>
      <c r="C12" s="22"/>
      <c r="D12" s="13">
        <f>D10*D11</f>
        <v>30000000</v>
      </c>
      <c r="E12" s="13">
        <f t="shared" ref="E12:AM12" si="2">E10*E11</f>
        <v>30000000</v>
      </c>
      <c r="F12" s="13">
        <f t="shared" si="2"/>
        <v>30000000</v>
      </c>
      <c r="G12" s="13">
        <f t="shared" si="2"/>
        <v>30000000</v>
      </c>
      <c r="H12" s="13">
        <f t="shared" si="2"/>
        <v>30000000</v>
      </c>
      <c r="I12" s="13">
        <f t="shared" si="2"/>
        <v>30000000</v>
      </c>
      <c r="J12" s="13">
        <f t="shared" si="2"/>
        <v>30000000</v>
      </c>
      <c r="K12" s="13">
        <f t="shared" si="2"/>
        <v>30000000</v>
      </c>
      <c r="L12" s="13">
        <f t="shared" si="2"/>
        <v>30000000</v>
      </c>
      <c r="M12" s="13">
        <f t="shared" si="2"/>
        <v>30000000</v>
      </c>
      <c r="N12" s="13">
        <f t="shared" si="2"/>
        <v>30000000</v>
      </c>
      <c r="O12" s="13">
        <f t="shared" si="2"/>
        <v>30000000</v>
      </c>
      <c r="P12" s="13">
        <f t="shared" si="2"/>
        <v>30000000</v>
      </c>
      <c r="Q12" s="13">
        <f t="shared" si="2"/>
        <v>30000000</v>
      </c>
      <c r="R12" s="13">
        <f t="shared" si="2"/>
        <v>30000000</v>
      </c>
      <c r="S12" s="13">
        <f t="shared" si="2"/>
        <v>30000000</v>
      </c>
      <c r="T12" s="13">
        <f t="shared" si="2"/>
        <v>30000000</v>
      </c>
      <c r="U12" s="13">
        <f t="shared" si="2"/>
        <v>30000000</v>
      </c>
      <c r="V12" s="13">
        <f t="shared" si="2"/>
        <v>30000000</v>
      </c>
      <c r="W12" s="13">
        <f t="shared" si="2"/>
        <v>30000000</v>
      </c>
      <c r="X12" s="13">
        <f t="shared" si="2"/>
        <v>30000000</v>
      </c>
      <c r="Y12" s="13">
        <f t="shared" si="2"/>
        <v>30000000</v>
      </c>
      <c r="Z12" s="13">
        <f t="shared" si="2"/>
        <v>30000000</v>
      </c>
      <c r="AA12" s="13">
        <f t="shared" si="2"/>
        <v>30000000</v>
      </c>
      <c r="AB12" s="13">
        <f t="shared" si="2"/>
        <v>30000000</v>
      </c>
      <c r="AC12" s="13">
        <f t="shared" si="2"/>
        <v>30000000</v>
      </c>
      <c r="AD12" s="13">
        <f t="shared" si="2"/>
        <v>30000000</v>
      </c>
      <c r="AE12" s="13">
        <f t="shared" si="2"/>
        <v>30000000</v>
      </c>
      <c r="AF12" s="13">
        <f t="shared" si="2"/>
        <v>30000000</v>
      </c>
      <c r="AG12" s="13">
        <f t="shared" si="2"/>
        <v>30000000</v>
      </c>
      <c r="AH12" s="13">
        <f t="shared" si="2"/>
        <v>30000000</v>
      </c>
      <c r="AI12" s="13">
        <f t="shared" si="2"/>
        <v>30000000</v>
      </c>
      <c r="AJ12" s="13">
        <f t="shared" si="2"/>
        <v>30000000</v>
      </c>
      <c r="AK12" s="13">
        <f t="shared" si="2"/>
        <v>30000000</v>
      </c>
      <c r="AL12" s="13">
        <f t="shared" si="2"/>
        <v>30000000</v>
      </c>
      <c r="AM12" s="13">
        <f t="shared" si="2"/>
        <v>30000000</v>
      </c>
    </row>
    <row r="13" spans="1:40" s="5" customFormat="1" x14ac:dyDescent="0.25">
      <c r="A13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</row>
    <row r="14" spans="1:40" s="5" customFormat="1" x14ac:dyDescent="0.25">
      <c r="A14" t="s">
        <v>72</v>
      </c>
      <c r="B14" s="22"/>
      <c r="C14" s="29" t="s">
        <v>117</v>
      </c>
      <c r="D14" s="22">
        <v>1000</v>
      </c>
      <c r="E14" s="22">
        <v>1000</v>
      </c>
      <c r="F14" s="22">
        <v>1000</v>
      </c>
      <c r="G14" s="22">
        <v>1000</v>
      </c>
      <c r="H14" s="22">
        <v>1000</v>
      </c>
      <c r="I14" s="22">
        <v>1000</v>
      </c>
      <c r="J14" s="22">
        <v>1000</v>
      </c>
      <c r="K14" s="22">
        <v>1000</v>
      </c>
      <c r="L14" s="22">
        <v>1000</v>
      </c>
      <c r="M14" s="22">
        <v>1000</v>
      </c>
      <c r="N14" s="22">
        <v>1000</v>
      </c>
      <c r="O14" s="22">
        <v>1000</v>
      </c>
      <c r="P14" s="22">
        <v>1000</v>
      </c>
      <c r="Q14" s="22">
        <v>1000</v>
      </c>
      <c r="R14" s="22">
        <v>1000</v>
      </c>
      <c r="S14" s="22">
        <v>1000</v>
      </c>
      <c r="T14" s="22">
        <v>1000</v>
      </c>
      <c r="U14" s="22">
        <v>1000</v>
      </c>
      <c r="V14" s="22">
        <v>1000</v>
      </c>
      <c r="W14" s="22">
        <v>1000</v>
      </c>
      <c r="X14" s="22">
        <v>1000</v>
      </c>
      <c r="Y14" s="22">
        <v>1000</v>
      </c>
      <c r="Z14" s="22">
        <v>1000</v>
      </c>
      <c r="AA14" s="22">
        <v>1000</v>
      </c>
      <c r="AB14" s="22">
        <v>1000</v>
      </c>
      <c r="AC14" s="22">
        <v>1000</v>
      </c>
      <c r="AD14" s="22">
        <v>1000</v>
      </c>
      <c r="AE14" s="22">
        <v>1000</v>
      </c>
      <c r="AF14" s="22">
        <v>1000</v>
      </c>
      <c r="AG14" s="22">
        <v>1000</v>
      </c>
      <c r="AH14" s="22">
        <v>1000</v>
      </c>
      <c r="AI14" s="22">
        <v>1000</v>
      </c>
      <c r="AJ14" s="22">
        <v>1000</v>
      </c>
      <c r="AK14" s="22">
        <v>1000</v>
      </c>
      <c r="AL14" s="22">
        <v>1000</v>
      </c>
      <c r="AM14" s="22">
        <v>1000</v>
      </c>
    </row>
    <row r="15" spans="1:40" x14ac:dyDescent="0.25">
      <c r="A15" t="s">
        <v>73</v>
      </c>
      <c r="B15" s="22"/>
      <c r="C15" s="29" t="s">
        <v>117</v>
      </c>
      <c r="D15" s="23">
        <v>30000</v>
      </c>
      <c r="E15" s="23">
        <v>30000</v>
      </c>
      <c r="F15" s="23">
        <v>30000</v>
      </c>
      <c r="G15" s="23">
        <v>30000</v>
      </c>
      <c r="H15" s="23">
        <v>30000</v>
      </c>
      <c r="I15" s="23">
        <v>30000</v>
      </c>
      <c r="J15" s="23">
        <v>30000</v>
      </c>
      <c r="K15" s="23">
        <v>30000</v>
      </c>
      <c r="L15" s="23">
        <v>30000</v>
      </c>
      <c r="M15" s="23">
        <v>30000</v>
      </c>
      <c r="N15" s="23">
        <v>30000</v>
      </c>
      <c r="O15" s="23">
        <v>30000</v>
      </c>
      <c r="P15" s="23">
        <v>30000</v>
      </c>
      <c r="Q15" s="23">
        <v>30000</v>
      </c>
      <c r="R15" s="23">
        <v>30000</v>
      </c>
      <c r="S15" s="23">
        <v>30000</v>
      </c>
      <c r="T15" s="23">
        <v>30000</v>
      </c>
      <c r="U15" s="23">
        <v>30000</v>
      </c>
      <c r="V15" s="23">
        <v>30000</v>
      </c>
      <c r="W15" s="23">
        <v>30000</v>
      </c>
      <c r="X15" s="23">
        <v>30000</v>
      </c>
      <c r="Y15" s="23">
        <v>30000</v>
      </c>
      <c r="Z15" s="23">
        <v>30000</v>
      </c>
      <c r="AA15" s="23">
        <v>30000</v>
      </c>
      <c r="AB15" s="23">
        <v>30000</v>
      </c>
      <c r="AC15" s="23">
        <v>30000</v>
      </c>
      <c r="AD15" s="23">
        <v>30000</v>
      </c>
      <c r="AE15" s="23">
        <v>30000</v>
      </c>
      <c r="AF15" s="23">
        <v>30000</v>
      </c>
      <c r="AG15" s="23">
        <v>30000</v>
      </c>
      <c r="AH15" s="23">
        <v>30000</v>
      </c>
      <c r="AI15" s="23">
        <v>30000</v>
      </c>
      <c r="AJ15" s="23">
        <v>30000</v>
      </c>
      <c r="AK15" s="23">
        <v>30000</v>
      </c>
      <c r="AL15" s="23">
        <v>30000</v>
      </c>
      <c r="AM15" s="23">
        <v>30000</v>
      </c>
    </row>
    <row r="16" spans="1:40" x14ac:dyDescent="0.25">
      <c r="A16" s="5" t="s">
        <v>86</v>
      </c>
      <c r="B16" s="22" t="s">
        <v>107</v>
      </c>
      <c r="C16" s="22"/>
      <c r="D16" s="13">
        <f>D14*D15</f>
        <v>30000000</v>
      </c>
      <c r="E16" s="13">
        <f t="shared" ref="E16:AM16" si="3">E14*E15</f>
        <v>30000000</v>
      </c>
      <c r="F16" s="13">
        <f t="shared" si="3"/>
        <v>30000000</v>
      </c>
      <c r="G16" s="13">
        <f t="shared" si="3"/>
        <v>30000000</v>
      </c>
      <c r="H16" s="13">
        <f t="shared" si="3"/>
        <v>30000000</v>
      </c>
      <c r="I16" s="13">
        <f t="shared" si="3"/>
        <v>30000000</v>
      </c>
      <c r="J16" s="13">
        <f t="shared" si="3"/>
        <v>30000000</v>
      </c>
      <c r="K16" s="13">
        <f t="shared" si="3"/>
        <v>30000000</v>
      </c>
      <c r="L16" s="13">
        <f t="shared" si="3"/>
        <v>30000000</v>
      </c>
      <c r="M16" s="13">
        <f t="shared" si="3"/>
        <v>30000000</v>
      </c>
      <c r="N16" s="13">
        <f t="shared" si="3"/>
        <v>30000000</v>
      </c>
      <c r="O16" s="13">
        <f t="shared" si="3"/>
        <v>30000000</v>
      </c>
      <c r="P16" s="13">
        <f t="shared" si="3"/>
        <v>30000000</v>
      </c>
      <c r="Q16" s="13">
        <f t="shared" si="3"/>
        <v>30000000</v>
      </c>
      <c r="R16" s="13">
        <f t="shared" si="3"/>
        <v>30000000</v>
      </c>
      <c r="S16" s="13">
        <f t="shared" si="3"/>
        <v>30000000</v>
      </c>
      <c r="T16" s="13">
        <f t="shared" si="3"/>
        <v>30000000</v>
      </c>
      <c r="U16" s="13">
        <f t="shared" si="3"/>
        <v>30000000</v>
      </c>
      <c r="V16" s="13">
        <f t="shared" si="3"/>
        <v>30000000</v>
      </c>
      <c r="W16" s="13">
        <f t="shared" si="3"/>
        <v>30000000</v>
      </c>
      <c r="X16" s="13">
        <f t="shared" si="3"/>
        <v>30000000</v>
      </c>
      <c r="Y16" s="13">
        <f t="shared" si="3"/>
        <v>30000000</v>
      </c>
      <c r="Z16" s="13">
        <f t="shared" si="3"/>
        <v>30000000</v>
      </c>
      <c r="AA16" s="13">
        <f t="shared" si="3"/>
        <v>30000000</v>
      </c>
      <c r="AB16" s="13">
        <f t="shared" si="3"/>
        <v>30000000</v>
      </c>
      <c r="AC16" s="13">
        <f t="shared" si="3"/>
        <v>30000000</v>
      </c>
      <c r="AD16" s="13">
        <f t="shared" si="3"/>
        <v>30000000</v>
      </c>
      <c r="AE16" s="13">
        <f t="shared" si="3"/>
        <v>30000000</v>
      </c>
      <c r="AF16" s="13">
        <f t="shared" si="3"/>
        <v>30000000</v>
      </c>
      <c r="AG16" s="13">
        <f t="shared" si="3"/>
        <v>30000000</v>
      </c>
      <c r="AH16" s="13">
        <f t="shared" si="3"/>
        <v>30000000</v>
      </c>
      <c r="AI16" s="13">
        <f t="shared" si="3"/>
        <v>30000000</v>
      </c>
      <c r="AJ16" s="13">
        <f t="shared" si="3"/>
        <v>30000000</v>
      </c>
      <c r="AK16" s="13">
        <f t="shared" si="3"/>
        <v>30000000</v>
      </c>
      <c r="AL16" s="13">
        <f t="shared" si="3"/>
        <v>30000000</v>
      </c>
      <c r="AM16" s="13">
        <f t="shared" si="3"/>
        <v>30000000</v>
      </c>
    </row>
    <row r="17" spans="1:39" x14ac:dyDescent="0.25"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</row>
    <row r="18" spans="1:39" x14ac:dyDescent="0.25">
      <c r="A18" t="s">
        <v>79</v>
      </c>
      <c r="B18" s="22"/>
      <c r="C18" s="30" t="s">
        <v>126</v>
      </c>
      <c r="D18" s="22">
        <v>400</v>
      </c>
      <c r="E18" s="22">
        <f>D18+1</f>
        <v>401</v>
      </c>
      <c r="F18" s="22">
        <f t="shared" ref="F18:AM18" si="4">E18+1</f>
        <v>402</v>
      </c>
      <c r="G18" s="22">
        <f t="shared" si="4"/>
        <v>403</v>
      </c>
      <c r="H18" s="22">
        <f t="shared" si="4"/>
        <v>404</v>
      </c>
      <c r="I18" s="22">
        <f t="shared" si="4"/>
        <v>405</v>
      </c>
      <c r="J18" s="22">
        <f t="shared" si="4"/>
        <v>406</v>
      </c>
      <c r="K18" s="22">
        <f t="shared" si="4"/>
        <v>407</v>
      </c>
      <c r="L18" s="22">
        <f t="shared" si="4"/>
        <v>408</v>
      </c>
      <c r="M18" s="22">
        <f t="shared" si="4"/>
        <v>409</v>
      </c>
      <c r="N18" s="22">
        <f t="shared" si="4"/>
        <v>410</v>
      </c>
      <c r="O18" s="22">
        <f t="shared" si="4"/>
        <v>411</v>
      </c>
      <c r="P18" s="22">
        <f t="shared" si="4"/>
        <v>412</v>
      </c>
      <c r="Q18" s="22">
        <f t="shared" si="4"/>
        <v>413</v>
      </c>
      <c r="R18" s="22">
        <f t="shared" si="4"/>
        <v>414</v>
      </c>
      <c r="S18" s="22">
        <f t="shared" si="4"/>
        <v>415</v>
      </c>
      <c r="T18" s="22">
        <f t="shared" si="4"/>
        <v>416</v>
      </c>
      <c r="U18" s="22">
        <f t="shared" si="4"/>
        <v>417</v>
      </c>
      <c r="V18" s="22">
        <f t="shared" si="4"/>
        <v>418</v>
      </c>
      <c r="W18" s="22">
        <f t="shared" si="4"/>
        <v>419</v>
      </c>
      <c r="X18" s="22">
        <f t="shared" si="4"/>
        <v>420</v>
      </c>
      <c r="Y18" s="22">
        <f t="shared" si="4"/>
        <v>421</v>
      </c>
      <c r="Z18" s="22">
        <f t="shared" si="4"/>
        <v>422</v>
      </c>
      <c r="AA18" s="22">
        <f t="shared" si="4"/>
        <v>423</v>
      </c>
      <c r="AB18" s="22">
        <f t="shared" si="4"/>
        <v>424</v>
      </c>
      <c r="AC18" s="22">
        <f t="shared" si="4"/>
        <v>425</v>
      </c>
      <c r="AD18" s="22">
        <f t="shared" si="4"/>
        <v>426</v>
      </c>
      <c r="AE18" s="22">
        <f t="shared" si="4"/>
        <v>427</v>
      </c>
      <c r="AF18" s="22">
        <f t="shared" si="4"/>
        <v>428</v>
      </c>
      <c r="AG18" s="22">
        <f t="shared" si="4"/>
        <v>429</v>
      </c>
      <c r="AH18" s="22">
        <f t="shared" si="4"/>
        <v>430</v>
      </c>
      <c r="AI18" s="22">
        <f t="shared" si="4"/>
        <v>431</v>
      </c>
      <c r="AJ18" s="22">
        <f t="shared" si="4"/>
        <v>432</v>
      </c>
      <c r="AK18" s="22">
        <f t="shared" si="4"/>
        <v>433</v>
      </c>
      <c r="AL18" s="22">
        <f t="shared" si="4"/>
        <v>434</v>
      </c>
      <c r="AM18" s="22">
        <f t="shared" si="4"/>
        <v>435</v>
      </c>
    </row>
    <row r="19" spans="1:39" x14ac:dyDescent="0.25">
      <c r="A19" t="s">
        <v>80</v>
      </c>
      <c r="B19" s="22"/>
      <c r="C19" s="29" t="s">
        <v>117</v>
      </c>
      <c r="D19" s="23">
        <v>20000</v>
      </c>
      <c r="E19" s="23">
        <v>20000</v>
      </c>
      <c r="F19" s="23">
        <v>20000</v>
      </c>
      <c r="G19" s="23">
        <v>20000</v>
      </c>
      <c r="H19" s="23">
        <v>20000</v>
      </c>
      <c r="I19" s="23">
        <v>20000</v>
      </c>
      <c r="J19" s="23">
        <v>20000</v>
      </c>
      <c r="K19" s="23">
        <v>20000</v>
      </c>
      <c r="L19" s="23">
        <v>20000</v>
      </c>
      <c r="M19" s="23">
        <v>20000</v>
      </c>
      <c r="N19" s="23">
        <v>20000</v>
      </c>
      <c r="O19" s="23">
        <v>20000</v>
      </c>
      <c r="P19" s="23">
        <v>20000</v>
      </c>
      <c r="Q19" s="23">
        <v>20000</v>
      </c>
      <c r="R19" s="23">
        <v>20000</v>
      </c>
      <c r="S19" s="23">
        <v>20000</v>
      </c>
      <c r="T19" s="23">
        <v>20000</v>
      </c>
      <c r="U19" s="23">
        <v>20000</v>
      </c>
      <c r="V19" s="23">
        <v>20000</v>
      </c>
      <c r="W19" s="23">
        <v>20000</v>
      </c>
      <c r="X19" s="23">
        <v>20000</v>
      </c>
      <c r="Y19" s="23">
        <v>20000</v>
      </c>
      <c r="Z19" s="23">
        <v>20000</v>
      </c>
      <c r="AA19" s="23">
        <v>20000</v>
      </c>
      <c r="AB19" s="23">
        <v>20000</v>
      </c>
      <c r="AC19" s="23">
        <v>20000</v>
      </c>
      <c r="AD19" s="23">
        <v>20000</v>
      </c>
      <c r="AE19" s="23">
        <v>20000</v>
      </c>
      <c r="AF19" s="23">
        <v>20000</v>
      </c>
      <c r="AG19" s="23">
        <v>20000</v>
      </c>
      <c r="AH19" s="23">
        <v>20000</v>
      </c>
      <c r="AI19" s="23">
        <v>20000</v>
      </c>
      <c r="AJ19" s="23">
        <v>20000</v>
      </c>
      <c r="AK19" s="23">
        <v>20000</v>
      </c>
      <c r="AL19" s="23">
        <v>20000</v>
      </c>
      <c r="AM19" s="23">
        <v>20000</v>
      </c>
    </row>
    <row r="20" spans="1:39" x14ac:dyDescent="0.25">
      <c r="A20" s="5" t="s">
        <v>78</v>
      </c>
      <c r="B20" s="22" t="s">
        <v>108</v>
      </c>
      <c r="C20" s="22"/>
      <c r="D20" s="13">
        <f>D18*D19</f>
        <v>8000000</v>
      </c>
      <c r="E20" s="13">
        <f t="shared" ref="E20:AM20" si="5">E18*E19</f>
        <v>8020000</v>
      </c>
      <c r="F20" s="13">
        <f t="shared" si="5"/>
        <v>8040000</v>
      </c>
      <c r="G20" s="13">
        <f t="shared" si="5"/>
        <v>8060000</v>
      </c>
      <c r="H20" s="13">
        <f t="shared" si="5"/>
        <v>8080000</v>
      </c>
      <c r="I20" s="13">
        <f t="shared" si="5"/>
        <v>8100000</v>
      </c>
      <c r="J20" s="13">
        <f t="shared" si="5"/>
        <v>8120000</v>
      </c>
      <c r="K20" s="13">
        <f t="shared" si="5"/>
        <v>8140000</v>
      </c>
      <c r="L20" s="13">
        <f t="shared" si="5"/>
        <v>8160000</v>
      </c>
      <c r="M20" s="13">
        <f t="shared" si="5"/>
        <v>8180000</v>
      </c>
      <c r="N20" s="13">
        <f t="shared" si="5"/>
        <v>8200000</v>
      </c>
      <c r="O20" s="13">
        <f t="shared" si="5"/>
        <v>8220000</v>
      </c>
      <c r="P20" s="13">
        <f t="shared" si="5"/>
        <v>8240000</v>
      </c>
      <c r="Q20" s="13">
        <f t="shared" si="5"/>
        <v>8260000</v>
      </c>
      <c r="R20" s="13">
        <f t="shared" si="5"/>
        <v>8280000</v>
      </c>
      <c r="S20" s="13">
        <f t="shared" si="5"/>
        <v>8300000</v>
      </c>
      <c r="T20" s="13">
        <f t="shared" si="5"/>
        <v>8320000</v>
      </c>
      <c r="U20" s="13">
        <f t="shared" si="5"/>
        <v>8340000</v>
      </c>
      <c r="V20" s="13">
        <f t="shared" si="5"/>
        <v>8360000</v>
      </c>
      <c r="W20" s="13">
        <f t="shared" si="5"/>
        <v>8380000</v>
      </c>
      <c r="X20" s="13">
        <f t="shared" si="5"/>
        <v>8400000</v>
      </c>
      <c r="Y20" s="13">
        <f t="shared" si="5"/>
        <v>8420000</v>
      </c>
      <c r="Z20" s="13">
        <f t="shared" si="5"/>
        <v>8440000</v>
      </c>
      <c r="AA20" s="13">
        <f t="shared" si="5"/>
        <v>8460000</v>
      </c>
      <c r="AB20" s="13">
        <f t="shared" si="5"/>
        <v>8480000</v>
      </c>
      <c r="AC20" s="13">
        <f t="shared" si="5"/>
        <v>8500000</v>
      </c>
      <c r="AD20" s="13">
        <f t="shared" si="5"/>
        <v>8520000</v>
      </c>
      <c r="AE20" s="13">
        <f t="shared" si="5"/>
        <v>8540000</v>
      </c>
      <c r="AF20" s="13">
        <f t="shared" si="5"/>
        <v>8560000</v>
      </c>
      <c r="AG20" s="13">
        <f t="shared" si="5"/>
        <v>8580000</v>
      </c>
      <c r="AH20" s="13">
        <f t="shared" si="5"/>
        <v>8600000</v>
      </c>
      <c r="AI20" s="13">
        <f t="shared" si="5"/>
        <v>8620000</v>
      </c>
      <c r="AJ20" s="13">
        <f t="shared" si="5"/>
        <v>8640000</v>
      </c>
      <c r="AK20" s="13">
        <f t="shared" si="5"/>
        <v>8660000</v>
      </c>
      <c r="AL20" s="13">
        <f t="shared" si="5"/>
        <v>8680000</v>
      </c>
      <c r="AM20" s="13">
        <f t="shared" si="5"/>
        <v>8700000</v>
      </c>
    </row>
    <row r="21" spans="1:39" x14ac:dyDescent="0.25">
      <c r="A21" s="5"/>
      <c r="B21" s="22"/>
      <c r="C21" s="22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</row>
    <row r="22" spans="1:39" x14ac:dyDescent="0.25">
      <c r="A22" s="6" t="s">
        <v>122</v>
      </c>
      <c r="B22" s="22"/>
      <c r="C22"/>
      <c r="D22" s="23">
        <v>1</v>
      </c>
      <c r="E22" s="23">
        <v>1</v>
      </c>
      <c r="F22" s="23">
        <v>1</v>
      </c>
      <c r="G22" s="23">
        <v>1</v>
      </c>
      <c r="H22" s="23">
        <v>1</v>
      </c>
      <c r="I22" s="23">
        <v>1</v>
      </c>
      <c r="J22" s="23">
        <v>1</v>
      </c>
      <c r="K22" s="23">
        <v>1</v>
      </c>
      <c r="L22" s="23">
        <v>1</v>
      </c>
      <c r="M22" s="23">
        <v>1</v>
      </c>
      <c r="N22" s="23">
        <v>1</v>
      </c>
      <c r="O22" s="23">
        <v>1</v>
      </c>
      <c r="P22" s="23">
        <v>1</v>
      </c>
      <c r="Q22" s="23">
        <v>1</v>
      </c>
      <c r="R22" s="23">
        <v>1</v>
      </c>
      <c r="S22" s="23">
        <v>1</v>
      </c>
      <c r="T22" s="23">
        <v>1</v>
      </c>
      <c r="U22" s="23">
        <v>1</v>
      </c>
      <c r="V22" s="23">
        <v>1</v>
      </c>
      <c r="W22" s="23">
        <v>1</v>
      </c>
      <c r="X22" s="23">
        <v>1</v>
      </c>
      <c r="Y22" s="23">
        <v>1</v>
      </c>
      <c r="Z22" s="23">
        <v>1</v>
      </c>
      <c r="AA22" s="23">
        <v>1</v>
      </c>
      <c r="AB22" s="23">
        <v>1</v>
      </c>
      <c r="AC22" s="23">
        <v>1</v>
      </c>
      <c r="AD22" s="23">
        <v>1</v>
      </c>
      <c r="AE22" s="23">
        <v>1</v>
      </c>
      <c r="AF22" s="23">
        <v>1</v>
      </c>
      <c r="AG22" s="23">
        <v>1</v>
      </c>
      <c r="AH22" s="23">
        <v>1</v>
      </c>
      <c r="AI22" s="23">
        <v>1</v>
      </c>
      <c r="AJ22" s="23">
        <v>1</v>
      </c>
      <c r="AK22" s="23">
        <v>1</v>
      </c>
      <c r="AL22" s="23">
        <v>1</v>
      </c>
      <c r="AM22" s="23">
        <v>1</v>
      </c>
    </row>
    <row r="23" spans="1:39" s="5" customFormat="1" x14ac:dyDescent="0.25">
      <c r="A23" s="5" t="s">
        <v>123</v>
      </c>
      <c r="B23" s="22" t="s">
        <v>124</v>
      </c>
      <c r="C23" s="28"/>
      <c r="D23" s="13">
        <f>Acquisition!D7*Costs!D22</f>
        <v>2000000</v>
      </c>
      <c r="E23" s="13">
        <f>Acquisition!E7*Costs!E22</f>
        <v>2000000</v>
      </c>
      <c r="F23" s="13">
        <f>Acquisition!F7*Costs!F22</f>
        <v>2000000</v>
      </c>
      <c r="G23" s="13">
        <f>Acquisition!G7*Costs!G22</f>
        <v>2000000</v>
      </c>
      <c r="H23" s="13">
        <f>Acquisition!H7*Costs!H22</f>
        <v>2000000</v>
      </c>
      <c r="I23" s="13">
        <f>Acquisition!I7*Costs!I22</f>
        <v>2000000</v>
      </c>
      <c r="J23" s="13">
        <f>Acquisition!J7*Costs!J22</f>
        <v>2000000</v>
      </c>
      <c r="K23" s="13">
        <f>Acquisition!K7*Costs!K22</f>
        <v>2000000</v>
      </c>
      <c r="L23" s="13">
        <f>Acquisition!L7*Costs!L22</f>
        <v>2000000</v>
      </c>
      <c r="M23" s="13">
        <f>Acquisition!M7*Costs!M22</f>
        <v>2000000</v>
      </c>
      <c r="N23" s="13">
        <f>Acquisition!N7*Costs!N22</f>
        <v>2000000</v>
      </c>
      <c r="O23" s="13">
        <f>Acquisition!O7*Costs!O22</f>
        <v>2000000</v>
      </c>
      <c r="P23" s="13">
        <f>Acquisition!P7*Costs!P22</f>
        <v>2000000</v>
      </c>
      <c r="Q23" s="13">
        <f>Acquisition!Q7*Costs!Q22</f>
        <v>2000000</v>
      </c>
      <c r="R23" s="13">
        <f>Acquisition!R7*Costs!R22</f>
        <v>2000000</v>
      </c>
      <c r="S23" s="13">
        <f>Acquisition!S7*Costs!S22</f>
        <v>2000000</v>
      </c>
      <c r="T23" s="13">
        <f>Acquisition!T7*Costs!T22</f>
        <v>2000000</v>
      </c>
      <c r="U23" s="13">
        <f>Acquisition!U7*Costs!U22</f>
        <v>2000000</v>
      </c>
      <c r="V23" s="13">
        <f>Acquisition!V7*Costs!V22</f>
        <v>2000000</v>
      </c>
      <c r="W23" s="13">
        <f>Acquisition!W7*Costs!W22</f>
        <v>2000000</v>
      </c>
      <c r="X23" s="13">
        <f>Acquisition!X7*Costs!X22</f>
        <v>2000000</v>
      </c>
      <c r="Y23" s="13">
        <f>Acquisition!Y7*Costs!Y22</f>
        <v>2000000</v>
      </c>
      <c r="Z23" s="13">
        <f>Acquisition!Z7*Costs!Z22</f>
        <v>2000000</v>
      </c>
      <c r="AA23" s="13">
        <f>Acquisition!AA7*Costs!AA22</f>
        <v>2000000</v>
      </c>
      <c r="AB23" s="13">
        <f>Acquisition!AB7*Costs!AB22</f>
        <v>2000000</v>
      </c>
      <c r="AC23" s="13">
        <f>Acquisition!AC7*Costs!AC22</f>
        <v>2000000</v>
      </c>
      <c r="AD23" s="13">
        <f>Acquisition!AD7*Costs!AD22</f>
        <v>2000000</v>
      </c>
      <c r="AE23" s="13">
        <f>Acquisition!AE7*Costs!AE22</f>
        <v>2000000</v>
      </c>
      <c r="AF23" s="13">
        <f>Acquisition!AF7*Costs!AF22</f>
        <v>2000000</v>
      </c>
      <c r="AG23" s="13">
        <f>Acquisition!AG7*Costs!AG22</f>
        <v>2000000</v>
      </c>
      <c r="AH23" s="13">
        <f>Acquisition!AH7*Costs!AH22</f>
        <v>2000000</v>
      </c>
      <c r="AI23" s="13">
        <f>Acquisition!AI7*Costs!AI22</f>
        <v>2000000</v>
      </c>
      <c r="AJ23" s="13">
        <f>Acquisition!AJ7*Costs!AJ22</f>
        <v>2000000</v>
      </c>
      <c r="AK23" s="13">
        <f>Acquisition!AK7*Costs!AK22</f>
        <v>2000000</v>
      </c>
      <c r="AL23" s="13">
        <f>Acquisition!AL7*Costs!AL22</f>
        <v>2000000</v>
      </c>
      <c r="AM23" s="13">
        <f>Acquisition!AM7*Costs!AM22</f>
        <v>2000000</v>
      </c>
    </row>
    <row r="24" spans="1:39" x14ac:dyDescent="0.25"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</row>
    <row r="25" spans="1:39" x14ac:dyDescent="0.25">
      <c r="A25" t="s">
        <v>76</v>
      </c>
      <c r="B25" s="22"/>
      <c r="C25" s="29" t="s">
        <v>117</v>
      </c>
      <c r="D25" s="24">
        <v>1000000</v>
      </c>
      <c r="E25" s="24">
        <v>1000000</v>
      </c>
      <c r="F25" s="24">
        <v>1000000</v>
      </c>
      <c r="G25" s="24">
        <v>1000000</v>
      </c>
      <c r="H25" s="24">
        <v>1000000</v>
      </c>
      <c r="I25" s="24">
        <v>1000000</v>
      </c>
      <c r="J25" s="24">
        <v>1000000</v>
      </c>
      <c r="K25" s="24">
        <v>1000000</v>
      </c>
      <c r="L25" s="24">
        <v>1000000</v>
      </c>
      <c r="M25" s="24">
        <v>1000000</v>
      </c>
      <c r="N25" s="24">
        <v>1000000</v>
      </c>
      <c r="O25" s="24">
        <v>1000000</v>
      </c>
      <c r="P25" s="24">
        <v>1000000</v>
      </c>
      <c r="Q25" s="24">
        <v>1000000</v>
      </c>
      <c r="R25" s="24">
        <v>1000000</v>
      </c>
      <c r="S25" s="24">
        <v>1000000</v>
      </c>
      <c r="T25" s="24">
        <v>1000000</v>
      </c>
      <c r="U25" s="24">
        <v>1000000</v>
      </c>
      <c r="V25" s="24">
        <v>1000000</v>
      </c>
      <c r="W25" s="24">
        <v>1000000</v>
      </c>
      <c r="X25" s="24">
        <v>1000000</v>
      </c>
      <c r="Y25" s="24">
        <v>1000000</v>
      </c>
      <c r="Z25" s="24">
        <v>1000000</v>
      </c>
      <c r="AA25" s="24">
        <v>1000000</v>
      </c>
      <c r="AB25" s="24">
        <v>1000000</v>
      </c>
      <c r="AC25" s="24">
        <v>1000000</v>
      </c>
      <c r="AD25" s="24">
        <v>1000000</v>
      </c>
      <c r="AE25" s="24">
        <v>1000000</v>
      </c>
      <c r="AF25" s="24">
        <v>1000000</v>
      </c>
      <c r="AG25" s="24">
        <v>1000000</v>
      </c>
      <c r="AH25" s="24">
        <v>1000000</v>
      </c>
      <c r="AI25" s="24">
        <v>1000000</v>
      </c>
      <c r="AJ25" s="24">
        <v>1000000</v>
      </c>
      <c r="AK25" s="24">
        <v>1000000</v>
      </c>
      <c r="AL25" s="24">
        <v>1000000</v>
      </c>
      <c r="AM25" s="24">
        <v>1000000</v>
      </c>
    </row>
    <row r="26" spans="1:39" x14ac:dyDescent="0.25">
      <c r="A26" t="s">
        <v>87</v>
      </c>
      <c r="B26" s="22"/>
      <c r="C26" s="29" t="s">
        <v>117</v>
      </c>
      <c r="D26" s="23">
        <v>1000000</v>
      </c>
      <c r="E26" s="23">
        <v>1000000</v>
      </c>
      <c r="F26" s="23">
        <v>1000000</v>
      </c>
      <c r="G26" s="23">
        <v>1000000</v>
      </c>
      <c r="H26" s="23">
        <v>1000000</v>
      </c>
      <c r="I26" s="23">
        <v>1000000</v>
      </c>
      <c r="J26" s="23">
        <v>1000000</v>
      </c>
      <c r="K26" s="23">
        <v>1000000</v>
      </c>
      <c r="L26" s="23">
        <v>1000000</v>
      </c>
      <c r="M26" s="23">
        <v>1000000</v>
      </c>
      <c r="N26" s="23">
        <v>1000000</v>
      </c>
      <c r="O26" s="23">
        <v>1000000</v>
      </c>
      <c r="P26" s="23">
        <v>1000000</v>
      </c>
      <c r="Q26" s="23">
        <v>1000000</v>
      </c>
      <c r="R26" s="23">
        <v>1000000</v>
      </c>
      <c r="S26" s="23">
        <v>1000000</v>
      </c>
      <c r="T26" s="23">
        <v>1000000</v>
      </c>
      <c r="U26" s="23">
        <v>1000000</v>
      </c>
      <c r="V26" s="23">
        <v>1000000</v>
      </c>
      <c r="W26" s="23">
        <v>1000000</v>
      </c>
      <c r="X26" s="23">
        <v>1000000</v>
      </c>
      <c r="Y26" s="23">
        <v>1000000</v>
      </c>
      <c r="Z26" s="23">
        <v>1000000</v>
      </c>
      <c r="AA26" s="23">
        <v>1000000</v>
      </c>
      <c r="AB26" s="23">
        <v>1000000</v>
      </c>
      <c r="AC26" s="23">
        <v>1000000</v>
      </c>
      <c r="AD26" s="23">
        <v>1000000</v>
      </c>
      <c r="AE26" s="23">
        <v>1000000</v>
      </c>
      <c r="AF26" s="23">
        <v>1000000</v>
      </c>
      <c r="AG26" s="23">
        <v>1000000</v>
      </c>
      <c r="AH26" s="23">
        <v>1000000</v>
      </c>
      <c r="AI26" s="23">
        <v>1000000</v>
      </c>
      <c r="AJ26" s="23">
        <v>1000000</v>
      </c>
      <c r="AK26" s="23">
        <v>1000000</v>
      </c>
      <c r="AL26" s="23">
        <v>1000000</v>
      </c>
      <c r="AM26" s="23">
        <v>1000000</v>
      </c>
    </row>
    <row r="27" spans="1:39" x14ac:dyDescent="0.25">
      <c r="A27" t="s">
        <v>19</v>
      </c>
      <c r="B27" s="22"/>
      <c r="C27" s="29" t="s">
        <v>117</v>
      </c>
      <c r="D27" s="23">
        <v>500000</v>
      </c>
      <c r="E27" s="23">
        <v>500000</v>
      </c>
      <c r="F27" s="23">
        <v>500000</v>
      </c>
      <c r="G27" s="23">
        <v>500000</v>
      </c>
      <c r="H27" s="23">
        <v>500000</v>
      </c>
      <c r="I27" s="23">
        <v>500000</v>
      </c>
      <c r="J27" s="23">
        <v>500000</v>
      </c>
      <c r="K27" s="23">
        <v>500000</v>
      </c>
      <c r="L27" s="23">
        <v>500000</v>
      </c>
      <c r="M27" s="23">
        <v>500000</v>
      </c>
      <c r="N27" s="23">
        <v>500000</v>
      </c>
      <c r="O27" s="23">
        <v>500000</v>
      </c>
      <c r="P27" s="23">
        <v>500000</v>
      </c>
      <c r="Q27" s="23">
        <v>500000</v>
      </c>
      <c r="R27" s="23">
        <v>500000</v>
      </c>
      <c r="S27" s="23">
        <v>500000</v>
      </c>
      <c r="T27" s="23">
        <v>500000</v>
      </c>
      <c r="U27" s="23">
        <v>500000</v>
      </c>
      <c r="V27" s="23">
        <v>500000</v>
      </c>
      <c r="W27" s="23">
        <v>500000</v>
      </c>
      <c r="X27" s="23">
        <v>500000</v>
      </c>
      <c r="Y27" s="23">
        <v>500000</v>
      </c>
      <c r="Z27" s="23">
        <v>500000</v>
      </c>
      <c r="AA27" s="23">
        <v>500000</v>
      </c>
      <c r="AB27" s="23">
        <v>500000</v>
      </c>
      <c r="AC27" s="23">
        <v>500000</v>
      </c>
      <c r="AD27" s="23">
        <v>500000</v>
      </c>
      <c r="AE27" s="23">
        <v>500000</v>
      </c>
      <c r="AF27" s="23">
        <v>500000</v>
      </c>
      <c r="AG27" s="23">
        <v>500000</v>
      </c>
      <c r="AH27" s="23">
        <v>500000</v>
      </c>
      <c r="AI27" s="23">
        <v>500000</v>
      </c>
      <c r="AJ27" s="23">
        <v>500000</v>
      </c>
      <c r="AK27" s="23">
        <v>500000</v>
      </c>
      <c r="AL27" s="23">
        <v>500000</v>
      </c>
      <c r="AM27" s="23">
        <v>500000</v>
      </c>
    </row>
    <row r="28" spans="1:39" x14ac:dyDescent="0.25">
      <c r="A28" t="s">
        <v>110</v>
      </c>
      <c r="B28" s="22"/>
      <c r="C28" s="29" t="s">
        <v>117</v>
      </c>
      <c r="D28" s="23">
        <v>10000000</v>
      </c>
      <c r="E28" s="23">
        <v>10000000</v>
      </c>
      <c r="F28" s="23">
        <v>10000000</v>
      </c>
      <c r="G28" s="23">
        <v>10000000</v>
      </c>
      <c r="H28" s="23">
        <v>10000000</v>
      </c>
      <c r="I28" s="23">
        <v>10000000</v>
      </c>
      <c r="J28" s="23">
        <v>10000000</v>
      </c>
      <c r="K28" s="23">
        <v>10000000</v>
      </c>
      <c r="L28" s="23">
        <v>10000000</v>
      </c>
      <c r="M28" s="23">
        <v>10000000</v>
      </c>
      <c r="N28" s="23">
        <v>10000000</v>
      </c>
      <c r="O28" s="23">
        <v>10000000</v>
      </c>
      <c r="P28" s="23">
        <v>10000000</v>
      </c>
      <c r="Q28" s="23">
        <v>10000000</v>
      </c>
      <c r="R28" s="23">
        <v>10000000</v>
      </c>
      <c r="S28" s="23">
        <v>10000000</v>
      </c>
      <c r="T28" s="23">
        <v>10000000</v>
      </c>
      <c r="U28" s="23">
        <v>10000000</v>
      </c>
      <c r="V28" s="23">
        <v>10000000</v>
      </c>
      <c r="W28" s="23">
        <v>10000000</v>
      </c>
      <c r="X28" s="23">
        <v>10000000</v>
      </c>
      <c r="Y28" s="23">
        <v>10000000</v>
      </c>
      <c r="Z28" s="23">
        <v>10000000</v>
      </c>
      <c r="AA28" s="23">
        <v>10000000</v>
      </c>
      <c r="AB28" s="23">
        <v>10000000</v>
      </c>
      <c r="AC28" s="23">
        <v>10000000</v>
      </c>
      <c r="AD28" s="23">
        <v>10000000</v>
      </c>
      <c r="AE28" s="23">
        <v>10000000</v>
      </c>
      <c r="AF28" s="23">
        <v>10000000</v>
      </c>
      <c r="AG28" s="23">
        <v>10000000</v>
      </c>
      <c r="AH28" s="23">
        <v>10000000</v>
      </c>
      <c r="AI28" s="23">
        <v>10000000</v>
      </c>
      <c r="AJ28" s="23">
        <v>10000000</v>
      </c>
      <c r="AK28" s="23">
        <v>10000000</v>
      </c>
      <c r="AL28" s="23">
        <v>10000000</v>
      </c>
      <c r="AM28" s="23">
        <v>10000000</v>
      </c>
    </row>
    <row r="29" spans="1:39" x14ac:dyDescent="0.25">
      <c r="A29" s="5" t="s">
        <v>77</v>
      </c>
      <c r="B29" s="22" t="s">
        <v>109</v>
      </c>
      <c r="C29" s="22"/>
      <c r="D29" s="15">
        <f>D25+D26+D27+D28</f>
        <v>12500000</v>
      </c>
      <c r="E29" s="15">
        <f t="shared" ref="E29:AM29" si="6">E25+E26+E27+E28</f>
        <v>12500000</v>
      </c>
      <c r="F29" s="15">
        <f t="shared" si="6"/>
        <v>12500000</v>
      </c>
      <c r="G29" s="15">
        <f t="shared" si="6"/>
        <v>12500000</v>
      </c>
      <c r="H29" s="15">
        <f t="shared" si="6"/>
        <v>12500000</v>
      </c>
      <c r="I29" s="15">
        <f t="shared" si="6"/>
        <v>12500000</v>
      </c>
      <c r="J29" s="15">
        <f t="shared" si="6"/>
        <v>12500000</v>
      </c>
      <c r="K29" s="15">
        <f t="shared" si="6"/>
        <v>12500000</v>
      </c>
      <c r="L29" s="15">
        <f t="shared" si="6"/>
        <v>12500000</v>
      </c>
      <c r="M29" s="15">
        <f t="shared" si="6"/>
        <v>12500000</v>
      </c>
      <c r="N29" s="15">
        <f t="shared" si="6"/>
        <v>12500000</v>
      </c>
      <c r="O29" s="15">
        <f t="shared" si="6"/>
        <v>12500000</v>
      </c>
      <c r="P29" s="15">
        <f t="shared" si="6"/>
        <v>12500000</v>
      </c>
      <c r="Q29" s="15">
        <f t="shared" si="6"/>
        <v>12500000</v>
      </c>
      <c r="R29" s="15">
        <f t="shared" si="6"/>
        <v>12500000</v>
      </c>
      <c r="S29" s="15">
        <f t="shared" si="6"/>
        <v>12500000</v>
      </c>
      <c r="T29" s="15">
        <f t="shared" si="6"/>
        <v>12500000</v>
      </c>
      <c r="U29" s="15">
        <f t="shared" si="6"/>
        <v>12500000</v>
      </c>
      <c r="V29" s="15">
        <f t="shared" si="6"/>
        <v>12500000</v>
      </c>
      <c r="W29" s="15">
        <f t="shared" si="6"/>
        <v>12500000</v>
      </c>
      <c r="X29" s="15">
        <f t="shared" si="6"/>
        <v>12500000</v>
      </c>
      <c r="Y29" s="15">
        <f t="shared" si="6"/>
        <v>12500000</v>
      </c>
      <c r="Z29" s="15">
        <f t="shared" si="6"/>
        <v>12500000</v>
      </c>
      <c r="AA29" s="15">
        <f t="shared" si="6"/>
        <v>12500000</v>
      </c>
      <c r="AB29" s="15">
        <f t="shared" si="6"/>
        <v>12500000</v>
      </c>
      <c r="AC29" s="15">
        <f t="shared" si="6"/>
        <v>12500000</v>
      </c>
      <c r="AD29" s="15">
        <f t="shared" si="6"/>
        <v>12500000</v>
      </c>
      <c r="AE29" s="15">
        <f t="shared" si="6"/>
        <v>12500000</v>
      </c>
      <c r="AF29" s="15">
        <f t="shared" si="6"/>
        <v>12500000</v>
      </c>
      <c r="AG29" s="15">
        <f t="shared" si="6"/>
        <v>12500000</v>
      </c>
      <c r="AH29" s="15">
        <f t="shared" si="6"/>
        <v>12500000</v>
      </c>
      <c r="AI29" s="15">
        <f t="shared" si="6"/>
        <v>12500000</v>
      </c>
      <c r="AJ29" s="15">
        <f t="shared" si="6"/>
        <v>12500000</v>
      </c>
      <c r="AK29" s="15">
        <f t="shared" si="6"/>
        <v>12500000</v>
      </c>
      <c r="AL29" s="15">
        <f t="shared" si="6"/>
        <v>12500000</v>
      </c>
      <c r="AM29" s="15">
        <f t="shared" si="6"/>
        <v>12500000</v>
      </c>
    </row>
    <row r="30" spans="1:39" x14ac:dyDescent="0.25"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</row>
    <row r="31" spans="1:39" x14ac:dyDescent="0.25">
      <c r="A31" s="6" t="s">
        <v>81</v>
      </c>
      <c r="B31" s="22"/>
      <c r="C31" s="22"/>
      <c r="D31" s="23">
        <v>11</v>
      </c>
      <c r="E31" s="23">
        <v>11</v>
      </c>
      <c r="F31" s="23">
        <v>11</v>
      </c>
      <c r="G31" s="23">
        <v>11</v>
      </c>
      <c r="H31" s="23">
        <v>11</v>
      </c>
      <c r="I31" s="23">
        <v>11</v>
      </c>
      <c r="J31" s="23">
        <v>11</v>
      </c>
      <c r="K31" s="23">
        <v>11</v>
      </c>
      <c r="L31" s="23">
        <v>11</v>
      </c>
      <c r="M31" s="23">
        <v>11</v>
      </c>
      <c r="N31" s="23">
        <v>11</v>
      </c>
      <c r="O31" s="23">
        <v>11</v>
      </c>
      <c r="P31" s="23">
        <v>11</v>
      </c>
      <c r="Q31" s="23">
        <v>11</v>
      </c>
      <c r="R31" s="23">
        <v>11</v>
      </c>
      <c r="S31" s="23">
        <v>11</v>
      </c>
      <c r="T31" s="23">
        <v>11</v>
      </c>
      <c r="U31" s="23">
        <v>11</v>
      </c>
      <c r="V31" s="23">
        <v>11</v>
      </c>
      <c r="W31" s="23">
        <v>11</v>
      </c>
      <c r="X31" s="23">
        <v>11</v>
      </c>
      <c r="Y31" s="23">
        <v>11</v>
      </c>
      <c r="Z31" s="23">
        <v>11</v>
      </c>
      <c r="AA31" s="23">
        <v>11</v>
      </c>
      <c r="AB31" s="23">
        <v>11</v>
      </c>
      <c r="AC31" s="23">
        <v>11</v>
      </c>
      <c r="AD31" s="23">
        <v>11</v>
      </c>
      <c r="AE31" s="23">
        <v>11</v>
      </c>
      <c r="AF31" s="23">
        <v>11</v>
      </c>
      <c r="AG31" s="23">
        <v>11</v>
      </c>
      <c r="AH31" s="23">
        <v>11</v>
      </c>
      <c r="AI31" s="23">
        <v>11</v>
      </c>
      <c r="AJ31" s="23">
        <v>11</v>
      </c>
      <c r="AK31" s="23">
        <v>11</v>
      </c>
      <c r="AL31" s="23">
        <v>11</v>
      </c>
      <c r="AM31" s="23">
        <v>11</v>
      </c>
    </row>
    <row r="32" spans="1:39" x14ac:dyDescent="0.25">
      <c r="A32" s="6" t="s">
        <v>111</v>
      </c>
      <c r="B32" s="22"/>
      <c r="C32" s="22"/>
      <c r="D32" s="7">
        <v>0.75</v>
      </c>
      <c r="E32" s="7">
        <v>1.75</v>
      </c>
      <c r="F32" s="7">
        <v>2.75</v>
      </c>
      <c r="G32" s="7">
        <v>3.75</v>
      </c>
      <c r="H32" s="7">
        <v>4.75</v>
      </c>
      <c r="I32" s="7">
        <v>5.75</v>
      </c>
      <c r="J32" s="7">
        <v>6.75</v>
      </c>
      <c r="K32" s="7">
        <v>7.75</v>
      </c>
      <c r="L32" s="7">
        <v>8.75</v>
      </c>
      <c r="M32" s="7">
        <v>9.75</v>
      </c>
      <c r="N32" s="7">
        <v>10.75</v>
      </c>
      <c r="O32" s="7">
        <v>11.75</v>
      </c>
      <c r="P32" s="7">
        <v>12.75</v>
      </c>
      <c r="Q32" s="7">
        <v>13.75</v>
      </c>
      <c r="R32" s="7">
        <v>14.75</v>
      </c>
      <c r="S32" s="7">
        <v>15.75</v>
      </c>
      <c r="T32" s="7">
        <v>16.75</v>
      </c>
      <c r="U32" s="7">
        <v>17.75</v>
      </c>
      <c r="V32" s="7">
        <v>18.75</v>
      </c>
      <c r="W32" s="7">
        <v>19.75</v>
      </c>
      <c r="X32" s="7">
        <v>20.75</v>
      </c>
      <c r="Y32" s="7">
        <v>21.75</v>
      </c>
      <c r="Z32" s="7">
        <v>22.75</v>
      </c>
      <c r="AA32" s="7">
        <v>23.75</v>
      </c>
      <c r="AB32" s="7">
        <v>24.75</v>
      </c>
      <c r="AC32" s="7">
        <v>25.75</v>
      </c>
      <c r="AD32" s="7">
        <v>26.75</v>
      </c>
      <c r="AE32" s="7">
        <v>27.75</v>
      </c>
      <c r="AF32" s="7">
        <v>28.75</v>
      </c>
      <c r="AG32" s="7">
        <v>29.75</v>
      </c>
      <c r="AH32" s="7">
        <v>30.75</v>
      </c>
      <c r="AI32" s="7">
        <v>31.75</v>
      </c>
      <c r="AJ32" s="7">
        <v>32.75</v>
      </c>
      <c r="AK32" s="7">
        <v>33.75</v>
      </c>
      <c r="AL32" s="7">
        <v>34.75</v>
      </c>
      <c r="AM32" s="7">
        <v>35.75</v>
      </c>
    </row>
    <row r="33" spans="1:39" x14ac:dyDescent="0.25">
      <c r="A33" s="5" t="s">
        <v>114</v>
      </c>
      <c r="B33" s="22" t="s">
        <v>112</v>
      </c>
      <c r="C33" s="22"/>
      <c r="D33" s="13">
        <f>D31*D32*Acquisition!D16</f>
        <v>47850</v>
      </c>
      <c r="E33" s="13">
        <f>E31*E32*Acquisition!E16</f>
        <v>115519.25</v>
      </c>
      <c r="F33" s="13">
        <f>F31*F32*Acquisition!F16</f>
        <v>187610.5</v>
      </c>
      <c r="G33" s="13">
        <f>G31*G32*Acquisition!G16</f>
        <v>264123.75</v>
      </c>
      <c r="H33" s="13">
        <f>H31*H32*Acquisition!H16</f>
        <v>345059</v>
      </c>
      <c r="I33" s="13">
        <f>I31*I32*Acquisition!I16</f>
        <v>430416.25</v>
      </c>
      <c r="J33" s="13">
        <f>J31*J32*Acquisition!J16</f>
        <v>520195.5</v>
      </c>
      <c r="K33" s="13">
        <f>K31*K32*Acquisition!K16</f>
        <v>614396.75</v>
      </c>
      <c r="L33" s="13">
        <f>L31*L32*Acquisition!L16</f>
        <v>713020</v>
      </c>
      <c r="M33" s="13">
        <f>M31*M32*Acquisition!M16</f>
        <v>816065.25</v>
      </c>
      <c r="N33" s="13">
        <f>N31*N32*Acquisition!N16</f>
        <v>923532.5</v>
      </c>
      <c r="O33" s="13">
        <f>O31*O32*Acquisition!O16</f>
        <v>1035421.75</v>
      </c>
      <c r="P33" s="13">
        <f>P31*P32*Acquisition!P16</f>
        <v>1151733</v>
      </c>
      <c r="Q33" s="13">
        <f>Q31*Q32*Acquisition!Q16</f>
        <v>1272466.25</v>
      </c>
      <c r="R33" s="13">
        <f>R31*R32*Acquisition!R16</f>
        <v>1397621.5</v>
      </c>
      <c r="S33" s="13">
        <f>S31*S32*Acquisition!S16</f>
        <v>1527198.75</v>
      </c>
      <c r="T33" s="13">
        <f>T31*T32*Acquisition!T16</f>
        <v>1661198</v>
      </c>
      <c r="U33" s="13">
        <f>U31*U32*Acquisition!U16</f>
        <v>1799619.25</v>
      </c>
      <c r="V33" s="13">
        <f>V31*V32*Acquisition!V16</f>
        <v>1942462.5</v>
      </c>
      <c r="W33" s="13">
        <f>W31*W32*Acquisition!W16</f>
        <v>2089727.75</v>
      </c>
      <c r="X33" s="13">
        <f>X31*X32*Acquisition!X16</f>
        <v>2241415</v>
      </c>
      <c r="Y33" s="13">
        <f>Y31*Y32*Acquisition!Y16</f>
        <v>2397524.25</v>
      </c>
      <c r="Z33" s="13">
        <f>Z31*Z32*Acquisition!Z16</f>
        <v>2558055.5</v>
      </c>
      <c r="AA33" s="13">
        <f>AA31*AA32*Acquisition!AA16</f>
        <v>2723008.75</v>
      </c>
      <c r="AB33" s="13">
        <f>AB31*AB32*Acquisition!AB16</f>
        <v>2892384</v>
      </c>
      <c r="AC33" s="13">
        <f>AC31*AC32*Acquisition!AC16</f>
        <v>3066181.25</v>
      </c>
      <c r="AD33" s="13">
        <f>AD31*AD32*Acquisition!AD16</f>
        <v>3244400.5</v>
      </c>
      <c r="AE33" s="13">
        <f>AE31*AE32*Acquisition!AE16</f>
        <v>3427041.75</v>
      </c>
      <c r="AF33" s="13">
        <f>AF31*AF32*Acquisition!AF16</f>
        <v>3614105</v>
      </c>
      <c r="AG33" s="13">
        <f>AG31*AG32*Acquisition!AG16</f>
        <v>3805590.25</v>
      </c>
      <c r="AH33" s="13">
        <f>AH31*AH32*Acquisition!AH16</f>
        <v>4001497.5</v>
      </c>
      <c r="AI33" s="13">
        <f>AI31*AI32*Acquisition!AI16</f>
        <v>4201826.75</v>
      </c>
      <c r="AJ33" s="13">
        <f>AJ31*AJ32*Acquisition!AJ16</f>
        <v>4406578</v>
      </c>
      <c r="AK33" s="13">
        <f>AK31*AK32*Acquisition!AK16</f>
        <v>4615751.25</v>
      </c>
      <c r="AL33" s="13">
        <f>AL31*AL32*Acquisition!AL16</f>
        <v>4829346.5</v>
      </c>
      <c r="AM33" s="13">
        <f>AM31*AM32*Acquisition!AM16</f>
        <v>5047363.75</v>
      </c>
    </row>
    <row r="34" spans="1:39" x14ac:dyDescent="0.25">
      <c r="A34" s="5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</row>
    <row r="35" spans="1:39" x14ac:dyDescent="0.25">
      <c r="A35" s="5" t="s">
        <v>20</v>
      </c>
      <c r="B35" s="22"/>
      <c r="C35" s="22"/>
      <c r="D35" s="13">
        <v>1000000</v>
      </c>
      <c r="E35" s="13">
        <v>1000000</v>
      </c>
      <c r="F35" s="13">
        <v>1000000</v>
      </c>
      <c r="G35" s="13">
        <v>1000000</v>
      </c>
      <c r="H35" s="13">
        <v>1000000</v>
      </c>
      <c r="I35" s="13">
        <v>1000000</v>
      </c>
      <c r="J35" s="13">
        <v>1000000</v>
      </c>
      <c r="K35" s="13">
        <v>1000000</v>
      </c>
      <c r="L35" s="13">
        <v>1000000</v>
      </c>
      <c r="M35" s="13">
        <v>1000000</v>
      </c>
      <c r="N35" s="13">
        <v>1000000</v>
      </c>
      <c r="O35" s="13">
        <v>1000000</v>
      </c>
      <c r="P35" s="13">
        <v>1000000</v>
      </c>
      <c r="Q35" s="13">
        <v>1000000</v>
      </c>
      <c r="R35" s="13">
        <v>1000000</v>
      </c>
      <c r="S35" s="13">
        <v>1000000</v>
      </c>
      <c r="T35" s="13">
        <v>1000000</v>
      </c>
      <c r="U35" s="13">
        <v>1000000</v>
      </c>
      <c r="V35" s="13">
        <v>1000000</v>
      </c>
      <c r="W35" s="13">
        <v>1000000</v>
      </c>
      <c r="X35" s="13">
        <v>1000000</v>
      </c>
      <c r="Y35" s="13">
        <v>1000000</v>
      </c>
      <c r="Z35" s="13">
        <v>1000000</v>
      </c>
      <c r="AA35" s="13">
        <v>1000000</v>
      </c>
      <c r="AB35" s="13">
        <v>1000000</v>
      </c>
      <c r="AC35" s="13">
        <v>1000000</v>
      </c>
      <c r="AD35" s="13">
        <v>1000000</v>
      </c>
      <c r="AE35" s="13">
        <v>1000000</v>
      </c>
      <c r="AF35" s="13">
        <v>1000000</v>
      </c>
      <c r="AG35" s="13">
        <v>1000000</v>
      </c>
      <c r="AH35" s="13">
        <v>1000000</v>
      </c>
      <c r="AI35" s="13">
        <v>1000000</v>
      </c>
      <c r="AJ35" s="13">
        <v>1000000</v>
      </c>
      <c r="AK35" s="13">
        <v>1000000</v>
      </c>
      <c r="AL35" s="13">
        <v>1000000</v>
      </c>
      <c r="AM35" s="13">
        <v>1000000</v>
      </c>
    </row>
    <row r="36" spans="1:39" x14ac:dyDescent="0.25">
      <c r="A36" s="5"/>
      <c r="B36" s="22"/>
      <c r="C36" s="22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</row>
    <row r="37" spans="1:39" x14ac:dyDescent="0.25">
      <c r="A37" s="5" t="s">
        <v>21</v>
      </c>
      <c r="B37" s="22"/>
      <c r="C37" s="29" t="s">
        <v>117</v>
      </c>
      <c r="D37" s="13">
        <v>3000000</v>
      </c>
      <c r="E37" s="13">
        <v>3000000</v>
      </c>
      <c r="F37" s="13">
        <v>3000000</v>
      </c>
      <c r="G37" s="13">
        <v>3000000</v>
      </c>
      <c r="H37" s="13">
        <v>3000000</v>
      </c>
      <c r="I37" s="13">
        <v>3000000</v>
      </c>
      <c r="J37" s="13">
        <v>3000000</v>
      </c>
      <c r="K37" s="13">
        <v>3000000</v>
      </c>
      <c r="L37" s="13">
        <v>3000000</v>
      </c>
      <c r="M37" s="13">
        <v>3000000</v>
      </c>
      <c r="N37" s="13">
        <v>3000000</v>
      </c>
      <c r="O37" s="13">
        <v>3000000</v>
      </c>
      <c r="P37" s="13">
        <v>3000000</v>
      </c>
      <c r="Q37" s="13">
        <v>3000000</v>
      </c>
      <c r="R37" s="13">
        <v>3000000</v>
      </c>
      <c r="S37" s="13">
        <v>3000000</v>
      </c>
      <c r="T37" s="13">
        <v>3000000</v>
      </c>
      <c r="U37" s="13">
        <v>3000000</v>
      </c>
      <c r="V37" s="13">
        <v>3000000</v>
      </c>
      <c r="W37" s="13">
        <v>3000000</v>
      </c>
      <c r="X37" s="13">
        <v>3000000</v>
      </c>
      <c r="Y37" s="13">
        <v>3000000</v>
      </c>
      <c r="Z37" s="13">
        <v>3000000</v>
      </c>
      <c r="AA37" s="13">
        <v>3000000</v>
      </c>
      <c r="AB37" s="13">
        <v>3000000</v>
      </c>
      <c r="AC37" s="13">
        <v>3000000</v>
      </c>
      <c r="AD37" s="13">
        <v>3000000</v>
      </c>
      <c r="AE37" s="13">
        <v>3000000</v>
      </c>
      <c r="AF37" s="13">
        <v>3000000</v>
      </c>
      <c r="AG37" s="13">
        <v>3000000</v>
      </c>
      <c r="AH37" s="13">
        <v>3000000</v>
      </c>
      <c r="AI37" s="13">
        <v>3000000</v>
      </c>
      <c r="AJ37" s="13">
        <v>3000000</v>
      </c>
      <c r="AK37" s="13">
        <v>3000000</v>
      </c>
      <c r="AL37" s="13">
        <v>3000000</v>
      </c>
      <c r="AM37" s="13">
        <v>3000000</v>
      </c>
    </row>
    <row r="38" spans="1:39" x14ac:dyDescent="0.25">
      <c r="A38" s="5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</row>
    <row r="39" spans="1:39" x14ac:dyDescent="0.25">
      <c r="A39" s="5"/>
      <c r="B39" s="22"/>
      <c r="C39" s="22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</row>
    <row r="40" spans="1:39" x14ac:dyDescent="0.25">
      <c r="A40" s="5" t="s">
        <v>16</v>
      </c>
      <c r="B40" s="22" t="s">
        <v>113</v>
      </c>
      <c r="C40" s="22"/>
      <c r="D40" s="15">
        <f>D4+D8+D12+D16+D20+D23+D29+D33+D35+D37</f>
        <v>369847850</v>
      </c>
      <c r="E40" s="15">
        <f t="shared" ref="E40:AM40" si="7">E4+E8+E12+E16+E20+E23+E29+E33+E35+E37</f>
        <v>370107423.25</v>
      </c>
      <c r="F40" s="15">
        <f t="shared" si="7"/>
        <v>370371309.69575101</v>
      </c>
      <c r="G40" s="15">
        <f t="shared" si="7"/>
        <v>370639523.11928958</v>
      </c>
      <c r="H40" s="15">
        <f t="shared" si="7"/>
        <v>370912105.56007338</v>
      </c>
      <c r="I40" s="15">
        <f t="shared" si="7"/>
        <v>371189069.78547853</v>
      </c>
      <c r="J40" s="15">
        <f t="shared" si="7"/>
        <v>371470429.96160269</v>
      </c>
      <c r="K40" s="15">
        <f t="shared" si="7"/>
        <v>371756201.89166129</v>
      </c>
      <c r="L40" s="15">
        <f t="shared" si="7"/>
        <v>372046402.38152951</v>
      </c>
      <c r="M40" s="15">
        <f t="shared" si="7"/>
        <v>372341049.04611355</v>
      </c>
      <c r="N40" s="15">
        <f t="shared" si="7"/>
        <v>372640141.3869381</v>
      </c>
      <c r="O40" s="15">
        <f t="shared" si="7"/>
        <v>372943679.62908101</v>
      </c>
      <c r="P40" s="15">
        <f t="shared" si="7"/>
        <v>373251663.83150345</v>
      </c>
      <c r="Q40" s="15">
        <f t="shared" si="7"/>
        <v>373564093.93782324</v>
      </c>
      <c r="R40" s="15">
        <f t="shared" si="7"/>
        <v>373880972.91347247</v>
      </c>
      <c r="S40" s="15">
        <f t="shared" si="7"/>
        <v>374202299.99601775</v>
      </c>
      <c r="T40" s="15">
        <f t="shared" si="7"/>
        <v>374528075.31132329</v>
      </c>
      <c r="U40" s="15">
        <f t="shared" si="7"/>
        <v>374858299.57003105</v>
      </c>
      <c r="V40" s="15">
        <f t="shared" si="7"/>
        <v>375192973.42276669</v>
      </c>
      <c r="W40" s="15">
        <f t="shared" si="7"/>
        <v>375532097.76314384</v>
      </c>
      <c r="X40" s="15">
        <f t="shared" si="7"/>
        <v>375875672.95780575</v>
      </c>
      <c r="Y40" s="15">
        <f t="shared" si="7"/>
        <v>376223698.48761934</v>
      </c>
      <c r="Z40" s="15">
        <f t="shared" si="7"/>
        <v>376576173.58782172</v>
      </c>
      <c r="AA40" s="15">
        <f t="shared" si="7"/>
        <v>376933098.45933592</v>
      </c>
      <c r="AB40" s="15">
        <f t="shared" si="7"/>
        <v>377294473.08116055</v>
      </c>
      <c r="AC40" s="15">
        <f t="shared" si="7"/>
        <v>377660297.28991377</v>
      </c>
      <c r="AD40" s="15">
        <f t="shared" si="7"/>
        <v>378030574.81241399</v>
      </c>
      <c r="AE40" s="15">
        <f t="shared" si="7"/>
        <v>378405304.5668835</v>
      </c>
      <c r="AF40" s="15">
        <f t="shared" si="7"/>
        <v>378784486.62645143</v>
      </c>
      <c r="AG40" s="15">
        <f t="shared" si="7"/>
        <v>379168121.80888307</v>
      </c>
      <c r="AH40" s="15">
        <f t="shared" si="7"/>
        <v>379556210.84842551</v>
      </c>
      <c r="AI40" s="15">
        <f t="shared" si="7"/>
        <v>379948754.78356284</v>
      </c>
      <c r="AJ40" s="15">
        <f t="shared" si="7"/>
        <v>380345753.98483282</v>
      </c>
      <c r="AK40" s="15">
        <f t="shared" si="7"/>
        <v>380747207.71096653</v>
      </c>
      <c r="AL40" s="15">
        <f t="shared" si="7"/>
        <v>381153114.92378616</v>
      </c>
      <c r="AM40" s="15">
        <f t="shared" si="7"/>
        <v>381563475.79292196</v>
      </c>
    </row>
    <row r="41" spans="1:39" x14ac:dyDescent="0.25"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</row>
    <row r="42" spans="1:39" x14ac:dyDescent="0.25"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</row>
    <row r="43" spans="1:39" x14ac:dyDescent="0.25"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</row>
    <row r="44" spans="1:39" x14ac:dyDescent="0.25"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</row>
    <row r="45" spans="1:39" x14ac:dyDescent="0.25"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</row>
    <row r="46" spans="1:39" x14ac:dyDescent="0.25"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</row>
    <row r="47" spans="1:39" x14ac:dyDescent="0.25"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</row>
    <row r="48" spans="1:39" x14ac:dyDescent="0.25"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</row>
    <row r="49" spans="2:39" x14ac:dyDescent="0.25"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</row>
    <row r="50" spans="2:39" x14ac:dyDescent="0.25"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D99BA-00FE-43A7-B12D-D46520D9F27E}">
  <dimension ref="A2:AM24"/>
  <sheetViews>
    <sheetView workbookViewId="0">
      <selection activeCell="B18" sqref="B18"/>
    </sheetView>
  </sheetViews>
  <sheetFormatPr defaultRowHeight="15.75" x14ac:dyDescent="0.25"/>
  <cols>
    <col min="1" max="2" width="27.125" customWidth="1"/>
    <col min="3" max="38" width="15.625" customWidth="1"/>
  </cols>
  <sheetData>
    <row r="2" spans="1:39" x14ac:dyDescent="0.25">
      <c r="A2" t="s">
        <v>131</v>
      </c>
      <c r="C2">
        <v>1</v>
      </c>
      <c r="D2">
        <f t="shared" ref="D2:AL2" si="0">C2+1</f>
        <v>2</v>
      </c>
      <c r="E2">
        <f t="shared" si="0"/>
        <v>3</v>
      </c>
      <c r="F2">
        <f t="shared" si="0"/>
        <v>4</v>
      </c>
      <c r="G2">
        <f t="shared" si="0"/>
        <v>5</v>
      </c>
      <c r="H2">
        <f t="shared" si="0"/>
        <v>6</v>
      </c>
      <c r="I2">
        <f t="shared" si="0"/>
        <v>7</v>
      </c>
      <c r="J2">
        <f t="shared" si="0"/>
        <v>8</v>
      </c>
      <c r="K2">
        <f t="shared" si="0"/>
        <v>9</v>
      </c>
      <c r="L2">
        <f t="shared" si="0"/>
        <v>10</v>
      </c>
      <c r="M2">
        <f t="shared" si="0"/>
        <v>11</v>
      </c>
      <c r="N2">
        <f t="shared" si="0"/>
        <v>12</v>
      </c>
      <c r="O2">
        <f t="shared" si="0"/>
        <v>13</v>
      </c>
      <c r="P2">
        <f t="shared" si="0"/>
        <v>14</v>
      </c>
      <c r="Q2">
        <f t="shared" si="0"/>
        <v>15</v>
      </c>
      <c r="R2">
        <f t="shared" si="0"/>
        <v>16</v>
      </c>
      <c r="S2">
        <f t="shared" si="0"/>
        <v>17</v>
      </c>
      <c r="T2">
        <f t="shared" si="0"/>
        <v>18</v>
      </c>
      <c r="U2">
        <f t="shared" si="0"/>
        <v>19</v>
      </c>
      <c r="V2">
        <f t="shared" si="0"/>
        <v>20</v>
      </c>
      <c r="W2">
        <f t="shared" si="0"/>
        <v>21</v>
      </c>
      <c r="X2">
        <f t="shared" si="0"/>
        <v>22</v>
      </c>
      <c r="Y2">
        <f t="shared" si="0"/>
        <v>23</v>
      </c>
      <c r="Z2">
        <f t="shared" si="0"/>
        <v>24</v>
      </c>
      <c r="AA2">
        <f t="shared" si="0"/>
        <v>25</v>
      </c>
      <c r="AB2">
        <f t="shared" si="0"/>
        <v>26</v>
      </c>
      <c r="AC2">
        <f t="shared" si="0"/>
        <v>27</v>
      </c>
      <c r="AD2">
        <f t="shared" si="0"/>
        <v>28</v>
      </c>
      <c r="AE2">
        <f t="shared" si="0"/>
        <v>29</v>
      </c>
      <c r="AF2">
        <f t="shared" si="0"/>
        <v>30</v>
      </c>
      <c r="AG2">
        <f t="shared" si="0"/>
        <v>31</v>
      </c>
      <c r="AH2">
        <f t="shared" si="0"/>
        <v>32</v>
      </c>
      <c r="AI2">
        <f t="shared" si="0"/>
        <v>33</v>
      </c>
      <c r="AJ2">
        <f t="shared" si="0"/>
        <v>34</v>
      </c>
      <c r="AK2">
        <f t="shared" si="0"/>
        <v>35</v>
      </c>
      <c r="AL2">
        <f t="shared" si="0"/>
        <v>36</v>
      </c>
    </row>
    <row r="3" spans="1:39" x14ac:dyDescent="0.25">
      <c r="A3" t="s">
        <v>130</v>
      </c>
      <c r="B3" s="10">
        <v>1</v>
      </c>
      <c r="C3" s="10">
        <v>0.9</v>
      </c>
      <c r="D3" s="10">
        <v>0.81</v>
      </c>
      <c r="E3" s="10">
        <v>0.73</v>
      </c>
      <c r="F3" s="10">
        <v>0.68</v>
      </c>
      <c r="G3" s="10">
        <v>0.64</v>
      </c>
      <c r="H3" s="10">
        <v>0.61</v>
      </c>
      <c r="I3" s="10">
        <v>0.59</v>
      </c>
      <c r="J3" s="10">
        <v>0.57999999999999996</v>
      </c>
      <c r="K3" s="10">
        <v>0.57999999999999996</v>
      </c>
      <c r="L3" s="10">
        <v>0.57999999999999996</v>
      </c>
      <c r="M3" s="10">
        <v>0.57999999999999996</v>
      </c>
      <c r="N3" s="10">
        <v>0.57999999999999996</v>
      </c>
      <c r="O3" s="10">
        <v>0.57999999999999996</v>
      </c>
      <c r="P3" s="10">
        <v>0.57999999999999996</v>
      </c>
      <c r="Q3" s="10">
        <v>0.57999999999999996</v>
      </c>
      <c r="R3" s="10">
        <v>0.57999999999999996</v>
      </c>
      <c r="S3" s="10">
        <v>0.57999999999999996</v>
      </c>
      <c r="T3" s="10">
        <v>0.57999999999999996</v>
      </c>
      <c r="U3" s="10">
        <v>0.57999999999999996</v>
      </c>
      <c r="V3" s="10">
        <v>0.57999999999999996</v>
      </c>
      <c r="W3" s="10">
        <v>0.57999999999999996</v>
      </c>
      <c r="X3" s="10">
        <v>0.57999999999999996</v>
      </c>
      <c r="Y3" s="10">
        <v>0.57999999999999996</v>
      </c>
      <c r="Z3" s="10">
        <v>0.57999999999999996</v>
      </c>
      <c r="AA3" s="10">
        <v>0.57999999999999996</v>
      </c>
      <c r="AB3" s="10">
        <v>0.57999999999999996</v>
      </c>
      <c r="AC3" s="10">
        <v>0.57999999999999996</v>
      </c>
      <c r="AD3" s="10">
        <v>0.57999999999999996</v>
      </c>
      <c r="AE3" s="10">
        <v>0.57999999999999996</v>
      </c>
      <c r="AF3" s="10">
        <v>0.57999999999999996</v>
      </c>
      <c r="AG3" s="10">
        <v>0.57999999999999996</v>
      </c>
      <c r="AH3" s="10">
        <v>0.57999999999999996</v>
      </c>
      <c r="AI3" s="10">
        <v>0.57999999999999996</v>
      </c>
      <c r="AJ3" s="10">
        <v>0.57999999999999996</v>
      </c>
      <c r="AK3" s="10">
        <v>0.57999999999999996</v>
      </c>
      <c r="AL3" s="10">
        <v>0.57999999999999996</v>
      </c>
    </row>
    <row r="4" spans="1:39" x14ac:dyDescent="0.25">
      <c r="A4" t="s">
        <v>129</v>
      </c>
      <c r="B4" s="10">
        <v>1</v>
      </c>
      <c r="C4" s="10">
        <v>0.89</v>
      </c>
      <c r="D4" s="10">
        <v>0.78</v>
      </c>
      <c r="E4" s="10">
        <v>0.69</v>
      </c>
      <c r="F4" s="10">
        <v>0.65</v>
      </c>
      <c r="G4" s="10">
        <v>0.61</v>
      </c>
      <c r="H4" s="10">
        <v>0.59</v>
      </c>
      <c r="I4" s="10">
        <v>0.56999999999999995</v>
      </c>
      <c r="J4" s="10">
        <f t="shared" ref="J4:AL4" si="1">I4-1%</f>
        <v>0.55999999999999994</v>
      </c>
      <c r="K4" s="10">
        <f t="shared" si="1"/>
        <v>0.54999999999999993</v>
      </c>
      <c r="L4" s="10">
        <f t="shared" si="1"/>
        <v>0.53999999999999992</v>
      </c>
      <c r="M4" s="10">
        <f t="shared" si="1"/>
        <v>0.52999999999999992</v>
      </c>
      <c r="N4" s="10">
        <f t="shared" si="1"/>
        <v>0.51999999999999991</v>
      </c>
      <c r="O4" s="10">
        <f t="shared" si="1"/>
        <v>0.5099999999999999</v>
      </c>
      <c r="P4" s="10">
        <f t="shared" si="1"/>
        <v>0.49999999999999989</v>
      </c>
      <c r="Q4" s="10">
        <f t="shared" si="1"/>
        <v>0.48999999999999988</v>
      </c>
      <c r="R4" s="10">
        <f t="shared" si="1"/>
        <v>0.47999999999999987</v>
      </c>
      <c r="S4" s="10">
        <f t="shared" si="1"/>
        <v>0.46999999999999986</v>
      </c>
      <c r="T4" s="10">
        <f t="shared" si="1"/>
        <v>0.45999999999999985</v>
      </c>
      <c r="U4" s="10">
        <f t="shared" si="1"/>
        <v>0.44999999999999984</v>
      </c>
      <c r="V4" s="10">
        <f t="shared" si="1"/>
        <v>0.43999999999999984</v>
      </c>
      <c r="W4" s="10">
        <f t="shared" si="1"/>
        <v>0.42999999999999983</v>
      </c>
      <c r="X4" s="10">
        <f t="shared" si="1"/>
        <v>0.41999999999999982</v>
      </c>
      <c r="Y4" s="10">
        <f t="shared" si="1"/>
        <v>0.40999999999999981</v>
      </c>
      <c r="Z4" s="10">
        <f t="shared" si="1"/>
        <v>0.3999999999999998</v>
      </c>
      <c r="AA4" s="10">
        <f t="shared" si="1"/>
        <v>0.38999999999999979</v>
      </c>
      <c r="AB4" s="10">
        <f t="shared" si="1"/>
        <v>0.37999999999999978</v>
      </c>
      <c r="AC4" s="10">
        <f t="shared" si="1"/>
        <v>0.36999999999999977</v>
      </c>
      <c r="AD4" s="10">
        <f t="shared" si="1"/>
        <v>0.35999999999999976</v>
      </c>
      <c r="AE4" s="10">
        <f t="shared" si="1"/>
        <v>0.34999999999999976</v>
      </c>
      <c r="AF4" s="10">
        <f t="shared" si="1"/>
        <v>0.33999999999999975</v>
      </c>
      <c r="AG4" s="10">
        <f t="shared" si="1"/>
        <v>0.32999999999999974</v>
      </c>
      <c r="AH4" s="10">
        <f t="shared" si="1"/>
        <v>0.31999999999999973</v>
      </c>
      <c r="AI4" s="10">
        <f t="shared" si="1"/>
        <v>0.30999999999999972</v>
      </c>
      <c r="AJ4" s="10">
        <f t="shared" si="1"/>
        <v>0.29999999999999971</v>
      </c>
      <c r="AK4" s="10">
        <f t="shared" si="1"/>
        <v>0.2899999999999997</v>
      </c>
      <c r="AL4" s="10">
        <f t="shared" si="1"/>
        <v>0.27999999999999969</v>
      </c>
    </row>
    <row r="5" spans="1:39" x14ac:dyDescent="0.25">
      <c r="A5" t="s">
        <v>128</v>
      </c>
      <c r="B5" s="10">
        <v>1</v>
      </c>
      <c r="C5" s="10">
        <v>0.86</v>
      </c>
      <c r="D5" s="10">
        <v>0.72</v>
      </c>
      <c r="E5" s="10">
        <v>0.66</v>
      </c>
      <c r="F5" s="10">
        <v>0.6</v>
      </c>
      <c r="G5" s="10">
        <f t="shared" ref="G5:AL5" si="2">IF(F5-4%&lt;0,0,(F5-4%))</f>
        <v>0.55999999999999994</v>
      </c>
      <c r="H5" s="10">
        <f t="shared" si="2"/>
        <v>0.51999999999999991</v>
      </c>
      <c r="I5" s="10">
        <f t="shared" si="2"/>
        <v>0.47999999999999993</v>
      </c>
      <c r="J5" s="10">
        <f t="shared" si="2"/>
        <v>0.43999999999999995</v>
      </c>
      <c r="K5" s="10">
        <f t="shared" si="2"/>
        <v>0.39999999999999997</v>
      </c>
      <c r="L5" s="10">
        <f t="shared" si="2"/>
        <v>0.36</v>
      </c>
      <c r="M5" s="10">
        <f t="shared" si="2"/>
        <v>0.32</v>
      </c>
      <c r="N5" s="10">
        <f t="shared" si="2"/>
        <v>0.28000000000000003</v>
      </c>
      <c r="O5" s="10">
        <f t="shared" si="2"/>
        <v>0.24000000000000002</v>
      </c>
      <c r="P5" s="10">
        <f t="shared" si="2"/>
        <v>0.2</v>
      </c>
      <c r="Q5" s="10">
        <f t="shared" si="2"/>
        <v>0.16</v>
      </c>
      <c r="R5" s="10">
        <f t="shared" si="2"/>
        <v>0.12</v>
      </c>
      <c r="S5" s="10">
        <f t="shared" si="2"/>
        <v>7.9999999999999988E-2</v>
      </c>
      <c r="T5" s="10">
        <f t="shared" si="2"/>
        <v>3.9999999999999987E-2</v>
      </c>
      <c r="U5" s="10">
        <f t="shared" si="2"/>
        <v>0</v>
      </c>
      <c r="V5" s="10">
        <f t="shared" si="2"/>
        <v>0</v>
      </c>
      <c r="W5" s="10">
        <f t="shared" si="2"/>
        <v>0</v>
      </c>
      <c r="X5" s="10">
        <f t="shared" si="2"/>
        <v>0</v>
      </c>
      <c r="Y5" s="10">
        <f t="shared" si="2"/>
        <v>0</v>
      </c>
      <c r="Z5" s="10">
        <f t="shared" si="2"/>
        <v>0</v>
      </c>
      <c r="AA5" s="10">
        <f t="shared" si="2"/>
        <v>0</v>
      </c>
      <c r="AB5" s="10">
        <f t="shared" si="2"/>
        <v>0</v>
      </c>
      <c r="AC5" s="10">
        <f t="shared" si="2"/>
        <v>0</v>
      </c>
      <c r="AD5" s="10">
        <f t="shared" si="2"/>
        <v>0</v>
      </c>
      <c r="AE5" s="10">
        <f t="shared" si="2"/>
        <v>0</v>
      </c>
      <c r="AF5" s="10">
        <f t="shared" si="2"/>
        <v>0</v>
      </c>
      <c r="AG5" s="10">
        <f t="shared" si="2"/>
        <v>0</v>
      </c>
      <c r="AH5" s="10">
        <f t="shared" si="2"/>
        <v>0</v>
      </c>
      <c r="AI5" s="10">
        <f t="shared" si="2"/>
        <v>0</v>
      </c>
      <c r="AJ5" s="10">
        <f t="shared" si="2"/>
        <v>0</v>
      </c>
      <c r="AK5" s="10">
        <f t="shared" si="2"/>
        <v>0</v>
      </c>
      <c r="AL5" s="10">
        <f t="shared" si="2"/>
        <v>0</v>
      </c>
    </row>
    <row r="7" spans="1:39" x14ac:dyDescent="0.25">
      <c r="A7" t="s">
        <v>140</v>
      </c>
    </row>
    <row r="8" spans="1:39" x14ac:dyDescent="0.25">
      <c r="A8" t="s">
        <v>139</v>
      </c>
      <c r="B8" s="10">
        <v>1</v>
      </c>
      <c r="C8" s="32">
        <v>0.88</v>
      </c>
      <c r="D8" s="32">
        <v>0.78</v>
      </c>
      <c r="E8" s="32">
        <v>0.7</v>
      </c>
      <c r="F8" s="32">
        <v>0.65</v>
      </c>
      <c r="G8" s="32">
        <v>0.61</v>
      </c>
      <c r="H8" s="32">
        <v>0.59</v>
      </c>
      <c r="I8" s="32">
        <v>0.56000000000000005</v>
      </c>
      <c r="J8" s="32">
        <v>0.53</v>
      </c>
      <c r="K8" s="32">
        <v>0.51</v>
      </c>
      <c r="L8" s="32">
        <v>0.49</v>
      </c>
      <c r="M8" s="32">
        <v>0.47</v>
      </c>
      <c r="N8" s="32">
        <v>0.46</v>
      </c>
      <c r="O8" s="32">
        <f>45%</f>
        <v>0.45</v>
      </c>
      <c r="P8" s="32">
        <f>O8-1%</f>
        <v>0.44</v>
      </c>
      <c r="Q8" s="32">
        <f>P8-1%</f>
        <v>0.43</v>
      </c>
      <c r="R8" s="32">
        <f>42%</f>
        <v>0.42</v>
      </c>
      <c r="S8" s="32">
        <f>41%</f>
        <v>0.41</v>
      </c>
      <c r="T8" s="32">
        <v>0.4</v>
      </c>
      <c r="U8" s="32">
        <f t="shared" ref="U8:Z8" si="3">T8-0.75%</f>
        <v>0.39250000000000002</v>
      </c>
      <c r="V8" s="32">
        <f t="shared" si="3"/>
        <v>0.38500000000000001</v>
      </c>
      <c r="W8" s="32">
        <f t="shared" si="3"/>
        <v>0.3775</v>
      </c>
      <c r="X8" s="32">
        <f t="shared" si="3"/>
        <v>0.37</v>
      </c>
      <c r="Y8" s="32">
        <f t="shared" si="3"/>
        <v>0.36249999999999999</v>
      </c>
      <c r="Z8" s="32">
        <f t="shared" si="3"/>
        <v>0.35499999999999998</v>
      </c>
      <c r="AA8" s="32">
        <f t="shared" ref="AA8:AL8" si="4">Z8-0.5%</f>
        <v>0.35</v>
      </c>
      <c r="AB8" s="32">
        <f t="shared" si="4"/>
        <v>0.34499999999999997</v>
      </c>
      <c r="AC8" s="32">
        <f t="shared" si="4"/>
        <v>0.33999999999999997</v>
      </c>
      <c r="AD8" s="32">
        <f t="shared" si="4"/>
        <v>0.33499999999999996</v>
      </c>
      <c r="AE8" s="32">
        <f t="shared" si="4"/>
        <v>0.32999999999999996</v>
      </c>
      <c r="AF8" s="32">
        <f t="shared" si="4"/>
        <v>0.32499999999999996</v>
      </c>
      <c r="AG8" s="32">
        <f t="shared" si="4"/>
        <v>0.31999999999999995</v>
      </c>
      <c r="AH8" s="32">
        <f t="shared" si="4"/>
        <v>0.31499999999999995</v>
      </c>
      <c r="AI8" s="32">
        <f t="shared" si="4"/>
        <v>0.30999999999999994</v>
      </c>
      <c r="AJ8" s="32">
        <f t="shared" si="4"/>
        <v>0.30499999999999994</v>
      </c>
      <c r="AK8" s="32">
        <f t="shared" si="4"/>
        <v>0.29999999999999993</v>
      </c>
      <c r="AL8" s="32">
        <f t="shared" si="4"/>
        <v>0.29499999999999993</v>
      </c>
    </row>
    <row r="9" spans="1:39" x14ac:dyDescent="0.25">
      <c r="A9" t="s">
        <v>141</v>
      </c>
      <c r="B9" s="10">
        <v>1</v>
      </c>
      <c r="C9" s="32">
        <f>C8+0.01*C8</f>
        <v>0.88880000000000003</v>
      </c>
      <c r="D9" s="32">
        <f>D8+0.01*D8</f>
        <v>0.78780000000000006</v>
      </c>
      <c r="E9" s="32">
        <f>E8+0.015*E8</f>
        <v>0.71049999999999991</v>
      </c>
      <c r="F9" s="32">
        <f t="shared" ref="F9:I9" si="5">F8+0.015*F8</f>
        <v>0.65975000000000006</v>
      </c>
      <c r="G9" s="32">
        <f t="shared" si="5"/>
        <v>0.61914999999999998</v>
      </c>
      <c r="H9" s="32">
        <f t="shared" si="5"/>
        <v>0.59884999999999999</v>
      </c>
      <c r="I9" s="32">
        <f t="shared" si="5"/>
        <v>0.56840000000000002</v>
      </c>
      <c r="J9" s="32">
        <f t="shared" ref="J9:N9" si="6">J8+0.02*J8</f>
        <v>0.54060000000000008</v>
      </c>
      <c r="K9" s="32">
        <f t="shared" si="6"/>
        <v>0.5202</v>
      </c>
      <c r="L9" s="32">
        <f t="shared" si="6"/>
        <v>0.49979999999999997</v>
      </c>
      <c r="M9" s="32">
        <f t="shared" si="6"/>
        <v>0.47939999999999999</v>
      </c>
      <c r="N9" s="32">
        <f t="shared" si="6"/>
        <v>0.46920000000000001</v>
      </c>
      <c r="O9" s="32">
        <f>O8+0.024*O8</f>
        <v>0.46079999999999999</v>
      </c>
      <c r="P9" s="32">
        <f t="shared" ref="P9:Z9" si="7">P8+0.024*P8</f>
        <v>0.45056000000000002</v>
      </c>
      <c r="Q9" s="32">
        <f t="shared" si="7"/>
        <v>0.44031999999999999</v>
      </c>
      <c r="R9" s="32">
        <f t="shared" si="7"/>
        <v>0.43007999999999996</v>
      </c>
      <c r="S9" s="32">
        <f t="shared" si="7"/>
        <v>0.41983999999999999</v>
      </c>
      <c r="T9" s="32">
        <f t="shared" si="7"/>
        <v>0.40960000000000002</v>
      </c>
      <c r="U9" s="32">
        <f t="shared" si="7"/>
        <v>0.40192</v>
      </c>
      <c r="V9" s="32">
        <f t="shared" si="7"/>
        <v>0.39424000000000003</v>
      </c>
      <c r="W9" s="32">
        <f t="shared" si="7"/>
        <v>0.38656000000000001</v>
      </c>
      <c r="X9" s="32">
        <f t="shared" si="7"/>
        <v>0.37887999999999999</v>
      </c>
      <c r="Y9" s="32">
        <f t="shared" si="7"/>
        <v>0.37119999999999997</v>
      </c>
      <c r="Z9" s="32">
        <f t="shared" si="7"/>
        <v>0.36351999999999995</v>
      </c>
      <c r="AA9" s="32">
        <f>AA8+0.026*AA8</f>
        <v>0.35909999999999997</v>
      </c>
      <c r="AB9" s="32">
        <f t="shared" ref="AB9:AF9" si="8">AB8+0.026*AB8</f>
        <v>0.35396999999999995</v>
      </c>
      <c r="AC9" s="32">
        <f t="shared" si="8"/>
        <v>0.34883999999999998</v>
      </c>
      <c r="AD9" s="32">
        <f t="shared" si="8"/>
        <v>0.34370999999999996</v>
      </c>
      <c r="AE9" s="32">
        <f t="shared" si="8"/>
        <v>0.33857999999999994</v>
      </c>
      <c r="AF9" s="32">
        <f t="shared" si="8"/>
        <v>0.33344999999999997</v>
      </c>
      <c r="AG9" s="32">
        <f>AG8+0.028*AG8</f>
        <v>0.32895999999999997</v>
      </c>
      <c r="AH9" s="32">
        <f t="shared" ref="AH9:AL14" si="9">AH8+0.028*AH8</f>
        <v>0.32381999999999994</v>
      </c>
      <c r="AI9" s="32">
        <f t="shared" si="9"/>
        <v>0.31867999999999996</v>
      </c>
      <c r="AJ9" s="32">
        <f t="shared" si="9"/>
        <v>0.31353999999999993</v>
      </c>
      <c r="AK9" s="32">
        <f t="shared" si="9"/>
        <v>0.30839999999999995</v>
      </c>
      <c r="AL9" s="32">
        <f t="shared" si="9"/>
        <v>0.30325999999999992</v>
      </c>
      <c r="AM9" s="32"/>
    </row>
    <row r="10" spans="1:39" x14ac:dyDescent="0.25">
      <c r="A10" t="s">
        <v>142</v>
      </c>
      <c r="B10" s="10">
        <v>1</v>
      </c>
      <c r="C10" s="32">
        <f t="shared" ref="C10:C14" si="10">C9+0.01*C9</f>
        <v>0.89768800000000004</v>
      </c>
      <c r="D10" s="32">
        <f t="shared" ref="D10:D14" si="11">D9+0.01*D9</f>
        <v>0.79567800000000011</v>
      </c>
      <c r="E10" s="32">
        <f t="shared" ref="E10:E14" si="12">E9+0.015*E9</f>
        <v>0.7211574999999999</v>
      </c>
      <c r="F10" s="32">
        <f t="shared" ref="F10:F14" si="13">F9+0.015*F9</f>
        <v>0.66964625000000011</v>
      </c>
      <c r="G10" s="32">
        <f t="shared" ref="G10:G14" si="14">G9+0.015*G9</f>
        <v>0.62843724999999995</v>
      </c>
      <c r="H10" s="32">
        <f t="shared" ref="H10:H14" si="15">H9+0.015*H9</f>
        <v>0.60783275000000003</v>
      </c>
      <c r="I10" s="32">
        <f t="shared" ref="I10:I14" si="16">I9+0.015*I9</f>
        <v>0.57692600000000005</v>
      </c>
      <c r="J10" s="32">
        <f t="shared" ref="J10:J14" si="17">J9+0.02*J9</f>
        <v>0.55141200000000012</v>
      </c>
      <c r="K10" s="32">
        <f t="shared" ref="K10:K14" si="18">K9+0.02*K9</f>
        <v>0.53060399999999996</v>
      </c>
      <c r="L10" s="32">
        <f t="shared" ref="L10:L14" si="19">L9+0.02*L9</f>
        <v>0.50979599999999992</v>
      </c>
      <c r="M10" s="32">
        <f t="shared" ref="M10:M14" si="20">M9+0.02*M9</f>
        <v>0.48898799999999998</v>
      </c>
      <c r="N10" s="32">
        <f t="shared" ref="N10:N14" si="21">N9+0.02*N9</f>
        <v>0.47858400000000001</v>
      </c>
      <c r="O10" s="32">
        <f t="shared" ref="O10:O14" si="22">O9+0.024*O9</f>
        <v>0.47185919999999998</v>
      </c>
      <c r="P10" s="32">
        <f t="shared" ref="P10:P14" si="23">P9+0.024*P9</f>
        <v>0.46137344000000002</v>
      </c>
      <c r="Q10" s="32">
        <f t="shared" ref="Q10:Q14" si="24">Q9+0.024*Q9</f>
        <v>0.45088768000000001</v>
      </c>
      <c r="R10" s="32">
        <f t="shared" ref="R10:R14" si="25">R9+0.024*R9</f>
        <v>0.44040191999999995</v>
      </c>
      <c r="S10" s="32">
        <f t="shared" ref="S10:S14" si="26">S9+0.024*S9</f>
        <v>0.42991615999999999</v>
      </c>
      <c r="T10" s="32">
        <f t="shared" ref="T10:T14" si="27">T9+0.024*T9</f>
        <v>0.41943040000000004</v>
      </c>
      <c r="U10" s="32">
        <f t="shared" ref="U10:U14" si="28">U9+0.024*U9</f>
        <v>0.41156608</v>
      </c>
      <c r="V10" s="32">
        <f t="shared" ref="V10:V14" si="29">V9+0.024*V9</f>
        <v>0.40370176000000002</v>
      </c>
      <c r="W10" s="32">
        <f t="shared" ref="W10:W14" si="30">W9+0.024*W9</f>
        <v>0.39583744000000004</v>
      </c>
      <c r="X10" s="32">
        <f t="shared" ref="X10:X14" si="31">X9+0.024*X9</f>
        <v>0.38797312</v>
      </c>
      <c r="Y10" s="32">
        <f t="shared" ref="Y10:Y14" si="32">Y9+0.024*Y9</f>
        <v>0.38010879999999997</v>
      </c>
      <c r="Z10" s="32">
        <f t="shared" ref="Z10:Z14" si="33">Z9+0.024*Z9</f>
        <v>0.37224447999999993</v>
      </c>
      <c r="AA10" s="32">
        <f t="shared" ref="AA10:AA14" si="34">AA9+0.026*AA9</f>
        <v>0.36843659999999995</v>
      </c>
      <c r="AB10" s="32">
        <f t="shared" ref="AB10:AB14" si="35">AB9+0.026*AB9</f>
        <v>0.36317321999999996</v>
      </c>
      <c r="AC10" s="32">
        <f t="shared" ref="AC10:AC14" si="36">AC9+0.026*AC9</f>
        <v>0.35790983999999998</v>
      </c>
      <c r="AD10" s="32">
        <f t="shared" ref="AD10:AD14" si="37">AD9+0.026*AD9</f>
        <v>0.35264645999999994</v>
      </c>
      <c r="AE10" s="32">
        <f t="shared" ref="AE10:AE14" si="38">AE9+0.026*AE9</f>
        <v>0.34738307999999996</v>
      </c>
      <c r="AF10" s="32">
        <f t="shared" ref="AF10:AF14" si="39">AF9+0.026*AF9</f>
        <v>0.34211969999999997</v>
      </c>
      <c r="AG10" s="32">
        <f t="shared" ref="AG10:AG14" si="40">AG9+0.028*AG9</f>
        <v>0.33817087999999995</v>
      </c>
      <c r="AH10" s="32">
        <f t="shared" si="9"/>
        <v>0.33288695999999995</v>
      </c>
      <c r="AI10" s="32">
        <f t="shared" si="9"/>
        <v>0.32760303999999996</v>
      </c>
      <c r="AJ10" s="32">
        <f t="shared" si="9"/>
        <v>0.3223191199999999</v>
      </c>
      <c r="AK10" s="32">
        <f t="shared" si="9"/>
        <v>0.31703519999999996</v>
      </c>
      <c r="AL10" s="32">
        <f t="shared" si="9"/>
        <v>0.31175127999999991</v>
      </c>
    </row>
    <row r="11" spans="1:39" x14ac:dyDescent="0.25">
      <c r="A11" t="s">
        <v>143</v>
      </c>
      <c r="B11" s="10">
        <v>1</v>
      </c>
      <c r="C11" s="32">
        <f t="shared" si="10"/>
        <v>0.90666488000000001</v>
      </c>
      <c r="D11" s="32">
        <f t="shared" si="11"/>
        <v>0.8036347800000001</v>
      </c>
      <c r="E11" s="32">
        <f t="shared" si="12"/>
        <v>0.73197486249999988</v>
      </c>
      <c r="F11" s="32">
        <f t="shared" si="13"/>
        <v>0.67969094375000016</v>
      </c>
      <c r="G11" s="32">
        <f t="shared" si="14"/>
        <v>0.63786380874999993</v>
      </c>
      <c r="H11" s="32">
        <f t="shared" si="15"/>
        <v>0.61695024125000009</v>
      </c>
      <c r="I11" s="32">
        <f t="shared" si="16"/>
        <v>0.5855798900000001</v>
      </c>
      <c r="J11" s="32">
        <f t="shared" si="17"/>
        <v>0.56244024000000015</v>
      </c>
      <c r="K11" s="32">
        <f t="shared" si="18"/>
        <v>0.54121607999999999</v>
      </c>
      <c r="L11" s="32">
        <f t="shared" si="19"/>
        <v>0.51999191999999994</v>
      </c>
      <c r="M11" s="32">
        <f t="shared" si="20"/>
        <v>0.49876776</v>
      </c>
      <c r="N11" s="32">
        <f t="shared" si="21"/>
        <v>0.48815568000000004</v>
      </c>
      <c r="O11" s="32">
        <f t="shared" si="22"/>
        <v>0.4831838208</v>
      </c>
      <c r="P11" s="32">
        <f t="shared" si="23"/>
        <v>0.47244640256000003</v>
      </c>
      <c r="Q11" s="32">
        <f t="shared" si="24"/>
        <v>0.46170898432000002</v>
      </c>
      <c r="R11" s="32">
        <f t="shared" si="25"/>
        <v>0.45097156607999994</v>
      </c>
      <c r="S11" s="32">
        <f t="shared" si="26"/>
        <v>0.44023414783999998</v>
      </c>
      <c r="T11" s="32">
        <f t="shared" si="27"/>
        <v>0.42949672960000002</v>
      </c>
      <c r="U11" s="32">
        <f t="shared" si="28"/>
        <v>0.42144366591999999</v>
      </c>
      <c r="V11" s="32">
        <f t="shared" si="29"/>
        <v>0.41339060224000002</v>
      </c>
      <c r="W11" s="32">
        <f t="shared" si="30"/>
        <v>0.40533753856000004</v>
      </c>
      <c r="X11" s="32">
        <f t="shared" si="31"/>
        <v>0.39728447488000002</v>
      </c>
      <c r="Y11" s="32">
        <f t="shared" si="32"/>
        <v>0.38923141119999999</v>
      </c>
      <c r="Z11" s="32">
        <f t="shared" si="33"/>
        <v>0.3811783475199999</v>
      </c>
      <c r="AA11" s="32">
        <f t="shared" si="34"/>
        <v>0.37801595159999996</v>
      </c>
      <c r="AB11" s="32">
        <f t="shared" si="35"/>
        <v>0.37261572371999996</v>
      </c>
      <c r="AC11" s="32">
        <f t="shared" si="36"/>
        <v>0.36721549583999996</v>
      </c>
      <c r="AD11" s="32">
        <f t="shared" si="37"/>
        <v>0.36181526795999996</v>
      </c>
      <c r="AE11" s="32">
        <f t="shared" si="38"/>
        <v>0.35641504007999997</v>
      </c>
      <c r="AF11" s="32">
        <f t="shared" si="39"/>
        <v>0.35101481219999997</v>
      </c>
      <c r="AG11" s="32">
        <f t="shared" si="40"/>
        <v>0.34763966463999996</v>
      </c>
      <c r="AH11" s="32">
        <f t="shared" si="9"/>
        <v>0.34220779487999997</v>
      </c>
      <c r="AI11" s="32">
        <f t="shared" si="9"/>
        <v>0.33677592511999993</v>
      </c>
      <c r="AJ11" s="32">
        <f t="shared" si="9"/>
        <v>0.33134405535999989</v>
      </c>
      <c r="AK11" s="32">
        <f t="shared" si="9"/>
        <v>0.32591218559999996</v>
      </c>
      <c r="AL11" s="32">
        <f t="shared" si="9"/>
        <v>0.32048031583999992</v>
      </c>
    </row>
    <row r="12" spans="1:39" x14ac:dyDescent="0.25">
      <c r="A12" t="s">
        <v>144</v>
      </c>
      <c r="B12" s="10">
        <v>1</v>
      </c>
      <c r="C12" s="32">
        <f t="shared" si="10"/>
        <v>0.91573152879999997</v>
      </c>
      <c r="D12" s="32">
        <f t="shared" si="11"/>
        <v>0.81167112780000006</v>
      </c>
      <c r="E12" s="32">
        <f t="shared" si="12"/>
        <v>0.74295448543749987</v>
      </c>
      <c r="F12" s="32">
        <f t="shared" si="13"/>
        <v>0.68988630790625016</v>
      </c>
      <c r="G12" s="32">
        <f t="shared" si="14"/>
        <v>0.64743176588124995</v>
      </c>
      <c r="H12" s="32">
        <f t="shared" si="15"/>
        <v>0.62620449486875007</v>
      </c>
      <c r="I12" s="32">
        <f t="shared" si="16"/>
        <v>0.59436358835000014</v>
      </c>
      <c r="J12" s="32">
        <f t="shared" si="17"/>
        <v>0.57368904480000016</v>
      </c>
      <c r="K12" s="32">
        <f t="shared" si="18"/>
        <v>0.55204040160000001</v>
      </c>
      <c r="L12" s="32">
        <f t="shared" si="19"/>
        <v>0.53039175839999997</v>
      </c>
      <c r="M12" s="32">
        <f t="shared" si="20"/>
        <v>0.50874311520000004</v>
      </c>
      <c r="N12" s="32">
        <f t="shared" si="21"/>
        <v>0.49791879360000002</v>
      </c>
      <c r="O12" s="32">
        <f t="shared" si="22"/>
        <v>0.4947802324992</v>
      </c>
      <c r="P12" s="32">
        <f t="shared" si="23"/>
        <v>0.48378511622144005</v>
      </c>
      <c r="Q12" s="32">
        <f t="shared" si="24"/>
        <v>0.47278999994368004</v>
      </c>
      <c r="R12" s="32">
        <f t="shared" si="25"/>
        <v>0.46179488366591992</v>
      </c>
      <c r="S12" s="32">
        <f t="shared" si="26"/>
        <v>0.45079976738815997</v>
      </c>
      <c r="T12" s="32">
        <f t="shared" si="27"/>
        <v>0.43980465111040001</v>
      </c>
      <c r="U12" s="32">
        <f t="shared" si="28"/>
        <v>0.43155831390207999</v>
      </c>
      <c r="V12" s="32">
        <f t="shared" si="29"/>
        <v>0.42331197669376003</v>
      </c>
      <c r="W12" s="32">
        <f t="shared" si="30"/>
        <v>0.41506563948544006</v>
      </c>
      <c r="X12" s="32">
        <f t="shared" si="31"/>
        <v>0.40681930227712004</v>
      </c>
      <c r="Y12" s="32">
        <f t="shared" si="32"/>
        <v>0.39857296506879997</v>
      </c>
      <c r="Z12" s="32">
        <f t="shared" si="33"/>
        <v>0.39032662786047989</v>
      </c>
      <c r="AA12" s="32">
        <f t="shared" si="34"/>
        <v>0.38784436634159997</v>
      </c>
      <c r="AB12" s="32">
        <f t="shared" si="35"/>
        <v>0.38230373253671995</v>
      </c>
      <c r="AC12" s="32">
        <f t="shared" si="36"/>
        <v>0.37676309873183994</v>
      </c>
      <c r="AD12" s="32">
        <f t="shared" si="37"/>
        <v>0.37122246492695998</v>
      </c>
      <c r="AE12" s="32">
        <f t="shared" si="38"/>
        <v>0.36568183112207997</v>
      </c>
      <c r="AF12" s="32">
        <f t="shared" si="39"/>
        <v>0.36014119731719996</v>
      </c>
      <c r="AG12" s="32">
        <f t="shared" si="40"/>
        <v>0.35737357524991997</v>
      </c>
      <c r="AH12" s="32">
        <f t="shared" si="9"/>
        <v>0.35178961313663998</v>
      </c>
      <c r="AI12" s="32">
        <f t="shared" si="9"/>
        <v>0.34620565102335993</v>
      </c>
      <c r="AJ12" s="32">
        <f t="shared" si="9"/>
        <v>0.34062168891007988</v>
      </c>
      <c r="AK12" s="32">
        <f t="shared" si="9"/>
        <v>0.33503772679679994</v>
      </c>
      <c r="AL12" s="32">
        <f t="shared" si="9"/>
        <v>0.32945376468351989</v>
      </c>
    </row>
    <row r="13" spans="1:39" x14ac:dyDescent="0.25">
      <c r="A13" t="s">
        <v>145</v>
      </c>
      <c r="B13" s="10">
        <v>1</v>
      </c>
      <c r="C13" s="32">
        <f t="shared" si="10"/>
        <v>0.92488884408799998</v>
      </c>
      <c r="D13" s="32">
        <f t="shared" si="11"/>
        <v>0.81978783907800001</v>
      </c>
      <c r="E13" s="32">
        <f t="shared" si="12"/>
        <v>0.75409880271906238</v>
      </c>
      <c r="F13" s="32">
        <f t="shared" si="13"/>
        <v>0.70023460252484393</v>
      </c>
      <c r="G13" s="32">
        <f t="shared" si="14"/>
        <v>0.65714324236946875</v>
      </c>
      <c r="H13" s="32">
        <f t="shared" si="15"/>
        <v>0.63559756229178133</v>
      </c>
      <c r="I13" s="32">
        <f t="shared" si="16"/>
        <v>0.60327904217525019</v>
      </c>
      <c r="J13" s="32">
        <f t="shared" si="17"/>
        <v>0.5851628256960002</v>
      </c>
      <c r="K13" s="32">
        <f t="shared" si="18"/>
        <v>0.56308120963200003</v>
      </c>
      <c r="L13" s="32">
        <f t="shared" si="19"/>
        <v>0.54099959356799998</v>
      </c>
      <c r="M13" s="32">
        <f t="shared" si="20"/>
        <v>0.51891797750400004</v>
      </c>
      <c r="N13" s="32">
        <f t="shared" si="21"/>
        <v>0.50787716947200001</v>
      </c>
      <c r="O13" s="32">
        <f t="shared" si="22"/>
        <v>0.50665495807918082</v>
      </c>
      <c r="P13" s="32">
        <f t="shared" si="23"/>
        <v>0.49539595901075462</v>
      </c>
      <c r="Q13" s="32">
        <f t="shared" si="24"/>
        <v>0.48413695994232836</v>
      </c>
      <c r="R13" s="32">
        <f t="shared" si="25"/>
        <v>0.47287796087390199</v>
      </c>
      <c r="S13" s="32">
        <f t="shared" si="26"/>
        <v>0.46161896180547579</v>
      </c>
      <c r="T13" s="32">
        <f t="shared" si="27"/>
        <v>0.45035996273704959</v>
      </c>
      <c r="U13" s="32">
        <f t="shared" si="28"/>
        <v>0.44191571343572994</v>
      </c>
      <c r="V13" s="32">
        <f t="shared" si="29"/>
        <v>0.43347146413441029</v>
      </c>
      <c r="W13" s="32">
        <f t="shared" si="30"/>
        <v>0.42502721483309064</v>
      </c>
      <c r="X13" s="32">
        <f t="shared" si="31"/>
        <v>0.41658296553177093</v>
      </c>
      <c r="Y13" s="32">
        <f t="shared" si="32"/>
        <v>0.40813871623045117</v>
      </c>
      <c r="Z13" s="32">
        <f t="shared" si="33"/>
        <v>0.39969446692913141</v>
      </c>
      <c r="AA13" s="32">
        <f t="shared" si="34"/>
        <v>0.39792831986648158</v>
      </c>
      <c r="AB13" s="32">
        <f t="shared" si="35"/>
        <v>0.39224362958267467</v>
      </c>
      <c r="AC13" s="32">
        <f t="shared" si="36"/>
        <v>0.38655893929886775</v>
      </c>
      <c r="AD13" s="32">
        <f t="shared" si="37"/>
        <v>0.38087424901506095</v>
      </c>
      <c r="AE13" s="32">
        <f t="shared" si="38"/>
        <v>0.37518955873125404</v>
      </c>
      <c r="AF13" s="32">
        <f t="shared" si="39"/>
        <v>0.36950486844744718</v>
      </c>
      <c r="AG13" s="32">
        <f t="shared" si="40"/>
        <v>0.36738003535691771</v>
      </c>
      <c r="AH13" s="32">
        <f t="shared" si="9"/>
        <v>0.36163972230446589</v>
      </c>
      <c r="AI13" s="32">
        <f t="shared" si="9"/>
        <v>0.35589940925201402</v>
      </c>
      <c r="AJ13" s="32">
        <f t="shared" si="9"/>
        <v>0.35015909619956209</v>
      </c>
      <c r="AK13" s="32">
        <f t="shared" si="9"/>
        <v>0.34441878314711033</v>
      </c>
      <c r="AL13" s="32">
        <f t="shared" si="9"/>
        <v>0.33867847009465846</v>
      </c>
    </row>
    <row r="14" spans="1:39" x14ac:dyDescent="0.25">
      <c r="A14" t="s">
        <v>146</v>
      </c>
      <c r="B14" s="10">
        <v>1</v>
      </c>
      <c r="C14" s="32">
        <f t="shared" si="10"/>
        <v>0.93413773252887999</v>
      </c>
      <c r="D14" s="32">
        <f t="shared" si="11"/>
        <v>0.82798571746878002</v>
      </c>
      <c r="E14" s="32">
        <f t="shared" si="12"/>
        <v>0.76541028475984829</v>
      </c>
      <c r="F14" s="32">
        <f t="shared" si="13"/>
        <v>0.71073812156271654</v>
      </c>
      <c r="G14" s="32">
        <f t="shared" si="14"/>
        <v>0.66700039100501074</v>
      </c>
      <c r="H14" s="32">
        <f t="shared" si="15"/>
        <v>0.64513152572615806</v>
      </c>
      <c r="I14" s="32">
        <f t="shared" si="16"/>
        <v>0.61232822780787899</v>
      </c>
      <c r="J14" s="32">
        <f t="shared" si="17"/>
        <v>0.59686608220992021</v>
      </c>
      <c r="K14" s="32">
        <f t="shared" si="18"/>
        <v>0.57434283382464002</v>
      </c>
      <c r="L14" s="32">
        <f t="shared" si="19"/>
        <v>0.55181958543935994</v>
      </c>
      <c r="M14" s="32">
        <f t="shared" si="20"/>
        <v>0.52929633705408008</v>
      </c>
      <c r="N14" s="32">
        <f t="shared" si="21"/>
        <v>0.51803471286143998</v>
      </c>
      <c r="O14" s="32">
        <f t="shared" si="22"/>
        <v>0.51881467707308115</v>
      </c>
      <c r="P14" s="32">
        <f t="shared" si="23"/>
        <v>0.50728546202701275</v>
      </c>
      <c r="Q14" s="32">
        <f t="shared" si="24"/>
        <v>0.49575624698094423</v>
      </c>
      <c r="R14" s="32">
        <f t="shared" si="25"/>
        <v>0.48422703193487565</v>
      </c>
      <c r="S14" s="32">
        <f t="shared" si="26"/>
        <v>0.47269781688880719</v>
      </c>
      <c r="T14" s="32">
        <f t="shared" si="27"/>
        <v>0.46116860184273878</v>
      </c>
      <c r="U14" s="32">
        <f t="shared" si="28"/>
        <v>0.45252169055818747</v>
      </c>
      <c r="V14" s="32">
        <f t="shared" si="29"/>
        <v>0.44387477927363611</v>
      </c>
      <c r="W14" s="32">
        <f t="shared" si="30"/>
        <v>0.4352278679890848</v>
      </c>
      <c r="X14" s="32">
        <f t="shared" si="31"/>
        <v>0.42658095670453344</v>
      </c>
      <c r="Y14" s="32">
        <f t="shared" si="32"/>
        <v>0.41793404541998203</v>
      </c>
      <c r="Z14" s="32">
        <f t="shared" si="33"/>
        <v>0.40928713413543055</v>
      </c>
      <c r="AA14" s="32">
        <f t="shared" si="34"/>
        <v>0.40827445618301011</v>
      </c>
      <c r="AB14" s="32">
        <f t="shared" si="35"/>
        <v>0.40244196395182419</v>
      </c>
      <c r="AC14" s="32">
        <f t="shared" si="36"/>
        <v>0.39660947172063832</v>
      </c>
      <c r="AD14" s="32">
        <f t="shared" si="37"/>
        <v>0.39077697948945256</v>
      </c>
      <c r="AE14" s="32">
        <f t="shared" si="38"/>
        <v>0.38494448725826663</v>
      </c>
      <c r="AF14" s="32">
        <f t="shared" si="39"/>
        <v>0.37911199502708082</v>
      </c>
      <c r="AG14" s="32">
        <f t="shared" si="40"/>
        <v>0.37766667634691142</v>
      </c>
      <c r="AH14" s="32">
        <f t="shared" si="9"/>
        <v>0.37176563452899092</v>
      </c>
      <c r="AI14" s="32">
        <f t="shared" si="9"/>
        <v>0.36586459271107041</v>
      </c>
      <c r="AJ14" s="32">
        <f t="shared" si="9"/>
        <v>0.35996355089314985</v>
      </c>
      <c r="AK14" s="32">
        <f t="shared" si="9"/>
        <v>0.3540625090752294</v>
      </c>
      <c r="AL14" s="32">
        <f t="shared" si="9"/>
        <v>0.3481614672573089</v>
      </c>
    </row>
    <row r="15" spans="1:39" x14ac:dyDescent="0.25">
      <c r="B15" s="10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</row>
    <row r="16" spans="1:39" x14ac:dyDescent="0.25">
      <c r="A16" s="5" t="s">
        <v>132</v>
      </c>
    </row>
    <row r="17" spans="1:38" x14ac:dyDescent="0.25">
      <c r="A17" t="s">
        <v>138</v>
      </c>
      <c r="B17">
        <v>1</v>
      </c>
      <c r="C17">
        <f t="shared" ref="C17:AL17" si="41">B17+1</f>
        <v>2</v>
      </c>
      <c r="D17">
        <f t="shared" si="41"/>
        <v>3</v>
      </c>
      <c r="E17">
        <f t="shared" si="41"/>
        <v>4</v>
      </c>
      <c r="F17">
        <f t="shared" si="41"/>
        <v>5</v>
      </c>
      <c r="G17">
        <f t="shared" si="41"/>
        <v>6</v>
      </c>
      <c r="H17">
        <f t="shared" si="41"/>
        <v>7</v>
      </c>
      <c r="I17">
        <f t="shared" si="41"/>
        <v>8</v>
      </c>
      <c r="J17">
        <f t="shared" si="41"/>
        <v>9</v>
      </c>
      <c r="K17">
        <f t="shared" si="41"/>
        <v>10</v>
      </c>
      <c r="L17">
        <f t="shared" si="41"/>
        <v>11</v>
      </c>
      <c r="M17">
        <f t="shared" si="41"/>
        <v>12</v>
      </c>
      <c r="N17">
        <f t="shared" si="41"/>
        <v>13</v>
      </c>
      <c r="O17">
        <f t="shared" si="41"/>
        <v>14</v>
      </c>
      <c r="P17">
        <f t="shared" si="41"/>
        <v>15</v>
      </c>
      <c r="Q17">
        <f t="shared" si="41"/>
        <v>16</v>
      </c>
      <c r="R17">
        <f t="shared" si="41"/>
        <v>17</v>
      </c>
      <c r="S17">
        <f t="shared" si="41"/>
        <v>18</v>
      </c>
      <c r="T17">
        <f t="shared" si="41"/>
        <v>19</v>
      </c>
      <c r="U17">
        <f t="shared" si="41"/>
        <v>20</v>
      </c>
      <c r="V17">
        <f t="shared" si="41"/>
        <v>21</v>
      </c>
      <c r="W17">
        <f t="shared" si="41"/>
        <v>22</v>
      </c>
      <c r="X17">
        <f t="shared" si="41"/>
        <v>23</v>
      </c>
      <c r="Y17">
        <f t="shared" si="41"/>
        <v>24</v>
      </c>
      <c r="Z17">
        <f t="shared" si="41"/>
        <v>25</v>
      </c>
      <c r="AA17">
        <f t="shared" si="41"/>
        <v>26</v>
      </c>
      <c r="AB17">
        <f t="shared" si="41"/>
        <v>27</v>
      </c>
      <c r="AC17">
        <f t="shared" si="41"/>
        <v>28</v>
      </c>
      <c r="AD17">
        <f t="shared" si="41"/>
        <v>29</v>
      </c>
      <c r="AE17">
        <f t="shared" si="41"/>
        <v>30</v>
      </c>
      <c r="AF17">
        <f t="shared" si="41"/>
        <v>31</v>
      </c>
      <c r="AG17">
        <f t="shared" si="41"/>
        <v>32</v>
      </c>
      <c r="AH17">
        <f t="shared" si="41"/>
        <v>33</v>
      </c>
      <c r="AI17">
        <f t="shared" si="41"/>
        <v>34</v>
      </c>
      <c r="AJ17">
        <f t="shared" si="41"/>
        <v>35</v>
      </c>
      <c r="AK17">
        <f t="shared" si="41"/>
        <v>36</v>
      </c>
      <c r="AL17">
        <f t="shared" si="41"/>
        <v>37</v>
      </c>
    </row>
    <row r="18" spans="1:38" x14ac:dyDescent="0.25">
      <c r="A18" t="s">
        <v>127</v>
      </c>
      <c r="B18" s="10">
        <f>B3</f>
        <v>1</v>
      </c>
      <c r="C18" s="10">
        <f t="shared" ref="C18:AL18" si="42">C3</f>
        <v>0.9</v>
      </c>
      <c r="D18" s="10">
        <f t="shared" si="42"/>
        <v>0.81</v>
      </c>
      <c r="E18" s="10">
        <f t="shared" si="42"/>
        <v>0.73</v>
      </c>
      <c r="F18" s="10">
        <f t="shared" si="42"/>
        <v>0.68</v>
      </c>
      <c r="G18" s="10">
        <f t="shared" si="42"/>
        <v>0.64</v>
      </c>
      <c r="H18" s="10">
        <f t="shared" si="42"/>
        <v>0.61</v>
      </c>
      <c r="I18" s="10">
        <f t="shared" si="42"/>
        <v>0.59</v>
      </c>
      <c r="J18" s="10">
        <f t="shared" si="42"/>
        <v>0.57999999999999996</v>
      </c>
      <c r="K18" s="10">
        <f t="shared" si="42"/>
        <v>0.57999999999999996</v>
      </c>
      <c r="L18" s="10">
        <f t="shared" si="42"/>
        <v>0.57999999999999996</v>
      </c>
      <c r="M18" s="10">
        <f t="shared" si="42"/>
        <v>0.57999999999999996</v>
      </c>
      <c r="N18" s="10">
        <f t="shared" si="42"/>
        <v>0.57999999999999996</v>
      </c>
      <c r="O18" s="10">
        <f t="shared" si="42"/>
        <v>0.57999999999999996</v>
      </c>
      <c r="P18" s="10">
        <f t="shared" si="42"/>
        <v>0.57999999999999996</v>
      </c>
      <c r="Q18" s="10">
        <f t="shared" si="42"/>
        <v>0.57999999999999996</v>
      </c>
      <c r="R18" s="10">
        <f t="shared" si="42"/>
        <v>0.57999999999999996</v>
      </c>
      <c r="S18" s="10">
        <f t="shared" si="42"/>
        <v>0.57999999999999996</v>
      </c>
      <c r="T18" s="10">
        <f t="shared" si="42"/>
        <v>0.57999999999999996</v>
      </c>
      <c r="U18" s="10">
        <f t="shared" si="42"/>
        <v>0.57999999999999996</v>
      </c>
      <c r="V18" s="10">
        <f t="shared" si="42"/>
        <v>0.57999999999999996</v>
      </c>
      <c r="W18" s="10">
        <f t="shared" si="42"/>
        <v>0.57999999999999996</v>
      </c>
      <c r="X18" s="10">
        <f t="shared" si="42"/>
        <v>0.57999999999999996</v>
      </c>
      <c r="Y18" s="10">
        <f t="shared" si="42"/>
        <v>0.57999999999999996</v>
      </c>
      <c r="Z18" s="10">
        <f t="shared" si="42"/>
        <v>0.57999999999999996</v>
      </c>
      <c r="AA18" s="10">
        <f t="shared" si="42"/>
        <v>0.57999999999999996</v>
      </c>
      <c r="AB18" s="10">
        <f t="shared" si="42"/>
        <v>0.57999999999999996</v>
      </c>
      <c r="AC18" s="10">
        <f t="shared" si="42"/>
        <v>0.57999999999999996</v>
      </c>
      <c r="AD18" s="10">
        <f t="shared" si="42"/>
        <v>0.57999999999999996</v>
      </c>
      <c r="AE18" s="10">
        <f t="shared" si="42"/>
        <v>0.57999999999999996</v>
      </c>
      <c r="AF18" s="10">
        <f t="shared" si="42"/>
        <v>0.57999999999999996</v>
      </c>
      <c r="AG18" s="10">
        <f t="shared" si="42"/>
        <v>0.57999999999999996</v>
      </c>
      <c r="AH18" s="10">
        <f t="shared" si="42"/>
        <v>0.57999999999999996</v>
      </c>
      <c r="AI18" s="10">
        <f t="shared" si="42"/>
        <v>0.57999999999999996</v>
      </c>
      <c r="AJ18" s="10">
        <f t="shared" si="42"/>
        <v>0.57999999999999996</v>
      </c>
      <c r="AK18" s="10">
        <f t="shared" si="42"/>
        <v>0.57999999999999996</v>
      </c>
      <c r="AL18" s="10">
        <f t="shared" si="42"/>
        <v>0.57999999999999996</v>
      </c>
    </row>
    <row r="24" spans="1:38" x14ac:dyDescent="0.25">
      <c r="B24" s="10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Overall View</vt:lpstr>
      <vt:lpstr>Acquisition</vt:lpstr>
      <vt:lpstr>Retention</vt:lpstr>
      <vt:lpstr>Monetization</vt:lpstr>
      <vt:lpstr>Costs</vt:lpstr>
      <vt:lpstr>General Retention 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Logan</dc:creator>
  <cp:lastModifiedBy>Luke Poutney</cp:lastModifiedBy>
  <dcterms:created xsi:type="dcterms:W3CDTF">2020-09-15T11:14:36Z</dcterms:created>
  <dcterms:modified xsi:type="dcterms:W3CDTF">2021-03-27T17:17:18Z</dcterms:modified>
</cp:coreProperties>
</file>