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dsuedu-my.sharepoint.com/personal/wpeterson9822_sdsu_edu/Documents/AE 460A/"/>
    </mc:Choice>
  </mc:AlternateContent>
  <xr:revisionPtr revIDLastSave="725" documentId="8_{6C2CBE42-A664-492F-9055-D7067BCDD0E2}" xr6:coauthVersionLast="47" xr6:coauthVersionMax="47" xr10:uidLastSave="{2B5E26FA-DD1B-44E2-A25D-7001DD0BABAD}"/>
  <bookViews>
    <workbookView xWindow="-96" yWindow="0" windowWidth="11712" windowHeight="12336" firstSheet="2" activeTab="2" xr2:uid="{8BEAE4F5-2547-4D6E-8AD1-0E69E5EA0D23}"/>
  </bookViews>
  <sheets>
    <sheet name="Response Variables" sheetId="1" r:id="rId1"/>
    <sheet name="Longitudinal " sheetId="2" r:id="rId2"/>
    <sheet name="Etkins Variabl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3" l="1"/>
  <c r="B28" i="3"/>
  <c r="M7" i="3"/>
  <c r="J21" i="3" l="1"/>
  <c r="J20" i="3"/>
  <c r="F5" i="3"/>
  <c r="B16" i="3"/>
  <c r="B14" i="3"/>
  <c r="B15" i="3" s="1"/>
  <c r="AE16" i="1"/>
  <c r="B5" i="3"/>
  <c r="B18" i="3"/>
  <c r="B22" i="3" s="1"/>
  <c r="B9" i="3"/>
  <c r="B20" i="3"/>
  <c r="AI30" i="1"/>
  <c r="AE18" i="1"/>
  <c r="AI42" i="1"/>
  <c r="AI20" i="1"/>
  <c r="AI38" i="1"/>
  <c r="AI18" i="1"/>
  <c r="AI16" i="1"/>
  <c r="AI14" i="1"/>
  <c r="AI12" i="1"/>
  <c r="AI8" i="1"/>
  <c r="AI10" i="1"/>
  <c r="AI6" i="1"/>
  <c r="AE4" i="1"/>
  <c r="AI4" i="1" s="1"/>
  <c r="AE8" i="1"/>
  <c r="J16" i="3" l="1"/>
  <c r="J17" i="3"/>
  <c r="J15" i="3"/>
  <c r="J14" i="3"/>
  <c r="J13" i="3"/>
  <c r="J11" i="3"/>
  <c r="J12" i="3"/>
  <c r="J10" i="3"/>
  <c r="J9" i="3"/>
  <c r="J8" i="3"/>
  <c r="J7" i="3"/>
  <c r="J6" i="3"/>
  <c r="J4" i="3"/>
  <c r="J3" i="3"/>
  <c r="J19" i="3"/>
  <c r="J18" i="3"/>
  <c r="J5" i="3"/>
</calcChain>
</file>

<file path=xl/sharedStrings.xml><?xml version="1.0" encoding="utf-8"?>
<sst xmlns="http://schemas.openxmlformats.org/spreadsheetml/2006/main" count="243" uniqueCount="180">
  <si>
    <t>a11</t>
  </si>
  <si>
    <t>a12</t>
  </si>
  <si>
    <t>a13</t>
  </si>
  <si>
    <t>a14</t>
  </si>
  <si>
    <t>pg. 586</t>
  </si>
  <si>
    <t>a21</t>
  </si>
  <si>
    <t>a22</t>
  </si>
  <si>
    <t>a23</t>
  </si>
  <si>
    <t>a24</t>
  </si>
  <si>
    <t>Variable</t>
  </si>
  <si>
    <t>page number</t>
  </si>
  <si>
    <t>equation</t>
  </si>
  <si>
    <t>Known</t>
  </si>
  <si>
    <t>Variables</t>
  </si>
  <si>
    <t>a31</t>
  </si>
  <si>
    <t>a32</t>
  </si>
  <si>
    <t>a34</t>
  </si>
  <si>
    <t>c1</t>
  </si>
  <si>
    <t>C_D</t>
  </si>
  <si>
    <t>Cx_u</t>
  </si>
  <si>
    <t>a41</t>
  </si>
  <si>
    <t>a42</t>
  </si>
  <si>
    <t>a43</t>
  </si>
  <si>
    <t>a44</t>
  </si>
  <si>
    <t>C_L</t>
  </si>
  <si>
    <t>m1</t>
  </si>
  <si>
    <t>U knot</t>
  </si>
  <si>
    <t>ft/s</t>
  </si>
  <si>
    <t>Cz_u</t>
  </si>
  <si>
    <t>a</t>
  </si>
  <si>
    <t>Iy1</t>
  </si>
  <si>
    <t>M</t>
  </si>
  <si>
    <t>Cx_q</t>
  </si>
  <si>
    <t>C_DO</t>
  </si>
  <si>
    <t>Cxu</t>
  </si>
  <si>
    <t>K</t>
  </si>
  <si>
    <t>Cz_q</t>
  </si>
  <si>
    <t>rho</t>
  </si>
  <si>
    <t>slug/ft^3</t>
  </si>
  <si>
    <t>Cdu=0</t>
  </si>
  <si>
    <t>Czu</t>
  </si>
  <si>
    <t>S</t>
  </si>
  <si>
    <t>ft^2</t>
  </si>
  <si>
    <t>Cz_alpha.</t>
  </si>
  <si>
    <t>Cbar</t>
  </si>
  <si>
    <t>ft</t>
  </si>
  <si>
    <t>Clu=0</t>
  </si>
  <si>
    <t>Cztheta</t>
  </si>
  <si>
    <t>Theta dot</t>
  </si>
  <si>
    <t>rad</t>
  </si>
  <si>
    <t>Cz_theta</t>
  </si>
  <si>
    <t>CL_alpha</t>
  </si>
  <si>
    <t>per rad</t>
  </si>
  <si>
    <t>Clu</t>
  </si>
  <si>
    <t>q</t>
  </si>
  <si>
    <t>lb/ft^2</t>
  </si>
  <si>
    <t>Cx_theta</t>
  </si>
  <si>
    <t>weight</t>
  </si>
  <si>
    <t>lbf</t>
  </si>
  <si>
    <t>Zeta1=0</t>
  </si>
  <si>
    <t>Cxalpha</t>
  </si>
  <si>
    <t>mass</t>
  </si>
  <si>
    <t>lb</t>
  </si>
  <si>
    <t>Cx_alpha</t>
  </si>
  <si>
    <t>CDalpha</t>
  </si>
  <si>
    <t>iy1</t>
  </si>
  <si>
    <t>Czalpha</t>
  </si>
  <si>
    <t>zeta1</t>
  </si>
  <si>
    <t>Cxtheta</t>
  </si>
  <si>
    <t>zeta2</t>
  </si>
  <si>
    <t>pg 421</t>
  </si>
  <si>
    <t>Czalphadot</t>
  </si>
  <si>
    <t>Cm_alpha.</t>
  </si>
  <si>
    <t>Cmalpha</t>
  </si>
  <si>
    <t>Cl_q</t>
  </si>
  <si>
    <t>1/rad</t>
  </si>
  <si>
    <t>Cxq</t>
  </si>
  <si>
    <t>Cl_alpha.</t>
  </si>
  <si>
    <t>Cz</t>
  </si>
  <si>
    <t>iy</t>
  </si>
  <si>
    <t>Cztheta=0</t>
  </si>
  <si>
    <t>theta0: pg. 407</t>
  </si>
  <si>
    <t>Cdu</t>
  </si>
  <si>
    <t>Cd_q</t>
  </si>
  <si>
    <t>cmq</t>
  </si>
  <si>
    <t>Cd_alpha</t>
  </si>
  <si>
    <t>Q</t>
  </si>
  <si>
    <t>Czq</t>
  </si>
  <si>
    <t>Cd_alpha.</t>
  </si>
  <si>
    <t>Clq</t>
  </si>
  <si>
    <t>Cmu</t>
  </si>
  <si>
    <t>Cmalphadot</t>
  </si>
  <si>
    <t>pg 404</t>
  </si>
  <si>
    <t>Ignore Cmu is M &lt; 0.5</t>
  </si>
  <si>
    <t>Cm</t>
  </si>
  <si>
    <t>pg 431</t>
  </si>
  <si>
    <t>A</t>
  </si>
  <si>
    <t>0 Angle of Attack and 0 Sideslip Angle</t>
  </si>
  <si>
    <t>g</t>
  </si>
  <si>
    <t>ft/s^2</t>
  </si>
  <si>
    <t>X</t>
  </si>
  <si>
    <t>C_x</t>
  </si>
  <si>
    <t>X_u</t>
  </si>
  <si>
    <t>W</t>
  </si>
  <si>
    <t>Y</t>
  </si>
  <si>
    <t>C_y</t>
  </si>
  <si>
    <t>X_w</t>
  </si>
  <si>
    <t>m</t>
  </si>
  <si>
    <t>slugs</t>
  </si>
  <si>
    <t>Z</t>
  </si>
  <si>
    <t>C_z</t>
  </si>
  <si>
    <t>X_q</t>
  </si>
  <si>
    <t>C_w</t>
  </si>
  <si>
    <t>X_wdot</t>
  </si>
  <si>
    <t>b</t>
  </si>
  <si>
    <t>L</t>
  </si>
  <si>
    <t>C_m</t>
  </si>
  <si>
    <t>Z_u</t>
  </si>
  <si>
    <t>in</t>
  </si>
  <si>
    <t>N</t>
  </si>
  <si>
    <t>C_l</t>
  </si>
  <si>
    <t>Z_w</t>
  </si>
  <si>
    <t>u</t>
  </si>
  <si>
    <t>C_n</t>
  </si>
  <si>
    <t>Z_q</t>
  </si>
  <si>
    <t>Thrust</t>
  </si>
  <si>
    <t>v</t>
  </si>
  <si>
    <t>u vector</t>
  </si>
  <si>
    <t>Z_wdot</t>
  </si>
  <si>
    <t>w</t>
  </si>
  <si>
    <t>v vector</t>
  </si>
  <si>
    <t>M_u</t>
  </si>
  <si>
    <t>alphadot</t>
  </si>
  <si>
    <t>w vector</t>
  </si>
  <si>
    <t>M_w</t>
  </si>
  <si>
    <t>alpha vec</t>
  </si>
  <si>
    <t>M_q</t>
  </si>
  <si>
    <t>betadot</t>
  </si>
  <si>
    <t>q vector</t>
  </si>
  <si>
    <t>M_wdot</t>
  </si>
  <si>
    <t>D</t>
  </si>
  <si>
    <t>p</t>
  </si>
  <si>
    <t>beta vec</t>
  </si>
  <si>
    <t>r</t>
  </si>
  <si>
    <t>p vector</t>
  </si>
  <si>
    <t>U_o</t>
  </si>
  <si>
    <t>I_y</t>
  </si>
  <si>
    <t>r vector</t>
  </si>
  <si>
    <t>deltaU</t>
  </si>
  <si>
    <t>I_x</t>
  </si>
  <si>
    <t>m vector</t>
  </si>
  <si>
    <t>I_z</t>
  </si>
  <si>
    <t>I_y vector</t>
  </si>
  <si>
    <t>I_zx</t>
  </si>
  <si>
    <t>I_x vector</t>
  </si>
  <si>
    <t>ro</t>
  </si>
  <si>
    <t>I_z vector</t>
  </si>
  <si>
    <t>V_o</t>
  </si>
  <si>
    <t>I_zx vecto</t>
  </si>
  <si>
    <t>Theta_o</t>
  </si>
  <si>
    <t>DONE</t>
  </si>
  <si>
    <t>WRONG</t>
  </si>
  <si>
    <t>UNSURE</t>
  </si>
  <si>
    <t xml:space="preserve">Need </t>
  </si>
  <si>
    <t>C_xalpha</t>
  </si>
  <si>
    <t>C_zalpha</t>
  </si>
  <si>
    <t>C_malpha</t>
  </si>
  <si>
    <t>C_xu^</t>
  </si>
  <si>
    <t>C_zu^</t>
  </si>
  <si>
    <t>C_mu^</t>
  </si>
  <si>
    <t>C_xalpha.</t>
  </si>
  <si>
    <t>C_zalpha.</t>
  </si>
  <si>
    <t>C_malpha.</t>
  </si>
  <si>
    <t>C_xq^</t>
  </si>
  <si>
    <t>C_zq^</t>
  </si>
  <si>
    <t>C_mq^</t>
  </si>
  <si>
    <t>St</t>
  </si>
  <si>
    <t>lt</t>
  </si>
  <si>
    <t>CLalpha</t>
  </si>
  <si>
    <t>Cdalpha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</si>
</sst>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.png"/><Relationship Id="rId13" Type="http://schemas.openxmlformats.org/officeDocument/2006/relationships/image" Target="../media/image49.png"/><Relationship Id="rId3" Type="http://schemas.openxmlformats.org/officeDocument/2006/relationships/image" Target="../media/image39.png"/><Relationship Id="rId7" Type="http://schemas.openxmlformats.org/officeDocument/2006/relationships/image" Target="../media/image43.png"/><Relationship Id="rId12" Type="http://schemas.openxmlformats.org/officeDocument/2006/relationships/image" Target="../media/image48.png"/><Relationship Id="rId2" Type="http://schemas.openxmlformats.org/officeDocument/2006/relationships/image" Target="../media/image38.png"/><Relationship Id="rId1" Type="http://schemas.openxmlformats.org/officeDocument/2006/relationships/image" Target="../media/image37.png"/><Relationship Id="rId6" Type="http://schemas.openxmlformats.org/officeDocument/2006/relationships/image" Target="../media/image42.png"/><Relationship Id="rId11" Type="http://schemas.openxmlformats.org/officeDocument/2006/relationships/image" Target="../media/image47.png"/><Relationship Id="rId5" Type="http://schemas.openxmlformats.org/officeDocument/2006/relationships/image" Target="../media/image41.png"/><Relationship Id="rId10" Type="http://schemas.openxmlformats.org/officeDocument/2006/relationships/image" Target="../media/image46.png"/><Relationship Id="rId4" Type="http://schemas.openxmlformats.org/officeDocument/2006/relationships/image" Target="../media/image40.png"/><Relationship Id="rId9" Type="http://schemas.openxmlformats.org/officeDocument/2006/relationships/image" Target="../media/image45.png"/><Relationship Id="rId14" Type="http://schemas.openxmlformats.org/officeDocument/2006/relationships/image" Target="../media/image5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5</xdr:col>
      <xdr:colOff>401097</xdr:colOff>
      <xdr:row>15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689E3-6F61-BF65-4AFD-2DAAC75BC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219" y="1785938"/>
          <a:ext cx="2829972" cy="1119187"/>
        </a:xfrm>
        <a:prstGeom prst="rect">
          <a:avLst/>
        </a:prstGeom>
      </xdr:spPr>
    </xdr:pic>
    <xdr:clientData/>
  </xdr:twoCellAnchor>
  <xdr:twoCellAnchor editAs="oneCell">
    <xdr:from>
      <xdr:col>12</xdr:col>
      <xdr:colOff>261938</xdr:colOff>
      <xdr:row>9</xdr:row>
      <xdr:rowOff>83344</xdr:rowOff>
    </xdr:from>
    <xdr:to>
      <xdr:col>18</xdr:col>
      <xdr:colOff>315026</xdr:colOff>
      <xdr:row>15</xdr:row>
      <xdr:rowOff>111437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1DEEFA-7BAC-B4BF-6E84-F21CAF5A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9688" y="1690688"/>
          <a:ext cx="3833811" cy="1156805"/>
        </a:xfrm>
        <a:prstGeom prst="rect">
          <a:avLst/>
        </a:prstGeom>
      </xdr:spPr>
    </xdr:pic>
    <xdr:clientData/>
  </xdr:twoCellAnchor>
  <xdr:twoCellAnchor editAs="oneCell">
    <xdr:from>
      <xdr:col>0</xdr:col>
      <xdr:colOff>500064</xdr:colOff>
      <xdr:row>19</xdr:row>
      <xdr:rowOff>107158</xdr:rowOff>
    </xdr:from>
    <xdr:to>
      <xdr:col>5</xdr:col>
      <xdr:colOff>428626</xdr:colOff>
      <xdr:row>24</xdr:row>
      <xdr:rowOff>113484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A5E6DC-F9D1-0A00-C5CA-37DD7073B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064" y="3500439"/>
          <a:ext cx="2964656" cy="927870"/>
        </a:xfrm>
        <a:prstGeom prst="rect">
          <a:avLst/>
        </a:prstGeom>
      </xdr:spPr>
    </xdr:pic>
    <xdr:clientData/>
  </xdr:twoCellAnchor>
  <xdr:twoCellAnchor editAs="oneCell">
    <xdr:from>
      <xdr:col>12</xdr:col>
      <xdr:colOff>571500</xdr:colOff>
      <xdr:row>19</xdr:row>
      <xdr:rowOff>11906</xdr:rowOff>
    </xdr:from>
    <xdr:to>
      <xdr:col>18</xdr:col>
      <xdr:colOff>5465</xdr:colOff>
      <xdr:row>25</xdr:row>
      <xdr:rowOff>61738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D9837B0-73C4-DD4A-27B8-E5CC1133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29250" y="3405187"/>
          <a:ext cx="3214688" cy="1149970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28</xdr:row>
      <xdr:rowOff>161925</xdr:rowOff>
    </xdr:from>
    <xdr:to>
      <xdr:col>5</xdr:col>
      <xdr:colOff>342</xdr:colOff>
      <xdr:row>33</xdr:row>
      <xdr:rowOff>76317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6DE1D00-E577-2B08-FAC5-8E634951B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5229225"/>
          <a:ext cx="2457792" cy="847842"/>
        </a:xfrm>
        <a:prstGeom prst="rect">
          <a:avLst/>
        </a:prstGeom>
      </xdr:spPr>
    </xdr:pic>
    <xdr:clientData/>
  </xdr:twoCellAnchor>
  <xdr:twoCellAnchor editAs="oneCell">
    <xdr:from>
      <xdr:col>13</xdr:col>
      <xdr:colOff>202406</xdr:colOff>
      <xdr:row>28</xdr:row>
      <xdr:rowOff>59531</xdr:rowOff>
    </xdr:from>
    <xdr:to>
      <xdr:col>17</xdr:col>
      <xdr:colOff>174167</xdr:colOff>
      <xdr:row>33</xdr:row>
      <xdr:rowOff>23936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805BB2E-F689-D0EB-2D2E-64EDCE43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7375" y="5060156"/>
          <a:ext cx="2400635" cy="8859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36</xdr:row>
      <xdr:rowOff>1</xdr:rowOff>
    </xdr:from>
    <xdr:to>
      <xdr:col>6</xdr:col>
      <xdr:colOff>11907</xdr:colOff>
      <xdr:row>42</xdr:row>
      <xdr:rowOff>28258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5141934-177D-729F-BF10-4298D2C86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7220" y="6429376"/>
          <a:ext cx="3048000" cy="1137920"/>
        </a:xfrm>
        <a:prstGeom prst="rect">
          <a:avLst/>
        </a:prstGeom>
      </xdr:spPr>
    </xdr:pic>
    <xdr:clientData/>
  </xdr:twoCellAnchor>
  <xdr:twoCellAnchor editAs="oneCell">
    <xdr:from>
      <xdr:col>12</xdr:col>
      <xdr:colOff>321469</xdr:colOff>
      <xdr:row>35</xdr:row>
      <xdr:rowOff>35719</xdr:rowOff>
    </xdr:from>
    <xdr:to>
      <xdr:col>18</xdr:col>
      <xdr:colOff>219777</xdr:colOff>
      <xdr:row>42</xdr:row>
      <xdr:rowOff>17285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BEB4999-0039-E435-5464-502FFDBEC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79219" y="6286500"/>
          <a:ext cx="3679031" cy="12793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</xdr:row>
      <xdr:rowOff>1</xdr:rowOff>
    </xdr:from>
    <xdr:to>
      <xdr:col>6</xdr:col>
      <xdr:colOff>309562</xdr:colOff>
      <xdr:row>53</xdr:row>
      <xdr:rowOff>125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67A7F8-2243-0588-EEE3-B5B1184ED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7219" y="8215314"/>
          <a:ext cx="3345656" cy="1250280"/>
        </a:xfrm>
        <a:prstGeom prst="rect">
          <a:avLst/>
        </a:prstGeom>
      </xdr:spPr>
    </xdr:pic>
    <xdr:clientData/>
  </xdr:twoCellAnchor>
  <xdr:twoCellAnchor editAs="oneCell">
    <xdr:from>
      <xdr:col>12</xdr:col>
      <xdr:colOff>238125</xdr:colOff>
      <xdr:row>44</xdr:row>
      <xdr:rowOff>35718</xdr:rowOff>
    </xdr:from>
    <xdr:to>
      <xdr:col>19</xdr:col>
      <xdr:colOff>137215</xdr:colOff>
      <xdr:row>52</xdr:row>
      <xdr:rowOff>7338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E102289-2964-4FC1-969C-995197E6D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095875" y="7893843"/>
          <a:ext cx="4486901" cy="1400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7</xdr:col>
      <xdr:colOff>369094</xdr:colOff>
      <xdr:row>63</xdr:row>
      <xdr:rowOff>149605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4CBD70D-9FF0-5B46-4E2E-88FB6DF1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7219" y="10179844"/>
          <a:ext cx="4012406" cy="1221167"/>
        </a:xfrm>
        <a:prstGeom prst="rect">
          <a:avLst/>
        </a:prstGeom>
      </xdr:spPr>
    </xdr:pic>
    <xdr:clientData/>
  </xdr:twoCellAnchor>
  <xdr:twoCellAnchor editAs="oneCell">
    <xdr:from>
      <xdr:col>13</xdr:col>
      <xdr:colOff>461211</xdr:colOff>
      <xdr:row>54</xdr:row>
      <xdr:rowOff>160421</xdr:rowOff>
    </xdr:from>
    <xdr:to>
      <xdr:col>19</xdr:col>
      <xdr:colOff>73810</xdr:colOff>
      <xdr:row>65</xdr:row>
      <xdr:rowOff>62209</xdr:rowOff>
    </xdr:to>
    <xdr:pic>
      <xdr:nvPicPr>
        <xdr:cNvPr id="89" name="Picture 12">
          <a:extLst>
            <a:ext uri="{FF2B5EF4-FFF2-40B4-BE49-F238E27FC236}">
              <a16:creationId xmlns:a16="http://schemas.microsoft.com/office/drawing/2014/main" id="{AA09C0F5-D41A-8D9D-59F4-BEFFBCF29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81737" y="9906000"/>
          <a:ext cx="3529737" cy="1885961"/>
        </a:xfrm>
        <a:prstGeom prst="rect">
          <a:avLst/>
        </a:prstGeom>
      </xdr:spPr>
    </xdr:pic>
    <xdr:clientData/>
  </xdr:twoCellAnchor>
  <xdr:twoCellAnchor editAs="oneCell">
    <xdr:from>
      <xdr:col>18</xdr:col>
      <xdr:colOff>262329</xdr:colOff>
      <xdr:row>19</xdr:row>
      <xdr:rowOff>12492</xdr:rowOff>
    </xdr:from>
    <xdr:to>
      <xdr:col>20</xdr:col>
      <xdr:colOff>634879</xdr:colOff>
      <xdr:row>22</xdr:row>
      <xdr:rowOff>5933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4AC9C5-9612-59E6-DA2E-FD315CDEA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417509" y="3572656"/>
          <a:ext cx="1799114" cy="574622"/>
        </a:xfrm>
        <a:prstGeom prst="rect">
          <a:avLst/>
        </a:prstGeom>
      </xdr:spPr>
    </xdr:pic>
    <xdr:clientData/>
  </xdr:twoCellAnchor>
  <xdr:twoCellAnchor editAs="oneCell">
    <xdr:from>
      <xdr:col>5</xdr:col>
      <xdr:colOff>449705</xdr:colOff>
      <xdr:row>9</xdr:row>
      <xdr:rowOff>174886</xdr:rowOff>
    </xdr:from>
    <xdr:to>
      <xdr:col>8</xdr:col>
      <xdr:colOff>537148</xdr:colOff>
      <xdr:row>12</xdr:row>
      <xdr:rowOff>62485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B6A6672-EEA5-8821-AFF9-FF38E7E74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510197" y="1861279"/>
          <a:ext cx="1923738" cy="478306"/>
        </a:xfrm>
        <a:prstGeom prst="rect">
          <a:avLst/>
        </a:prstGeom>
      </xdr:spPr>
    </xdr:pic>
    <xdr:clientData/>
  </xdr:twoCellAnchor>
  <xdr:twoCellAnchor editAs="oneCell">
    <xdr:from>
      <xdr:col>18</xdr:col>
      <xdr:colOff>237345</xdr:colOff>
      <xdr:row>22</xdr:row>
      <xdr:rowOff>149901</xdr:rowOff>
    </xdr:from>
    <xdr:to>
      <xdr:col>21</xdr:col>
      <xdr:colOff>105244</xdr:colOff>
      <xdr:row>25</xdr:row>
      <xdr:rowOff>71450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AA2B26B-69D3-5965-6D19-ECA1DF2AB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392525" y="4272196"/>
          <a:ext cx="1961213" cy="493205"/>
        </a:xfrm>
        <a:prstGeom prst="rect">
          <a:avLst/>
        </a:prstGeom>
      </xdr:spPr>
    </xdr:pic>
    <xdr:clientData/>
  </xdr:twoCellAnchor>
  <xdr:twoCellAnchor editAs="oneCell">
    <xdr:from>
      <xdr:col>7</xdr:col>
      <xdr:colOff>499671</xdr:colOff>
      <xdr:row>57</xdr:row>
      <xdr:rowOff>132101</xdr:rowOff>
    </xdr:from>
    <xdr:to>
      <xdr:col>12</xdr:col>
      <xdr:colOff>312295</xdr:colOff>
      <xdr:row>60</xdr:row>
      <xdr:rowOff>63927</xdr:rowOff>
    </xdr:to>
    <xdr:pic>
      <xdr:nvPicPr>
        <xdr:cNvPr id="119" name="Picture 17">
          <a:extLst>
            <a:ext uri="{FF2B5EF4-FFF2-40B4-BE49-F238E27FC236}">
              <a16:creationId xmlns:a16="http://schemas.microsoft.com/office/drawing/2014/main" id="{7E8B8782-C133-C4C9-2D25-5B972E30DA08}"/>
            </a:ext>
            <a:ext uri="{147F2762-F138-4A5C-976F-8EAC2B608ADB}">
              <a16:predDERef xmlns:a16="http://schemas.microsoft.com/office/drawing/2014/main" pred="{3AA2B26B-69D3-5965-6D19-ECA1DF2AB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66871" y="10447676"/>
          <a:ext cx="2860624" cy="480466"/>
        </a:xfrm>
        <a:prstGeom prst="rect">
          <a:avLst/>
        </a:prstGeom>
      </xdr:spPr>
    </xdr:pic>
    <xdr:clientData/>
  </xdr:twoCellAnchor>
  <xdr:twoCellAnchor editAs="oneCell">
    <xdr:from>
      <xdr:col>19</xdr:col>
      <xdr:colOff>199870</xdr:colOff>
      <xdr:row>44</xdr:row>
      <xdr:rowOff>137411</xdr:rowOff>
    </xdr:from>
    <xdr:to>
      <xdr:col>22</xdr:col>
      <xdr:colOff>564943</xdr:colOff>
      <xdr:row>47</xdr:row>
      <xdr:rowOff>77728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94FFE4A-26E5-B479-594E-17D7766F1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67018" y="8382001"/>
          <a:ext cx="2261016" cy="502448"/>
        </a:xfrm>
        <a:prstGeom prst="rect">
          <a:avLst/>
        </a:prstGeom>
      </xdr:spPr>
    </xdr:pic>
    <xdr:clientData/>
  </xdr:twoCellAnchor>
  <xdr:twoCellAnchor editAs="oneCell">
    <xdr:from>
      <xdr:col>17</xdr:col>
      <xdr:colOff>437213</xdr:colOff>
      <xdr:row>28</xdr:row>
      <xdr:rowOff>74950</xdr:rowOff>
    </xdr:from>
    <xdr:to>
      <xdr:col>20</xdr:col>
      <xdr:colOff>262328</xdr:colOff>
      <xdr:row>30</xdr:row>
      <xdr:rowOff>134824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30114F7-8843-7F9B-104D-62F494053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842885" y="5321507"/>
          <a:ext cx="1998689" cy="444153"/>
        </a:xfrm>
        <a:prstGeom prst="rect">
          <a:avLst/>
        </a:prstGeom>
      </xdr:spPr>
    </xdr:pic>
    <xdr:clientData/>
  </xdr:twoCellAnchor>
  <xdr:twoCellAnchor editAs="oneCell">
    <xdr:from>
      <xdr:col>5</xdr:col>
      <xdr:colOff>499672</xdr:colOff>
      <xdr:row>13</xdr:row>
      <xdr:rowOff>49968</xdr:rowOff>
    </xdr:from>
    <xdr:to>
      <xdr:col>8</xdr:col>
      <xdr:colOff>514794</xdr:colOff>
      <xdr:row>15</xdr:row>
      <xdr:rowOff>55902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F22A66B-3B5B-1778-408A-4F4F56A54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560164" y="2485870"/>
          <a:ext cx="1851417" cy="399738"/>
        </a:xfrm>
        <a:prstGeom prst="rect">
          <a:avLst/>
        </a:prstGeom>
      </xdr:spPr>
    </xdr:pic>
    <xdr:clientData/>
  </xdr:twoCellAnchor>
  <xdr:twoCellAnchor editAs="oneCell">
    <xdr:from>
      <xdr:col>5</xdr:col>
      <xdr:colOff>549641</xdr:colOff>
      <xdr:row>15</xdr:row>
      <xdr:rowOff>162394</xdr:rowOff>
    </xdr:from>
    <xdr:to>
      <xdr:col>9</xdr:col>
      <xdr:colOff>2</xdr:colOff>
      <xdr:row>20</xdr:row>
      <xdr:rowOff>55988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8D48A249-C926-38CF-AC75-AA64510F2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610133" y="2973050"/>
          <a:ext cx="1898754" cy="868579"/>
        </a:xfrm>
        <a:prstGeom prst="rect">
          <a:avLst/>
        </a:prstGeom>
      </xdr:spPr>
    </xdr:pic>
    <xdr:clientData/>
  </xdr:twoCellAnchor>
  <xdr:twoCellAnchor editAs="oneCell">
    <xdr:from>
      <xdr:col>6</xdr:col>
      <xdr:colOff>12492</xdr:colOff>
      <xdr:row>20</xdr:row>
      <xdr:rowOff>162393</xdr:rowOff>
    </xdr:from>
    <xdr:to>
      <xdr:col>8</xdr:col>
      <xdr:colOff>349771</xdr:colOff>
      <xdr:row>24</xdr:row>
      <xdr:rowOff>87824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8BB611E-E090-2EB1-D7BC-7E2CEB6A0300}"/>
            </a:ext>
            <a:ext uri="{147F2762-F138-4A5C-976F-8EAC2B608ADB}">
              <a16:predDERef xmlns:a16="http://schemas.microsoft.com/office/drawing/2014/main" pred="{8D48A249-C926-38CF-AC75-AA64510F2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70092" y="3781893"/>
          <a:ext cx="1556479" cy="668381"/>
        </a:xfrm>
        <a:prstGeom prst="rect">
          <a:avLst/>
        </a:prstGeom>
      </xdr:spPr>
    </xdr:pic>
    <xdr:clientData/>
  </xdr:twoCellAnchor>
  <xdr:twoCellAnchor editAs="oneCell">
    <xdr:from>
      <xdr:col>5</xdr:col>
      <xdr:colOff>112427</xdr:colOff>
      <xdr:row>29</xdr:row>
      <xdr:rowOff>62460</xdr:rowOff>
    </xdr:from>
    <xdr:to>
      <xdr:col>7</xdr:col>
      <xdr:colOff>224852</xdr:colOff>
      <xdr:row>30</xdr:row>
      <xdr:rowOff>154147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CA3A57A-CB12-410F-AF5B-F272B8CD8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172919" y="5496394"/>
          <a:ext cx="1336622" cy="288589"/>
        </a:xfrm>
        <a:prstGeom prst="rect">
          <a:avLst/>
        </a:prstGeom>
      </xdr:spPr>
    </xdr:pic>
    <xdr:clientData/>
  </xdr:twoCellAnchor>
  <xdr:twoCellAnchor editAs="oneCell">
    <xdr:from>
      <xdr:col>3</xdr:col>
      <xdr:colOff>574624</xdr:colOff>
      <xdr:row>24</xdr:row>
      <xdr:rowOff>137411</xdr:rowOff>
    </xdr:from>
    <xdr:to>
      <xdr:col>7</xdr:col>
      <xdr:colOff>131933</xdr:colOff>
      <xdr:row>26</xdr:row>
      <xdr:rowOff>27952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7AC359B-AA55-61A0-A157-931433943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410919" y="4634460"/>
          <a:ext cx="2005703" cy="274820"/>
        </a:xfrm>
        <a:prstGeom prst="rect">
          <a:avLst/>
        </a:prstGeom>
      </xdr:spPr>
    </xdr:pic>
    <xdr:clientData/>
  </xdr:twoCellAnchor>
  <xdr:twoCellAnchor editAs="oneCell">
    <xdr:from>
      <xdr:col>3</xdr:col>
      <xdr:colOff>568477</xdr:colOff>
      <xdr:row>26</xdr:row>
      <xdr:rowOff>75474</xdr:rowOff>
    </xdr:from>
    <xdr:to>
      <xdr:col>7</xdr:col>
      <xdr:colOff>151191</xdr:colOff>
      <xdr:row>27</xdr:row>
      <xdr:rowOff>189445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332AB7C-86A1-1249-7970-823364DE7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400906" y="4792617"/>
          <a:ext cx="2025952" cy="29585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520095</xdr:colOff>
      <xdr:row>26</xdr:row>
      <xdr:rowOff>35915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620F243-7339-C6BE-493C-0A0C38BEA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4886476" y="4535714"/>
          <a:ext cx="1130905" cy="226869"/>
        </a:xfrm>
        <a:prstGeom prst="rect">
          <a:avLst/>
        </a:prstGeom>
      </xdr:spPr>
    </xdr:pic>
    <xdr:clientData/>
  </xdr:twoCellAnchor>
  <xdr:twoCellAnchor editAs="oneCell">
    <xdr:from>
      <xdr:col>6</xdr:col>
      <xdr:colOff>17957</xdr:colOff>
      <xdr:row>30</xdr:row>
      <xdr:rowOff>176134</xdr:rowOff>
    </xdr:from>
    <xdr:to>
      <xdr:col>7</xdr:col>
      <xdr:colOff>218152</xdr:colOff>
      <xdr:row>32</xdr:row>
      <xdr:rowOff>152400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1CE32C9-A03A-4260-8D55-784A949D7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675557" y="5605384"/>
          <a:ext cx="809795" cy="347741"/>
        </a:xfrm>
        <a:prstGeom prst="rect">
          <a:avLst/>
        </a:prstGeom>
      </xdr:spPr>
    </xdr:pic>
    <xdr:clientData/>
  </xdr:twoCellAnchor>
  <xdr:twoCellAnchor editAs="oneCell">
    <xdr:from>
      <xdr:col>6</xdr:col>
      <xdr:colOff>152400</xdr:colOff>
      <xdr:row>36</xdr:row>
      <xdr:rowOff>152399</xdr:rowOff>
    </xdr:from>
    <xdr:to>
      <xdr:col>7</xdr:col>
      <xdr:colOff>352595</xdr:colOff>
      <xdr:row>38</xdr:row>
      <xdr:rowOff>128666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EA3B5E2-1CD7-4FEF-B147-9E0A4DCE9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810000" y="6793831"/>
          <a:ext cx="809795" cy="354760"/>
        </a:xfrm>
        <a:prstGeom prst="rect">
          <a:avLst/>
        </a:prstGeom>
      </xdr:spPr>
    </xdr:pic>
    <xdr:clientData/>
  </xdr:twoCellAnchor>
  <xdr:twoCellAnchor editAs="oneCell">
    <xdr:from>
      <xdr:col>6</xdr:col>
      <xdr:colOff>288759</xdr:colOff>
      <xdr:row>39</xdr:row>
      <xdr:rowOff>8021</xdr:rowOff>
    </xdr:from>
    <xdr:to>
      <xdr:col>8</xdr:col>
      <xdr:colOff>320843</xdr:colOff>
      <xdr:row>39</xdr:row>
      <xdr:rowOff>176702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39033CC1-D3FD-41ED-872E-7941A0EC6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946359" y="7202905"/>
          <a:ext cx="1251284" cy="168681"/>
        </a:xfrm>
        <a:prstGeom prst="rect">
          <a:avLst/>
        </a:prstGeom>
      </xdr:spPr>
    </xdr:pic>
    <xdr:clientData/>
  </xdr:twoCellAnchor>
  <xdr:twoCellAnchor editAs="oneCell">
    <xdr:from>
      <xdr:col>8</xdr:col>
      <xdr:colOff>482920</xdr:colOff>
      <xdr:row>39</xdr:row>
      <xdr:rowOff>3818</xdr:rowOff>
    </xdr:from>
    <xdr:to>
      <xdr:col>10</xdr:col>
      <xdr:colOff>288760</xdr:colOff>
      <xdr:row>40</xdr:row>
      <xdr:rowOff>18433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96FD071-85E6-4253-9330-A399E9015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359720" y="7198702"/>
          <a:ext cx="1025040" cy="2086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9</xdr:col>
      <xdr:colOff>476402</xdr:colOff>
      <xdr:row>30</xdr:row>
      <xdr:rowOff>161974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4704586-6642-AC46-4936-F62D956D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876800" y="5261429"/>
          <a:ext cx="1086002" cy="352474"/>
        </a:xfrm>
        <a:prstGeom prst="rect">
          <a:avLst/>
        </a:prstGeom>
      </xdr:spPr>
    </xdr:pic>
    <xdr:clientData/>
  </xdr:twoCellAnchor>
  <xdr:twoCellAnchor editAs="oneCell">
    <xdr:from>
      <xdr:col>8</xdr:col>
      <xdr:colOff>7257</xdr:colOff>
      <xdr:row>31</xdr:row>
      <xdr:rowOff>36285</xdr:rowOff>
    </xdr:from>
    <xdr:to>
      <xdr:col>9</xdr:col>
      <xdr:colOff>552268</xdr:colOff>
      <xdr:row>32</xdr:row>
      <xdr:rowOff>157842</xdr:rowOff>
    </xdr:to>
    <xdr:pic>
      <xdr:nvPicPr>
        <xdr:cNvPr id="18" name="Picture 34">
          <a:extLst>
            <a:ext uri="{FF2B5EF4-FFF2-40B4-BE49-F238E27FC236}">
              <a16:creationId xmlns:a16="http://schemas.microsoft.com/office/drawing/2014/main" id="{0F918018-CCC5-9E22-640D-54E88BF9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884057" y="5660571"/>
          <a:ext cx="1154611" cy="312057"/>
        </a:xfrm>
        <a:prstGeom prst="rect">
          <a:avLst/>
        </a:prstGeom>
      </xdr:spPr>
    </xdr:pic>
    <xdr:clientData/>
  </xdr:twoCellAnchor>
  <xdr:twoCellAnchor editAs="oneCell">
    <xdr:from>
      <xdr:col>6</xdr:col>
      <xdr:colOff>312058</xdr:colOff>
      <xdr:row>40</xdr:row>
      <xdr:rowOff>87085</xdr:rowOff>
    </xdr:from>
    <xdr:to>
      <xdr:col>8</xdr:col>
      <xdr:colOff>377372</xdr:colOff>
      <xdr:row>41</xdr:row>
      <xdr:rowOff>86614</xdr:rowOff>
    </xdr:to>
    <xdr:pic>
      <xdr:nvPicPr>
        <xdr:cNvPr id="38" name="Picture 35">
          <a:extLst>
            <a:ext uri="{FF2B5EF4-FFF2-40B4-BE49-F238E27FC236}">
              <a16:creationId xmlns:a16="http://schemas.microsoft.com/office/drawing/2014/main" id="{ECC64990-7BB4-662C-FF50-AFEC171CF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969658" y="7344228"/>
          <a:ext cx="1284514" cy="180504"/>
        </a:xfrm>
        <a:prstGeom prst="rect">
          <a:avLst/>
        </a:prstGeom>
      </xdr:spPr>
    </xdr:pic>
    <xdr:clientData/>
  </xdr:twoCellAnchor>
  <xdr:twoCellAnchor editAs="oneCell">
    <xdr:from>
      <xdr:col>6</xdr:col>
      <xdr:colOff>39900</xdr:colOff>
      <xdr:row>34</xdr:row>
      <xdr:rowOff>166916</xdr:rowOff>
    </xdr:from>
    <xdr:to>
      <xdr:col>11</xdr:col>
      <xdr:colOff>268514</xdr:colOff>
      <xdr:row>36</xdr:row>
      <xdr:rowOff>38153</xdr:rowOff>
    </xdr:to>
    <xdr:pic>
      <xdr:nvPicPr>
        <xdr:cNvPr id="41" name="Picture 36">
          <a:extLst>
            <a:ext uri="{FF2B5EF4-FFF2-40B4-BE49-F238E27FC236}">
              <a16:creationId xmlns:a16="http://schemas.microsoft.com/office/drawing/2014/main" id="{77F45DD9-090B-BA61-DB87-DCC33A506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697500" y="6335487"/>
          <a:ext cx="3276614" cy="242712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61</xdr:row>
      <xdr:rowOff>0</xdr:rowOff>
    </xdr:from>
    <xdr:to>
      <xdr:col>10</xdr:col>
      <xdr:colOff>48999</xdr:colOff>
      <xdr:row>63</xdr:row>
      <xdr:rowOff>132957</xdr:rowOff>
    </xdr:to>
    <xdr:pic>
      <xdr:nvPicPr>
        <xdr:cNvPr id="43" name="Picture 37">
          <a:extLst>
            <a:ext uri="{FF2B5EF4-FFF2-40B4-BE49-F238E27FC236}">
              <a16:creationId xmlns:a16="http://schemas.microsoft.com/office/drawing/2014/main" id="{55D360BC-661B-1782-B257-D12C61230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901938" y="11021505"/>
          <a:ext cx="1268199" cy="494907"/>
        </a:xfrm>
        <a:prstGeom prst="rect">
          <a:avLst/>
        </a:prstGeom>
      </xdr:spPr>
    </xdr:pic>
    <xdr:clientData/>
  </xdr:twoCellAnchor>
  <xdr:twoCellAnchor editAs="oneCell">
    <xdr:from>
      <xdr:col>10</xdr:col>
      <xdr:colOff>163285</xdr:colOff>
      <xdr:row>60</xdr:row>
      <xdr:rowOff>184279</xdr:rowOff>
    </xdr:from>
    <xdr:to>
      <xdr:col>13</xdr:col>
      <xdr:colOff>180369</xdr:colOff>
      <xdr:row>62</xdr:row>
      <xdr:rowOff>69590</xdr:rowOff>
    </xdr:to>
    <xdr:pic>
      <xdr:nvPicPr>
        <xdr:cNvPr id="112" name="Picture 38">
          <a:extLst>
            <a:ext uri="{FF2B5EF4-FFF2-40B4-BE49-F238E27FC236}">
              <a16:creationId xmlns:a16="http://schemas.microsoft.com/office/drawing/2014/main" id="{D7AAE7CE-101B-45E5-984D-554AF531C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259285" y="11287708"/>
          <a:ext cx="1845884" cy="247261"/>
        </a:xfrm>
        <a:prstGeom prst="rect">
          <a:avLst/>
        </a:prstGeom>
      </xdr:spPr>
    </xdr:pic>
    <xdr:clientData/>
  </xdr:twoCellAnchor>
  <xdr:twoCellAnchor editAs="oneCell">
    <xdr:from>
      <xdr:col>6</xdr:col>
      <xdr:colOff>385482</xdr:colOff>
      <xdr:row>47</xdr:row>
      <xdr:rowOff>0</xdr:rowOff>
    </xdr:from>
    <xdr:to>
      <xdr:col>8</xdr:col>
      <xdr:colOff>417566</xdr:colOff>
      <xdr:row>47</xdr:row>
      <xdr:rowOff>168681</xdr:rowOff>
    </xdr:to>
    <xdr:pic>
      <xdr:nvPicPr>
        <xdr:cNvPr id="49" name="Picture 39">
          <a:extLst>
            <a:ext uri="{FF2B5EF4-FFF2-40B4-BE49-F238E27FC236}">
              <a16:creationId xmlns:a16="http://schemas.microsoft.com/office/drawing/2014/main" id="{151821F3-40A8-41EE-8D2B-DA47FC2FC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4043082" y="8426824"/>
          <a:ext cx="1251284" cy="16868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47</xdr:row>
      <xdr:rowOff>0</xdr:rowOff>
    </xdr:from>
    <xdr:to>
      <xdr:col>10</xdr:col>
      <xdr:colOff>439683</xdr:colOff>
      <xdr:row>48</xdr:row>
      <xdr:rowOff>40698</xdr:rowOff>
    </xdr:to>
    <xdr:pic>
      <xdr:nvPicPr>
        <xdr:cNvPr id="51" name="Picture 40">
          <a:extLst>
            <a:ext uri="{FF2B5EF4-FFF2-40B4-BE49-F238E27FC236}">
              <a16:creationId xmlns:a16="http://schemas.microsoft.com/office/drawing/2014/main" id="{4C17B57A-B394-4643-9356-87A844808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486400" y="8465127"/>
          <a:ext cx="1049283" cy="221673"/>
        </a:xfrm>
        <a:prstGeom prst="rect">
          <a:avLst/>
        </a:prstGeom>
      </xdr:spPr>
    </xdr:pic>
    <xdr:clientData/>
  </xdr:twoCellAnchor>
  <xdr:twoCellAnchor editAs="oneCell">
    <xdr:from>
      <xdr:col>8</xdr:col>
      <xdr:colOff>62346</xdr:colOff>
      <xdr:row>63</xdr:row>
      <xdr:rowOff>138545</xdr:rowOff>
    </xdr:from>
    <xdr:to>
      <xdr:col>10</xdr:col>
      <xdr:colOff>387928</xdr:colOff>
      <xdr:row>67</xdr:row>
      <xdr:rowOff>164809</xdr:rowOff>
    </xdr:to>
    <xdr:pic>
      <xdr:nvPicPr>
        <xdr:cNvPr id="55" name="Picture 41">
          <a:extLst>
            <a:ext uri="{FF2B5EF4-FFF2-40B4-BE49-F238E27FC236}">
              <a16:creationId xmlns:a16="http://schemas.microsoft.com/office/drawing/2014/main" id="{42B59DF8-FD1F-F5B0-5283-D36BC4112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4939146" y="11485418"/>
          <a:ext cx="1544782" cy="750164"/>
        </a:xfrm>
        <a:prstGeom prst="rect">
          <a:avLst/>
        </a:prstGeom>
      </xdr:spPr>
    </xdr:pic>
    <xdr:clientData/>
  </xdr:twoCellAnchor>
  <xdr:twoCellAnchor editAs="oneCell">
    <xdr:from>
      <xdr:col>6</xdr:col>
      <xdr:colOff>394855</xdr:colOff>
      <xdr:row>48</xdr:row>
      <xdr:rowOff>55419</xdr:rowOff>
    </xdr:from>
    <xdr:to>
      <xdr:col>8</xdr:col>
      <xdr:colOff>437569</xdr:colOff>
      <xdr:row>51</xdr:row>
      <xdr:rowOff>6258</xdr:rowOff>
    </xdr:to>
    <xdr:pic>
      <xdr:nvPicPr>
        <xdr:cNvPr id="57" name="Picture 42">
          <a:extLst>
            <a:ext uri="{FF2B5EF4-FFF2-40B4-BE49-F238E27FC236}">
              <a16:creationId xmlns:a16="http://schemas.microsoft.com/office/drawing/2014/main" id="{171E58C2-13D4-449C-AF66-BDCF6D6BF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4052455" y="8700655"/>
          <a:ext cx="1261914" cy="493764"/>
        </a:xfrm>
        <a:prstGeom prst="rect">
          <a:avLst/>
        </a:prstGeom>
      </xdr:spPr>
    </xdr:pic>
    <xdr:clientData/>
  </xdr:twoCellAnchor>
  <xdr:twoCellAnchor editAs="oneCell">
    <xdr:from>
      <xdr:col>7</xdr:col>
      <xdr:colOff>588818</xdr:colOff>
      <xdr:row>27</xdr:row>
      <xdr:rowOff>138546</xdr:rowOff>
    </xdr:from>
    <xdr:to>
      <xdr:col>10</xdr:col>
      <xdr:colOff>44532</xdr:colOff>
      <xdr:row>28</xdr:row>
      <xdr:rowOff>127231</xdr:rowOff>
    </xdr:to>
    <xdr:pic>
      <xdr:nvPicPr>
        <xdr:cNvPr id="59" name="Picture 43">
          <a:extLst>
            <a:ext uri="{FF2B5EF4-FFF2-40B4-BE49-F238E27FC236}">
              <a16:creationId xmlns:a16="http://schemas.microsoft.com/office/drawing/2014/main" id="{CFF1BA5F-EF8A-449E-9442-BF81B5B2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4856018" y="5001491"/>
          <a:ext cx="1284514" cy="179185"/>
        </a:xfrm>
        <a:prstGeom prst="rect">
          <a:avLst/>
        </a:prstGeom>
      </xdr:spPr>
    </xdr:pic>
    <xdr:clientData/>
  </xdr:twoCellAnchor>
  <xdr:twoCellAnchor editAs="oneCell">
    <xdr:from>
      <xdr:col>18</xdr:col>
      <xdr:colOff>667733</xdr:colOff>
      <xdr:row>8</xdr:row>
      <xdr:rowOff>164970</xdr:rowOff>
    </xdr:from>
    <xdr:to>
      <xdr:col>21</xdr:col>
      <xdr:colOff>219075</xdr:colOff>
      <xdr:row>11</xdr:row>
      <xdr:rowOff>40796</xdr:rowOff>
    </xdr:to>
    <xdr:pic>
      <xdr:nvPicPr>
        <xdr:cNvPr id="63" name="Picture 44">
          <a:extLst>
            <a:ext uri="{FF2B5EF4-FFF2-40B4-BE49-F238E27FC236}">
              <a16:creationId xmlns:a16="http://schemas.microsoft.com/office/drawing/2014/main" id="{6B48B86B-AC98-4A5D-30AF-35712D351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830640" y="1610413"/>
          <a:ext cx="1618267" cy="447326"/>
        </a:xfrm>
        <a:prstGeom prst="rect">
          <a:avLst/>
        </a:prstGeom>
      </xdr:spPr>
    </xdr:pic>
    <xdr:clientData/>
  </xdr:twoCellAnchor>
  <xdr:twoCellAnchor editAs="oneCell">
    <xdr:from>
      <xdr:col>18</xdr:col>
      <xdr:colOff>573464</xdr:colOff>
      <xdr:row>11</xdr:row>
      <xdr:rowOff>164968</xdr:rowOff>
    </xdr:from>
    <xdr:to>
      <xdr:col>20</xdr:col>
      <xdr:colOff>626588</xdr:colOff>
      <xdr:row>13</xdr:row>
      <xdr:rowOff>184672</xdr:rowOff>
    </xdr:to>
    <xdr:pic>
      <xdr:nvPicPr>
        <xdr:cNvPr id="66" name="Picture 45">
          <a:extLst>
            <a:ext uri="{FF2B5EF4-FFF2-40B4-BE49-F238E27FC236}">
              <a16:creationId xmlns:a16="http://schemas.microsoft.com/office/drawing/2014/main" id="{973E109D-F935-C0C9-6CD4-58A18167E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736371" y="2152453"/>
          <a:ext cx="1453299" cy="400704"/>
        </a:xfrm>
        <a:prstGeom prst="rect">
          <a:avLst/>
        </a:prstGeom>
      </xdr:spPr>
    </xdr:pic>
    <xdr:clientData/>
  </xdr:twoCellAnchor>
  <xdr:twoCellAnchor editAs="oneCell">
    <xdr:from>
      <xdr:col>21</xdr:col>
      <xdr:colOff>267094</xdr:colOff>
      <xdr:row>10</xdr:row>
      <xdr:rowOff>1</xdr:rowOff>
    </xdr:from>
    <xdr:to>
      <xdr:col>22</xdr:col>
      <xdr:colOff>474484</xdr:colOff>
      <xdr:row>11</xdr:row>
      <xdr:rowOff>158305</xdr:rowOff>
    </xdr:to>
    <xdr:pic>
      <xdr:nvPicPr>
        <xdr:cNvPr id="69" name="Picture 46">
          <a:extLst>
            <a:ext uri="{FF2B5EF4-FFF2-40B4-BE49-F238E27FC236}">
              <a16:creationId xmlns:a16="http://schemas.microsoft.com/office/drawing/2014/main" id="{2184E0B2-E6B6-4807-A0B1-201AF002B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472475" y="1806805"/>
          <a:ext cx="816990" cy="348804"/>
        </a:xfrm>
        <a:prstGeom prst="rect">
          <a:avLst/>
        </a:prstGeom>
      </xdr:spPr>
    </xdr:pic>
    <xdr:clientData/>
  </xdr:twoCellAnchor>
  <xdr:twoCellAnchor editAs="oneCell">
    <xdr:from>
      <xdr:col>17</xdr:col>
      <xdr:colOff>549896</xdr:colOff>
      <xdr:row>30</xdr:row>
      <xdr:rowOff>164969</xdr:rowOff>
    </xdr:from>
    <xdr:to>
      <xdr:col>18</xdr:col>
      <xdr:colOff>638933</xdr:colOff>
      <xdr:row>32</xdr:row>
      <xdr:rowOff>140647</xdr:rowOff>
    </xdr:to>
    <xdr:pic>
      <xdr:nvPicPr>
        <xdr:cNvPr id="71" name="Picture 47">
          <a:extLst>
            <a:ext uri="{FF2B5EF4-FFF2-40B4-BE49-F238E27FC236}">
              <a16:creationId xmlns:a16="http://schemas.microsoft.com/office/drawing/2014/main" id="{72E1B11F-E7D0-4FB7-8FFF-B36C0A1B6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966515" y="5585381"/>
          <a:ext cx="812937" cy="347153"/>
        </a:xfrm>
        <a:prstGeom prst="rect">
          <a:avLst/>
        </a:prstGeom>
      </xdr:spPr>
    </xdr:pic>
    <xdr:clientData/>
  </xdr:twoCellAnchor>
  <xdr:twoCellAnchor editAs="oneCell">
    <xdr:from>
      <xdr:col>20</xdr:col>
      <xdr:colOff>432061</xdr:colOff>
      <xdr:row>28</xdr:row>
      <xdr:rowOff>109979</xdr:rowOff>
    </xdr:from>
    <xdr:to>
      <xdr:col>24</xdr:col>
      <xdr:colOff>434614</xdr:colOff>
      <xdr:row>30</xdr:row>
      <xdr:rowOff>86391</xdr:rowOff>
    </xdr:to>
    <xdr:pic>
      <xdr:nvPicPr>
        <xdr:cNvPr id="76" name="Picture 48">
          <a:extLst>
            <a:ext uri="{FF2B5EF4-FFF2-40B4-BE49-F238E27FC236}">
              <a16:creationId xmlns:a16="http://schemas.microsoft.com/office/drawing/2014/main" id="{738D5C82-3418-41D1-BE4E-DBE98FA6B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3024700" y="5169031"/>
          <a:ext cx="2498103" cy="347887"/>
        </a:xfrm>
        <a:prstGeom prst="rect">
          <a:avLst/>
        </a:prstGeom>
      </xdr:spPr>
    </xdr:pic>
    <xdr:clientData/>
  </xdr:twoCellAnchor>
  <xdr:twoCellAnchor editAs="oneCell">
    <xdr:from>
      <xdr:col>20</xdr:col>
      <xdr:colOff>399144</xdr:colOff>
      <xdr:row>31</xdr:row>
      <xdr:rowOff>6047</xdr:rowOff>
    </xdr:from>
    <xdr:to>
      <xdr:col>22</xdr:col>
      <xdr:colOff>210006</xdr:colOff>
      <xdr:row>32</xdr:row>
      <xdr:rowOff>168021</xdr:rowOff>
    </xdr:to>
    <xdr:pic>
      <xdr:nvPicPr>
        <xdr:cNvPr id="78" name="Picture 49">
          <a:extLst>
            <a:ext uri="{FF2B5EF4-FFF2-40B4-BE49-F238E27FC236}">
              <a16:creationId xmlns:a16="http://schemas.microsoft.com/office/drawing/2014/main" id="{8F34F39D-E266-473D-9E1E-D7C38447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954001" y="5630333"/>
          <a:ext cx="1087212" cy="352474"/>
        </a:xfrm>
        <a:prstGeom prst="rect">
          <a:avLst/>
        </a:prstGeom>
      </xdr:spPr>
    </xdr:pic>
    <xdr:clientData/>
  </xdr:twoCellAnchor>
  <xdr:twoCellAnchor editAs="oneCell">
    <xdr:from>
      <xdr:col>19</xdr:col>
      <xdr:colOff>279148</xdr:colOff>
      <xdr:row>36</xdr:row>
      <xdr:rowOff>45268</xdr:rowOff>
    </xdr:from>
    <xdr:to>
      <xdr:col>24</xdr:col>
      <xdr:colOff>458157</xdr:colOff>
      <xdr:row>37</xdr:row>
      <xdr:rowOff>106286</xdr:rowOff>
    </xdr:to>
    <xdr:pic>
      <xdr:nvPicPr>
        <xdr:cNvPr id="87" name="Picture 50">
          <a:extLst>
            <a:ext uri="{FF2B5EF4-FFF2-40B4-BE49-F238E27FC236}">
              <a16:creationId xmlns:a16="http://schemas.microsoft.com/office/drawing/2014/main" id="{8FA7D180-A0ED-4733-98F3-B9D77DF60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229722" y="6563763"/>
          <a:ext cx="3284159" cy="241993"/>
        </a:xfrm>
        <a:prstGeom prst="rect">
          <a:avLst/>
        </a:prstGeom>
      </xdr:spPr>
    </xdr:pic>
    <xdr:clientData/>
  </xdr:twoCellAnchor>
  <xdr:twoCellAnchor editAs="oneCell">
    <xdr:from>
      <xdr:col>18</xdr:col>
      <xdr:colOff>505485</xdr:colOff>
      <xdr:row>38</xdr:row>
      <xdr:rowOff>173524</xdr:rowOff>
    </xdr:from>
    <xdr:to>
      <xdr:col>19</xdr:col>
      <xdr:colOff>528470</xdr:colOff>
      <xdr:row>40</xdr:row>
      <xdr:rowOff>140455</xdr:rowOff>
    </xdr:to>
    <xdr:pic>
      <xdr:nvPicPr>
        <xdr:cNvPr id="82" name="Picture 51">
          <a:extLst>
            <a:ext uri="{FF2B5EF4-FFF2-40B4-BE49-F238E27FC236}">
              <a16:creationId xmlns:a16="http://schemas.microsoft.com/office/drawing/2014/main" id="{3B46AF27-55AD-405A-8106-B28E73FC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641247" y="7054158"/>
          <a:ext cx="813560" cy="347931"/>
        </a:xfrm>
        <a:prstGeom prst="rect">
          <a:avLst/>
        </a:prstGeom>
      </xdr:spPr>
    </xdr:pic>
    <xdr:clientData/>
  </xdr:twoCellAnchor>
  <xdr:twoCellAnchor editAs="oneCell">
    <xdr:from>
      <xdr:col>20</xdr:col>
      <xdr:colOff>316872</xdr:colOff>
      <xdr:row>38</xdr:row>
      <xdr:rowOff>75445</xdr:rowOff>
    </xdr:from>
    <xdr:to>
      <xdr:col>22</xdr:col>
      <xdr:colOff>252680</xdr:colOff>
      <xdr:row>41</xdr:row>
      <xdr:rowOff>41589</xdr:rowOff>
    </xdr:to>
    <xdr:pic>
      <xdr:nvPicPr>
        <xdr:cNvPr id="86" name="Picture 52">
          <a:extLst>
            <a:ext uri="{FF2B5EF4-FFF2-40B4-BE49-F238E27FC236}">
              <a16:creationId xmlns:a16="http://schemas.microsoft.com/office/drawing/2014/main" id="{EABE754C-BDAF-DD69-0F00-A27231A7E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878555" y="6956079"/>
          <a:ext cx="1212158" cy="528119"/>
        </a:xfrm>
        <a:prstGeom prst="rect">
          <a:avLst/>
        </a:prstGeom>
      </xdr:spPr>
    </xdr:pic>
    <xdr:clientData/>
  </xdr:twoCellAnchor>
  <xdr:twoCellAnchor editAs="oneCell">
    <xdr:from>
      <xdr:col>9</xdr:col>
      <xdr:colOff>368065</xdr:colOff>
      <xdr:row>48</xdr:row>
      <xdr:rowOff>172209</xdr:rowOff>
    </xdr:from>
    <xdr:to>
      <xdr:col>13</xdr:col>
      <xdr:colOff>77292</xdr:colOff>
      <xdr:row>50</xdr:row>
      <xdr:rowOff>171907</xdr:rowOff>
    </xdr:to>
    <xdr:pic>
      <xdr:nvPicPr>
        <xdr:cNvPr id="124" name="Picture 53">
          <a:extLst>
            <a:ext uri="{FF2B5EF4-FFF2-40B4-BE49-F238E27FC236}">
              <a16:creationId xmlns:a16="http://schemas.microsoft.com/office/drawing/2014/main" id="{A9F091BC-ABF4-31E3-406C-7970D011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862258" y="8900573"/>
          <a:ext cx="2147627" cy="361648"/>
        </a:xfrm>
        <a:prstGeom prst="rect">
          <a:avLst/>
        </a:prstGeom>
      </xdr:spPr>
    </xdr:pic>
    <xdr:clientData/>
  </xdr:twoCellAnchor>
  <xdr:twoCellAnchor editAs="oneCell">
    <xdr:from>
      <xdr:col>6</xdr:col>
      <xdr:colOff>436359</xdr:colOff>
      <xdr:row>52</xdr:row>
      <xdr:rowOff>143283</xdr:rowOff>
    </xdr:from>
    <xdr:to>
      <xdr:col>10</xdr:col>
      <xdr:colOff>94428</xdr:colOff>
      <xdr:row>57</xdr:row>
      <xdr:rowOff>45997</xdr:rowOff>
    </xdr:to>
    <xdr:pic>
      <xdr:nvPicPr>
        <xdr:cNvPr id="103" name="Picture 55">
          <a:extLst>
            <a:ext uri="{FF2B5EF4-FFF2-40B4-BE49-F238E27FC236}">
              <a16:creationId xmlns:a16="http://schemas.microsoft.com/office/drawing/2014/main" id="{5C540E7E-023D-5146-EE2E-26ACEE04B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109590" y="9625950"/>
          <a:ext cx="2096469" cy="807589"/>
        </a:xfrm>
        <a:prstGeom prst="rect">
          <a:avLst/>
        </a:prstGeom>
      </xdr:spPr>
    </xdr:pic>
    <xdr:clientData/>
  </xdr:twoCellAnchor>
  <xdr:twoCellAnchor editAs="oneCell">
    <xdr:from>
      <xdr:col>19</xdr:col>
      <xdr:colOff>253023</xdr:colOff>
      <xdr:row>47</xdr:row>
      <xdr:rowOff>100623</xdr:rowOff>
    </xdr:from>
    <xdr:to>
      <xdr:col>22</xdr:col>
      <xdr:colOff>504397</xdr:colOff>
      <xdr:row>49</xdr:row>
      <xdr:rowOff>107870</xdr:rowOff>
    </xdr:to>
    <xdr:pic>
      <xdr:nvPicPr>
        <xdr:cNvPr id="110" name="Picture 56">
          <a:extLst>
            <a:ext uri="{FF2B5EF4-FFF2-40B4-BE49-F238E27FC236}">
              <a16:creationId xmlns:a16="http://schemas.microsoft.com/office/drawing/2014/main" id="{40C8B1EC-41F0-4BF9-9114-C3255EB04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03100" y="8824546"/>
          <a:ext cx="2137324" cy="369197"/>
        </a:xfrm>
        <a:prstGeom prst="rect">
          <a:avLst/>
        </a:prstGeom>
      </xdr:spPr>
    </xdr:pic>
    <xdr:clientData/>
  </xdr:twoCellAnchor>
  <xdr:twoCellAnchor editAs="oneCell">
    <xdr:from>
      <xdr:col>19</xdr:col>
      <xdr:colOff>586154</xdr:colOff>
      <xdr:row>49</xdr:row>
      <xdr:rowOff>68386</xdr:rowOff>
    </xdr:from>
    <xdr:to>
      <xdr:col>21</xdr:col>
      <xdr:colOff>491881</xdr:colOff>
      <xdr:row>52</xdr:row>
      <xdr:rowOff>119350</xdr:rowOff>
    </xdr:to>
    <xdr:pic>
      <xdr:nvPicPr>
        <xdr:cNvPr id="111" name="Picture 57">
          <a:extLst>
            <a:ext uri="{FF2B5EF4-FFF2-40B4-BE49-F238E27FC236}">
              <a16:creationId xmlns:a16="http://schemas.microsoft.com/office/drawing/2014/main" id="{966110A4-23FE-4BC8-8139-4DAE81E0C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436231" y="9163540"/>
          <a:ext cx="1182077" cy="593889"/>
        </a:xfrm>
        <a:prstGeom prst="rect">
          <a:avLst/>
        </a:prstGeom>
      </xdr:spPr>
    </xdr:pic>
    <xdr:clientData/>
  </xdr:twoCellAnchor>
  <xdr:twoCellAnchor editAs="oneCell">
    <xdr:from>
      <xdr:col>10</xdr:col>
      <xdr:colOff>21771</xdr:colOff>
      <xdr:row>62</xdr:row>
      <xdr:rowOff>27214</xdr:rowOff>
    </xdr:from>
    <xdr:to>
      <xdr:col>11</xdr:col>
      <xdr:colOff>419100</xdr:colOff>
      <xdr:row>63</xdr:row>
      <xdr:rowOff>167700</xdr:rowOff>
    </xdr:to>
    <xdr:pic>
      <xdr:nvPicPr>
        <xdr:cNvPr id="117" name="Picture 58">
          <a:extLst>
            <a:ext uri="{FF2B5EF4-FFF2-40B4-BE49-F238E27FC236}">
              <a16:creationId xmlns:a16="http://schemas.microsoft.com/office/drawing/2014/main" id="{7E2B14F9-217F-D5B5-4994-6BAC0F1F0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117771" y="11500757"/>
          <a:ext cx="1006929" cy="321461"/>
        </a:xfrm>
        <a:prstGeom prst="rect">
          <a:avLst/>
        </a:prstGeom>
      </xdr:spPr>
    </xdr:pic>
    <xdr:clientData/>
  </xdr:twoCellAnchor>
  <xdr:twoCellAnchor editAs="oneCell">
    <xdr:from>
      <xdr:col>8</xdr:col>
      <xdr:colOff>546484</xdr:colOff>
      <xdr:row>21</xdr:row>
      <xdr:rowOff>84666</xdr:rowOff>
    </xdr:from>
    <xdr:to>
      <xdr:col>10</xdr:col>
      <xdr:colOff>231353</xdr:colOff>
      <xdr:row>23</xdr:row>
      <xdr:rowOff>175010</xdr:rowOff>
    </xdr:to>
    <xdr:pic>
      <xdr:nvPicPr>
        <xdr:cNvPr id="123" name="Picture 13">
          <a:extLst>
            <a:ext uri="{FF2B5EF4-FFF2-40B4-BE49-F238E27FC236}">
              <a16:creationId xmlns:a16="http://schemas.microsoft.com/office/drawing/2014/main" id="{5B1CBCA2-6ADC-6CDB-0889-7B4CEB169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410969" y="3963939"/>
          <a:ext cx="904069" cy="4618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35</xdr:row>
      <xdr:rowOff>133350</xdr:rowOff>
    </xdr:from>
    <xdr:to>
      <xdr:col>10</xdr:col>
      <xdr:colOff>171450</xdr:colOff>
      <xdr:row>58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BF5FDD-4364-F0C3-4D20-041B609D6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4975" y="6800850"/>
          <a:ext cx="4572000" cy="427672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36</xdr:row>
      <xdr:rowOff>0</xdr:rowOff>
    </xdr:from>
    <xdr:to>
      <xdr:col>15</xdr:col>
      <xdr:colOff>523875</xdr:colOff>
      <xdr:row>42</xdr:row>
      <xdr:rowOff>1258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1F6547-6F84-717B-2485-FEA2A88440E4}"/>
            </a:ext>
            <a:ext uri="{147F2762-F138-4A5C-976F-8EAC2B608ADB}">
              <a16:predDERef xmlns:a16="http://schemas.microsoft.com/office/drawing/2014/main" pred="{26BF5FDD-4364-F0C3-4D20-041B609D6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15125" y="6858000"/>
          <a:ext cx="2962275" cy="113347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17</xdr:col>
      <xdr:colOff>400050</xdr:colOff>
      <xdr:row>47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3DA41CB-BB6D-BF62-6DB1-FB43F930158D}"/>
            </a:ext>
            <a:ext uri="{147F2762-F138-4A5C-976F-8EAC2B608ADB}">
              <a16:predDERef xmlns:a16="http://schemas.microsoft.com/office/drawing/2014/main" pred="{D71F6547-6F84-717B-2485-FEA2A8844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5125" y="8382000"/>
          <a:ext cx="4057650" cy="7239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36</xdr:row>
      <xdr:rowOff>0</xdr:rowOff>
    </xdr:from>
    <xdr:to>
      <xdr:col>25</xdr:col>
      <xdr:colOff>104775</xdr:colOff>
      <xdr:row>45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E6E73DD-011D-D2C5-DF22-871E546040A3}"/>
            </a:ext>
            <a:ext uri="{147F2762-F138-4A5C-976F-8EAC2B608ADB}">
              <a16:predDERef xmlns:a16="http://schemas.microsoft.com/office/drawing/2014/main" pred="{63DA41CB-BB6D-BF62-6DB1-FB43F930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2325" y="6858000"/>
          <a:ext cx="4371975" cy="186690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47</xdr:row>
      <xdr:rowOff>0</xdr:rowOff>
    </xdr:from>
    <xdr:to>
      <xdr:col>21</xdr:col>
      <xdr:colOff>85725</xdr:colOff>
      <xdr:row>53</xdr:row>
      <xdr:rowOff>133350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0137FEA-C99B-9992-DAF5-E738B5289942}"/>
            </a:ext>
            <a:ext uri="{147F2762-F138-4A5C-976F-8EAC2B608ADB}">
              <a16:predDERef xmlns:a16="http://schemas.microsoft.com/office/drawing/2014/main" pred="{BE6E73DD-011D-D2C5-DF22-871E54604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82325" y="8953500"/>
          <a:ext cx="1914525" cy="1276350"/>
        </a:xfrm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55</xdr:row>
      <xdr:rowOff>0</xdr:rowOff>
    </xdr:from>
    <xdr:to>
      <xdr:col>20</xdr:col>
      <xdr:colOff>581025</xdr:colOff>
      <xdr:row>63</xdr:row>
      <xdr:rowOff>142875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6270BA8-20FE-824D-B288-F7DA10A39225}"/>
            </a:ext>
            <a:ext uri="{147F2762-F138-4A5C-976F-8EAC2B608ADB}">
              <a16:predDERef xmlns:a16="http://schemas.microsoft.com/office/drawing/2014/main" pred="{30137FEA-C99B-9992-DAF5-E738B528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82325" y="10477500"/>
          <a:ext cx="1800225" cy="16668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47</xdr:row>
      <xdr:rowOff>0</xdr:rowOff>
    </xdr:from>
    <xdr:to>
      <xdr:col>25</xdr:col>
      <xdr:colOff>85725</xdr:colOff>
      <xdr:row>55</xdr:row>
      <xdr:rowOff>1258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1BB6779-AF58-F860-392A-86DC7342BE88}"/>
            </a:ext>
            <a:ext uri="{147F2762-F138-4A5C-976F-8EAC2B608ADB}">
              <a16:predDERef xmlns:a16="http://schemas.microsoft.com/office/drawing/2014/main" pred="{66270BA8-20FE-824D-B288-F7DA10A39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420725" y="8953500"/>
          <a:ext cx="1914525" cy="1514475"/>
        </a:xfrm>
        <a:prstGeom prst="rect">
          <a:avLst/>
        </a:prstGeom>
      </xdr:spPr>
    </xdr:pic>
    <xdr:clientData/>
  </xdr:twoCellAnchor>
  <xdr:twoCellAnchor editAs="oneCell">
    <xdr:from>
      <xdr:col>21</xdr:col>
      <xdr:colOff>590550</xdr:colOff>
      <xdr:row>56</xdr:row>
      <xdr:rowOff>0</xdr:rowOff>
    </xdr:from>
    <xdr:to>
      <xdr:col>29</xdr:col>
      <xdr:colOff>285750</xdr:colOff>
      <xdr:row>64</xdr:row>
      <xdr:rowOff>38100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0BBB4E1-7F77-DA5D-6797-9DF1FD07BD94}"/>
            </a:ext>
            <a:ext uri="{147F2762-F138-4A5C-976F-8EAC2B608ADB}">
              <a16:predDERef xmlns:a16="http://schemas.microsoft.com/office/drawing/2014/main" pred="{71BB6779-AF58-F860-392A-86DC7342B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401675" y="10668000"/>
          <a:ext cx="4572000" cy="1562100"/>
        </a:xfrm>
        <a:prstGeom prst="rect">
          <a:avLst/>
        </a:prstGeom>
      </xdr:spPr>
    </xdr:pic>
    <xdr:clientData/>
  </xdr:twoCellAnchor>
  <xdr:twoCellAnchor editAs="oneCell">
    <xdr:from>
      <xdr:col>23</xdr:col>
      <xdr:colOff>469406</xdr:colOff>
      <xdr:row>2</xdr:row>
      <xdr:rowOff>76860</xdr:rowOff>
    </xdr:from>
    <xdr:to>
      <xdr:col>27</xdr:col>
      <xdr:colOff>355106</xdr:colOff>
      <xdr:row>9</xdr:row>
      <xdr:rowOff>86385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3AF7D7-CA95-4337-B2E5-B8C58299ABB2}"/>
            </a:ext>
            <a:ext uri="{147F2762-F138-4A5C-976F-8EAC2B608ADB}">
              <a16:predDERef xmlns:a16="http://schemas.microsoft.com/office/drawing/2014/main" pred="{50BBB4E1-7F77-DA5D-6797-9DF1FD07B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522863" y="446974"/>
          <a:ext cx="2324100" cy="1304925"/>
        </a:xfrm>
        <a:prstGeom prst="rect">
          <a:avLst/>
        </a:prstGeom>
      </xdr:spPr>
    </xdr:pic>
    <xdr:clientData/>
  </xdr:twoCellAnchor>
  <xdr:twoCellAnchor editAs="oneCell">
    <xdr:from>
      <xdr:col>23</xdr:col>
      <xdr:colOff>446315</xdr:colOff>
      <xdr:row>9</xdr:row>
      <xdr:rowOff>180767</xdr:rowOff>
    </xdr:from>
    <xdr:to>
      <xdr:col>26</xdr:col>
      <xdr:colOff>351065</xdr:colOff>
      <xdr:row>17</xdr:row>
      <xdr:rowOff>1473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8ECF1E2-CAAF-4A3A-BBF1-33B2DAA095E8}"/>
            </a:ext>
            <a:ext uri="{147F2762-F138-4A5C-976F-8EAC2B608ADB}">
              <a16:predDERef xmlns:a16="http://schemas.microsoft.com/office/drawing/2014/main" pred="{A268EECA-6C06-0690-B6E5-4D11A0F12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4499772" y="1846281"/>
          <a:ext cx="1733550" cy="1295400"/>
        </a:xfrm>
        <a:prstGeom prst="rect">
          <a:avLst/>
        </a:prstGeom>
      </xdr:spPr>
    </xdr:pic>
    <xdr:clientData/>
  </xdr:twoCellAnchor>
  <xdr:twoCellAnchor editAs="oneCell">
    <xdr:from>
      <xdr:col>23</xdr:col>
      <xdr:colOff>538678</xdr:colOff>
      <xdr:row>17</xdr:row>
      <xdr:rowOff>111496</xdr:rowOff>
    </xdr:from>
    <xdr:to>
      <xdr:col>26</xdr:col>
      <xdr:colOff>319603</xdr:colOff>
      <xdr:row>25</xdr:row>
      <xdr:rowOff>40738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B47DAA9-8D79-4D7F-A2E9-9645648B1E1A}"/>
            </a:ext>
            <a:ext uri="{147F2762-F138-4A5C-976F-8EAC2B608ADB}">
              <a16:predDERef xmlns:a16="http://schemas.microsoft.com/office/drawing/2014/main" pred="{569167A1-8057-3EAC-4FA3-4447D0C25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92135" y="3257467"/>
          <a:ext cx="1609725" cy="1409700"/>
        </a:xfrm>
        <a:prstGeom prst="rect">
          <a:avLst/>
        </a:prstGeom>
      </xdr:spPr>
    </xdr:pic>
    <xdr:clientData/>
  </xdr:twoCellAnchor>
  <xdr:twoCellAnchor editAs="oneCell">
    <xdr:from>
      <xdr:col>26</xdr:col>
      <xdr:colOff>596405</xdr:colOff>
      <xdr:row>10</xdr:row>
      <xdr:rowOff>111497</xdr:rowOff>
    </xdr:from>
    <xdr:to>
      <xdr:col>29</xdr:col>
      <xdr:colOff>301130</xdr:colOff>
      <xdr:row>17</xdr:row>
      <xdr:rowOff>159122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221E9DC-2E5C-4279-9C79-BEA69C1B07D3}"/>
            </a:ext>
            <a:ext uri="{147F2762-F138-4A5C-976F-8EAC2B608ADB}">
              <a16:predDERef xmlns:a16="http://schemas.microsoft.com/office/drawing/2014/main" pred="{A35FB81F-7DC8-D3EE-CC40-A9DDA2E17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478662" y="1962068"/>
          <a:ext cx="1533525" cy="134302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36</xdr:row>
      <xdr:rowOff>0</xdr:rowOff>
    </xdr:from>
    <xdr:to>
      <xdr:col>28</xdr:col>
      <xdr:colOff>114300</xdr:colOff>
      <xdr:row>37</xdr:row>
      <xdr:rowOff>131445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FB826FF-0CC1-C201-73F4-AE774C4525F6}"/>
            </a:ext>
            <a:ext uri="{147F2762-F138-4A5C-976F-8EAC2B608ADB}">
              <a16:predDERef xmlns:a16="http://schemas.microsoft.com/office/drawing/2014/main" pred="{2221E9DC-2E5C-4279-9C79-BEA69C1B0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859125" y="6858000"/>
          <a:ext cx="1333500" cy="314325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39</xdr:row>
      <xdr:rowOff>0</xdr:rowOff>
    </xdr:from>
    <xdr:to>
      <xdr:col>32</xdr:col>
      <xdr:colOff>285750</xdr:colOff>
      <xdr:row>42</xdr:row>
      <xdr:rowOff>165735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519390A0-E198-46A8-482E-E27823A3E7B3}"/>
            </a:ext>
            <a:ext uri="{147F2762-F138-4A5C-976F-8EAC2B608ADB}">
              <a16:predDERef xmlns:a16="http://schemas.microsoft.com/office/drawing/2014/main" pred="{6FB826FF-0CC1-C201-73F4-AE774C45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5859125" y="7429500"/>
          <a:ext cx="3943350" cy="714375"/>
        </a:xfrm>
        <a:prstGeom prst="rect">
          <a:avLst/>
        </a:prstGeom>
      </xdr:spPr>
    </xdr:pic>
    <xdr:clientData/>
  </xdr:twoCellAnchor>
  <xdr:twoCellAnchor editAs="oneCell">
    <xdr:from>
      <xdr:col>14</xdr:col>
      <xdr:colOff>158752</xdr:colOff>
      <xdr:row>1</xdr:row>
      <xdr:rowOff>169332</xdr:rowOff>
    </xdr:from>
    <xdr:to>
      <xdr:col>16</xdr:col>
      <xdr:colOff>349251</xdr:colOff>
      <xdr:row>6</xdr:row>
      <xdr:rowOff>162236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BFEE13A-055A-4D67-B42D-687EA0111353}"/>
            </a:ext>
            <a:ext uri="{147F2762-F138-4A5C-976F-8EAC2B608ADB}">
              <a16:predDERef xmlns:a16="http://schemas.microsoft.com/office/drawing/2014/main" pred="{BE6E73DD-011D-D2C5-DF22-871E54604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73585" y="349249"/>
          <a:ext cx="1418166" cy="892487"/>
        </a:xfrm>
        <a:prstGeom prst="rect">
          <a:avLst/>
        </a:prstGeom>
      </xdr:spPr>
    </xdr:pic>
    <xdr:clientData/>
  </xdr:twoCellAnchor>
  <xdr:twoCellAnchor editAs="oneCell">
    <xdr:from>
      <xdr:col>14</xdr:col>
      <xdr:colOff>168519</xdr:colOff>
      <xdr:row>7</xdr:row>
      <xdr:rowOff>29308</xdr:rowOff>
    </xdr:from>
    <xdr:to>
      <xdr:col>16</xdr:col>
      <xdr:colOff>344365</xdr:colOff>
      <xdr:row>13</xdr:row>
      <xdr:rowOff>175967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55A9272-615F-48AF-9E73-6053CCFCB46A}"/>
            </a:ext>
            <a:ext uri="{147F2762-F138-4A5C-976F-8EAC2B608ADB}">
              <a16:predDERef xmlns:a16="http://schemas.microsoft.com/office/drawing/2014/main" pred="{30137FEA-C99B-9992-DAF5-E738B5289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711711" y="1311520"/>
          <a:ext cx="1392116" cy="1245697"/>
        </a:xfrm>
        <a:prstGeom prst="rect">
          <a:avLst/>
        </a:prstGeom>
      </xdr:spPr>
    </xdr:pic>
    <xdr:clientData/>
  </xdr:twoCellAnchor>
  <xdr:twoCellAnchor editAs="oneCell">
    <xdr:from>
      <xdr:col>14</xdr:col>
      <xdr:colOff>168521</xdr:colOff>
      <xdr:row>14</xdr:row>
      <xdr:rowOff>124557</xdr:rowOff>
    </xdr:from>
    <xdr:to>
      <xdr:col>16</xdr:col>
      <xdr:colOff>393163</xdr:colOff>
      <xdr:row>20</xdr:row>
      <xdr:rowOff>131884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92DB8018-76A6-482E-8E72-467092A7AC33}"/>
            </a:ext>
            <a:ext uri="{147F2762-F138-4A5C-976F-8EAC2B608ADB}">
              <a16:predDERef xmlns:a16="http://schemas.microsoft.com/office/drawing/2014/main" pred="{66270BA8-20FE-824D-B288-F7DA10A39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11713" y="2688980"/>
          <a:ext cx="1440912" cy="110636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DE12-D941-49C2-A561-F5A492B1BDA7}">
  <dimension ref="B2:AJ64"/>
  <sheetViews>
    <sheetView topLeftCell="Z26" zoomScale="95" zoomScaleNormal="124" workbookViewId="0">
      <selection activeCell="AD4" sqref="AD4"/>
    </sheetView>
  </sheetViews>
  <sheetFormatPr defaultRowHeight="14.4" x14ac:dyDescent="0.3"/>
  <cols>
    <col min="18" max="18" width="10.88671875" bestFit="1" customWidth="1"/>
    <col min="19" max="19" width="11.88671875" bestFit="1" customWidth="1"/>
    <col min="21" max="21" width="10" bestFit="1" customWidth="1"/>
    <col min="27" max="27" width="12.6640625" bestFit="1" customWidth="1"/>
    <col min="31" max="31" width="9.33203125" bestFit="1" customWidth="1"/>
  </cols>
  <sheetData>
    <row r="2" spans="2:35" x14ac:dyDescent="0.3">
      <c r="B2" t="s">
        <v>0</v>
      </c>
      <c r="C2" t="s">
        <v>1</v>
      </c>
      <c r="D2" t="s">
        <v>2</v>
      </c>
      <c r="E2" t="s">
        <v>3</v>
      </c>
      <c r="G2" t="s">
        <v>4</v>
      </c>
    </row>
    <row r="3" spans="2:35" x14ac:dyDescent="0.3">
      <c r="B3" t="s">
        <v>5</v>
      </c>
      <c r="C3" t="s">
        <v>6</v>
      </c>
      <c r="D3" t="s">
        <v>7</v>
      </c>
      <c r="E3" t="s">
        <v>8</v>
      </c>
      <c r="Z3" s="1" t="s">
        <v>9</v>
      </c>
      <c r="AA3" s="1" t="s">
        <v>10</v>
      </c>
      <c r="AB3" s="1" t="s">
        <v>11</v>
      </c>
      <c r="AD3" t="s">
        <v>12</v>
      </c>
      <c r="AH3" t="s">
        <v>13</v>
      </c>
    </row>
    <row r="4" spans="2:35" x14ac:dyDescent="0.3">
      <c r="B4" t="s">
        <v>14</v>
      </c>
      <c r="C4" t="s">
        <v>15</v>
      </c>
      <c r="D4" t="s">
        <v>16</v>
      </c>
      <c r="E4" t="s">
        <v>16</v>
      </c>
      <c r="Z4" t="s">
        <v>17</v>
      </c>
      <c r="AA4">
        <v>406</v>
      </c>
      <c r="AB4" s="1"/>
      <c r="AD4" t="s">
        <v>18</v>
      </c>
      <c r="AE4">
        <f>AE9+AE10*AE5^2</f>
        <v>1.6862285000000001E-2</v>
      </c>
      <c r="AH4" t="s">
        <v>19</v>
      </c>
      <c r="AI4">
        <f>-2*AE4</f>
        <v>-3.3724570000000002E-2</v>
      </c>
    </row>
    <row r="5" spans="2:35" x14ac:dyDescent="0.3">
      <c r="B5" t="s">
        <v>20</v>
      </c>
      <c r="C5" t="s">
        <v>21</v>
      </c>
      <c r="D5" t="s">
        <v>22</v>
      </c>
      <c r="E5" t="s">
        <v>23</v>
      </c>
      <c r="AD5" t="s">
        <v>24</v>
      </c>
      <c r="AE5">
        <v>0.38900000000000001</v>
      </c>
    </row>
    <row r="6" spans="2:35" x14ac:dyDescent="0.3">
      <c r="Z6" t="s">
        <v>25</v>
      </c>
      <c r="AA6">
        <v>406</v>
      </c>
      <c r="AD6" t="s">
        <v>26</v>
      </c>
      <c r="AE6">
        <v>730</v>
      </c>
      <c r="AF6" t="s">
        <v>27</v>
      </c>
      <c r="AH6" t="s">
        <v>28</v>
      </c>
      <c r="AI6">
        <f>-2*AE5</f>
        <v>-0.77800000000000002</v>
      </c>
    </row>
    <row r="7" spans="2:35" x14ac:dyDescent="0.3">
      <c r="AD7" t="s">
        <v>29</v>
      </c>
      <c r="AE7">
        <v>980</v>
      </c>
      <c r="AF7" t="s">
        <v>27</v>
      </c>
    </row>
    <row r="8" spans="2:35" x14ac:dyDescent="0.3">
      <c r="Z8" t="s">
        <v>30</v>
      </c>
      <c r="AA8">
        <v>406</v>
      </c>
      <c r="AD8" t="s">
        <v>31</v>
      </c>
      <c r="AE8">
        <f>AE6/AE7</f>
        <v>0.74489795918367352</v>
      </c>
      <c r="AH8" t="s">
        <v>32</v>
      </c>
      <c r="AI8">
        <f>-AI36</f>
        <v>0</v>
      </c>
    </row>
    <row r="9" spans="2:35" x14ac:dyDescent="0.3">
      <c r="AD9" t="s">
        <v>33</v>
      </c>
      <c r="AE9">
        <v>4.0000000000000001E-3</v>
      </c>
    </row>
    <row r="10" spans="2:35" x14ac:dyDescent="0.3">
      <c r="Z10" t="s">
        <v>34</v>
      </c>
      <c r="AA10">
        <v>404</v>
      </c>
      <c r="AD10" t="s">
        <v>35</v>
      </c>
      <c r="AE10">
        <v>8.5000000000000006E-2</v>
      </c>
      <c r="AH10" t="s">
        <v>36</v>
      </c>
      <c r="AI10">
        <f>-AI28</f>
        <v>-3.8</v>
      </c>
    </row>
    <row r="11" spans="2:35" x14ac:dyDescent="0.3">
      <c r="AD11" t="s">
        <v>37</v>
      </c>
      <c r="AE11">
        <v>8.9099999999999997E-4</v>
      </c>
      <c r="AF11" t="s">
        <v>38</v>
      </c>
    </row>
    <row r="12" spans="2:35" x14ac:dyDescent="0.3">
      <c r="J12" t="s">
        <v>39</v>
      </c>
      <c r="Z12" t="s">
        <v>40</v>
      </c>
      <c r="AA12">
        <v>409</v>
      </c>
      <c r="AD12" t="s">
        <v>41</v>
      </c>
      <c r="AE12">
        <v>457</v>
      </c>
      <c r="AF12" t="s">
        <v>42</v>
      </c>
      <c r="AH12" t="s">
        <v>43</v>
      </c>
      <c r="AI12">
        <f>-AI32</f>
        <v>0</v>
      </c>
    </row>
    <row r="13" spans="2:35" x14ac:dyDescent="0.3">
      <c r="AD13" t="s">
        <v>44</v>
      </c>
      <c r="AE13">
        <v>10.154999999999999</v>
      </c>
      <c r="AF13" t="s">
        <v>45</v>
      </c>
    </row>
    <row r="14" spans="2:35" x14ac:dyDescent="0.3">
      <c r="J14" t="s">
        <v>46</v>
      </c>
      <c r="Z14" t="s">
        <v>47</v>
      </c>
      <c r="AA14">
        <v>409</v>
      </c>
      <c r="AD14" t="s">
        <v>48</v>
      </c>
      <c r="AE14">
        <v>0</v>
      </c>
      <c r="AF14" t="s">
        <v>49</v>
      </c>
      <c r="AH14" t="s">
        <v>50</v>
      </c>
      <c r="AI14">
        <f>-AE5*SIN(AE14)</f>
        <v>0</v>
      </c>
    </row>
    <row r="15" spans="2:35" x14ac:dyDescent="0.3">
      <c r="AD15" t="s">
        <v>51</v>
      </c>
      <c r="AE15">
        <v>4.5</v>
      </c>
      <c r="AF15" t="s">
        <v>52</v>
      </c>
    </row>
    <row r="16" spans="2:35" x14ac:dyDescent="0.3">
      <c r="Z16" t="s">
        <v>53</v>
      </c>
      <c r="AA16">
        <v>419</v>
      </c>
      <c r="AD16" t="s">
        <v>54</v>
      </c>
      <c r="AE16">
        <f>0.5*AE11*AE6^2</f>
        <v>237.40694999999999</v>
      </c>
      <c r="AF16" t="s">
        <v>55</v>
      </c>
      <c r="AH16" t="s">
        <v>56</v>
      </c>
      <c r="AI16">
        <f>-AE5*COS(AE14)</f>
        <v>-0.38900000000000001</v>
      </c>
    </row>
    <row r="17" spans="10:36" x14ac:dyDescent="0.3">
      <c r="AD17" t="s">
        <v>57</v>
      </c>
      <c r="AE17">
        <v>52115</v>
      </c>
      <c r="AF17" t="s">
        <v>58</v>
      </c>
    </row>
    <row r="18" spans="10:36" x14ac:dyDescent="0.3">
      <c r="J18" t="s">
        <v>59</v>
      </c>
      <c r="Z18" t="s">
        <v>60</v>
      </c>
      <c r="AA18">
        <v>404</v>
      </c>
      <c r="AD18" t="s">
        <v>61</v>
      </c>
      <c r="AE18">
        <f>AE17/32.2</f>
        <v>1618.478260869565</v>
      </c>
      <c r="AF18" t="s">
        <v>62</v>
      </c>
      <c r="AH18" t="s">
        <v>63</v>
      </c>
      <c r="AI18">
        <f>AE5-AI38</f>
        <v>9.1414999999999969E-2</v>
      </c>
    </row>
    <row r="20" spans="10:36" x14ac:dyDescent="0.3">
      <c r="Z20" t="s">
        <v>64</v>
      </c>
      <c r="AA20">
        <v>418</v>
      </c>
      <c r="AH20" t="s">
        <v>65</v>
      </c>
      <c r="AI20">
        <f>AI34/(AE16*AE12*AE13)</f>
        <v>0</v>
      </c>
    </row>
    <row r="22" spans="10:36" x14ac:dyDescent="0.3">
      <c r="Z22" t="s">
        <v>66</v>
      </c>
      <c r="AA22">
        <v>409</v>
      </c>
      <c r="AH22" t="s">
        <v>67</v>
      </c>
      <c r="AI22">
        <v>0</v>
      </c>
    </row>
    <row r="24" spans="10:36" x14ac:dyDescent="0.3">
      <c r="Z24" t="s">
        <v>68</v>
      </c>
      <c r="AA24">
        <v>408</v>
      </c>
      <c r="AH24" t="s">
        <v>69</v>
      </c>
    </row>
    <row r="26" spans="10:36" x14ac:dyDescent="0.3">
      <c r="K26" t="s">
        <v>70</v>
      </c>
      <c r="Z26" t="s">
        <v>71</v>
      </c>
      <c r="AA26">
        <v>410</v>
      </c>
      <c r="AH26" t="s">
        <v>72</v>
      </c>
      <c r="AI26">
        <v>-4</v>
      </c>
    </row>
    <row r="28" spans="10:36" x14ac:dyDescent="0.3">
      <c r="Z28" t="s">
        <v>73</v>
      </c>
      <c r="AA28">
        <v>404</v>
      </c>
      <c r="AH28" t="s">
        <v>74</v>
      </c>
      <c r="AI28">
        <v>3.8</v>
      </c>
      <c r="AJ28" t="s">
        <v>75</v>
      </c>
    </row>
    <row r="30" spans="10:36" x14ac:dyDescent="0.3">
      <c r="Z30" t="s">
        <v>76</v>
      </c>
      <c r="AA30">
        <v>410</v>
      </c>
      <c r="AH30" t="s">
        <v>25</v>
      </c>
      <c r="AI30">
        <f>(2*AE18)/(AE11*AE6*AE12)</f>
        <v>10.889804969414545</v>
      </c>
    </row>
    <row r="32" spans="10:36" x14ac:dyDescent="0.3">
      <c r="Z32" t="s">
        <v>67</v>
      </c>
      <c r="AA32">
        <v>587</v>
      </c>
      <c r="AH32" t="s">
        <v>77</v>
      </c>
      <c r="AI32">
        <v>0</v>
      </c>
    </row>
    <row r="33" spans="6:35" x14ac:dyDescent="0.3">
      <c r="F33" t="s">
        <v>78</v>
      </c>
    </row>
    <row r="34" spans="6:35" x14ac:dyDescent="0.3">
      <c r="Z34" t="s">
        <v>69</v>
      </c>
      <c r="AA34">
        <v>587</v>
      </c>
      <c r="AH34" t="s">
        <v>79</v>
      </c>
    </row>
    <row r="36" spans="6:35" x14ac:dyDescent="0.3">
      <c r="T36" t="s">
        <v>80</v>
      </c>
      <c r="V36" t="s">
        <v>81</v>
      </c>
      <c r="Z36" t="s">
        <v>82</v>
      </c>
      <c r="AA36">
        <v>419</v>
      </c>
      <c r="AH36" t="s">
        <v>83</v>
      </c>
      <c r="AI36">
        <v>0</v>
      </c>
    </row>
    <row r="38" spans="6:35" x14ac:dyDescent="0.3">
      <c r="Z38" t="s">
        <v>84</v>
      </c>
      <c r="AA38">
        <v>460</v>
      </c>
      <c r="AH38" t="s">
        <v>85</v>
      </c>
      <c r="AI38">
        <f>2*AE5*AE10*AE15</f>
        <v>0.29758500000000004</v>
      </c>
    </row>
    <row r="39" spans="6:35" x14ac:dyDescent="0.3">
      <c r="O39" t="s">
        <v>86</v>
      </c>
    </row>
    <row r="40" spans="6:35" x14ac:dyDescent="0.3">
      <c r="Z40" t="s">
        <v>87</v>
      </c>
      <c r="AA40">
        <v>410</v>
      </c>
      <c r="AH40" t="s">
        <v>88</v>
      </c>
      <c r="AI40">
        <v>0</v>
      </c>
    </row>
    <row r="42" spans="6:35" x14ac:dyDescent="0.3">
      <c r="Z42" t="s">
        <v>89</v>
      </c>
      <c r="AA42">
        <v>404</v>
      </c>
      <c r="AH42" t="s">
        <v>17</v>
      </c>
      <c r="AI42">
        <f>AE13/(2*AE6)</f>
        <v>6.9554794520547943E-3</v>
      </c>
    </row>
    <row r="44" spans="6:35" x14ac:dyDescent="0.3">
      <c r="Z44" t="s">
        <v>90</v>
      </c>
      <c r="AA44">
        <v>419</v>
      </c>
    </row>
    <row r="46" spans="6:35" x14ac:dyDescent="0.3">
      <c r="Z46" t="s">
        <v>91</v>
      </c>
      <c r="AA46">
        <v>431</v>
      </c>
    </row>
    <row r="48" spans="6:35" x14ac:dyDescent="0.3">
      <c r="L48" t="s">
        <v>46</v>
      </c>
    </row>
    <row r="49" spans="8:24" x14ac:dyDescent="0.3">
      <c r="X49" t="s">
        <v>92</v>
      </c>
    </row>
    <row r="52" spans="8:24" x14ac:dyDescent="0.3">
      <c r="H52" t="s">
        <v>93</v>
      </c>
    </row>
    <row r="54" spans="8:24" x14ac:dyDescent="0.3">
      <c r="H54" t="s">
        <v>94</v>
      </c>
    </row>
    <row r="57" spans="8:24" x14ac:dyDescent="0.3">
      <c r="U57" t="s">
        <v>80</v>
      </c>
    </row>
    <row r="64" spans="8:24" x14ac:dyDescent="0.3">
      <c r="M64" t="s">
        <v>95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9787-B82C-4ABC-9098-FF1D0638C569}">
  <dimension ref="A5"/>
  <sheetViews>
    <sheetView workbookViewId="0"/>
  </sheetViews>
  <sheetFormatPr defaultRowHeight="14.4" x14ac:dyDescent="0.3"/>
  <sheetData>
    <row r="5" spans="1:1" x14ac:dyDescent="0.3">
      <c r="A5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84CB1-F20C-4821-B7D4-AE23A3FDC6A3}">
  <dimension ref="A1:T28"/>
  <sheetViews>
    <sheetView tabSelected="1" topLeftCell="G2" zoomScale="101" workbookViewId="0">
      <selection activeCell="M8" sqref="M8"/>
    </sheetView>
  </sheetViews>
  <sheetFormatPr defaultRowHeight="14.4" x14ac:dyDescent="0.3"/>
  <cols>
    <col min="2" max="2" width="9.33203125" bestFit="1" customWidth="1"/>
  </cols>
  <sheetData>
    <row r="1" spans="1:20" x14ac:dyDescent="0.3">
      <c r="A1" s="4" t="s">
        <v>160</v>
      </c>
      <c r="B1" s="5" t="s">
        <v>161</v>
      </c>
      <c r="C1" s="7" t="s">
        <v>162</v>
      </c>
    </row>
    <row r="2" spans="1:20" x14ac:dyDescent="0.3">
      <c r="E2" s="3" t="s">
        <v>97</v>
      </c>
      <c r="F2" s="3"/>
      <c r="G2" s="3"/>
      <c r="H2" s="3"/>
    </row>
    <row r="3" spans="1:20" x14ac:dyDescent="0.3">
      <c r="A3" t="s">
        <v>98</v>
      </c>
      <c r="B3">
        <v>32.200000000000003</v>
      </c>
      <c r="C3" t="s">
        <v>99</v>
      </c>
      <c r="E3" t="s">
        <v>100</v>
      </c>
      <c r="F3">
        <v>0</v>
      </c>
      <c r="I3" t="s">
        <v>101</v>
      </c>
      <c r="J3">
        <f>F3/(0.5*$B$21*($B$22^2)*$B$6)</f>
        <v>0</v>
      </c>
      <c r="K3" s="4" t="s">
        <v>160</v>
      </c>
      <c r="L3" t="s">
        <v>167</v>
      </c>
      <c r="M3">
        <v>0</v>
      </c>
      <c r="N3" s="6" t="s">
        <v>163</v>
      </c>
    </row>
    <row r="4" spans="1:20" x14ac:dyDescent="0.3">
      <c r="A4" t="s">
        <v>103</v>
      </c>
      <c r="B4">
        <v>50012.357020000003</v>
      </c>
      <c r="C4" t="s">
        <v>58</v>
      </c>
      <c r="E4" t="s">
        <v>104</v>
      </c>
      <c r="F4">
        <v>0</v>
      </c>
      <c r="I4" t="s">
        <v>105</v>
      </c>
      <c r="J4">
        <f t="shared" ref="J4:J5" si="0">F4/(0.5*$B$21*($B$22^2)*$B$6)</f>
        <v>0</v>
      </c>
      <c r="K4" s="4" t="s">
        <v>160</v>
      </c>
      <c r="L4" t="s">
        <v>168</v>
      </c>
      <c r="M4">
        <v>0</v>
      </c>
      <c r="N4" s="6" t="s">
        <v>163</v>
      </c>
      <c r="T4" t="s">
        <v>102</v>
      </c>
    </row>
    <row r="5" spans="1:20" x14ac:dyDescent="0.3">
      <c r="A5" t="s">
        <v>107</v>
      </c>
      <c r="B5">
        <f>B4/32.2</f>
        <v>1553.1787894409938</v>
      </c>
      <c r="C5" t="s">
        <v>108</v>
      </c>
      <c r="E5" t="s">
        <v>109</v>
      </c>
      <c r="F5">
        <f>-B4</f>
        <v>-50012.357020000003</v>
      </c>
      <c r="I5" t="s">
        <v>110</v>
      </c>
      <c r="J5">
        <f t="shared" si="0"/>
        <v>-0.33999737413524239</v>
      </c>
      <c r="K5" s="4" t="s">
        <v>160</v>
      </c>
      <c r="L5" t="s">
        <v>169</v>
      </c>
      <c r="M5">
        <v>0</v>
      </c>
      <c r="N5" s="6" t="s">
        <v>163</v>
      </c>
      <c r="T5" t="s">
        <v>106</v>
      </c>
    </row>
    <row r="6" spans="1:20" x14ac:dyDescent="0.3">
      <c r="A6" t="s">
        <v>41</v>
      </c>
      <c r="B6">
        <v>457</v>
      </c>
      <c r="C6" t="s">
        <v>42</v>
      </c>
      <c r="E6" t="s">
        <v>31</v>
      </c>
      <c r="F6">
        <v>0</v>
      </c>
      <c r="I6" t="s">
        <v>112</v>
      </c>
      <c r="J6">
        <f>B4/(0.5*B21*(B22^2)*B6)</f>
        <v>0.33999737413524239</v>
      </c>
      <c r="K6" s="4" t="s">
        <v>160</v>
      </c>
      <c r="L6" t="s">
        <v>164</v>
      </c>
      <c r="M6">
        <f>B11-B28</f>
        <v>5.5833375020846399E-2</v>
      </c>
      <c r="N6" s="6" t="s">
        <v>163</v>
      </c>
      <c r="T6" t="s">
        <v>111</v>
      </c>
    </row>
    <row r="7" spans="1:20" x14ac:dyDescent="0.3">
      <c r="A7" t="s">
        <v>114</v>
      </c>
      <c r="B7">
        <v>45</v>
      </c>
      <c r="C7" t="s">
        <v>45</v>
      </c>
      <c r="E7" t="s">
        <v>115</v>
      </c>
      <c r="F7">
        <v>0</v>
      </c>
      <c r="I7" t="s">
        <v>116</v>
      </c>
      <c r="J7">
        <f>F6/(0.5*B21*(B22^2)*B6*B9)</f>
        <v>0</v>
      </c>
      <c r="K7" s="4" t="s">
        <v>160</v>
      </c>
      <c r="L7" t="s">
        <v>165</v>
      </c>
      <c r="M7">
        <f>-(B27+B12)</f>
        <v>-0.10200000000000001</v>
      </c>
      <c r="N7" s="6" t="s">
        <v>163</v>
      </c>
      <c r="T7" t="s">
        <v>113</v>
      </c>
    </row>
    <row r="8" spans="1:20" x14ac:dyDescent="0.3">
      <c r="A8" t="s">
        <v>44</v>
      </c>
      <c r="B8">
        <v>126.3802469</v>
      </c>
      <c r="C8" t="s">
        <v>118</v>
      </c>
      <c r="E8" t="s">
        <v>119</v>
      </c>
      <c r="F8">
        <v>0</v>
      </c>
      <c r="I8" t="s">
        <v>120</v>
      </c>
      <c r="J8">
        <f>F7/(0.5*$B$21*($B$22^2)*$B$6*$B$7)</f>
        <v>0</v>
      </c>
      <c r="K8" s="4" t="s">
        <v>160</v>
      </c>
      <c r="L8" t="s">
        <v>166</v>
      </c>
      <c r="N8" s="6" t="s">
        <v>163</v>
      </c>
      <c r="T8" t="s">
        <v>117</v>
      </c>
    </row>
    <row r="9" spans="1:20" x14ac:dyDescent="0.3">
      <c r="A9" t="s">
        <v>44</v>
      </c>
      <c r="B9">
        <f>B8/12</f>
        <v>10.531687241666667</v>
      </c>
      <c r="C9" t="s">
        <v>45</v>
      </c>
      <c r="E9" t="s">
        <v>122</v>
      </c>
      <c r="F9">
        <v>850</v>
      </c>
      <c r="I9" t="s">
        <v>123</v>
      </c>
      <c r="J9">
        <f>F8/(0.5*$B$21*($B$22^2)*$B$6*$B$7)</f>
        <v>0</v>
      </c>
      <c r="K9" s="4" t="s">
        <v>160</v>
      </c>
      <c r="L9" t="s">
        <v>170</v>
      </c>
      <c r="N9" s="6" t="s">
        <v>163</v>
      </c>
      <c r="T9" t="s">
        <v>121</v>
      </c>
    </row>
    <row r="10" spans="1:20" x14ac:dyDescent="0.3">
      <c r="A10" t="s">
        <v>125</v>
      </c>
      <c r="B10" s="2">
        <v>44000</v>
      </c>
      <c r="C10" t="s">
        <v>58</v>
      </c>
      <c r="E10" t="s">
        <v>126</v>
      </c>
      <c r="F10">
        <v>0</v>
      </c>
      <c r="I10" t="s">
        <v>127</v>
      </c>
      <c r="J10">
        <f>F9/$B$22</f>
        <v>1</v>
      </c>
      <c r="K10" s="4" t="s">
        <v>160</v>
      </c>
      <c r="L10" t="s">
        <v>171</v>
      </c>
      <c r="N10" s="6" t="s">
        <v>163</v>
      </c>
      <c r="T10" t="s">
        <v>124</v>
      </c>
    </row>
    <row r="11" spans="1:20" x14ac:dyDescent="0.3">
      <c r="A11" t="s">
        <v>24</v>
      </c>
      <c r="B11">
        <v>0.38900000000000001</v>
      </c>
      <c r="E11" t="s">
        <v>129</v>
      </c>
      <c r="F11">
        <v>0</v>
      </c>
      <c r="I11" t="s">
        <v>130</v>
      </c>
      <c r="J11">
        <f t="shared" ref="J11:J12" si="1">F10/$B$22</f>
        <v>0</v>
      </c>
      <c r="K11" s="4" t="s">
        <v>160</v>
      </c>
      <c r="L11" t="s">
        <v>172</v>
      </c>
      <c r="N11" s="6" t="s">
        <v>163</v>
      </c>
      <c r="T11" t="s">
        <v>128</v>
      </c>
    </row>
    <row r="12" spans="1:20" x14ac:dyDescent="0.3">
      <c r="A12" t="s">
        <v>33</v>
      </c>
      <c r="B12">
        <v>4.0000000000000001E-3</v>
      </c>
      <c r="E12" t="s">
        <v>132</v>
      </c>
      <c r="F12">
        <v>0</v>
      </c>
      <c r="I12" t="s">
        <v>133</v>
      </c>
      <c r="J12">
        <f t="shared" si="1"/>
        <v>0</v>
      </c>
      <c r="K12" s="4" t="s">
        <v>160</v>
      </c>
      <c r="L12" t="s">
        <v>173</v>
      </c>
      <c r="M12">
        <v>0</v>
      </c>
      <c r="N12" s="6" t="s">
        <v>163</v>
      </c>
      <c r="T12" t="s">
        <v>131</v>
      </c>
    </row>
    <row r="13" spans="1:20" x14ac:dyDescent="0.3">
      <c r="A13" t="s">
        <v>35</v>
      </c>
      <c r="B13">
        <v>8.5000000000000006E-2</v>
      </c>
      <c r="E13" t="s">
        <v>54</v>
      </c>
      <c r="F13">
        <v>0</v>
      </c>
      <c r="I13" t="s">
        <v>135</v>
      </c>
      <c r="J13">
        <f>F12/((2*$B$22)/$B$9)</f>
        <v>0</v>
      </c>
      <c r="K13" s="4" t="s">
        <v>160</v>
      </c>
      <c r="L13" t="s">
        <v>174</v>
      </c>
      <c r="N13" s="6" t="s">
        <v>163</v>
      </c>
      <c r="T13" t="s">
        <v>134</v>
      </c>
    </row>
    <row r="14" spans="1:20" x14ac:dyDescent="0.3">
      <c r="A14" t="s">
        <v>18</v>
      </c>
      <c r="B14">
        <f>B12+B13*B11^2</f>
        <v>1.6862285000000001E-2</v>
      </c>
      <c r="E14" t="s">
        <v>137</v>
      </c>
      <c r="F14">
        <v>0</v>
      </c>
      <c r="I14" t="s">
        <v>138</v>
      </c>
      <c r="J14">
        <f>F13/((2*$B$22)/$B$9)</f>
        <v>0</v>
      </c>
      <c r="K14" s="4" t="s">
        <v>160</v>
      </c>
      <c r="L14" t="s">
        <v>175</v>
      </c>
      <c r="N14" s="6" t="s">
        <v>163</v>
      </c>
      <c r="T14" t="s">
        <v>136</v>
      </c>
    </row>
    <row r="15" spans="1:20" x14ac:dyDescent="0.3">
      <c r="A15" t="s">
        <v>140</v>
      </c>
      <c r="B15">
        <f>0.5*B21*(B17^2)*B6*B14</f>
        <v>2480.3797962790686</v>
      </c>
      <c r="C15" t="s">
        <v>58</v>
      </c>
      <c r="E15" t="s">
        <v>141</v>
      </c>
      <c r="F15">
        <v>0</v>
      </c>
      <c r="I15" t="s">
        <v>142</v>
      </c>
      <c r="J15">
        <f>F14/((2*$B$22)/$B$7)</f>
        <v>0</v>
      </c>
      <c r="K15" s="4" t="s">
        <v>160</v>
      </c>
      <c r="N15" s="8"/>
      <c r="T15" t="s">
        <v>139</v>
      </c>
    </row>
    <row r="16" spans="1:20" x14ac:dyDescent="0.3">
      <c r="A16" t="s">
        <v>115</v>
      </c>
      <c r="B16">
        <f>0.5*B21*(B17^2)*B6*B11</f>
        <v>57220.462158750001</v>
      </c>
      <c r="E16" t="s">
        <v>143</v>
      </c>
      <c r="F16">
        <v>0</v>
      </c>
      <c r="I16" t="s">
        <v>144</v>
      </c>
      <c r="J16">
        <f t="shared" ref="J16:J17" si="2">F15/((2*$B$22)/$B$7)</f>
        <v>0</v>
      </c>
      <c r="K16" s="4" t="s">
        <v>160</v>
      </c>
      <c r="N16" s="8"/>
    </row>
    <row r="17" spans="1:14" x14ac:dyDescent="0.3">
      <c r="A17" t="s">
        <v>145</v>
      </c>
      <c r="B17">
        <v>850</v>
      </c>
      <c r="C17" t="s">
        <v>27</v>
      </c>
      <c r="E17" t="s">
        <v>146</v>
      </c>
      <c r="F17">
        <v>2512921.21</v>
      </c>
      <c r="I17" t="s">
        <v>147</v>
      </c>
      <c r="J17">
        <f t="shared" si="2"/>
        <v>0</v>
      </c>
      <c r="K17" s="4" t="s">
        <v>160</v>
      </c>
      <c r="N17" s="8"/>
    </row>
    <row r="18" spans="1:14" x14ac:dyDescent="0.3">
      <c r="A18" t="s">
        <v>148</v>
      </c>
      <c r="B18">
        <f>0</f>
        <v>0</v>
      </c>
      <c r="C18" t="s">
        <v>27</v>
      </c>
      <c r="E18" t="s">
        <v>149</v>
      </c>
      <c r="F18">
        <v>2727123.7</v>
      </c>
      <c r="I18" t="s">
        <v>150</v>
      </c>
      <c r="J18">
        <f>B5/((B21*B6*B9)/2)</f>
        <v>724.36855497718921</v>
      </c>
      <c r="K18" s="4" t="s">
        <v>160</v>
      </c>
      <c r="N18" s="8"/>
    </row>
    <row r="19" spans="1:14" x14ac:dyDescent="0.3">
      <c r="A19" t="s">
        <v>29</v>
      </c>
      <c r="B19">
        <v>993</v>
      </c>
      <c r="C19" t="s">
        <v>27</v>
      </c>
      <c r="E19" t="s">
        <v>151</v>
      </c>
      <c r="F19">
        <v>1946111.1</v>
      </c>
      <c r="I19" t="s">
        <v>152</v>
      </c>
      <c r="J19">
        <f>B5/($B$21*$B$6*($B$9/2)^3)</f>
        <v>26.123037489467588</v>
      </c>
      <c r="K19" s="4" t="s">
        <v>160</v>
      </c>
      <c r="N19" s="8"/>
    </row>
    <row r="20" spans="1:14" x14ac:dyDescent="0.3">
      <c r="A20" t="s">
        <v>31</v>
      </c>
      <c r="B20">
        <f>B17/B19</f>
        <v>0.85599194360523667</v>
      </c>
      <c r="E20" t="s">
        <v>153</v>
      </c>
      <c r="I20" t="s">
        <v>154</v>
      </c>
      <c r="J20">
        <f>B6/($B$21*$B$6*($B$7/2)^3)</f>
        <v>9.8531419976321671E-2</v>
      </c>
      <c r="K20" s="4" t="s">
        <v>160</v>
      </c>
      <c r="N20" s="8"/>
    </row>
    <row r="21" spans="1:14" x14ac:dyDescent="0.3">
      <c r="A21" t="s">
        <v>155</v>
      </c>
      <c r="B21">
        <v>8.9099999999999997E-4</v>
      </c>
      <c r="C21" t="s">
        <v>38</v>
      </c>
      <c r="I21" t="s">
        <v>156</v>
      </c>
      <c r="J21">
        <f>B7/($B$21*$B$6*($B$7/2)^3)</f>
        <v>9.7022185972307998E-3</v>
      </c>
      <c r="K21" s="4" t="s">
        <v>160</v>
      </c>
      <c r="N21" s="8"/>
    </row>
    <row r="22" spans="1:14" x14ac:dyDescent="0.3">
      <c r="A22" t="s">
        <v>157</v>
      </c>
      <c r="B22">
        <f>B17-B18</f>
        <v>850</v>
      </c>
      <c r="C22" t="s">
        <v>27</v>
      </c>
      <c r="I22" t="s">
        <v>158</v>
      </c>
      <c r="K22" s="6" t="s">
        <v>163</v>
      </c>
      <c r="N22" s="8"/>
    </row>
    <row r="23" spans="1:14" x14ac:dyDescent="0.3">
      <c r="A23" t="s">
        <v>159</v>
      </c>
      <c r="B23">
        <v>0</v>
      </c>
      <c r="C23" t="s">
        <v>49</v>
      </c>
    </row>
    <row r="25" spans="1:14" x14ac:dyDescent="0.3">
      <c r="A25" t="s">
        <v>176</v>
      </c>
    </row>
    <row r="26" spans="1:14" x14ac:dyDescent="0.3">
      <c r="A26" t="s">
        <v>177</v>
      </c>
    </row>
    <row r="27" spans="1:14" x14ac:dyDescent="0.3">
      <c r="A27" t="s">
        <v>178</v>
      </c>
      <c r="B27">
        <v>9.8000000000000004E-2</v>
      </c>
    </row>
    <row r="28" spans="1:14" x14ac:dyDescent="0.3">
      <c r="A28" t="s">
        <v>179</v>
      </c>
      <c r="B28">
        <f>SQRT(0.111)</f>
        <v>0.33316662497915361</v>
      </c>
    </row>
  </sheetData>
  <mergeCells count="1">
    <mergeCell ref="E2:H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DFEE96AB202241A54014FCE013C783" ma:contentTypeVersion="9" ma:contentTypeDescription="Create a new document." ma:contentTypeScope="" ma:versionID="f2c68bfedbc12175b537edbb4e7f549c">
  <xsd:schema xmlns:xsd="http://www.w3.org/2001/XMLSchema" xmlns:xs="http://www.w3.org/2001/XMLSchema" xmlns:p="http://schemas.microsoft.com/office/2006/metadata/properties" xmlns:ns3="ec44e9ba-8d76-410d-a6d5-b317a6a6df30" targetNamespace="http://schemas.microsoft.com/office/2006/metadata/properties" ma:root="true" ma:fieldsID="c4e8e5a002972ef90b4dad302d8c37d0" ns3:_="">
    <xsd:import namespace="ec44e9ba-8d76-410d-a6d5-b317a6a6df3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44e9ba-8d76-410d-a6d5-b317a6a6df3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DateTaken" ma:index="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44e9ba-8d76-410d-a6d5-b317a6a6df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C47A81-97DF-42C6-A7EB-6E2919DC72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44e9ba-8d76-410d-a6d5-b317a6a6df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536722-8AAB-4DC5-93BE-12AF4FA21E42}">
  <ds:schemaRefs>
    <ds:schemaRef ds:uri="http://purl.org/dc/dcmitype/"/>
    <ds:schemaRef ds:uri="ec44e9ba-8d76-410d-a6d5-b317a6a6df30"/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12DF319-0CB9-4434-949C-1F89520F69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Response Variables</vt:lpstr>
      <vt:lpstr>Longitudinal </vt:lpstr>
      <vt:lpstr>Etkins Variables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William Peterson</dc:creator>
  <cp:keywords/>
  <dc:description/>
  <cp:lastModifiedBy>Benjamin Torres</cp:lastModifiedBy>
  <cp:revision/>
  <dcterms:created xsi:type="dcterms:W3CDTF">2026-02-13T17:16:59Z</dcterms:created>
  <dcterms:modified xsi:type="dcterms:W3CDTF">2026-02-20T23:13:40Z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0x01010012DFEE96AB202241A54014FCE013C783</vt:lpwstr>
  </property>
</Properties>
</file>